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updateLinks="never" codeName="ThisWorkbook" defaultThemeVersion="124226"/>
  <bookViews>
    <workbookView xWindow="0" yWindow="0" windowWidth="22590" windowHeight="12045" tabRatio="783" activeTab="3"/>
  </bookViews>
  <sheets>
    <sheet name="Base de données" sheetId="7" r:id="rId1"/>
    <sheet name=".3 colonne auto" sheetId="8" r:id="rId2"/>
    <sheet name="Tab.print" sheetId="12" r:id="rId3"/>
    <sheet name="Encoder" sheetId="14" r:id="rId4"/>
    <sheet name="versements" sheetId="15" r:id="rId5"/>
    <sheet name="Fiche individuel" sheetId="2" r:id="rId6"/>
    <sheet name="Remboursement" sheetId="18" r:id="rId7"/>
    <sheet name="valeur mois" sheetId="16" r:id="rId8"/>
  </sheets>
  <externalReferences>
    <externalReference r:id="rId9"/>
  </externalReferences>
  <definedNames>
    <definedName name="_xlnm._FilterDatabase" localSheetId="0" hidden="1">'Base de données'!$A$1:$M$260</definedName>
    <definedName name="_xlnm._FilterDatabase" localSheetId="4" hidden="1">versements!$C$6:$E$6</definedName>
    <definedName name="AC3_226">Tab.print!$AC$4</definedName>
    <definedName name="Année">'Base de données'!#REF!</definedName>
    <definedName name="Basededonnées2">'Base de données'!$D$2:$N$250</definedName>
    <definedName name="Matrice" localSheetId="3">#REF!</definedName>
    <definedName name="Matrice" localSheetId="4">'[1]Base de données'!$A$2:$K$255</definedName>
    <definedName name="Matrice">'Base de données'!$A$2:$N$254</definedName>
    <definedName name="noms" localSheetId="3">#REF!</definedName>
    <definedName name="noms">'Base de données'!$B$2:$B$201</definedName>
    <definedName name="Nomsetprénoms" localSheetId="3">#REF!</definedName>
    <definedName name="Nomsetprénoms">'Base de données'!$A$2:$A$254</definedName>
    <definedName name="Remboursement">'Base de données'!$D$2:$Y$257</definedName>
    <definedName name="Versements">versements!$B$6:$W$256</definedName>
    <definedName name="_xlnm.Print_Area" localSheetId="3">Encoder!$A$1:$AC$34</definedName>
  </definedNames>
  <calcPr calcId="152511"/>
</workbook>
</file>

<file path=xl/calcChain.xml><?xml version="1.0" encoding="utf-8"?>
<calcChain xmlns="http://schemas.openxmlformats.org/spreadsheetml/2006/main">
  <c r="AE2" i="12" l="1"/>
  <c r="AE3" i="12"/>
  <c r="AE4" i="12"/>
  <c r="AE5" i="12"/>
  <c r="AE6" i="12"/>
  <c r="AE7" i="12"/>
  <c r="AE8" i="12"/>
  <c r="AE9" i="12"/>
  <c r="AE10" i="12"/>
  <c r="AE11" i="12"/>
  <c r="AE12" i="12"/>
  <c r="AE13" i="12"/>
  <c r="AE14" i="12"/>
  <c r="AE15" i="12"/>
  <c r="AE16" i="12"/>
  <c r="AE17" i="12"/>
  <c r="AE18" i="12"/>
  <c r="AE19" i="12"/>
  <c r="AE20" i="12"/>
  <c r="AE21" i="12"/>
  <c r="AE22" i="12"/>
  <c r="AE23" i="12"/>
  <c r="AE24" i="12"/>
  <c r="AE25" i="12"/>
  <c r="AE26" i="12"/>
  <c r="AE27" i="12"/>
  <c r="AE28" i="12"/>
  <c r="AE29" i="12"/>
  <c r="AE30" i="12"/>
  <c r="AE31" i="12"/>
  <c r="AE32" i="12"/>
  <c r="AE33" i="12"/>
  <c r="AE34" i="12"/>
  <c r="AE35" i="12"/>
  <c r="AE36" i="12"/>
  <c r="AE37" i="12"/>
  <c r="AE38" i="12"/>
  <c r="AE39" i="12"/>
  <c r="AE40" i="12"/>
  <c r="AE41" i="12"/>
  <c r="AE42" i="12"/>
  <c r="AE43" i="12"/>
  <c r="AE44" i="12"/>
  <c r="AE45" i="12"/>
  <c r="AE46" i="12"/>
  <c r="AE47" i="12"/>
  <c r="AE48" i="12"/>
  <c r="AE49" i="12"/>
  <c r="AE50" i="12"/>
  <c r="AE51" i="12"/>
  <c r="AE52" i="12"/>
  <c r="AE53" i="12"/>
  <c r="AE54" i="12"/>
  <c r="AE55" i="12"/>
  <c r="AE56" i="12"/>
  <c r="AE57" i="12"/>
  <c r="AE58" i="12"/>
  <c r="AE59" i="12"/>
  <c r="AE60" i="12"/>
  <c r="AE61" i="12"/>
  <c r="AE62" i="12"/>
  <c r="AE63" i="12"/>
  <c r="AE64" i="12"/>
  <c r="AE65" i="12"/>
  <c r="AE66" i="12"/>
  <c r="AE67" i="12"/>
  <c r="AE68" i="12"/>
  <c r="AE69" i="12"/>
  <c r="AE70" i="12"/>
  <c r="AE71" i="12"/>
  <c r="AE72" i="12"/>
  <c r="AE73" i="12"/>
  <c r="AE74" i="12"/>
  <c r="AE75" i="12"/>
  <c r="AE76" i="12"/>
  <c r="AE77" i="12"/>
  <c r="AE78" i="12"/>
  <c r="AE79" i="12"/>
  <c r="AE80" i="12"/>
  <c r="AE81" i="12"/>
  <c r="AE82" i="12"/>
  <c r="AE83" i="12"/>
  <c r="AE84" i="12"/>
  <c r="AE85" i="12"/>
  <c r="AE86" i="12"/>
  <c r="AE87" i="12"/>
  <c r="AE88" i="12"/>
  <c r="AE89" i="12"/>
  <c r="AE90" i="12"/>
  <c r="AE91" i="12"/>
  <c r="AE92" i="12"/>
  <c r="AE93" i="12"/>
  <c r="AE94" i="12"/>
  <c r="AE95" i="12"/>
  <c r="AE96" i="12"/>
  <c r="AE97" i="12"/>
  <c r="AE98" i="12"/>
  <c r="AE99" i="12"/>
  <c r="AE100" i="12"/>
  <c r="AE101" i="12"/>
  <c r="AE102" i="12"/>
  <c r="AE103" i="12"/>
  <c r="AE104" i="12"/>
  <c r="AE105" i="12"/>
  <c r="AE106" i="12"/>
  <c r="AE107" i="12"/>
  <c r="AE108" i="12"/>
  <c r="AE109" i="12"/>
  <c r="AE110" i="12"/>
  <c r="AE111" i="12"/>
  <c r="AE112" i="12"/>
  <c r="AE113" i="12"/>
  <c r="AE114" i="12"/>
  <c r="AE115" i="12"/>
  <c r="AE116" i="12"/>
  <c r="AE117" i="12"/>
  <c r="AE118" i="12"/>
  <c r="AE119" i="12"/>
  <c r="AE120" i="12"/>
  <c r="AE121" i="12"/>
  <c r="AE122" i="12"/>
  <c r="AE123" i="12"/>
  <c r="AE124" i="12"/>
  <c r="AE125" i="12"/>
  <c r="AE126" i="12"/>
  <c r="AE127" i="12"/>
  <c r="AE128" i="12"/>
  <c r="AE129" i="12"/>
  <c r="AE130" i="12"/>
  <c r="AE131" i="12"/>
  <c r="AE132" i="12"/>
  <c r="AE133" i="12"/>
  <c r="AE134" i="12"/>
  <c r="AE135" i="12"/>
  <c r="AE136" i="12"/>
  <c r="AE137" i="12"/>
  <c r="AE138" i="12"/>
  <c r="AE139" i="12"/>
  <c r="AE140" i="12"/>
  <c r="AE141" i="12"/>
  <c r="AE142" i="12"/>
  <c r="AE143" i="12"/>
  <c r="AE144" i="12"/>
  <c r="AE145" i="12"/>
  <c r="AE146" i="12"/>
  <c r="AE147" i="12"/>
  <c r="AE148" i="12"/>
  <c r="AE149" i="12"/>
  <c r="AE150" i="12"/>
  <c r="AE151" i="12"/>
  <c r="AE152" i="12"/>
  <c r="AE153" i="12"/>
  <c r="AE154" i="12"/>
  <c r="AE155" i="12"/>
  <c r="AE156" i="12"/>
  <c r="AE157" i="12"/>
  <c r="AE158" i="12"/>
  <c r="AE159" i="12"/>
  <c r="AE160" i="12"/>
  <c r="AE161" i="12"/>
  <c r="AE162" i="12"/>
  <c r="AE163" i="12"/>
  <c r="AE164" i="12"/>
  <c r="AE165" i="12"/>
  <c r="AE166" i="12"/>
  <c r="AE167" i="12"/>
  <c r="AE168" i="12"/>
  <c r="AE169" i="12"/>
  <c r="AE170" i="12"/>
  <c r="AE171" i="12"/>
  <c r="AE172" i="12"/>
  <c r="AE173" i="12"/>
  <c r="AE174" i="12"/>
  <c r="AE175" i="12"/>
  <c r="AE176" i="12"/>
  <c r="AE177" i="12"/>
  <c r="AE178" i="12"/>
  <c r="AE179" i="12"/>
  <c r="AE180" i="12"/>
  <c r="AE181" i="12"/>
  <c r="AE182" i="12"/>
  <c r="AE183" i="12"/>
  <c r="AE184" i="12"/>
  <c r="AE185" i="12"/>
  <c r="AE186" i="12"/>
  <c r="AE187" i="12"/>
  <c r="AE188" i="12"/>
  <c r="AE189" i="12"/>
  <c r="AE190" i="12"/>
  <c r="AE191" i="12"/>
  <c r="AE192" i="12"/>
  <c r="AE193" i="12"/>
  <c r="AE194" i="12"/>
  <c r="AE195" i="12"/>
  <c r="AE196" i="12"/>
  <c r="AE197" i="12"/>
  <c r="AE198" i="12"/>
  <c r="AE199" i="12"/>
  <c r="AE200" i="12"/>
  <c r="AE201" i="12"/>
  <c r="AE202" i="12"/>
  <c r="AE203" i="12"/>
  <c r="AE204" i="12"/>
  <c r="AE205" i="12"/>
  <c r="AE206" i="12"/>
  <c r="AE207" i="12"/>
  <c r="AE208" i="12"/>
  <c r="AE209" i="12"/>
  <c r="AE210" i="12"/>
  <c r="AE211" i="12"/>
  <c r="AE212" i="12"/>
  <c r="AE213" i="12"/>
  <c r="AE214" i="12"/>
  <c r="AE215" i="12"/>
  <c r="AE216" i="12"/>
  <c r="AE217" i="12"/>
  <c r="AE218" i="12"/>
  <c r="AE219" i="12"/>
  <c r="AE220" i="12"/>
  <c r="AE221" i="12"/>
  <c r="AE222" i="12"/>
  <c r="AE223" i="12"/>
  <c r="AE224" i="12"/>
  <c r="AE225" i="12"/>
  <c r="AE226" i="12"/>
  <c r="AE227" i="12"/>
  <c r="AE228" i="12"/>
  <c r="AE229" i="12"/>
  <c r="AE230" i="12"/>
  <c r="AE231" i="12"/>
  <c r="AE232" i="12"/>
  <c r="AE233" i="12"/>
  <c r="AE234" i="12"/>
  <c r="AE235" i="12"/>
  <c r="AE236" i="12"/>
  <c r="AE237" i="12"/>
  <c r="AE238" i="12"/>
  <c r="AE239" i="12"/>
  <c r="AE240" i="12"/>
  <c r="AE241" i="12"/>
  <c r="AE242" i="12"/>
  <c r="AE243" i="12"/>
  <c r="AE244" i="12"/>
  <c r="AE245" i="12"/>
  <c r="AE246" i="12"/>
  <c r="AE247" i="12"/>
  <c r="AE248" i="12"/>
  <c r="AE249" i="12"/>
  <c r="AE250" i="12"/>
  <c r="AE251" i="12"/>
  <c r="AE253" i="12"/>
  <c r="AE254" i="12"/>
  <c r="AE255" i="12"/>
  <c r="AE1" i="12"/>
  <c r="L26" i="7" l="1"/>
  <c r="R257" i="15" l="1"/>
  <c r="T257" i="15"/>
  <c r="D257" i="15"/>
  <c r="C257" i="15"/>
  <c r="AD2" i="14" l="1"/>
  <c r="AD3" i="14"/>
  <c r="AD4" i="14"/>
  <c r="AD5" i="14"/>
  <c r="AD6" i="14"/>
  <c r="AD7" i="14"/>
  <c r="AD8" i="14"/>
  <c r="AD9" i="14"/>
  <c r="AD10" i="14"/>
  <c r="AD11" i="14"/>
  <c r="AD12" i="14"/>
  <c r="AD13" i="14"/>
  <c r="AD14" i="14"/>
  <c r="AD15" i="14"/>
  <c r="AD16" i="14"/>
  <c r="AD17" i="14"/>
  <c r="AD18" i="14"/>
  <c r="AD19" i="14"/>
  <c r="AD20" i="14"/>
  <c r="AD21" i="14"/>
  <c r="AD22" i="14"/>
  <c r="AD23" i="14"/>
  <c r="AD24" i="14"/>
  <c r="AD25" i="14"/>
  <c r="AD26" i="14"/>
  <c r="AD27" i="14"/>
  <c r="AD28" i="14"/>
  <c r="AD29" i="14"/>
  <c r="AD30" i="14"/>
  <c r="AD31" i="14"/>
  <c r="AD32" i="14"/>
  <c r="AD33" i="14"/>
  <c r="AD34" i="14"/>
  <c r="AD35" i="14"/>
  <c r="AD36" i="14"/>
  <c r="AD37" i="14"/>
  <c r="AD38" i="14"/>
  <c r="AD39" i="14"/>
  <c r="AD40" i="14"/>
  <c r="AD41" i="14"/>
  <c r="AD42" i="14"/>
  <c r="AD43" i="14"/>
  <c r="AD44" i="14"/>
  <c r="AD45" i="14"/>
  <c r="AD46" i="14"/>
  <c r="AD47" i="14"/>
  <c r="AD48" i="14"/>
  <c r="AD49" i="14"/>
  <c r="AD50" i="14"/>
  <c r="AD51" i="14"/>
  <c r="AD52" i="14"/>
  <c r="AD53" i="14"/>
  <c r="AD54" i="14"/>
  <c r="AD55" i="14"/>
  <c r="AD56" i="14"/>
  <c r="AD57" i="14"/>
  <c r="AD58" i="14"/>
  <c r="AD59" i="14"/>
  <c r="AD60" i="14"/>
  <c r="AD61" i="14"/>
  <c r="AD62" i="14"/>
  <c r="AD63" i="14"/>
  <c r="AD64" i="14"/>
  <c r="AD65" i="14"/>
  <c r="AD66" i="14"/>
  <c r="AD67" i="14"/>
  <c r="AD68" i="14"/>
  <c r="AD69" i="14"/>
  <c r="AD70" i="14"/>
  <c r="AD71" i="14"/>
  <c r="AD72" i="14"/>
  <c r="AD73" i="14"/>
  <c r="AD74" i="14"/>
  <c r="AD75" i="14"/>
  <c r="AD76" i="14"/>
  <c r="AD77" i="14"/>
  <c r="AD78" i="14"/>
  <c r="AD79" i="14"/>
  <c r="AD80" i="14"/>
  <c r="AD81" i="14"/>
  <c r="AD82" i="14"/>
  <c r="AD83" i="14"/>
  <c r="AD84" i="14"/>
  <c r="AD85" i="14"/>
  <c r="AD86" i="14"/>
  <c r="AD87" i="14"/>
  <c r="AD88" i="14"/>
  <c r="AD89" i="14"/>
  <c r="AD90" i="14"/>
  <c r="AD91" i="14"/>
  <c r="AD92" i="14"/>
  <c r="AD93" i="14"/>
  <c r="AD94" i="14"/>
  <c r="AD95" i="14"/>
  <c r="AD96" i="14"/>
  <c r="AD97" i="14"/>
  <c r="AD98" i="14"/>
  <c r="AD99" i="14"/>
  <c r="AD100" i="14"/>
  <c r="AD101" i="14"/>
  <c r="AD102" i="14"/>
  <c r="AD103" i="14"/>
  <c r="AD104" i="14"/>
  <c r="AD105" i="14"/>
  <c r="AD106" i="14"/>
  <c r="AD107" i="14"/>
  <c r="AD108" i="14"/>
  <c r="AD109" i="14"/>
  <c r="AD110" i="14"/>
  <c r="AD111" i="14"/>
  <c r="AD112" i="14"/>
  <c r="AD113" i="14"/>
  <c r="AD114" i="14"/>
  <c r="AD115" i="14"/>
  <c r="AD116" i="14"/>
  <c r="AD117" i="14"/>
  <c r="AD118" i="14"/>
  <c r="AD119" i="14"/>
  <c r="AD120" i="14"/>
  <c r="AD121" i="14"/>
  <c r="AD122" i="14"/>
  <c r="AD123" i="14"/>
  <c r="AD124" i="14"/>
  <c r="AD125" i="14"/>
  <c r="AD126" i="14"/>
  <c r="AD127" i="14"/>
  <c r="AD128" i="14"/>
  <c r="AD129" i="14"/>
  <c r="AD130" i="14"/>
  <c r="AD131" i="14"/>
  <c r="AD132" i="14"/>
  <c r="AD133" i="14"/>
  <c r="AD134" i="14"/>
  <c r="AD135" i="14"/>
  <c r="AD136" i="14"/>
  <c r="AD137" i="14"/>
  <c r="AD138" i="14"/>
  <c r="AD139" i="14"/>
  <c r="AD140" i="14"/>
  <c r="AD141" i="14"/>
  <c r="AD142" i="14"/>
  <c r="AD143" i="14"/>
  <c r="AD144" i="14"/>
  <c r="AD145" i="14"/>
  <c r="AD146" i="14"/>
  <c r="AD147" i="14"/>
  <c r="AD148" i="14"/>
  <c r="AD149" i="14"/>
  <c r="AD150" i="14"/>
  <c r="AD151" i="14"/>
  <c r="AD152" i="14"/>
  <c r="AD153" i="14"/>
  <c r="AD154" i="14"/>
  <c r="AD155" i="14"/>
  <c r="AD156" i="14"/>
  <c r="AD157" i="14"/>
  <c r="AD158" i="14"/>
  <c r="AD159" i="14"/>
  <c r="AD160" i="14"/>
  <c r="AD161" i="14"/>
  <c r="AD162" i="14"/>
  <c r="AD163" i="14"/>
  <c r="AD164" i="14"/>
  <c r="AD165" i="14"/>
  <c r="AD166" i="14"/>
  <c r="AD167" i="14"/>
  <c r="AD168" i="14"/>
  <c r="AD169" i="14"/>
  <c r="AD170" i="14"/>
  <c r="AD171" i="14"/>
  <c r="AD172" i="14"/>
  <c r="AD173" i="14"/>
  <c r="AD174" i="14"/>
  <c r="AD175" i="14"/>
  <c r="AD176" i="14"/>
  <c r="AD177" i="14"/>
  <c r="AD178" i="14"/>
  <c r="AD179" i="14"/>
  <c r="AD180" i="14"/>
  <c r="AD181" i="14"/>
  <c r="AD182" i="14"/>
  <c r="AD183" i="14"/>
  <c r="AD184" i="14"/>
  <c r="AD185" i="14"/>
  <c r="AD186" i="14"/>
  <c r="AD187" i="14"/>
  <c r="AD188" i="14"/>
  <c r="AD189" i="14"/>
  <c r="AD190" i="14"/>
  <c r="AD191" i="14"/>
  <c r="AD192" i="14"/>
  <c r="AD193" i="14"/>
  <c r="AD194" i="14"/>
  <c r="AD195" i="14"/>
  <c r="AD196" i="14"/>
  <c r="AD197" i="14"/>
  <c r="AD198" i="14"/>
  <c r="AD199" i="14"/>
  <c r="AD200" i="14"/>
  <c r="AD201" i="14"/>
  <c r="AD202" i="14"/>
  <c r="AD203" i="14"/>
  <c r="AD204" i="14"/>
  <c r="AD205" i="14"/>
  <c r="AD206" i="14"/>
  <c r="AD207" i="14"/>
  <c r="AD208" i="14"/>
  <c r="AD209" i="14"/>
  <c r="AD210" i="14"/>
  <c r="AD211" i="14"/>
  <c r="AD212" i="14"/>
  <c r="AD213" i="14"/>
  <c r="AD214" i="14"/>
  <c r="AD215" i="14"/>
  <c r="AD216" i="14"/>
  <c r="AD217" i="14"/>
  <c r="AD218" i="14"/>
  <c r="AD219" i="14"/>
  <c r="AD220" i="14"/>
  <c r="AD221" i="14"/>
  <c r="AD222" i="14"/>
  <c r="AD223" i="14"/>
  <c r="AD224" i="14"/>
  <c r="AD225" i="14"/>
  <c r="AD226" i="14"/>
  <c r="AD227" i="14"/>
  <c r="AD228" i="14"/>
  <c r="AD229" i="14"/>
  <c r="AD230" i="14"/>
  <c r="AD231" i="14"/>
  <c r="AD232" i="14"/>
  <c r="AD233" i="14"/>
  <c r="AD234" i="14"/>
  <c r="AD235" i="14"/>
  <c r="AD236" i="14"/>
  <c r="AD237" i="14"/>
  <c r="AD238" i="14"/>
  <c r="AD239" i="14"/>
  <c r="AD240" i="14"/>
  <c r="AD241" i="14"/>
  <c r="AD242" i="14"/>
  <c r="AD243" i="14"/>
  <c r="AD244" i="14"/>
  <c r="AD245" i="14"/>
  <c r="AD246" i="14"/>
  <c r="AD247" i="14"/>
  <c r="AD248" i="14"/>
  <c r="AD249" i="14"/>
  <c r="AD250" i="14"/>
  <c r="AD251" i="14"/>
  <c r="AD253" i="14"/>
  <c r="AD254" i="14"/>
  <c r="AD1" i="14"/>
  <c r="G59" i="8" l="1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B253" i="7" l="1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AD252" i="14" l="1"/>
  <c r="AE252" i="12"/>
  <c r="E5" i="8"/>
  <c r="D9" i="15" l="1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D248" i="15"/>
  <c r="D249" i="15"/>
  <c r="D250" i="15"/>
  <c r="D251" i="15"/>
  <c r="D252" i="15"/>
  <c r="D253" i="15"/>
  <c r="D254" i="15"/>
  <c r="D255" i="15"/>
  <c r="D256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157" i="15"/>
  <c r="C158" i="15"/>
  <c r="C159" i="15"/>
  <c r="C160" i="15"/>
  <c r="C161" i="15"/>
  <c r="C162" i="15"/>
  <c r="C163" i="15"/>
  <c r="C164" i="15"/>
  <c r="C165" i="15"/>
  <c r="C166" i="15"/>
  <c r="C167" i="15"/>
  <c r="C168" i="15"/>
  <c r="C169" i="15"/>
  <c r="C170" i="15"/>
  <c r="C171" i="15"/>
  <c r="C172" i="15"/>
  <c r="C173" i="15"/>
  <c r="C174" i="15"/>
  <c r="C175" i="15"/>
  <c r="C176" i="15"/>
  <c r="C177" i="15"/>
  <c r="C178" i="15"/>
  <c r="C179" i="15"/>
  <c r="C180" i="15"/>
  <c r="C181" i="15"/>
  <c r="C182" i="15"/>
  <c r="C183" i="15"/>
  <c r="C184" i="15"/>
  <c r="C185" i="15"/>
  <c r="C186" i="15"/>
  <c r="C187" i="15"/>
  <c r="C188" i="15"/>
  <c r="C189" i="15"/>
  <c r="C190" i="15"/>
  <c r="C191" i="15"/>
  <c r="C192" i="15"/>
  <c r="C193" i="15"/>
  <c r="C194" i="15"/>
  <c r="C195" i="15"/>
  <c r="C196" i="15"/>
  <c r="C197" i="15"/>
  <c r="C198" i="15"/>
  <c r="C199" i="15"/>
  <c r="C200" i="15"/>
  <c r="C201" i="15"/>
  <c r="C202" i="15"/>
  <c r="C203" i="15"/>
  <c r="C204" i="15"/>
  <c r="C205" i="15"/>
  <c r="C206" i="15"/>
  <c r="C207" i="15"/>
  <c r="C208" i="15"/>
  <c r="C209" i="15"/>
  <c r="C210" i="15"/>
  <c r="C211" i="15"/>
  <c r="C212" i="15"/>
  <c r="C213" i="15"/>
  <c r="C214" i="15"/>
  <c r="C215" i="15"/>
  <c r="C216" i="15"/>
  <c r="C217" i="15"/>
  <c r="C218" i="15"/>
  <c r="C219" i="15"/>
  <c r="C220" i="15"/>
  <c r="C221" i="15"/>
  <c r="C222" i="15"/>
  <c r="C223" i="15"/>
  <c r="C224" i="15"/>
  <c r="C225" i="15"/>
  <c r="C226" i="15"/>
  <c r="C227" i="15"/>
  <c r="C228" i="15"/>
  <c r="C229" i="15"/>
  <c r="C230" i="15"/>
  <c r="C231" i="15"/>
  <c r="C232" i="15"/>
  <c r="C233" i="15"/>
  <c r="C234" i="15"/>
  <c r="C235" i="15"/>
  <c r="C236" i="15"/>
  <c r="C237" i="15"/>
  <c r="C238" i="15"/>
  <c r="C239" i="15"/>
  <c r="C240" i="15"/>
  <c r="C241" i="15"/>
  <c r="C242" i="15"/>
  <c r="C243" i="15"/>
  <c r="C244" i="15"/>
  <c r="C245" i="15"/>
  <c r="C247" i="15"/>
  <c r="C248" i="15"/>
  <c r="C249" i="15"/>
  <c r="C250" i="15"/>
  <c r="C251" i="15"/>
  <c r="C252" i="15"/>
  <c r="C253" i="15"/>
  <c r="C254" i="15"/>
  <c r="C255" i="15"/>
  <c r="C256" i="15"/>
  <c r="T223" i="15"/>
  <c r="T224" i="15"/>
  <c r="T225" i="15"/>
  <c r="T226" i="15"/>
  <c r="T227" i="15"/>
  <c r="T228" i="15"/>
  <c r="T229" i="15"/>
  <c r="T230" i="15"/>
  <c r="T231" i="15"/>
  <c r="T232" i="15"/>
  <c r="T233" i="15"/>
  <c r="T234" i="15"/>
  <c r="T235" i="15"/>
  <c r="T236" i="15"/>
  <c r="T237" i="15"/>
  <c r="T238" i="15"/>
  <c r="T239" i="15"/>
  <c r="T240" i="15"/>
  <c r="T241" i="15"/>
  <c r="T242" i="15"/>
  <c r="T243" i="15"/>
  <c r="T244" i="15"/>
  <c r="T245" i="15"/>
  <c r="T246" i="15"/>
  <c r="T247" i="15"/>
  <c r="T248" i="15"/>
  <c r="T249" i="15"/>
  <c r="T250" i="15"/>
  <c r="T251" i="15"/>
  <c r="T252" i="15"/>
  <c r="T253" i="15"/>
  <c r="T254" i="15"/>
  <c r="T255" i="15"/>
  <c r="T256" i="15"/>
  <c r="R11" i="15" l="1"/>
  <c r="T10" i="15" l="1"/>
  <c r="T11" i="15"/>
  <c r="T12" i="15"/>
  <c r="T13" i="15"/>
  <c r="T14" i="15"/>
  <c r="T15" i="15"/>
  <c r="T16" i="15"/>
  <c r="T17" i="15"/>
  <c r="T18" i="15"/>
  <c r="T19" i="15"/>
  <c r="T20" i="15"/>
  <c r="T21" i="15"/>
  <c r="T22" i="15"/>
  <c r="T23" i="15"/>
  <c r="T24" i="15"/>
  <c r="T25" i="15"/>
  <c r="T26" i="15"/>
  <c r="T27" i="15"/>
  <c r="T28" i="15"/>
  <c r="T29" i="15"/>
  <c r="T30" i="15"/>
  <c r="T31" i="15"/>
  <c r="T32" i="15"/>
  <c r="T33" i="15"/>
  <c r="T34" i="15"/>
  <c r="T35" i="15"/>
  <c r="T36" i="15"/>
  <c r="T37" i="15"/>
  <c r="T38" i="15"/>
  <c r="T39" i="15"/>
  <c r="T40" i="15"/>
  <c r="T41" i="15"/>
  <c r="T42" i="15"/>
  <c r="T43" i="15"/>
  <c r="T44" i="15"/>
  <c r="T45" i="15"/>
  <c r="T46" i="15"/>
  <c r="T47" i="15"/>
  <c r="T48" i="15"/>
  <c r="T49" i="15"/>
  <c r="T50" i="15"/>
  <c r="T51" i="15"/>
  <c r="T52" i="15"/>
  <c r="T53" i="15"/>
  <c r="T54" i="15"/>
  <c r="T55" i="15"/>
  <c r="T56" i="15"/>
  <c r="T57" i="15"/>
  <c r="T58" i="15"/>
  <c r="T59" i="15"/>
  <c r="T60" i="15"/>
  <c r="T61" i="15"/>
  <c r="T62" i="15"/>
  <c r="T63" i="15"/>
  <c r="T64" i="15"/>
  <c r="T65" i="15"/>
  <c r="T66" i="15"/>
  <c r="T67" i="15"/>
  <c r="T68" i="15"/>
  <c r="T69" i="15"/>
  <c r="T70" i="15"/>
  <c r="T71" i="15"/>
  <c r="T72" i="15"/>
  <c r="T73" i="15"/>
  <c r="T74" i="15"/>
  <c r="T75" i="15"/>
  <c r="T76" i="15"/>
  <c r="T77" i="15"/>
  <c r="T78" i="15"/>
  <c r="T79" i="15"/>
  <c r="T80" i="15"/>
  <c r="T81" i="15"/>
  <c r="T82" i="15"/>
  <c r="T83" i="15"/>
  <c r="T84" i="15"/>
  <c r="T85" i="15"/>
  <c r="T86" i="15"/>
  <c r="T87" i="15"/>
  <c r="T88" i="15"/>
  <c r="T89" i="15"/>
  <c r="T90" i="15"/>
  <c r="T91" i="15"/>
  <c r="T92" i="15"/>
  <c r="T93" i="15"/>
  <c r="T94" i="15"/>
  <c r="T95" i="15"/>
  <c r="T96" i="15"/>
  <c r="T97" i="15"/>
  <c r="T98" i="15"/>
  <c r="T99" i="15"/>
  <c r="T100" i="15"/>
  <c r="T101" i="15"/>
  <c r="T102" i="15"/>
  <c r="T103" i="15"/>
  <c r="T104" i="15"/>
  <c r="T105" i="15"/>
  <c r="T106" i="15"/>
  <c r="T107" i="15"/>
  <c r="T108" i="15"/>
  <c r="T109" i="15"/>
  <c r="T110" i="15"/>
  <c r="T111" i="15"/>
  <c r="T112" i="15"/>
  <c r="T113" i="15"/>
  <c r="T114" i="15"/>
  <c r="T115" i="15"/>
  <c r="T116" i="15"/>
  <c r="T117" i="15"/>
  <c r="T118" i="15"/>
  <c r="T119" i="15"/>
  <c r="T120" i="15"/>
  <c r="T121" i="15"/>
  <c r="T122" i="15"/>
  <c r="T123" i="15"/>
  <c r="T124" i="15"/>
  <c r="T125" i="15"/>
  <c r="T126" i="15"/>
  <c r="T127" i="15"/>
  <c r="T128" i="15"/>
  <c r="T129" i="15"/>
  <c r="T130" i="15"/>
  <c r="T131" i="15"/>
  <c r="T132" i="15"/>
  <c r="T133" i="15"/>
  <c r="T134" i="15"/>
  <c r="T135" i="15"/>
  <c r="T136" i="15"/>
  <c r="T137" i="15"/>
  <c r="T138" i="15"/>
  <c r="T139" i="15"/>
  <c r="T140" i="15"/>
  <c r="T141" i="15"/>
  <c r="T142" i="15"/>
  <c r="T143" i="15"/>
  <c r="T144" i="15"/>
  <c r="T145" i="15"/>
  <c r="T146" i="15"/>
  <c r="T147" i="15"/>
  <c r="T148" i="15"/>
  <c r="T149" i="15"/>
  <c r="T150" i="15"/>
  <c r="T151" i="15"/>
  <c r="T152" i="15"/>
  <c r="T153" i="15"/>
  <c r="T154" i="15"/>
  <c r="T155" i="15"/>
  <c r="T156" i="15"/>
  <c r="T157" i="15"/>
  <c r="T158" i="15"/>
  <c r="T159" i="15"/>
  <c r="T160" i="15"/>
  <c r="T161" i="15"/>
  <c r="T162" i="15"/>
  <c r="T163" i="15"/>
  <c r="T164" i="15"/>
  <c r="T165" i="15"/>
  <c r="T166" i="15"/>
  <c r="T167" i="15"/>
  <c r="T168" i="15"/>
  <c r="T169" i="15"/>
  <c r="T170" i="15"/>
  <c r="T171" i="15"/>
  <c r="T172" i="15"/>
  <c r="T173" i="15"/>
  <c r="T174" i="15"/>
  <c r="T175" i="15"/>
  <c r="T176" i="15"/>
  <c r="T177" i="15"/>
  <c r="T178" i="15"/>
  <c r="T179" i="15"/>
  <c r="T180" i="15"/>
  <c r="T181" i="15"/>
  <c r="T182" i="15"/>
  <c r="T183" i="15"/>
  <c r="T184" i="15"/>
  <c r="T185" i="15"/>
  <c r="T186" i="15"/>
  <c r="T187" i="15"/>
  <c r="T188" i="15"/>
  <c r="T189" i="15"/>
  <c r="T190" i="15"/>
  <c r="T191" i="15"/>
  <c r="T192" i="15"/>
  <c r="T193" i="15"/>
  <c r="T194" i="15"/>
  <c r="T195" i="15"/>
  <c r="T196" i="15"/>
  <c r="T197" i="15"/>
  <c r="T198" i="15"/>
  <c r="T199" i="15"/>
  <c r="T200" i="15"/>
  <c r="T201" i="15"/>
  <c r="T202" i="15"/>
  <c r="T203" i="15"/>
  <c r="T204" i="15"/>
  <c r="T205" i="15"/>
  <c r="T206" i="15"/>
  <c r="T207" i="15"/>
  <c r="T208" i="15"/>
  <c r="T209" i="15"/>
  <c r="T210" i="15"/>
  <c r="T211" i="15"/>
  <c r="T212" i="15"/>
  <c r="T213" i="15"/>
  <c r="T214" i="15"/>
  <c r="T215" i="15"/>
  <c r="T216" i="15"/>
  <c r="T217" i="15"/>
  <c r="T218" i="15"/>
  <c r="T219" i="15"/>
  <c r="T220" i="15"/>
  <c r="T221" i="15"/>
  <c r="T222" i="15"/>
  <c r="T9" i="15"/>
  <c r="C246" i="15" l="1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H58" i="8"/>
  <c r="I58" i="8"/>
  <c r="G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E58" i="8"/>
  <c r="F58" i="8"/>
  <c r="D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B58" i="8"/>
  <c r="C58" i="8"/>
  <c r="A58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H9" i="8"/>
  <c r="I9" i="8"/>
  <c r="G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E9" i="8"/>
  <c r="F9" i="8"/>
  <c r="D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B9" i="8"/>
  <c r="C9" i="8"/>
  <c r="A9" i="8"/>
  <c r="H55" i="8" s="1"/>
  <c r="A11" i="2"/>
  <c r="L30" i="7" l="1"/>
  <c r="L3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7" i="7"/>
  <c r="L28" i="7"/>
  <c r="L29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2" i="7"/>
  <c r="A9" i="15" l="1"/>
  <c r="A16" i="15"/>
  <c r="A17" i="15"/>
  <c r="A21" i="15"/>
  <c r="A25" i="15"/>
  <c r="A28" i="15"/>
  <c r="A32" i="15"/>
  <c r="A35" i="15"/>
  <c r="A37" i="15"/>
  <c r="A45" i="15"/>
  <c r="A46" i="15"/>
  <c r="A52" i="15"/>
  <c r="A57" i="15"/>
  <c r="A58" i="15"/>
  <c r="A68" i="15"/>
  <c r="A69" i="15"/>
  <c r="A72" i="15"/>
  <c r="A77" i="15"/>
  <c r="A81" i="15"/>
  <c r="A87" i="15"/>
  <c r="A89" i="15"/>
  <c r="A91" i="15"/>
  <c r="A92" i="15"/>
  <c r="A100" i="15"/>
  <c r="A103" i="15"/>
  <c r="A109" i="15"/>
  <c r="A111" i="15"/>
  <c r="A112" i="15"/>
  <c r="A114" i="15"/>
  <c r="A116" i="15"/>
  <c r="A120" i="15"/>
  <c r="A121" i="15"/>
  <c r="A134" i="15"/>
  <c r="A142" i="15"/>
  <c r="A145" i="15"/>
  <c r="A146" i="15"/>
  <c r="A147" i="15"/>
  <c r="A148" i="15"/>
  <c r="A149" i="15"/>
  <c r="A153" i="15"/>
  <c r="A156" i="15"/>
  <c r="A167" i="15"/>
  <c r="A175" i="15"/>
  <c r="A179" i="15"/>
  <c r="A180" i="15"/>
  <c r="A183" i="15"/>
  <c r="A190" i="15"/>
  <c r="A196" i="15"/>
  <c r="A197" i="15"/>
  <c r="A198" i="15"/>
  <c r="A202" i="15"/>
  <c r="A212" i="15"/>
  <c r="A213" i="15"/>
  <c r="A217" i="15"/>
  <c r="A218" i="15"/>
  <c r="A219" i="15"/>
  <c r="A225" i="15"/>
  <c r="A226" i="15"/>
  <c r="A234" i="15"/>
  <c r="A250" i="15"/>
  <c r="A251" i="15"/>
  <c r="Q253" i="7" l="1"/>
  <c r="Q254" i="7"/>
  <c r="Q255" i="7"/>
  <c r="Q256" i="7"/>
  <c r="Q257" i="7"/>
  <c r="Q258" i="7"/>
  <c r="Q259" i="7"/>
  <c r="Q260" i="7"/>
  <c r="U253" i="7"/>
  <c r="U254" i="7"/>
  <c r="U255" i="7"/>
  <c r="U256" i="7"/>
  <c r="U257" i="7"/>
  <c r="U258" i="7"/>
  <c r="U259" i="7"/>
  <c r="U260" i="7"/>
  <c r="T253" i="7"/>
  <c r="T254" i="7"/>
  <c r="T255" i="7"/>
  <c r="T256" i="7"/>
  <c r="T257" i="7"/>
  <c r="T258" i="7"/>
  <c r="T259" i="7"/>
  <c r="T260" i="7"/>
  <c r="S253" i="7"/>
  <c r="S254" i="7"/>
  <c r="S255" i="7"/>
  <c r="S256" i="7"/>
  <c r="S257" i="7"/>
  <c r="S258" i="7"/>
  <c r="S259" i="7"/>
  <c r="S260" i="7"/>
  <c r="R253" i="7"/>
  <c r="R254" i="7"/>
  <c r="R255" i="7"/>
  <c r="R256" i="7"/>
  <c r="R257" i="7"/>
  <c r="R258" i="7"/>
  <c r="R259" i="7"/>
  <c r="R260" i="7"/>
  <c r="P253" i="7" l="1"/>
  <c r="P254" i="7"/>
  <c r="P255" i="7"/>
  <c r="P256" i="7"/>
  <c r="P257" i="7"/>
  <c r="P258" i="7"/>
  <c r="P259" i="7"/>
  <c r="P260" i="7"/>
  <c r="O253" i="7"/>
  <c r="O254" i="7"/>
  <c r="O255" i="7"/>
  <c r="O256" i="7"/>
  <c r="O257" i="7"/>
  <c r="R116" i="15" l="1"/>
  <c r="R117" i="15"/>
  <c r="R8" i="15" l="1"/>
  <c r="R9" i="15"/>
  <c r="R10" i="15"/>
  <c r="R12" i="15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R28" i="15"/>
  <c r="R29" i="15"/>
  <c r="R30" i="15"/>
  <c r="R31" i="15"/>
  <c r="R32" i="15"/>
  <c r="R33" i="15"/>
  <c r="R34" i="15"/>
  <c r="R35" i="15"/>
  <c r="R36" i="15"/>
  <c r="R37" i="15"/>
  <c r="R38" i="15"/>
  <c r="R39" i="15"/>
  <c r="R40" i="15"/>
  <c r="R41" i="15"/>
  <c r="R42" i="15"/>
  <c r="R43" i="15"/>
  <c r="R44" i="15"/>
  <c r="R45" i="15"/>
  <c r="R46" i="15"/>
  <c r="R47" i="15"/>
  <c r="R48" i="15"/>
  <c r="R49" i="15"/>
  <c r="R50" i="15"/>
  <c r="R51" i="15"/>
  <c r="R52" i="15"/>
  <c r="R53" i="15"/>
  <c r="R54" i="15"/>
  <c r="R55" i="15"/>
  <c r="R56" i="15"/>
  <c r="R57" i="15"/>
  <c r="R58" i="15"/>
  <c r="R59" i="15"/>
  <c r="R60" i="15"/>
  <c r="R61" i="15"/>
  <c r="R62" i="15"/>
  <c r="R63" i="15"/>
  <c r="R64" i="15"/>
  <c r="R65" i="15"/>
  <c r="R66" i="15"/>
  <c r="R67" i="15"/>
  <c r="R68" i="15"/>
  <c r="R69" i="15"/>
  <c r="R70" i="15"/>
  <c r="R71" i="15"/>
  <c r="R72" i="15"/>
  <c r="R73" i="15"/>
  <c r="R74" i="15"/>
  <c r="R75" i="15"/>
  <c r="R76" i="15"/>
  <c r="R77" i="15"/>
  <c r="R78" i="15"/>
  <c r="R79" i="15"/>
  <c r="R80" i="15"/>
  <c r="R81" i="15"/>
  <c r="R82" i="15"/>
  <c r="R83" i="15"/>
  <c r="R84" i="15"/>
  <c r="R85" i="15"/>
  <c r="R86" i="15"/>
  <c r="R87" i="15"/>
  <c r="R88" i="15"/>
  <c r="R89" i="15"/>
  <c r="R90" i="15"/>
  <c r="R91" i="15"/>
  <c r="R92" i="15"/>
  <c r="R93" i="15"/>
  <c r="R94" i="15"/>
  <c r="R95" i="15"/>
  <c r="R96" i="15"/>
  <c r="R97" i="15"/>
  <c r="R98" i="15"/>
  <c r="R99" i="15"/>
  <c r="R100" i="15"/>
  <c r="R101" i="15"/>
  <c r="R102" i="15"/>
  <c r="R103" i="15"/>
  <c r="R104" i="15"/>
  <c r="R105" i="15"/>
  <c r="R106" i="15"/>
  <c r="R107" i="15"/>
  <c r="R108" i="15"/>
  <c r="R109" i="15"/>
  <c r="R110" i="15"/>
  <c r="R111" i="15"/>
  <c r="R112" i="15"/>
  <c r="R113" i="15"/>
  <c r="R114" i="15"/>
  <c r="R115" i="15"/>
  <c r="R118" i="15"/>
  <c r="R119" i="15"/>
  <c r="R120" i="15"/>
  <c r="R121" i="15"/>
  <c r="R122" i="15"/>
  <c r="R123" i="15"/>
  <c r="R124" i="15"/>
  <c r="R125" i="15"/>
  <c r="R126" i="15"/>
  <c r="R127" i="15"/>
  <c r="R128" i="15"/>
  <c r="R129" i="15"/>
  <c r="R130" i="15"/>
  <c r="R131" i="15"/>
  <c r="R132" i="15"/>
  <c r="R133" i="15"/>
  <c r="R134" i="15"/>
  <c r="R135" i="15"/>
  <c r="R136" i="15"/>
  <c r="R137" i="15"/>
  <c r="R138" i="15"/>
  <c r="R139" i="15"/>
  <c r="R140" i="15"/>
  <c r="R141" i="15"/>
  <c r="R142" i="15"/>
  <c r="R143" i="15"/>
  <c r="R144" i="15"/>
  <c r="R145" i="15"/>
  <c r="R146" i="15"/>
  <c r="R147" i="15"/>
  <c r="R148" i="15"/>
  <c r="R149" i="15"/>
  <c r="R150" i="15"/>
  <c r="R151" i="15"/>
  <c r="R152" i="15"/>
  <c r="R153" i="15"/>
  <c r="R154" i="15"/>
  <c r="R155" i="15"/>
  <c r="R156" i="15"/>
  <c r="R157" i="15"/>
  <c r="R158" i="15"/>
  <c r="R159" i="15"/>
  <c r="R160" i="15"/>
  <c r="R161" i="15"/>
  <c r="R162" i="15"/>
  <c r="R163" i="15"/>
  <c r="R164" i="15"/>
  <c r="R165" i="15"/>
  <c r="R166" i="15"/>
  <c r="R167" i="15"/>
  <c r="R168" i="15"/>
  <c r="R169" i="15"/>
  <c r="R170" i="15"/>
  <c r="R171" i="15"/>
  <c r="R172" i="15"/>
  <c r="R173" i="15"/>
  <c r="R174" i="15"/>
  <c r="R175" i="15"/>
  <c r="R176" i="15"/>
  <c r="R177" i="15"/>
  <c r="R178" i="15"/>
  <c r="R179" i="15"/>
  <c r="R180" i="15"/>
  <c r="R181" i="15"/>
  <c r="R182" i="15"/>
  <c r="R183" i="15"/>
  <c r="R184" i="15"/>
  <c r="R185" i="15"/>
  <c r="R186" i="15"/>
  <c r="R187" i="15"/>
  <c r="R188" i="15"/>
  <c r="R189" i="15"/>
  <c r="R190" i="15"/>
  <c r="R191" i="15"/>
  <c r="R192" i="15"/>
  <c r="R193" i="15"/>
  <c r="R194" i="15"/>
  <c r="R195" i="15"/>
  <c r="R196" i="15"/>
  <c r="R197" i="15"/>
  <c r="R198" i="15"/>
  <c r="R199" i="15"/>
  <c r="R200" i="15"/>
  <c r="R201" i="15"/>
  <c r="R202" i="15"/>
  <c r="R203" i="15"/>
  <c r="R204" i="15"/>
  <c r="R205" i="15"/>
  <c r="R206" i="15"/>
  <c r="R207" i="15"/>
  <c r="R208" i="15"/>
  <c r="R209" i="15"/>
  <c r="R210" i="15"/>
  <c r="R211" i="15"/>
  <c r="R212" i="15"/>
  <c r="R213" i="15"/>
  <c r="R214" i="15"/>
  <c r="R215" i="15"/>
  <c r="R216" i="15"/>
  <c r="R217" i="15"/>
  <c r="R218" i="15"/>
  <c r="R219" i="15"/>
  <c r="R220" i="15"/>
  <c r="R221" i="15"/>
  <c r="R222" i="15"/>
  <c r="R223" i="15"/>
  <c r="R224" i="15"/>
  <c r="R225" i="15"/>
  <c r="R226" i="15"/>
  <c r="R227" i="15"/>
  <c r="R228" i="15"/>
  <c r="R229" i="15"/>
  <c r="R230" i="15"/>
  <c r="R231" i="15"/>
  <c r="R232" i="15"/>
  <c r="R233" i="15"/>
  <c r="R234" i="15"/>
  <c r="R235" i="15"/>
  <c r="R236" i="15"/>
  <c r="R237" i="15"/>
  <c r="R238" i="15"/>
  <c r="R239" i="15"/>
  <c r="R240" i="15"/>
  <c r="R241" i="15"/>
  <c r="R242" i="15"/>
  <c r="R243" i="15"/>
  <c r="R244" i="15"/>
  <c r="R245" i="15"/>
  <c r="R246" i="15"/>
  <c r="R247" i="15"/>
  <c r="R248" i="15"/>
  <c r="R249" i="15"/>
  <c r="R250" i="15"/>
  <c r="R251" i="15"/>
  <c r="R252" i="15"/>
  <c r="R253" i="15"/>
  <c r="R254" i="15"/>
  <c r="R255" i="15"/>
  <c r="R256" i="15"/>
  <c r="X16" i="15"/>
  <c r="O10" i="7" s="1"/>
  <c r="X17" i="15"/>
  <c r="O11" i="7" s="1"/>
  <c r="X25" i="15"/>
  <c r="O19" i="7" s="1"/>
  <c r="X28" i="15"/>
  <c r="O22" i="7" s="1"/>
  <c r="X32" i="15"/>
  <c r="O26" i="7" s="1"/>
  <c r="X35" i="15"/>
  <c r="O29" i="7" s="1"/>
  <c r="X37" i="15"/>
  <c r="O31" i="7" s="1"/>
  <c r="X45" i="15"/>
  <c r="O39" i="7" s="1"/>
  <c r="X46" i="15"/>
  <c r="O40" i="7" s="1"/>
  <c r="X57" i="15"/>
  <c r="O51" i="7" s="1"/>
  <c r="X68" i="15"/>
  <c r="O62" i="7" s="1"/>
  <c r="X69" i="15"/>
  <c r="O63" i="7" s="1"/>
  <c r="X77" i="15"/>
  <c r="O71" i="7" s="1"/>
  <c r="X81" i="15"/>
  <c r="O75" i="7" s="1"/>
  <c r="X89" i="15"/>
  <c r="O83" i="7" s="1"/>
  <c r="X91" i="15"/>
  <c r="O85" i="7" s="1"/>
  <c r="X92" i="15"/>
  <c r="O86" i="7" s="1"/>
  <c r="X100" i="15"/>
  <c r="O94" i="7" s="1"/>
  <c r="X103" i="15"/>
  <c r="O97" i="7" s="1"/>
  <c r="X109" i="15"/>
  <c r="O103" i="7" s="1"/>
  <c r="X111" i="15"/>
  <c r="O105" i="7" s="1"/>
  <c r="X112" i="15"/>
  <c r="O106" i="7" s="1"/>
  <c r="X134" i="15"/>
  <c r="O128" i="7" s="1"/>
  <c r="X148" i="15"/>
  <c r="O142" i="7" s="1"/>
  <c r="X153" i="15"/>
  <c r="O147" i="7" s="1"/>
  <c r="X167" i="15"/>
  <c r="O161" i="7" s="1"/>
  <c r="X175" i="15"/>
  <c r="O169" i="7" s="1"/>
  <c r="X183" i="15"/>
  <c r="O177" i="7" s="1"/>
  <c r="X196" i="15"/>
  <c r="O190" i="7" s="1"/>
  <c r="X202" i="15"/>
  <c r="O196" i="7" s="1"/>
  <c r="X212" i="15"/>
  <c r="O206" i="7" s="1"/>
  <c r="X213" i="15"/>
  <c r="O207" i="7" s="1"/>
  <c r="Y16" i="15" l="1"/>
  <c r="P10" i="7" s="1"/>
  <c r="Y17" i="15"/>
  <c r="P11" i="7" s="1"/>
  <c r="Y25" i="15"/>
  <c r="P19" i="7" s="1"/>
  <c r="Y28" i="15"/>
  <c r="P22" i="7" s="1"/>
  <c r="Y32" i="15"/>
  <c r="P26" i="7" s="1"/>
  <c r="Y35" i="15"/>
  <c r="P29" i="7" s="1"/>
  <c r="Y37" i="15"/>
  <c r="P31" i="7" s="1"/>
  <c r="Y45" i="15"/>
  <c r="P39" i="7" s="1"/>
  <c r="Y46" i="15"/>
  <c r="P40" i="7" s="1"/>
  <c r="Y57" i="15"/>
  <c r="P51" i="7" s="1"/>
  <c r="Y68" i="15"/>
  <c r="P62" i="7" s="1"/>
  <c r="Y69" i="15"/>
  <c r="P63" i="7" s="1"/>
  <c r="Y77" i="15"/>
  <c r="P71" i="7" s="1"/>
  <c r="Y81" i="15"/>
  <c r="P75" i="7" s="1"/>
  <c r="Y89" i="15"/>
  <c r="P83" i="7" s="1"/>
  <c r="Y91" i="15"/>
  <c r="P85" i="7" s="1"/>
  <c r="Y92" i="15"/>
  <c r="P86" i="7" s="1"/>
  <c r="Y100" i="15"/>
  <c r="P94" i="7" s="1"/>
  <c r="Y103" i="15"/>
  <c r="P97" i="7" s="1"/>
  <c r="Y109" i="15"/>
  <c r="P103" i="7" s="1"/>
  <c r="Y111" i="15"/>
  <c r="P105" i="7" s="1"/>
  <c r="Y112" i="15"/>
  <c r="P106" i="7" s="1"/>
  <c r="Y134" i="15"/>
  <c r="P128" i="7" s="1"/>
  <c r="Y148" i="15"/>
  <c r="P142" i="7" s="1"/>
  <c r="Y153" i="15"/>
  <c r="P147" i="7" s="1"/>
  <c r="Y167" i="15"/>
  <c r="P161" i="7" s="1"/>
  <c r="Y175" i="15"/>
  <c r="P169" i="7" s="1"/>
  <c r="Y183" i="15"/>
  <c r="P177" i="7" s="1"/>
  <c r="Y196" i="15"/>
  <c r="P190" i="7" s="1"/>
  <c r="Y202" i="15"/>
  <c r="P196" i="7" s="1"/>
  <c r="Y212" i="15"/>
  <c r="P206" i="7" s="1"/>
  <c r="Y213" i="15"/>
  <c r="P207" i="7" s="1"/>
  <c r="Z213" i="15" l="1"/>
  <c r="Q207" i="7" s="1"/>
  <c r="Z212" i="15"/>
  <c r="Q206" i="7" s="1"/>
  <c r="Z202" i="15"/>
  <c r="Q196" i="7" s="1"/>
  <c r="Z196" i="15"/>
  <c r="Q190" i="7" s="1"/>
  <c r="Z183" i="15"/>
  <c r="Q177" i="7" s="1"/>
  <c r="Z175" i="15"/>
  <c r="Q169" i="7" s="1"/>
  <c r="Z167" i="15"/>
  <c r="Q161" i="7" s="1"/>
  <c r="Z153" i="15"/>
  <c r="Q147" i="7" s="1"/>
  <c r="Z148" i="15"/>
  <c r="Q142" i="7" s="1"/>
  <c r="Z134" i="15"/>
  <c r="Q128" i="7" s="1"/>
  <c r="Z112" i="15"/>
  <c r="Q106" i="7" s="1"/>
  <c r="Z111" i="15"/>
  <c r="Q105" i="7" s="1"/>
  <c r="Z109" i="15"/>
  <c r="Q103" i="7" s="1"/>
  <c r="Z103" i="15"/>
  <c r="Q97" i="7" s="1"/>
  <c r="Z100" i="15"/>
  <c r="Q94" i="7" s="1"/>
  <c r="Z92" i="15"/>
  <c r="Q86" i="7" s="1"/>
  <c r="Z91" i="15"/>
  <c r="Q85" i="7" s="1"/>
  <c r="Z89" i="15"/>
  <c r="Q83" i="7" s="1"/>
  <c r="Z81" i="15"/>
  <c r="Q75" i="7" s="1"/>
  <c r="Z77" i="15"/>
  <c r="Q71" i="7" s="1"/>
  <c r="Z69" i="15"/>
  <c r="Q63" i="7" s="1"/>
  <c r="Z68" i="15"/>
  <c r="Q62" i="7" s="1"/>
  <c r="Z57" i="15"/>
  <c r="Q51" i="7" s="1"/>
  <c r="Z46" i="15"/>
  <c r="Q40" i="7" s="1"/>
  <c r="Z45" i="15"/>
  <c r="Q39" i="7" s="1"/>
  <c r="Z37" i="15"/>
  <c r="Q31" i="7" s="1"/>
  <c r="Z35" i="15"/>
  <c r="Q29" i="7" s="1"/>
  <c r="Z32" i="15"/>
  <c r="Q26" i="7" s="1"/>
  <c r="Z28" i="15"/>
  <c r="Q22" i="7" s="1"/>
  <c r="Z25" i="15"/>
  <c r="Q19" i="7" s="1"/>
  <c r="Z17" i="15"/>
  <c r="Q11" i="7" s="1"/>
  <c r="Z16" i="15"/>
  <c r="Q10" i="7" s="1"/>
  <c r="AA103" i="15"/>
  <c r="R97" i="7" s="1"/>
  <c r="AA100" i="15"/>
  <c r="R94" i="7" s="1"/>
  <c r="AA92" i="15"/>
  <c r="R86" i="7" s="1"/>
  <c r="AA91" i="15"/>
  <c r="R85" i="7" s="1"/>
  <c r="AA89" i="15"/>
  <c r="R83" i="7" s="1"/>
  <c r="AA81" i="15"/>
  <c r="R75" i="7" s="1"/>
  <c r="AA77" i="15"/>
  <c r="R71" i="7" s="1"/>
  <c r="AA69" i="15"/>
  <c r="R63" i="7" s="1"/>
  <c r="AA68" i="15"/>
  <c r="R62" i="7" s="1"/>
  <c r="AA57" i="15"/>
  <c r="R51" i="7" s="1"/>
  <c r="AA46" i="15"/>
  <c r="R40" i="7" s="1"/>
  <c r="AA45" i="15"/>
  <c r="R39" i="7" s="1"/>
  <c r="AA37" i="15"/>
  <c r="R31" i="7" s="1"/>
  <c r="AA35" i="15"/>
  <c r="R29" i="7" s="1"/>
  <c r="AA32" i="15"/>
  <c r="R26" i="7" s="1"/>
  <c r="AA28" i="15"/>
  <c r="R22" i="7" s="1"/>
  <c r="AA25" i="15"/>
  <c r="R19" i="7" s="1"/>
  <c r="AA17" i="15"/>
  <c r="R11" i="7" s="1"/>
  <c r="AA16" i="15"/>
  <c r="R10" i="7" s="1"/>
  <c r="A238" i="7"/>
  <c r="A239" i="7"/>
  <c r="A240" i="7"/>
  <c r="A245" i="7"/>
  <c r="A246" i="7"/>
  <c r="A251" i="7"/>
  <c r="A237" i="7"/>
  <c r="A234" i="7"/>
  <c r="A226" i="7"/>
  <c r="A223" i="7"/>
  <c r="A222" i="7"/>
  <c r="A221" i="7"/>
  <c r="A220" i="7"/>
  <c r="A214" i="7"/>
  <c r="A213" i="7"/>
  <c r="A212" i="7"/>
  <c r="A211" i="7"/>
  <c r="A210" i="7"/>
  <c r="A203" i="7"/>
  <c r="A142" i="7"/>
  <c r="A116" i="7"/>
  <c r="A249" i="7"/>
  <c r="A236" i="7"/>
  <c r="A204" i="7"/>
  <c r="A193" i="7"/>
  <c r="A176" i="7"/>
  <c r="A169" i="7"/>
  <c r="A167" i="7"/>
  <c r="A160" i="7"/>
  <c r="A155" i="7"/>
  <c r="A149" i="7"/>
  <c r="A144" i="7"/>
  <c r="A139" i="7"/>
  <c r="A120" i="7"/>
  <c r="A115" i="7"/>
  <c r="A93" i="7"/>
  <c r="A92" i="7"/>
  <c r="A73" i="7"/>
  <c r="A67" i="7"/>
  <c r="A47" i="7"/>
  <c r="A44" i="7"/>
  <c r="A5" i="7"/>
  <c r="A30" i="7"/>
  <c r="A28" i="7"/>
  <c r="A13" i="7"/>
  <c r="A244" i="7"/>
  <c r="A172" i="7"/>
  <c r="A19" i="7"/>
  <c r="A94" i="7"/>
  <c r="A29" i="7"/>
  <c r="A9" i="7"/>
  <c r="A6" i="7"/>
  <c r="A21" i="7"/>
  <c r="A233" i="7"/>
  <c r="A230" i="7"/>
  <c r="A109" i="7"/>
  <c r="A250" i="7"/>
  <c r="A124" i="7"/>
  <c r="A23" i="7"/>
  <c r="A181" i="7"/>
  <c r="A180" i="7"/>
  <c r="A241" i="7"/>
  <c r="A7" i="7"/>
  <c r="A243" i="7"/>
  <c r="A170" i="7"/>
  <c r="A162" i="7"/>
  <c r="A157" i="7"/>
  <c r="A25" i="7"/>
  <c r="A36" i="7"/>
  <c r="A12" i="7"/>
  <c r="A242" i="7"/>
  <c r="A46" i="7"/>
  <c r="A161" i="7"/>
  <c r="A113" i="7"/>
  <c r="A90" i="7"/>
  <c r="A235" i="7"/>
  <c r="A58" i="7"/>
  <c r="A248" i="7"/>
  <c r="A201" i="7"/>
  <c r="A77" i="7"/>
  <c r="A80" i="7"/>
  <c r="A202" i="7"/>
  <c r="A148" i="7"/>
  <c r="A27" i="7"/>
  <c r="A3" i="7"/>
  <c r="A60" i="7"/>
  <c r="A99" i="7"/>
  <c r="A145" i="7"/>
  <c r="A37" i="7"/>
  <c r="A101" i="7"/>
  <c r="A48" i="7"/>
  <c r="A215" i="7"/>
  <c r="A140" i="7"/>
  <c r="A164" i="7"/>
  <c r="A163" i="7"/>
  <c r="A41" i="7"/>
  <c r="A11" i="7"/>
  <c r="A55" i="7"/>
  <c r="A158" i="7"/>
  <c r="A171" i="7"/>
  <c r="A66" i="7"/>
  <c r="A187" i="7"/>
  <c r="A186" i="7"/>
  <c r="A18" i="7"/>
  <c r="A17" i="7"/>
  <c r="A165" i="7"/>
  <c r="A229" i="7"/>
  <c r="A40" i="7"/>
  <c r="A156" i="7"/>
  <c r="A103" i="7"/>
  <c r="A198" i="7"/>
  <c r="A199" i="7"/>
  <c r="A200" i="7"/>
  <c r="A122" i="7"/>
  <c r="A104" i="7"/>
  <c r="A152" i="7"/>
  <c r="A197" i="7"/>
  <c r="A42" i="7"/>
  <c r="A179" i="7"/>
  <c r="A232" i="7"/>
  <c r="A209" i="7"/>
  <c r="A219" i="7"/>
  <c r="A247" i="7"/>
  <c r="A228" i="7"/>
  <c r="A206" i="7"/>
  <c r="A217" i="7"/>
  <c r="A207" i="7"/>
  <c r="A208" i="7"/>
  <c r="A256" i="7"/>
  <c r="A253" i="7"/>
  <c r="AB16" i="15" l="1"/>
  <c r="S10" i="7" s="1"/>
  <c r="AC16" i="15"/>
  <c r="T10" i="7" s="1"/>
  <c r="AB17" i="15"/>
  <c r="S11" i="7" s="1"/>
  <c r="AC17" i="15"/>
  <c r="T11" i="7" s="1"/>
  <c r="AB25" i="15"/>
  <c r="S19" i="7" s="1"/>
  <c r="AC25" i="15"/>
  <c r="T19" i="7" s="1"/>
  <c r="AB28" i="15"/>
  <c r="S22" i="7" s="1"/>
  <c r="AC28" i="15"/>
  <c r="T22" i="7" s="1"/>
  <c r="AB32" i="15"/>
  <c r="S26" i="7" s="1"/>
  <c r="AC32" i="15"/>
  <c r="T26" i="7" s="1"/>
  <c r="AB35" i="15"/>
  <c r="S29" i="7" s="1"/>
  <c r="AC35" i="15"/>
  <c r="T29" i="7" s="1"/>
  <c r="AB37" i="15"/>
  <c r="S31" i="7" s="1"/>
  <c r="AC37" i="15"/>
  <c r="T31" i="7" s="1"/>
  <c r="AB45" i="15"/>
  <c r="S39" i="7" s="1"/>
  <c r="AC45" i="15"/>
  <c r="T39" i="7" s="1"/>
  <c r="AB46" i="15"/>
  <c r="S40" i="7" s="1"/>
  <c r="AC46" i="15"/>
  <c r="T40" i="7" s="1"/>
  <c r="AB57" i="15"/>
  <c r="S51" i="7" s="1"/>
  <c r="AC57" i="15"/>
  <c r="T51" i="7" s="1"/>
  <c r="AB68" i="15"/>
  <c r="S62" i="7" s="1"/>
  <c r="AC68" i="15"/>
  <c r="T62" i="7" s="1"/>
  <c r="AB69" i="15"/>
  <c r="S63" i="7" s="1"/>
  <c r="AC69" i="15"/>
  <c r="T63" i="7" s="1"/>
  <c r="AB77" i="15"/>
  <c r="S71" i="7" s="1"/>
  <c r="AC77" i="15"/>
  <c r="T71" i="7" s="1"/>
  <c r="AB81" i="15"/>
  <c r="S75" i="7" s="1"/>
  <c r="AC81" i="15"/>
  <c r="T75" i="7" s="1"/>
  <c r="AB89" i="15"/>
  <c r="S83" i="7" s="1"/>
  <c r="AC89" i="15"/>
  <c r="T83" i="7" s="1"/>
  <c r="AB91" i="15"/>
  <c r="S85" i="7" s="1"/>
  <c r="AC91" i="15"/>
  <c r="T85" i="7" s="1"/>
  <c r="AB92" i="15"/>
  <c r="S86" i="7" s="1"/>
  <c r="AC92" i="15"/>
  <c r="T86" i="7" s="1"/>
  <c r="AB100" i="15"/>
  <c r="S94" i="7" s="1"/>
  <c r="AC100" i="15"/>
  <c r="T94" i="7" s="1"/>
  <c r="AB103" i="15"/>
  <c r="S97" i="7" s="1"/>
  <c r="AC103" i="15"/>
  <c r="T97" i="7" s="1"/>
  <c r="AA109" i="15"/>
  <c r="R103" i="7" s="1"/>
  <c r="AB109" i="15"/>
  <c r="S103" i="7" s="1"/>
  <c r="AC109" i="15"/>
  <c r="T103" i="7" s="1"/>
  <c r="AA111" i="15"/>
  <c r="R105" i="7" s="1"/>
  <c r="AB111" i="15"/>
  <c r="S105" i="7" s="1"/>
  <c r="AC111" i="15"/>
  <c r="T105" i="7" s="1"/>
  <c r="AA112" i="15"/>
  <c r="R106" i="7" s="1"/>
  <c r="AB112" i="15"/>
  <c r="S106" i="7" s="1"/>
  <c r="AC112" i="15"/>
  <c r="T106" i="7" s="1"/>
  <c r="AA134" i="15"/>
  <c r="R128" i="7" s="1"/>
  <c r="AB134" i="15"/>
  <c r="S128" i="7" s="1"/>
  <c r="AC134" i="15"/>
  <c r="T128" i="7" s="1"/>
  <c r="AA148" i="15"/>
  <c r="R142" i="7" s="1"/>
  <c r="AB148" i="15"/>
  <c r="S142" i="7" s="1"/>
  <c r="AC148" i="15"/>
  <c r="T142" i="7" s="1"/>
  <c r="AA153" i="15"/>
  <c r="R147" i="7" s="1"/>
  <c r="AB153" i="15"/>
  <c r="S147" i="7" s="1"/>
  <c r="AC153" i="15"/>
  <c r="T147" i="7" s="1"/>
  <c r="AA167" i="15"/>
  <c r="R161" i="7" s="1"/>
  <c r="AB167" i="15"/>
  <c r="S161" i="7" s="1"/>
  <c r="AC167" i="15"/>
  <c r="T161" i="7" s="1"/>
  <c r="AA175" i="15"/>
  <c r="R169" i="7" s="1"/>
  <c r="AB175" i="15"/>
  <c r="S169" i="7" s="1"/>
  <c r="AC175" i="15"/>
  <c r="T169" i="7" s="1"/>
  <c r="AA183" i="15"/>
  <c r="R177" i="7" s="1"/>
  <c r="AB183" i="15"/>
  <c r="S177" i="7" s="1"/>
  <c r="AC183" i="15"/>
  <c r="T177" i="7" s="1"/>
  <c r="AA196" i="15"/>
  <c r="R190" i="7" s="1"/>
  <c r="AB196" i="15"/>
  <c r="S190" i="7" s="1"/>
  <c r="AC196" i="15"/>
  <c r="T190" i="7" s="1"/>
  <c r="AA202" i="15"/>
  <c r="R196" i="7" s="1"/>
  <c r="AB202" i="15"/>
  <c r="S196" i="7" s="1"/>
  <c r="AC202" i="15"/>
  <c r="T196" i="7" s="1"/>
  <c r="AA212" i="15"/>
  <c r="R206" i="7" s="1"/>
  <c r="AB212" i="15"/>
  <c r="S206" i="7" s="1"/>
  <c r="AC212" i="15"/>
  <c r="T206" i="7" s="1"/>
  <c r="AA213" i="15"/>
  <c r="R207" i="7" s="1"/>
  <c r="AB213" i="15"/>
  <c r="S207" i="7" s="1"/>
  <c r="AC213" i="15"/>
  <c r="T207" i="7" s="1"/>
  <c r="J19" i="2"/>
  <c r="AD213" i="15" l="1"/>
  <c r="U207" i="7" s="1"/>
  <c r="AD212" i="15"/>
  <c r="U206" i="7" s="1"/>
  <c r="AD202" i="15"/>
  <c r="U196" i="7" s="1"/>
  <c r="AD196" i="15"/>
  <c r="U190" i="7" s="1"/>
  <c r="AD183" i="15"/>
  <c r="U177" i="7" s="1"/>
  <c r="AD175" i="15"/>
  <c r="U169" i="7" s="1"/>
  <c r="AD167" i="15"/>
  <c r="U161" i="7" s="1"/>
  <c r="AD153" i="15"/>
  <c r="U147" i="7" s="1"/>
  <c r="AD148" i="15"/>
  <c r="U142" i="7" s="1"/>
  <c r="AD134" i="15"/>
  <c r="U128" i="7" s="1"/>
  <c r="AD112" i="15"/>
  <c r="U106" i="7" s="1"/>
  <c r="AD111" i="15"/>
  <c r="U105" i="7" s="1"/>
  <c r="AD109" i="15"/>
  <c r="U103" i="7" s="1"/>
  <c r="AD103" i="15"/>
  <c r="U97" i="7" s="1"/>
  <c r="AD100" i="15"/>
  <c r="U94" i="7" s="1"/>
  <c r="AD92" i="15"/>
  <c r="U86" i="7" s="1"/>
  <c r="AD91" i="15"/>
  <c r="U85" i="7" s="1"/>
  <c r="AD89" i="15"/>
  <c r="U83" i="7" s="1"/>
  <c r="AD81" i="15"/>
  <c r="U75" i="7" s="1"/>
  <c r="AD77" i="15"/>
  <c r="U71" i="7" s="1"/>
  <c r="AD69" i="15"/>
  <c r="U63" i="7" s="1"/>
  <c r="AD68" i="15"/>
  <c r="U62" i="7" s="1"/>
  <c r="AD57" i="15"/>
  <c r="U51" i="7" s="1"/>
  <c r="AD46" i="15"/>
  <c r="U40" i="7" s="1"/>
  <c r="AD45" i="15"/>
  <c r="U39" i="7" s="1"/>
  <c r="AD37" i="15"/>
  <c r="U31" i="7" s="1"/>
  <c r="AD35" i="15"/>
  <c r="U29" i="7" s="1"/>
  <c r="AD32" i="15"/>
  <c r="U26" i="7" s="1"/>
  <c r="AD28" i="15"/>
  <c r="U22" i="7" s="1"/>
  <c r="AD25" i="15"/>
  <c r="U19" i="7" s="1"/>
  <c r="AD17" i="15"/>
  <c r="U11" i="7" s="1"/>
  <c r="AD16" i="15"/>
  <c r="U10" i="7" s="1"/>
  <c r="T8" i="15"/>
  <c r="P5" i="15"/>
  <c r="C13" i="16" s="1"/>
  <c r="C8" i="15"/>
  <c r="W258" i="15"/>
  <c r="J17" i="2"/>
  <c r="J11" i="2"/>
  <c r="H9" i="2"/>
  <c r="H7" i="2"/>
  <c r="I9" i="2"/>
  <c r="D8" i="15"/>
  <c r="N3" i="7" l="1"/>
  <c r="J15" i="2"/>
  <c r="F25" i="16"/>
  <c r="F15" i="16"/>
  <c r="F13" i="16"/>
  <c r="Q5" i="15"/>
  <c r="C14" i="16" s="1"/>
  <c r="F5" i="15"/>
  <c r="G5" i="15"/>
  <c r="C4" i="16" s="1"/>
  <c r="H5" i="15"/>
  <c r="C5" i="16" s="1"/>
  <c r="I5" i="15"/>
  <c r="C6" i="16" s="1"/>
  <c r="J5" i="15"/>
  <c r="C7" i="16" s="1"/>
  <c r="K5" i="15"/>
  <c r="C8" i="16" s="1"/>
  <c r="L5" i="15"/>
  <c r="C9" i="16" s="1"/>
  <c r="M5" i="15"/>
  <c r="C10" i="16" s="1"/>
  <c r="N5" i="15"/>
  <c r="C11" i="16" s="1"/>
  <c r="O5" i="15"/>
  <c r="C12" i="16" s="1"/>
  <c r="S258" i="15"/>
  <c r="T258" i="15"/>
  <c r="V258" i="15"/>
  <c r="Q259" i="15"/>
  <c r="F259" i="15"/>
  <c r="G259" i="15"/>
  <c r="H259" i="15"/>
  <c r="I259" i="15"/>
  <c r="J259" i="15"/>
  <c r="K259" i="15"/>
  <c r="L259" i="15"/>
  <c r="M259" i="15"/>
  <c r="N259" i="15"/>
  <c r="O259" i="15"/>
  <c r="Q260" i="15"/>
  <c r="F260" i="15"/>
  <c r="G260" i="15"/>
  <c r="H260" i="15"/>
  <c r="I260" i="15"/>
  <c r="J260" i="15"/>
  <c r="K260" i="15"/>
  <c r="L260" i="15"/>
  <c r="M260" i="15"/>
  <c r="N260" i="15"/>
  <c r="O260" i="15"/>
  <c r="AC29" i="14"/>
  <c r="Z29" i="14"/>
  <c r="W29" i="14"/>
  <c r="T29" i="14"/>
  <c r="Q29" i="14"/>
  <c r="N29" i="14"/>
  <c r="K29" i="14"/>
  <c r="H29" i="14"/>
  <c r="E29" i="14"/>
  <c r="B29" i="14"/>
  <c r="S257" i="15" l="1"/>
  <c r="U257" i="15" s="1"/>
  <c r="V257" i="15" s="1"/>
  <c r="S9" i="15"/>
  <c r="U9" i="15" s="1"/>
  <c r="V9" i="15" s="1"/>
  <c r="K3" i="7" s="1"/>
  <c r="S10" i="15"/>
  <c r="U10" i="15" s="1"/>
  <c r="S11" i="15"/>
  <c r="U11" i="15" s="1"/>
  <c r="V11" i="15" s="1"/>
  <c r="S12" i="15"/>
  <c r="U12" i="15" s="1"/>
  <c r="V12" i="15" s="1"/>
  <c r="K6" i="7" s="1"/>
  <c r="S13" i="15"/>
  <c r="U13" i="15" s="1"/>
  <c r="V13" i="15" s="1"/>
  <c r="K7" i="7" s="1"/>
  <c r="S14" i="15"/>
  <c r="U14" i="15" s="1"/>
  <c r="V14" i="15" s="1"/>
  <c r="K8" i="7" s="1"/>
  <c r="S15" i="15"/>
  <c r="U15" i="15" s="1"/>
  <c r="V15" i="15" s="1"/>
  <c r="K9" i="7" s="1"/>
  <c r="S16" i="15"/>
  <c r="S17" i="15"/>
  <c r="U17" i="15" s="1"/>
  <c r="V17" i="15" s="1"/>
  <c r="K11" i="7" s="1"/>
  <c r="S18" i="15"/>
  <c r="S19" i="15"/>
  <c r="S20" i="15"/>
  <c r="U20" i="15" s="1"/>
  <c r="V20" i="15" s="1"/>
  <c r="K14" i="7" s="1"/>
  <c r="S21" i="15"/>
  <c r="U21" i="15" s="1"/>
  <c r="S22" i="15"/>
  <c r="U22" i="15" s="1"/>
  <c r="V22" i="15" s="1"/>
  <c r="K16" i="7" s="1"/>
  <c r="S23" i="15"/>
  <c r="U23" i="15" s="1"/>
  <c r="V23" i="15" s="1"/>
  <c r="K17" i="7" s="1"/>
  <c r="S24" i="15"/>
  <c r="S25" i="15"/>
  <c r="U25" i="15" s="1"/>
  <c r="V25" i="15" s="1"/>
  <c r="K19" i="7" s="1"/>
  <c r="S26" i="15"/>
  <c r="U26" i="15" s="1"/>
  <c r="V26" i="15" s="1"/>
  <c r="S27" i="15"/>
  <c r="U27" i="15" s="1"/>
  <c r="V27" i="15" s="1"/>
  <c r="S28" i="15"/>
  <c r="U28" i="15" s="1"/>
  <c r="V28" i="15" s="1"/>
  <c r="K22" i="7" s="1"/>
  <c r="S29" i="15"/>
  <c r="U29" i="15" s="1"/>
  <c r="V29" i="15" s="1"/>
  <c r="K23" i="7" s="1"/>
  <c r="S30" i="15"/>
  <c r="U30" i="15" s="1"/>
  <c r="V30" i="15" s="1"/>
  <c r="S31" i="15"/>
  <c r="U31" i="15" s="1"/>
  <c r="V31" i="15" s="1"/>
  <c r="S32" i="15"/>
  <c r="S33" i="15"/>
  <c r="S34" i="15"/>
  <c r="U34" i="15" s="1"/>
  <c r="V34" i="15" s="1"/>
  <c r="K28" i="7" s="1"/>
  <c r="S35" i="15"/>
  <c r="U35" i="15" s="1"/>
  <c r="V35" i="15" s="1"/>
  <c r="K29" i="7" s="1"/>
  <c r="S36" i="15"/>
  <c r="S37" i="15"/>
  <c r="S38" i="15"/>
  <c r="S39" i="15"/>
  <c r="U39" i="15" s="1"/>
  <c r="V39" i="15" s="1"/>
  <c r="S40" i="15"/>
  <c r="S41" i="15"/>
  <c r="S42" i="15"/>
  <c r="S43" i="15"/>
  <c r="U43" i="15" s="1"/>
  <c r="V43" i="15" s="1"/>
  <c r="K37" i="7" s="1"/>
  <c r="S44" i="15"/>
  <c r="S45" i="15"/>
  <c r="U45" i="15" s="1"/>
  <c r="V45" i="15" s="1"/>
  <c r="K39" i="7" s="1"/>
  <c r="S46" i="15"/>
  <c r="U46" i="15" s="1"/>
  <c r="V46" i="15" s="1"/>
  <c r="K40" i="7" s="1"/>
  <c r="S47" i="15"/>
  <c r="S48" i="15"/>
  <c r="S49" i="15"/>
  <c r="U49" i="15" s="1"/>
  <c r="S50" i="15"/>
  <c r="S51" i="15"/>
  <c r="U51" i="15" s="1"/>
  <c r="V51" i="15" s="1"/>
  <c r="K45" i="7" s="1"/>
  <c r="S52" i="15"/>
  <c r="U52" i="15" s="1"/>
  <c r="V52" i="15" s="1"/>
  <c r="K46" i="7" s="1"/>
  <c r="S53" i="15"/>
  <c r="U53" i="15" s="1"/>
  <c r="V53" i="15" s="1"/>
  <c r="K47" i="7" s="1"/>
  <c r="S54" i="15"/>
  <c r="U54" i="15" s="1"/>
  <c r="V54" i="15" s="1"/>
  <c r="S55" i="15"/>
  <c r="U55" i="15" s="1"/>
  <c r="V55" i="15" s="1"/>
  <c r="K49" i="7" s="1"/>
  <c r="S56" i="15"/>
  <c r="S57" i="15"/>
  <c r="U57" i="15" s="1"/>
  <c r="V57" i="15" s="1"/>
  <c r="K51" i="7" s="1"/>
  <c r="S58" i="15"/>
  <c r="U58" i="15" s="1"/>
  <c r="V58" i="15" s="1"/>
  <c r="K52" i="7" s="1"/>
  <c r="S59" i="15"/>
  <c r="U59" i="15" s="1"/>
  <c r="V59" i="15" s="1"/>
  <c r="K53" i="7" s="1"/>
  <c r="S60" i="15"/>
  <c r="U60" i="15" s="1"/>
  <c r="V60" i="15" s="1"/>
  <c r="K54" i="7" s="1"/>
  <c r="S61" i="15"/>
  <c r="U61" i="15" s="1"/>
  <c r="V61" i="15" s="1"/>
  <c r="K55" i="7" s="1"/>
  <c r="S62" i="15"/>
  <c r="U62" i="15" s="1"/>
  <c r="V62" i="15" s="1"/>
  <c r="K56" i="7" s="1"/>
  <c r="S63" i="15"/>
  <c r="U63" i="15" s="1"/>
  <c r="V63" i="15" s="1"/>
  <c r="K57" i="7" s="1"/>
  <c r="S64" i="15"/>
  <c r="S65" i="15"/>
  <c r="S66" i="15"/>
  <c r="U66" i="15" s="1"/>
  <c r="V66" i="15" s="1"/>
  <c r="K60" i="7" s="1"/>
  <c r="S67" i="15"/>
  <c r="U67" i="15" s="1"/>
  <c r="V67" i="15" s="1"/>
  <c r="K61" i="7" s="1"/>
  <c r="S68" i="15"/>
  <c r="U68" i="15" s="1"/>
  <c r="V68" i="15" s="1"/>
  <c r="K62" i="7" s="1"/>
  <c r="S69" i="15"/>
  <c r="U69" i="15" s="1"/>
  <c r="V69" i="15" s="1"/>
  <c r="K63" i="7" s="1"/>
  <c r="S70" i="15"/>
  <c r="U70" i="15" s="1"/>
  <c r="V70" i="15" s="1"/>
  <c r="K64" i="7" s="1"/>
  <c r="S71" i="15"/>
  <c r="U71" i="15" s="1"/>
  <c r="V71" i="15" s="1"/>
  <c r="S72" i="15"/>
  <c r="U72" i="15" s="1"/>
  <c r="V72" i="15" s="1"/>
  <c r="K66" i="7" s="1"/>
  <c r="S73" i="15"/>
  <c r="U73" i="15" s="1"/>
  <c r="V73" i="15" s="1"/>
  <c r="K67" i="7" s="1"/>
  <c r="S74" i="15"/>
  <c r="S75" i="15"/>
  <c r="U75" i="15" s="1"/>
  <c r="V75" i="15" s="1"/>
  <c r="K69" i="7" s="1"/>
  <c r="S76" i="15"/>
  <c r="S77" i="15"/>
  <c r="S78" i="15"/>
  <c r="S79" i="15"/>
  <c r="U79" i="15" s="1"/>
  <c r="V79" i="15" s="1"/>
  <c r="S80" i="15"/>
  <c r="S81" i="15"/>
  <c r="U81" i="15" s="1"/>
  <c r="V81" i="15" s="1"/>
  <c r="K75" i="7" s="1"/>
  <c r="S82" i="15"/>
  <c r="U82" i="15" s="1"/>
  <c r="V82" i="15" s="1"/>
  <c r="K76" i="7" s="1"/>
  <c r="S83" i="15"/>
  <c r="S84" i="15"/>
  <c r="S85" i="15"/>
  <c r="S86" i="15"/>
  <c r="S87" i="15"/>
  <c r="U87" i="15" s="1"/>
  <c r="V87" i="15" s="1"/>
  <c r="K81" i="7" s="1"/>
  <c r="S88" i="15"/>
  <c r="S89" i="15"/>
  <c r="S90" i="15"/>
  <c r="U90" i="15" s="1"/>
  <c r="V90" i="15" s="1"/>
  <c r="S91" i="15"/>
  <c r="U91" i="15" s="1"/>
  <c r="V91" i="15" s="1"/>
  <c r="K85" i="7" s="1"/>
  <c r="S92" i="15"/>
  <c r="U92" i="15" s="1"/>
  <c r="V92" i="15" s="1"/>
  <c r="K86" i="7" s="1"/>
  <c r="S93" i="15"/>
  <c r="U93" i="15" s="1"/>
  <c r="V93" i="15" s="1"/>
  <c r="S94" i="15"/>
  <c r="U94" i="15" s="1"/>
  <c r="S95" i="15"/>
  <c r="S96" i="15"/>
  <c r="S97" i="15"/>
  <c r="S98" i="15"/>
  <c r="S99" i="15"/>
  <c r="S100" i="15"/>
  <c r="U100" i="15" s="1"/>
  <c r="V100" i="15" s="1"/>
  <c r="K94" i="7" s="1"/>
  <c r="S101" i="15"/>
  <c r="U101" i="15" s="1"/>
  <c r="V101" i="15" s="1"/>
  <c r="K95" i="7" s="1"/>
  <c r="S102" i="15"/>
  <c r="U102" i="15" s="1"/>
  <c r="V102" i="15" s="1"/>
  <c r="K96" i="7" s="1"/>
  <c r="S103" i="15"/>
  <c r="U103" i="15" s="1"/>
  <c r="V103" i="15" s="1"/>
  <c r="K97" i="7" s="1"/>
  <c r="S104" i="15"/>
  <c r="S105" i="15"/>
  <c r="U105" i="15" s="1"/>
  <c r="V105" i="15" s="1"/>
  <c r="K99" i="7" s="1"/>
  <c r="S106" i="15"/>
  <c r="S107" i="15"/>
  <c r="U107" i="15" s="1"/>
  <c r="V107" i="15" s="1"/>
  <c r="K101" i="7" s="1"/>
  <c r="S108" i="15"/>
  <c r="U108" i="15" s="1"/>
  <c r="V108" i="15" s="1"/>
  <c r="K102" i="7" s="1"/>
  <c r="S109" i="15"/>
  <c r="U109" i="15" s="1"/>
  <c r="V109" i="15" s="1"/>
  <c r="K103" i="7" s="1"/>
  <c r="S110" i="15"/>
  <c r="U110" i="15" s="1"/>
  <c r="V110" i="15" s="1"/>
  <c r="K104" i="7" s="1"/>
  <c r="S111" i="15"/>
  <c r="U111" i="15" s="1"/>
  <c r="V111" i="15" s="1"/>
  <c r="K105" i="7" s="1"/>
  <c r="S112" i="15"/>
  <c r="S113" i="15"/>
  <c r="U113" i="15" s="1"/>
  <c r="V113" i="15" s="1"/>
  <c r="K107" i="7" s="1"/>
  <c r="S114" i="15"/>
  <c r="U114" i="15" s="1"/>
  <c r="V114" i="15" s="1"/>
  <c r="K108" i="7" s="1"/>
  <c r="S115" i="15"/>
  <c r="S116" i="15"/>
  <c r="U116" i="15" s="1"/>
  <c r="V116" i="15" s="1"/>
  <c r="K110" i="7" s="1"/>
  <c r="S117" i="15"/>
  <c r="U117" i="15" s="1"/>
  <c r="V117" i="15" s="1"/>
  <c r="K111" i="7" s="1"/>
  <c r="S118" i="15"/>
  <c r="U118" i="15" s="1"/>
  <c r="V118" i="15" s="1"/>
  <c r="K112" i="7" s="1"/>
  <c r="S119" i="15"/>
  <c r="U119" i="15" s="1"/>
  <c r="V119" i="15" s="1"/>
  <c r="K113" i="7" s="1"/>
  <c r="S120" i="15"/>
  <c r="S121" i="15"/>
  <c r="S122" i="15"/>
  <c r="U122" i="15" s="1"/>
  <c r="V122" i="15" s="1"/>
  <c r="K116" i="7" s="1"/>
  <c r="S123" i="15"/>
  <c r="S124" i="15"/>
  <c r="S125" i="15"/>
  <c r="S126" i="15"/>
  <c r="S127" i="15"/>
  <c r="S128" i="15"/>
  <c r="S129" i="15"/>
  <c r="S130" i="15"/>
  <c r="S131" i="15"/>
  <c r="S132" i="15"/>
  <c r="S133" i="15"/>
  <c r="S134" i="15"/>
  <c r="S135" i="15"/>
  <c r="S136" i="15"/>
  <c r="S137" i="15"/>
  <c r="S138" i="15"/>
  <c r="S139" i="15"/>
  <c r="S140" i="15"/>
  <c r="S141" i="15"/>
  <c r="S142" i="15"/>
  <c r="S143" i="15"/>
  <c r="S144" i="15"/>
  <c r="S145" i="15"/>
  <c r="S146" i="15"/>
  <c r="S147" i="15"/>
  <c r="S148" i="15"/>
  <c r="S149" i="15"/>
  <c r="S150" i="15"/>
  <c r="S151" i="15"/>
  <c r="S152" i="15"/>
  <c r="S153" i="15"/>
  <c r="S154" i="15"/>
  <c r="S155" i="15"/>
  <c r="S156" i="15"/>
  <c r="S157" i="15"/>
  <c r="S158" i="15"/>
  <c r="S159" i="15"/>
  <c r="S160" i="15"/>
  <c r="S161" i="15"/>
  <c r="S162" i="15"/>
  <c r="S163" i="15"/>
  <c r="S164" i="15"/>
  <c r="S165" i="15"/>
  <c r="S166" i="15"/>
  <c r="S167" i="15"/>
  <c r="S168" i="15"/>
  <c r="S169" i="15"/>
  <c r="S170" i="15"/>
  <c r="S171" i="15"/>
  <c r="S172" i="15"/>
  <c r="S173" i="15"/>
  <c r="S174" i="15"/>
  <c r="S175" i="15"/>
  <c r="S176" i="15"/>
  <c r="S177" i="15"/>
  <c r="S178" i="15"/>
  <c r="S179" i="15"/>
  <c r="S180" i="15"/>
  <c r="S181" i="15"/>
  <c r="S182" i="15"/>
  <c r="S183" i="15"/>
  <c r="S184" i="15"/>
  <c r="S185" i="15"/>
  <c r="S186" i="15"/>
  <c r="S187" i="15"/>
  <c r="S188" i="15"/>
  <c r="S189" i="15"/>
  <c r="S190" i="15"/>
  <c r="S191" i="15"/>
  <c r="S192" i="15"/>
  <c r="S193" i="15"/>
  <c r="S194" i="15"/>
  <c r="S195" i="15"/>
  <c r="S196" i="15"/>
  <c r="S197" i="15"/>
  <c r="S198" i="15"/>
  <c r="S199" i="15"/>
  <c r="S200" i="15"/>
  <c r="S201" i="15"/>
  <c r="S202" i="15"/>
  <c r="S203" i="15"/>
  <c r="S204" i="15"/>
  <c r="S205" i="15"/>
  <c r="S206" i="15"/>
  <c r="S207" i="15"/>
  <c r="S208" i="15"/>
  <c r="S209" i="15"/>
  <c r="S210" i="15"/>
  <c r="S211" i="15"/>
  <c r="S212" i="15"/>
  <c r="S213" i="15"/>
  <c r="S214" i="15"/>
  <c r="S215" i="15"/>
  <c r="S216" i="15"/>
  <c r="S217" i="15"/>
  <c r="S218" i="15"/>
  <c r="S219" i="15"/>
  <c r="S220" i="15"/>
  <c r="S221" i="15"/>
  <c r="S222" i="15"/>
  <c r="S223" i="15"/>
  <c r="S224" i="15"/>
  <c r="S225" i="15"/>
  <c r="S226" i="15"/>
  <c r="S227" i="15"/>
  <c r="S228" i="15"/>
  <c r="S229" i="15"/>
  <c r="S230" i="15"/>
  <c r="S231" i="15"/>
  <c r="S232" i="15"/>
  <c r="S233" i="15"/>
  <c r="S234" i="15"/>
  <c r="S235" i="15"/>
  <c r="S236" i="15"/>
  <c r="S237" i="15"/>
  <c r="S238" i="15"/>
  <c r="S239" i="15"/>
  <c r="S240" i="15"/>
  <c r="S241" i="15"/>
  <c r="S242" i="15"/>
  <c r="S243" i="15"/>
  <c r="S244" i="15"/>
  <c r="S245" i="15"/>
  <c r="S246" i="15"/>
  <c r="S247" i="15"/>
  <c r="S248" i="15"/>
  <c r="S249" i="15"/>
  <c r="S250" i="15"/>
  <c r="S251" i="15"/>
  <c r="S252" i="15"/>
  <c r="S253" i="15"/>
  <c r="S254" i="15"/>
  <c r="S255" i="15"/>
  <c r="S256" i="15"/>
  <c r="X72" i="15"/>
  <c r="F10" i="16"/>
  <c r="F6" i="16"/>
  <c r="F9" i="16"/>
  <c r="F5" i="16"/>
  <c r="G261" i="15"/>
  <c r="G4" i="15" s="1"/>
  <c r="F12" i="16"/>
  <c r="F8" i="16"/>
  <c r="F4" i="16"/>
  <c r="U256" i="15"/>
  <c r="V256" i="15" s="1"/>
  <c r="U255" i="15"/>
  <c r="V255" i="15" s="1"/>
  <c r="U254" i="15"/>
  <c r="V254" i="15" s="1"/>
  <c r="U253" i="15"/>
  <c r="V253" i="15" s="1"/>
  <c r="U252" i="15"/>
  <c r="V252" i="15" s="1"/>
  <c r="U251" i="15"/>
  <c r="V251" i="15" s="1"/>
  <c r="U250" i="15"/>
  <c r="V250" i="15" s="1"/>
  <c r="U249" i="15"/>
  <c r="V249" i="15" s="1"/>
  <c r="U248" i="15"/>
  <c r="V248" i="15" s="1"/>
  <c r="U247" i="15"/>
  <c r="V247" i="15" s="1"/>
  <c r="U246" i="15"/>
  <c r="V246" i="15" s="1"/>
  <c r="U245" i="15"/>
  <c r="V245" i="15" s="1"/>
  <c r="U244" i="15"/>
  <c r="V244" i="15" s="1"/>
  <c r="U243" i="15"/>
  <c r="V243" i="15" s="1"/>
  <c r="U242" i="15"/>
  <c r="V242" i="15" s="1"/>
  <c r="C3" i="16"/>
  <c r="C16" i="16" s="1"/>
  <c r="U18" i="15"/>
  <c r="V18" i="15" s="1"/>
  <c r="K12" i="7" s="1"/>
  <c r="U38" i="15"/>
  <c r="V38" i="15" s="1"/>
  <c r="K32" i="7" s="1"/>
  <c r="U42" i="15"/>
  <c r="V42" i="15" s="1"/>
  <c r="K36" i="7" s="1"/>
  <c r="U50" i="15"/>
  <c r="V50" i="15" s="1"/>
  <c r="K44" i="7" s="1"/>
  <c r="U83" i="15"/>
  <c r="V83" i="15" s="1"/>
  <c r="U95" i="15"/>
  <c r="V95" i="15" s="1"/>
  <c r="K89" i="7" s="1"/>
  <c r="U99" i="15"/>
  <c r="V99" i="15" s="1"/>
  <c r="K93" i="7" s="1"/>
  <c r="U115" i="15"/>
  <c r="V115" i="15" s="1"/>
  <c r="U123" i="15"/>
  <c r="V123" i="15" s="1"/>
  <c r="U127" i="15"/>
  <c r="V127" i="15" s="1"/>
  <c r="U131" i="15"/>
  <c r="V131" i="15" s="1"/>
  <c r="U135" i="15"/>
  <c r="V135" i="15" s="1"/>
  <c r="U139" i="15"/>
  <c r="V139" i="15" s="1"/>
  <c r="U143" i="15"/>
  <c r="V143" i="15" s="1"/>
  <c r="U147" i="15"/>
  <c r="V147" i="15" s="1"/>
  <c r="U151" i="15"/>
  <c r="V151" i="15" s="1"/>
  <c r="U155" i="15"/>
  <c r="V155" i="15" s="1"/>
  <c r="U159" i="15"/>
  <c r="V159" i="15" s="1"/>
  <c r="U163" i="15"/>
  <c r="V163" i="15" s="1"/>
  <c r="U167" i="15"/>
  <c r="V167" i="15" s="1"/>
  <c r="U171" i="15"/>
  <c r="V171" i="15" s="1"/>
  <c r="U175" i="15"/>
  <c r="V175" i="15" s="1"/>
  <c r="U179" i="15"/>
  <c r="V179" i="15" s="1"/>
  <c r="U183" i="15"/>
  <c r="V183" i="15" s="1"/>
  <c r="U187" i="15"/>
  <c r="U191" i="15"/>
  <c r="V191" i="15" s="1"/>
  <c r="U195" i="15"/>
  <c r="U199" i="15"/>
  <c r="V199" i="15" s="1"/>
  <c r="U203" i="15"/>
  <c r="V203" i="15" s="1"/>
  <c r="U207" i="15"/>
  <c r="V207" i="15" s="1"/>
  <c r="U211" i="15"/>
  <c r="V211" i="15" s="1"/>
  <c r="U215" i="15"/>
  <c r="V215" i="15" s="1"/>
  <c r="U219" i="15"/>
  <c r="V219" i="15" s="1"/>
  <c r="U223" i="15"/>
  <c r="V223" i="15" s="1"/>
  <c r="U227" i="15"/>
  <c r="V227" i="15" s="1"/>
  <c r="U231" i="15"/>
  <c r="V231" i="15" s="1"/>
  <c r="U235" i="15"/>
  <c r="V235" i="15" s="1"/>
  <c r="U239" i="15"/>
  <c r="V239" i="15" s="1"/>
  <c r="U33" i="15"/>
  <c r="V33" i="15" s="1"/>
  <c r="K27" i="7" s="1"/>
  <c r="U37" i="15"/>
  <c r="V37" i="15" s="1"/>
  <c r="K31" i="7" s="1"/>
  <c r="U41" i="15"/>
  <c r="V41" i="15" s="1"/>
  <c r="U65" i="15"/>
  <c r="U74" i="15"/>
  <c r="V74" i="15" s="1"/>
  <c r="U78" i="15"/>
  <c r="U86" i="15"/>
  <c r="V86" i="15" s="1"/>
  <c r="U98" i="15"/>
  <c r="V98" i="15" s="1"/>
  <c r="K92" i="7" s="1"/>
  <c r="U106" i="15"/>
  <c r="V106" i="15" s="1"/>
  <c r="K100" i="7" s="1"/>
  <c r="U126" i="15"/>
  <c r="V126" i="15" s="1"/>
  <c r="U130" i="15"/>
  <c r="V130" i="15" s="1"/>
  <c r="U134" i="15"/>
  <c r="V134" i="15" s="1"/>
  <c r="U138" i="15"/>
  <c r="V138" i="15" s="1"/>
  <c r="U142" i="15"/>
  <c r="V142" i="15" s="1"/>
  <c r="U146" i="15"/>
  <c r="V146" i="15" s="1"/>
  <c r="U150" i="15"/>
  <c r="V150" i="15" s="1"/>
  <c r="U154" i="15"/>
  <c r="V154" i="15" s="1"/>
  <c r="U158" i="15"/>
  <c r="V158" i="15" s="1"/>
  <c r="U162" i="15"/>
  <c r="V162" i="15" s="1"/>
  <c r="U166" i="15"/>
  <c r="V166" i="15" s="1"/>
  <c r="U170" i="15"/>
  <c r="V170" i="15" s="1"/>
  <c r="U174" i="15"/>
  <c r="V174" i="15" s="1"/>
  <c r="U178" i="15"/>
  <c r="U182" i="15"/>
  <c r="V182" i="15" s="1"/>
  <c r="U186" i="15"/>
  <c r="V186" i="15" s="1"/>
  <c r="U190" i="15"/>
  <c r="V190" i="15" s="1"/>
  <c r="U194" i="15"/>
  <c r="U198" i="15"/>
  <c r="V198" i="15" s="1"/>
  <c r="U202" i="15"/>
  <c r="V202" i="15" s="1"/>
  <c r="U206" i="15"/>
  <c r="V206" i="15" s="1"/>
  <c r="U210" i="15"/>
  <c r="V210" i="15" s="1"/>
  <c r="U214" i="15"/>
  <c r="V214" i="15" s="1"/>
  <c r="U218" i="15"/>
  <c r="V218" i="15" s="1"/>
  <c r="U222" i="15"/>
  <c r="V222" i="15" s="1"/>
  <c r="U226" i="15"/>
  <c r="V226" i="15" s="1"/>
  <c r="U230" i="15"/>
  <c r="V230" i="15" s="1"/>
  <c r="U234" i="15"/>
  <c r="V234" i="15" s="1"/>
  <c r="U238" i="15"/>
  <c r="V238" i="15" s="1"/>
  <c r="S8" i="15"/>
  <c r="U16" i="15"/>
  <c r="V16" i="15" s="1"/>
  <c r="K10" i="7" s="1"/>
  <c r="U24" i="15"/>
  <c r="V24" i="15" s="1"/>
  <c r="K18" i="7" s="1"/>
  <c r="U32" i="15"/>
  <c r="V32" i="15" s="1"/>
  <c r="K26" i="7" s="1"/>
  <c r="U36" i="15"/>
  <c r="V36" i="15" s="1"/>
  <c r="U40" i="15"/>
  <c r="V40" i="15" s="1"/>
  <c r="K34" i="7" s="1"/>
  <c r="U44" i="15"/>
  <c r="V44" i="15" s="1"/>
  <c r="K38" i="7" s="1"/>
  <c r="U48" i="15"/>
  <c r="V48" i="15" s="1"/>
  <c r="K42" i="7" s="1"/>
  <c r="U56" i="15"/>
  <c r="V56" i="15" s="1"/>
  <c r="K50" i="7" s="1"/>
  <c r="U64" i="15"/>
  <c r="V64" i="15" s="1"/>
  <c r="K58" i="7" s="1"/>
  <c r="U77" i="15"/>
  <c r="V77" i="15" s="1"/>
  <c r="K71" i="7" s="1"/>
  <c r="U85" i="15"/>
  <c r="V85" i="15" s="1"/>
  <c r="K79" i="7" s="1"/>
  <c r="U89" i="15"/>
  <c r="V89" i="15" s="1"/>
  <c r="K83" i="7" s="1"/>
  <c r="U97" i="15"/>
  <c r="V97" i="15" s="1"/>
  <c r="K91" i="7" s="1"/>
  <c r="U121" i="15"/>
  <c r="V121" i="15" s="1"/>
  <c r="K115" i="7" s="1"/>
  <c r="U125" i="15"/>
  <c r="V125" i="15" s="1"/>
  <c r="U129" i="15"/>
  <c r="V129" i="15" s="1"/>
  <c r="U133" i="15"/>
  <c r="V133" i="15" s="1"/>
  <c r="U137" i="15"/>
  <c r="V137" i="15" s="1"/>
  <c r="U141" i="15"/>
  <c r="V141" i="15" s="1"/>
  <c r="U145" i="15"/>
  <c r="V145" i="15" s="1"/>
  <c r="U149" i="15"/>
  <c r="V149" i="15" s="1"/>
  <c r="U153" i="15"/>
  <c r="V153" i="15" s="1"/>
  <c r="U157" i="15"/>
  <c r="V157" i="15" s="1"/>
  <c r="U161" i="15"/>
  <c r="V161" i="15" s="1"/>
  <c r="U165" i="15"/>
  <c r="V165" i="15" s="1"/>
  <c r="U169" i="15"/>
  <c r="V169" i="15" s="1"/>
  <c r="U173" i="15"/>
  <c r="V173" i="15" s="1"/>
  <c r="U177" i="15"/>
  <c r="V177" i="15" s="1"/>
  <c r="U181" i="15"/>
  <c r="V181" i="15" s="1"/>
  <c r="W181" i="15" s="1"/>
  <c r="A181" i="15" s="1"/>
  <c r="U185" i="15"/>
  <c r="V185" i="15" s="1"/>
  <c r="U189" i="15"/>
  <c r="V189" i="15" s="1"/>
  <c r="U193" i="15"/>
  <c r="V193" i="15" s="1"/>
  <c r="U197" i="15"/>
  <c r="V197" i="15" s="1"/>
  <c r="U201" i="15"/>
  <c r="U205" i="15"/>
  <c r="V205" i="15" s="1"/>
  <c r="U209" i="15"/>
  <c r="V209" i="15" s="1"/>
  <c r="U213" i="15"/>
  <c r="U217" i="15"/>
  <c r="V217" i="15" s="1"/>
  <c r="U221" i="15"/>
  <c r="V221" i="15" s="1"/>
  <c r="U225" i="15"/>
  <c r="V225" i="15" s="1"/>
  <c r="U229" i="15"/>
  <c r="V229" i="15" s="1"/>
  <c r="U233" i="15"/>
  <c r="U237" i="15"/>
  <c r="V237" i="15" s="1"/>
  <c r="U241" i="15"/>
  <c r="V241" i="15" s="1"/>
  <c r="U19" i="15"/>
  <c r="V19" i="15" s="1"/>
  <c r="K13" i="7" s="1"/>
  <c r="U47" i="15"/>
  <c r="V47" i="15" s="1"/>
  <c r="U76" i="15"/>
  <c r="V76" i="15" s="1"/>
  <c r="U80" i="15"/>
  <c r="V80" i="15" s="1"/>
  <c r="K74" i="7" s="1"/>
  <c r="U84" i="15"/>
  <c r="U88" i="15"/>
  <c r="V88" i="15" s="1"/>
  <c r="U96" i="15"/>
  <c r="V96" i="15" s="1"/>
  <c r="K90" i="7" s="1"/>
  <c r="U104" i="15"/>
  <c r="V104" i="15" s="1"/>
  <c r="U112" i="15"/>
  <c r="V112" i="15" s="1"/>
  <c r="K106" i="7" s="1"/>
  <c r="U120" i="15"/>
  <c r="V120" i="15" s="1"/>
  <c r="K114" i="7" s="1"/>
  <c r="U124" i="15"/>
  <c r="U128" i="15"/>
  <c r="V128" i="15" s="1"/>
  <c r="U132" i="15"/>
  <c r="V132" i="15" s="1"/>
  <c r="U136" i="15"/>
  <c r="V136" i="15" s="1"/>
  <c r="U140" i="15"/>
  <c r="V140" i="15" s="1"/>
  <c r="U144" i="15"/>
  <c r="V144" i="15" s="1"/>
  <c r="U148" i="15"/>
  <c r="V148" i="15" s="1"/>
  <c r="U152" i="15"/>
  <c r="V152" i="15" s="1"/>
  <c r="U156" i="15"/>
  <c r="V156" i="15" s="1"/>
  <c r="U160" i="15"/>
  <c r="V160" i="15" s="1"/>
  <c r="U164" i="15"/>
  <c r="V164" i="15" s="1"/>
  <c r="U168" i="15"/>
  <c r="V168" i="15" s="1"/>
  <c r="U172" i="15"/>
  <c r="V172" i="15" s="1"/>
  <c r="U176" i="15"/>
  <c r="V176" i="15" s="1"/>
  <c r="U180" i="15"/>
  <c r="V180" i="15" s="1"/>
  <c r="U184" i="15"/>
  <c r="V184" i="15" s="1"/>
  <c r="U188" i="15"/>
  <c r="V188" i="15" s="1"/>
  <c r="U192" i="15"/>
  <c r="V192" i="15" s="1"/>
  <c r="U196" i="15"/>
  <c r="V196" i="15" s="1"/>
  <c r="U200" i="15"/>
  <c r="V200" i="15" s="1"/>
  <c r="U204" i="15"/>
  <c r="V204" i="15" s="1"/>
  <c r="U208" i="15"/>
  <c r="V208" i="15" s="1"/>
  <c r="U212" i="15"/>
  <c r="U216" i="15"/>
  <c r="V216" i="15" s="1"/>
  <c r="U220" i="15"/>
  <c r="V220" i="15" s="1"/>
  <c r="U224" i="15"/>
  <c r="V224" i="15" s="1"/>
  <c r="U228" i="15"/>
  <c r="V228" i="15" s="1"/>
  <c r="U232" i="15"/>
  <c r="U236" i="15"/>
  <c r="V236" i="15" s="1"/>
  <c r="U240" i="15"/>
  <c r="V240" i="15" s="1"/>
  <c r="F11" i="16"/>
  <c r="F7" i="16"/>
  <c r="F261" i="15"/>
  <c r="F4" i="15" s="1"/>
  <c r="F14" i="16"/>
  <c r="O261" i="15"/>
  <c r="O4" i="15" s="1"/>
  <c r="N261" i="15"/>
  <c r="N4" i="15" s="1"/>
  <c r="M261" i="15"/>
  <c r="M4" i="15" s="1"/>
  <c r="L261" i="15"/>
  <c r="L4" i="15" s="1"/>
  <c r="K261" i="15"/>
  <c r="K4" i="15" s="1"/>
  <c r="J261" i="15"/>
  <c r="J4" i="15" s="1"/>
  <c r="I261" i="15"/>
  <c r="I4" i="15" s="1"/>
  <c r="H261" i="15"/>
  <c r="H4" i="15" s="1"/>
  <c r="X258" i="15"/>
  <c r="Q261" i="15"/>
  <c r="Q4" i="15" s="1"/>
  <c r="R259" i="15"/>
  <c r="R260" i="15"/>
  <c r="U258" i="15"/>
  <c r="A31" i="14"/>
  <c r="T5" i="15"/>
  <c r="D3" i="16" s="1"/>
  <c r="R5" i="15"/>
  <c r="W236" i="15" l="1"/>
  <c r="A236" i="15" s="1"/>
  <c r="W160" i="15"/>
  <c r="A160" i="15" s="1"/>
  <c r="W104" i="15"/>
  <c r="A104" i="15" s="1"/>
  <c r="K98" i="7"/>
  <c r="W88" i="15"/>
  <c r="A88" i="15" s="1"/>
  <c r="K82" i="7"/>
  <c r="W76" i="15"/>
  <c r="A76" i="15" s="1"/>
  <c r="K70" i="7"/>
  <c r="W71" i="15"/>
  <c r="A71" i="15" s="1"/>
  <c r="K65" i="7"/>
  <c r="W47" i="15"/>
  <c r="A47" i="15" s="1"/>
  <c r="K41" i="7"/>
  <c r="W39" i="15"/>
  <c r="K33" i="7"/>
  <c r="W31" i="15"/>
  <c r="A31" i="15" s="1"/>
  <c r="K25" i="7"/>
  <c r="W27" i="15"/>
  <c r="A27" i="15" s="1"/>
  <c r="K21" i="7"/>
  <c r="W11" i="15"/>
  <c r="A11" i="15" s="1"/>
  <c r="K5" i="7"/>
  <c r="W241" i="15"/>
  <c r="A241" i="15" s="1"/>
  <c r="W209" i="15"/>
  <c r="A209" i="15" s="1"/>
  <c r="W189" i="15"/>
  <c r="A189" i="15" s="1"/>
  <c r="W165" i="15"/>
  <c r="A165" i="15" s="1"/>
  <c r="W93" i="15"/>
  <c r="A93" i="15" s="1"/>
  <c r="K87" i="7"/>
  <c r="W36" i="15"/>
  <c r="K30" i="7"/>
  <c r="W214" i="15"/>
  <c r="A214" i="15" s="1"/>
  <c r="W154" i="15"/>
  <c r="A154" i="15" s="1"/>
  <c r="W90" i="15"/>
  <c r="A90" i="15" s="1"/>
  <c r="K84" i="7"/>
  <c r="W86" i="15"/>
  <c r="A86" i="15" s="1"/>
  <c r="K80" i="7"/>
  <c r="W74" i="15"/>
  <c r="A74" i="15" s="1"/>
  <c r="K68" i="7"/>
  <c r="W41" i="15"/>
  <c r="A41" i="15" s="1"/>
  <c r="K35" i="7"/>
  <c r="W231" i="15"/>
  <c r="A231" i="15" s="1"/>
  <c r="W227" i="15"/>
  <c r="A227" i="15" s="1"/>
  <c r="W127" i="15"/>
  <c r="A127" i="15" s="1"/>
  <c r="W115" i="15"/>
  <c r="A115" i="15" s="1"/>
  <c r="K109" i="7"/>
  <c r="W83" i="15"/>
  <c r="A83" i="15" s="1"/>
  <c r="K77" i="7"/>
  <c r="W79" i="15"/>
  <c r="A79" i="15" s="1"/>
  <c r="K73" i="7"/>
  <c r="W54" i="15"/>
  <c r="A54" i="15" s="1"/>
  <c r="K48" i="7"/>
  <c r="W30" i="15"/>
  <c r="A30" i="15" s="1"/>
  <c r="K24" i="7"/>
  <c r="W26" i="15"/>
  <c r="A26" i="15" s="1"/>
  <c r="K20" i="7"/>
  <c r="W257" i="15"/>
  <c r="A257" i="15"/>
  <c r="X257" i="15"/>
  <c r="W38" i="15"/>
  <c r="A38" i="15" s="1"/>
  <c r="A36" i="15"/>
  <c r="X36" i="15"/>
  <c r="O30" i="7" s="1"/>
  <c r="Y258" i="15"/>
  <c r="P251" i="7" s="1"/>
  <c r="O251" i="7"/>
  <c r="Y72" i="15"/>
  <c r="P66" i="7" s="1"/>
  <c r="O66" i="7"/>
  <c r="W172" i="15"/>
  <c r="A172" i="15" s="1"/>
  <c r="W243" i="15"/>
  <c r="A243" i="15" s="1"/>
  <c r="X149" i="15"/>
  <c r="W256" i="15"/>
  <c r="A256" i="15" s="1"/>
  <c r="X197" i="15"/>
  <c r="O191" i="7" s="1"/>
  <c r="X127" i="15"/>
  <c r="O121" i="7" s="1"/>
  <c r="X146" i="15"/>
  <c r="O140" i="7" s="1"/>
  <c r="W242" i="15"/>
  <c r="A242" i="15" s="1"/>
  <c r="X104" i="15"/>
  <c r="W228" i="15"/>
  <c r="A228" i="15" s="1"/>
  <c r="V78" i="15"/>
  <c r="K72" i="7" s="1"/>
  <c r="V10" i="15"/>
  <c r="K4" i="7" s="1"/>
  <c r="X116" i="15"/>
  <c r="X30" i="15"/>
  <c r="V49" i="15"/>
  <c r="Z72" i="15"/>
  <c r="X74" i="15"/>
  <c r="O68" i="7" s="1"/>
  <c r="X71" i="15"/>
  <c r="X190" i="15"/>
  <c r="W208" i="15"/>
  <c r="A208" i="15" s="1"/>
  <c r="X47" i="15"/>
  <c r="X86" i="15"/>
  <c r="O80" i="7" s="1"/>
  <c r="X83" i="15"/>
  <c r="X27" i="15"/>
  <c r="O21" i="7" s="1"/>
  <c r="X93" i="15"/>
  <c r="O87" i="7" s="1"/>
  <c r="W216" i="15"/>
  <c r="A216" i="15" s="1"/>
  <c r="X226" i="15"/>
  <c r="X88" i="15"/>
  <c r="X241" i="15"/>
  <c r="X181" i="15"/>
  <c r="X217" i="15"/>
  <c r="X219" i="15"/>
  <c r="X214" i="15"/>
  <c r="X160" i="15"/>
  <c r="X198" i="15"/>
  <c r="X218" i="15"/>
  <c r="X236" i="15"/>
  <c r="X180" i="15"/>
  <c r="X234" i="15"/>
  <c r="X179" i="15"/>
  <c r="V201" i="15"/>
  <c r="V178" i="15"/>
  <c r="V187" i="15"/>
  <c r="V21" i="15"/>
  <c r="K15" i="7" s="1"/>
  <c r="V212" i="15"/>
  <c r="V84" i="15"/>
  <c r="V195" i="15"/>
  <c r="V124" i="15"/>
  <c r="V233" i="15"/>
  <c r="V194" i="15"/>
  <c r="V65" i="15"/>
  <c r="K59" i="7" s="1"/>
  <c r="V232" i="15"/>
  <c r="V213" i="15"/>
  <c r="V94" i="15"/>
  <c r="K88" i="7" s="1"/>
  <c r="Z258" i="15"/>
  <c r="Q251" i="7" s="1"/>
  <c r="S5" i="15"/>
  <c r="U8" i="15"/>
  <c r="W133" i="15"/>
  <c r="A133" i="15" s="1"/>
  <c r="W204" i="15"/>
  <c r="A204" i="15" s="1"/>
  <c r="W205" i="15"/>
  <c r="A205" i="15" s="1"/>
  <c r="W203" i="15"/>
  <c r="A203" i="15" s="1"/>
  <c r="W126" i="15"/>
  <c r="A126" i="15" s="1"/>
  <c r="W186" i="15"/>
  <c r="A186" i="15" s="1"/>
  <c r="W102" i="15"/>
  <c r="A102" i="15" s="1"/>
  <c r="W185" i="15"/>
  <c r="A185" i="15" s="1"/>
  <c r="W29" i="15"/>
  <c r="A29" i="15" s="1"/>
  <c r="W75" i="15"/>
  <c r="A75" i="15" s="1"/>
  <c r="W97" i="15"/>
  <c r="A97" i="15" s="1"/>
  <c r="W193" i="15"/>
  <c r="A193" i="15" s="1"/>
  <c r="W12" i="15"/>
  <c r="A12" i="15" s="1"/>
  <c r="J13" i="2"/>
  <c r="W129" i="15"/>
  <c r="A129" i="15" s="1"/>
  <c r="W113" i="15"/>
  <c r="A113" i="15" s="1"/>
  <c r="W137" i="15"/>
  <c r="A137" i="15" s="1"/>
  <c r="W141" i="15"/>
  <c r="A141" i="15" s="1"/>
  <c r="W128" i="15"/>
  <c r="A128" i="15" s="1"/>
  <c r="W33" i="15"/>
  <c r="A33" i="15" s="1"/>
  <c r="W107" i="15"/>
  <c r="A107" i="15" s="1"/>
  <c r="W85" i="15"/>
  <c r="A85" i="15" s="1"/>
  <c r="W22" i="15"/>
  <c r="A22" i="15" s="1"/>
  <c r="W51" i="15"/>
  <c r="A51" i="15" s="1"/>
  <c r="W53" i="15"/>
  <c r="A53" i="15" s="1"/>
  <c r="W61" i="15"/>
  <c r="A61" i="15" s="1"/>
  <c r="W42" i="15"/>
  <c r="A42" i="15" s="1"/>
  <c r="W44" i="15"/>
  <c r="A44" i="15" s="1"/>
  <c r="W64" i="15"/>
  <c r="A64" i="15" s="1"/>
  <c r="W70" i="15"/>
  <c r="A70" i="15" s="1"/>
  <c r="W80" i="15"/>
  <c r="A80" i="15" s="1"/>
  <c r="W20" i="15"/>
  <c r="A20" i="15" s="1"/>
  <c r="W122" i="15"/>
  <c r="A122" i="15" s="1"/>
  <c r="W138" i="15"/>
  <c r="A138" i="15" s="1"/>
  <c r="W140" i="15"/>
  <c r="A140" i="15" s="1"/>
  <c r="W144" i="15"/>
  <c r="A144" i="15" s="1"/>
  <c r="W150" i="15"/>
  <c r="A150" i="15" s="1"/>
  <c r="W152" i="15"/>
  <c r="A152" i="15" s="1"/>
  <c r="W158" i="15"/>
  <c r="A158" i="15" s="1"/>
  <c r="W162" i="15"/>
  <c r="A162" i="15" s="1"/>
  <c r="W164" i="15"/>
  <c r="A164" i="15" s="1"/>
  <c r="W174" i="15"/>
  <c r="A174" i="15" s="1"/>
  <c r="W184" i="15"/>
  <c r="A184" i="15" s="1"/>
  <c r="W188" i="15"/>
  <c r="A188" i="15" s="1"/>
  <c r="W192" i="15"/>
  <c r="A192" i="15" s="1"/>
  <c r="W23" i="15"/>
  <c r="A23" i="15" s="1"/>
  <c r="W34" i="15"/>
  <c r="A34" i="15" s="1"/>
  <c r="W95" i="15"/>
  <c r="A95" i="15" s="1"/>
  <c r="W98" i="15"/>
  <c r="A98" i="15" s="1"/>
  <c r="W99" i="15"/>
  <c r="A99" i="15" s="1"/>
  <c r="W105" i="15"/>
  <c r="A105" i="15" s="1"/>
  <c r="W108" i="15"/>
  <c r="A108" i="15" s="1"/>
  <c r="W67" i="15"/>
  <c r="A67" i="15" s="1"/>
  <c r="W101" i="15"/>
  <c r="A101" i="15" s="1"/>
  <c r="W117" i="15"/>
  <c r="A117" i="15" s="1"/>
  <c r="W119" i="15"/>
  <c r="A119" i="15" s="1"/>
  <c r="W123" i="15"/>
  <c r="A123" i="15" s="1"/>
  <c r="W125" i="15"/>
  <c r="A125" i="15" s="1"/>
  <c r="W130" i="15"/>
  <c r="A130" i="15" s="1"/>
  <c r="W131" i="15"/>
  <c r="A131" i="15" s="1"/>
  <c r="W135" i="15"/>
  <c r="A135" i="15" s="1"/>
  <c r="W139" i="15"/>
  <c r="A139" i="15" s="1"/>
  <c r="W143" i="15"/>
  <c r="A143" i="15" s="1"/>
  <c r="W151" i="15"/>
  <c r="A151" i="15" s="1"/>
  <c r="W157" i="15"/>
  <c r="A157" i="15" s="1"/>
  <c r="W163" i="15"/>
  <c r="A163" i="15" s="1"/>
  <c r="W166" i="15"/>
  <c r="A166" i="15" s="1"/>
  <c r="W170" i="15"/>
  <c r="A170" i="15" s="1"/>
  <c r="W171" i="15"/>
  <c r="A171" i="15" s="1"/>
  <c r="W173" i="15"/>
  <c r="A173" i="15" s="1"/>
  <c r="W176" i="15"/>
  <c r="A176" i="15" s="1"/>
  <c r="W177" i="15"/>
  <c r="A177" i="15" s="1"/>
  <c r="W191" i="15"/>
  <c r="A191" i="15" s="1"/>
  <c r="W199" i="15"/>
  <c r="A199" i="15" s="1"/>
  <c r="W210" i="15"/>
  <c r="A210" i="15" s="1"/>
  <c r="W211" i="15"/>
  <c r="A211" i="15" s="1"/>
  <c r="W220" i="15"/>
  <c r="A220" i="15" s="1"/>
  <c r="W221" i="15"/>
  <c r="A221" i="15" s="1"/>
  <c r="W222" i="15"/>
  <c r="A222" i="15" s="1"/>
  <c r="W223" i="15"/>
  <c r="A223" i="15" s="1"/>
  <c r="W224" i="15"/>
  <c r="A224" i="15" s="1"/>
  <c r="W235" i="15"/>
  <c r="A235" i="15" s="1"/>
  <c r="W237" i="15"/>
  <c r="A237" i="15" s="1"/>
  <c r="W238" i="15"/>
  <c r="A238" i="15" s="1"/>
  <c r="W239" i="15"/>
  <c r="A239" i="15" s="1"/>
  <c r="W240" i="15"/>
  <c r="A240" i="15" s="1"/>
  <c r="W244" i="15"/>
  <c r="A244" i="15" s="1"/>
  <c r="W245" i="15"/>
  <c r="A245" i="15" s="1"/>
  <c r="W246" i="15"/>
  <c r="A246" i="15" s="1"/>
  <c r="W247" i="15"/>
  <c r="A247" i="15" s="1"/>
  <c r="W248" i="15"/>
  <c r="A248" i="15" s="1"/>
  <c r="W249" i="15"/>
  <c r="A249" i="15" s="1"/>
  <c r="W252" i="15"/>
  <c r="A252" i="15" s="1"/>
  <c r="W253" i="15"/>
  <c r="A253" i="15" s="1"/>
  <c r="W254" i="15"/>
  <c r="A254" i="15" s="1"/>
  <c r="W255" i="15"/>
  <c r="A255" i="15" s="1"/>
  <c r="A40" i="15"/>
  <c r="W48" i="15"/>
  <c r="A48" i="15" s="1"/>
  <c r="W56" i="15"/>
  <c r="A56" i="15" s="1"/>
  <c r="W59" i="15"/>
  <c r="A59" i="15" s="1"/>
  <c r="W73" i="15"/>
  <c r="A73" i="15" s="1"/>
  <c r="W82" i="15"/>
  <c r="A82" i="15" s="1"/>
  <c r="W96" i="15"/>
  <c r="A96" i="15" s="1"/>
  <c r="W132" i="15"/>
  <c r="A132" i="15" s="1"/>
  <c r="W159" i="15"/>
  <c r="A159" i="15" s="1"/>
  <c r="W168" i="15"/>
  <c r="A168" i="15" s="1"/>
  <c r="W169" i="15"/>
  <c r="A169" i="15" s="1"/>
  <c r="W182" i="15"/>
  <c r="A182" i="15" s="1"/>
  <c r="W215" i="15"/>
  <c r="A215" i="15" s="1"/>
  <c r="W161" i="15"/>
  <c r="A161" i="15" s="1"/>
  <c r="W63" i="15"/>
  <c r="A63" i="15" s="1"/>
  <c r="W136" i="15"/>
  <c r="A136" i="15" s="1"/>
  <c r="W229" i="15"/>
  <c r="A229" i="15" s="1"/>
  <c r="W110" i="15"/>
  <c r="A110" i="15" s="1"/>
  <c r="W200" i="15"/>
  <c r="A200" i="15" s="1"/>
  <c r="W106" i="15"/>
  <c r="A106" i="15" s="1"/>
  <c r="W43" i="15"/>
  <c r="A43" i="15" s="1"/>
  <c r="W14" i="15"/>
  <c r="A14" i="15" s="1"/>
  <c r="W13" i="15"/>
  <c r="A13" i="15" s="1"/>
  <c r="W15" i="15"/>
  <c r="A15" i="15" s="1"/>
  <c r="W62" i="15"/>
  <c r="A62" i="15" s="1"/>
  <c r="W18" i="15"/>
  <c r="A18" i="15" s="1"/>
  <c r="W24" i="15"/>
  <c r="A24" i="15" s="1"/>
  <c r="W19" i="15"/>
  <c r="A19" i="15" s="1"/>
  <c r="W55" i="15"/>
  <c r="A55" i="15" s="1"/>
  <c r="W60" i="15"/>
  <c r="A60" i="15" s="1"/>
  <c r="W50" i="15"/>
  <c r="A50" i="15" s="1"/>
  <c r="W230" i="15"/>
  <c r="A230" i="15" s="1"/>
  <c r="W66" i="15"/>
  <c r="A66" i="15" s="1"/>
  <c r="AA258" i="15"/>
  <c r="R261" i="15"/>
  <c r="R4" i="15" s="1"/>
  <c r="AC30" i="12"/>
  <c r="Z30" i="12"/>
  <c r="W30" i="12"/>
  <c r="T30" i="12"/>
  <c r="Q30" i="12"/>
  <c r="N30" i="12"/>
  <c r="K30" i="12"/>
  <c r="H30" i="12"/>
  <c r="E30" i="12"/>
  <c r="B30" i="12"/>
  <c r="I136" i="8"/>
  <c r="I137" i="8"/>
  <c r="I138" i="8"/>
  <c r="A195" i="7"/>
  <c r="A65" i="7"/>
  <c r="A196" i="7"/>
  <c r="A191" i="7"/>
  <c r="A95" i="7"/>
  <c r="A24" i="7"/>
  <c r="A141" i="7"/>
  <c r="A10" i="7"/>
  <c r="A83" i="7"/>
  <c r="A143" i="7"/>
  <c r="A224" i="7"/>
  <c r="A20" i="7"/>
  <c r="A231" i="7"/>
  <c r="A137" i="7"/>
  <c r="A192" i="7"/>
  <c r="A183" i="7"/>
  <c r="A100" i="7"/>
  <c r="A4" i="7"/>
  <c r="A34" i="7"/>
  <c r="A32" i="7"/>
  <c r="A49" i="7"/>
  <c r="A15" i="7"/>
  <c r="A14" i="7"/>
  <c r="A86" i="7"/>
  <c r="A31" i="7"/>
  <c r="A43" i="7"/>
  <c r="A194" i="7"/>
  <c r="A108" i="7"/>
  <c r="A68" i="7"/>
  <c r="A78" i="7"/>
  <c r="A39" i="7"/>
  <c r="A82" i="7"/>
  <c r="A54" i="7"/>
  <c r="A56" i="7"/>
  <c r="A87" i="7"/>
  <c r="A38" i="7"/>
  <c r="A63" i="7"/>
  <c r="A62" i="7"/>
  <c r="A52" i="7"/>
  <c r="A64" i="7"/>
  <c r="A69" i="7"/>
  <c r="A178" i="7"/>
  <c r="A71" i="7"/>
  <c r="A72" i="7"/>
  <c r="A79" i="7"/>
  <c r="A74" i="7"/>
  <c r="A35" i="7"/>
  <c r="A59" i="7"/>
  <c r="A26" i="7"/>
  <c r="A81" i="7"/>
  <c r="A85" i="7"/>
  <c r="A147" i="7"/>
  <c r="A50" i="7"/>
  <c r="A182" i="7"/>
  <c r="A88" i="7"/>
  <c r="A84" i="7"/>
  <c r="A118" i="7"/>
  <c r="A89" i="7"/>
  <c r="A96" i="7"/>
  <c r="A76" i="7"/>
  <c r="A91" i="7"/>
  <c r="A97" i="7"/>
  <c r="A106" i="7"/>
  <c r="A98" i="7"/>
  <c r="A16" i="7"/>
  <c r="A102" i="7"/>
  <c r="A205" i="7"/>
  <c r="A105" i="7"/>
  <c r="A107" i="7"/>
  <c r="A51" i="7"/>
  <c r="A110" i="7"/>
  <c r="A111" i="7"/>
  <c r="A119" i="7"/>
  <c r="A112" i="7"/>
  <c r="A114" i="7"/>
  <c r="A117" i="7"/>
  <c r="A121" i="7"/>
  <c r="A128" i="7"/>
  <c r="A53" i="7"/>
  <c r="A125" i="7"/>
  <c r="A166" i="7"/>
  <c r="A126" i="7"/>
  <c r="A129" i="7"/>
  <c r="A130" i="7"/>
  <c r="A131" i="7"/>
  <c r="A123" i="7"/>
  <c r="A133" i="7"/>
  <c r="A134" i="7"/>
  <c r="A188" i="7"/>
  <c r="A136" i="7"/>
  <c r="A132" i="7"/>
  <c r="A218" i="7"/>
  <c r="A227" i="7"/>
  <c r="A8" i="7"/>
  <c r="A138" i="7"/>
  <c r="A135" i="7"/>
  <c r="A150" i="7"/>
  <c r="A151" i="7"/>
  <c r="A146" i="7"/>
  <c r="A153" i="7"/>
  <c r="A57" i="7"/>
  <c r="A154" i="7"/>
  <c r="A61" i="7"/>
  <c r="A216" i="7"/>
  <c r="A159" i="7"/>
  <c r="A185" i="7"/>
  <c r="A168" i="7"/>
  <c r="A225" i="7"/>
  <c r="A70" i="7"/>
  <c r="A33" i="7"/>
  <c r="A174" i="7"/>
  <c r="A177" i="7"/>
  <c r="A173" i="7"/>
  <c r="A45" i="7"/>
  <c r="A189" i="7"/>
  <c r="A75" i="7"/>
  <c r="A22" i="7"/>
  <c r="A184" i="7"/>
  <c r="A2" i="7"/>
  <c r="A190" i="7"/>
  <c r="A175" i="7"/>
  <c r="A127" i="7"/>
  <c r="Y257" i="15" l="1"/>
  <c r="X31" i="15"/>
  <c r="O25" i="7" s="1"/>
  <c r="X79" i="15"/>
  <c r="X154" i="15"/>
  <c r="Y154" i="15" s="1"/>
  <c r="P148" i="7" s="1"/>
  <c r="X90" i="15"/>
  <c r="O84" i="7" s="1"/>
  <c r="X39" i="15"/>
  <c r="O33" i="7" s="1"/>
  <c r="A39" i="15"/>
  <c r="X76" i="15"/>
  <c r="X54" i="15"/>
  <c r="O48" i="7" s="1"/>
  <c r="X41" i="15"/>
  <c r="O35" i="7" s="1"/>
  <c r="X38" i="15"/>
  <c r="Y38" i="15" s="1"/>
  <c r="X227" i="15"/>
  <c r="AA257" i="15"/>
  <c r="X189" i="15"/>
  <c r="Y189" i="15" s="1"/>
  <c r="P183" i="7" s="1"/>
  <c r="Y36" i="15"/>
  <c r="Z257" i="15"/>
  <c r="X231" i="15"/>
  <c r="Y231" i="15" s="1"/>
  <c r="P225" i="7" s="1"/>
  <c r="X165" i="15"/>
  <c r="Y165" i="15" s="1"/>
  <c r="P159" i="7" s="1"/>
  <c r="W232" i="15"/>
  <c r="A232" i="15" s="1"/>
  <c r="W194" i="15"/>
  <c r="A194" i="15" s="1"/>
  <c r="W233" i="15"/>
  <c r="A233" i="15" s="1"/>
  <c r="W124" i="15"/>
  <c r="A124" i="15" s="1"/>
  <c r="W195" i="15"/>
  <c r="A195" i="15" s="1"/>
  <c r="W84" i="15"/>
  <c r="A84" i="15" s="1"/>
  <c r="K78" i="7"/>
  <c r="W187" i="15"/>
  <c r="A187" i="15" s="1"/>
  <c r="W178" i="15"/>
  <c r="A178" i="15" s="1"/>
  <c r="W201" i="15"/>
  <c r="A201" i="15" s="1"/>
  <c r="W49" i="15"/>
  <c r="A49" i="15" s="1"/>
  <c r="K43" i="7"/>
  <c r="AB258" i="15"/>
  <c r="S251" i="7" s="1"/>
  <c r="R251" i="7"/>
  <c r="Y179" i="15"/>
  <c r="P173" i="7" s="1"/>
  <c r="O173" i="7"/>
  <c r="Y180" i="15"/>
  <c r="P174" i="7" s="1"/>
  <c r="O174" i="7"/>
  <c r="Y218" i="15"/>
  <c r="P212" i="7" s="1"/>
  <c r="O212" i="7"/>
  <c r="Y198" i="15"/>
  <c r="P192" i="7" s="1"/>
  <c r="O192" i="7"/>
  <c r="Y219" i="15"/>
  <c r="P213" i="7" s="1"/>
  <c r="O213" i="7"/>
  <c r="Y217" i="15"/>
  <c r="P211" i="7" s="1"/>
  <c r="O211" i="7"/>
  <c r="Y226" i="15"/>
  <c r="P220" i="7" s="1"/>
  <c r="O220" i="7"/>
  <c r="Y190" i="15"/>
  <c r="O184" i="7"/>
  <c r="AA72" i="15"/>
  <c r="Q66" i="7"/>
  <c r="Y116" i="15"/>
  <c r="P110" i="7" s="1"/>
  <c r="O110" i="7"/>
  <c r="Y149" i="15"/>
  <c r="P143" i="7" s="1"/>
  <c r="O143" i="7"/>
  <c r="X216" i="15"/>
  <c r="X208" i="15"/>
  <c r="X228" i="15"/>
  <c r="O222" i="7" s="1"/>
  <c r="X242" i="15"/>
  <c r="Y242" i="15" s="1"/>
  <c r="X256" i="15"/>
  <c r="X243" i="15"/>
  <c r="X172" i="15"/>
  <c r="Y172" i="15" s="1"/>
  <c r="P166" i="7" s="1"/>
  <c r="Y234" i="15"/>
  <c r="P228" i="7" s="1"/>
  <c r="O228" i="7"/>
  <c r="Y76" i="15"/>
  <c r="O70" i="7"/>
  <c r="Y236" i="15"/>
  <c r="P230" i="7" s="1"/>
  <c r="O230" i="7"/>
  <c r="Y160" i="15"/>
  <c r="P154" i="7" s="1"/>
  <c r="O154" i="7"/>
  <c r="Y214" i="15"/>
  <c r="P208" i="7" s="1"/>
  <c r="O208" i="7"/>
  <c r="O225" i="7"/>
  <c r="Y227" i="15"/>
  <c r="P221" i="7" s="1"/>
  <c r="O221" i="7"/>
  <c r="Y181" i="15"/>
  <c r="P175" i="7" s="1"/>
  <c r="O175" i="7"/>
  <c r="Y241" i="15"/>
  <c r="P235" i="7" s="1"/>
  <c r="O235" i="7"/>
  <c r="Y88" i="15"/>
  <c r="O82" i="7"/>
  <c r="Y216" i="15"/>
  <c r="P210" i="7" s="1"/>
  <c r="O210" i="7"/>
  <c r="Y83" i="15"/>
  <c r="P77" i="7" s="1"/>
  <c r="O77" i="7"/>
  <c r="Y47" i="15"/>
  <c r="P41" i="7" s="1"/>
  <c r="O41" i="7"/>
  <c r="Y208" i="15"/>
  <c r="P202" i="7" s="1"/>
  <c r="O202" i="7"/>
  <c r="Y71" i="15"/>
  <c r="P65" i="7" s="1"/>
  <c r="O65" i="7"/>
  <c r="Y31" i="15"/>
  <c r="Y30" i="15"/>
  <c r="P24" i="7" s="1"/>
  <c r="O24" i="7"/>
  <c r="Y228" i="15"/>
  <c r="P222" i="7" s="1"/>
  <c r="Y79" i="15"/>
  <c r="P73" i="7" s="1"/>
  <c r="O73" i="7"/>
  <c r="Y104" i="15"/>
  <c r="P98" i="7" s="1"/>
  <c r="O98" i="7"/>
  <c r="O32" i="7"/>
  <c r="O166" i="7"/>
  <c r="W78" i="15"/>
  <c r="A78" i="15" s="1"/>
  <c r="Y127" i="15"/>
  <c r="Y146" i="15"/>
  <c r="P140" i="7" s="1"/>
  <c r="W10" i="15"/>
  <c r="A10" i="15" s="1"/>
  <c r="Z116" i="15"/>
  <c r="Z30" i="15"/>
  <c r="Q24" i="7" s="1"/>
  <c r="Y197" i="15"/>
  <c r="Y27" i="15"/>
  <c r="Z83" i="15"/>
  <c r="Y90" i="15"/>
  <c r="Y74" i="15"/>
  <c r="P68" i="7" s="1"/>
  <c r="Y86" i="15"/>
  <c r="P80" i="7" s="1"/>
  <c r="Y93" i="15"/>
  <c r="W94" i="15"/>
  <c r="A94" i="15" s="1"/>
  <c r="Y54" i="15"/>
  <c r="X230" i="15"/>
  <c r="X55" i="15"/>
  <c r="X169" i="15"/>
  <c r="X238" i="15"/>
  <c r="X177" i="15"/>
  <c r="O171" i="7" s="1"/>
  <c r="X170" i="15"/>
  <c r="X130" i="15"/>
  <c r="O124" i="7" s="1"/>
  <c r="X108" i="15"/>
  <c r="X162" i="15"/>
  <c r="X150" i="15"/>
  <c r="X138" i="15"/>
  <c r="X20" i="15"/>
  <c r="O14" i="7" s="1"/>
  <c r="X58" i="15"/>
  <c r="X61" i="15"/>
  <c r="O55" i="7" s="1"/>
  <c r="X22" i="15"/>
  <c r="X137" i="15"/>
  <c r="X193" i="15"/>
  <c r="X185" i="15"/>
  <c r="X110" i="15"/>
  <c r="X161" i="15"/>
  <c r="O155" i="7" s="1"/>
  <c r="X48" i="15"/>
  <c r="X253" i="15"/>
  <c r="X249" i="15"/>
  <c r="X245" i="15"/>
  <c r="X222" i="15"/>
  <c r="X210" i="15"/>
  <c r="O204" i="7" s="1"/>
  <c r="X157" i="15"/>
  <c r="X142" i="15"/>
  <c r="O136" i="7" s="1"/>
  <c r="X135" i="15"/>
  <c r="X125" i="15"/>
  <c r="X101" i="15"/>
  <c r="X98" i="15"/>
  <c r="X141" i="15"/>
  <c r="X126" i="15"/>
  <c r="O120" i="7" s="1"/>
  <c r="X205" i="15"/>
  <c r="X133" i="15"/>
  <c r="O127" i="7" s="1"/>
  <c r="X195" i="15"/>
  <c r="X66" i="15"/>
  <c r="X50" i="15"/>
  <c r="X19" i="15"/>
  <c r="X18" i="15"/>
  <c r="X62" i="15"/>
  <c r="O56" i="7" s="1"/>
  <c r="X229" i="15"/>
  <c r="X168" i="15"/>
  <c r="O162" i="7" s="1"/>
  <c r="X132" i="15"/>
  <c r="X237" i="15"/>
  <c r="X14" i="15"/>
  <c r="X43" i="15"/>
  <c r="X200" i="15"/>
  <c r="X136" i="15"/>
  <c r="O130" i="7" s="1"/>
  <c r="X215" i="15"/>
  <c r="X96" i="15"/>
  <c r="O90" i="7" s="1"/>
  <c r="X59" i="15"/>
  <c r="X52" i="15"/>
  <c r="X40" i="15"/>
  <c r="X254" i="15"/>
  <c r="X252" i="15"/>
  <c r="X250" i="15"/>
  <c r="O244" i="7" s="1"/>
  <c r="X248" i="15"/>
  <c r="X246" i="15"/>
  <c r="O240" i="7" s="1"/>
  <c r="X244" i="15"/>
  <c r="X235" i="15"/>
  <c r="X225" i="15"/>
  <c r="X223" i="15"/>
  <c r="X221" i="15"/>
  <c r="X211" i="15"/>
  <c r="O205" i="7" s="1"/>
  <c r="X199" i="15"/>
  <c r="X163" i="15"/>
  <c r="O157" i="7" s="1"/>
  <c r="X151" i="15"/>
  <c r="X143" i="15"/>
  <c r="X139" i="15"/>
  <c r="X123" i="15"/>
  <c r="X117" i="15"/>
  <c r="X87" i="15"/>
  <c r="O81" i="7" s="1"/>
  <c r="X99" i="15"/>
  <c r="X95" i="15"/>
  <c r="O89" i="7" s="1"/>
  <c r="X34" i="15"/>
  <c r="O28" i="7" s="1"/>
  <c r="X9" i="15"/>
  <c r="O3" i="7" s="1"/>
  <c r="X188" i="15"/>
  <c r="O182" i="7" s="1"/>
  <c r="X174" i="15"/>
  <c r="X113" i="15"/>
  <c r="O107" i="7" s="1"/>
  <c r="X12" i="15"/>
  <c r="X97" i="15"/>
  <c r="O91" i="7" s="1"/>
  <c r="X115" i="15"/>
  <c r="O109" i="7" s="1"/>
  <c r="X186" i="15"/>
  <c r="O180" i="7" s="1"/>
  <c r="X145" i="15"/>
  <c r="O139" i="7" s="1"/>
  <c r="X203" i="15"/>
  <c r="O197" i="7" s="1"/>
  <c r="X201" i="15"/>
  <c r="O195" i="7" s="1"/>
  <c r="Z217" i="15"/>
  <c r="Z149" i="15"/>
  <c r="Z179" i="15"/>
  <c r="Z180" i="15"/>
  <c r="Q174" i="7" s="1"/>
  <c r="Z228" i="15"/>
  <c r="Z198" i="15"/>
  <c r="Z219" i="15"/>
  <c r="Q213" i="7" s="1"/>
  <c r="Z226" i="15"/>
  <c r="Q220" i="7" s="1"/>
  <c r="X24" i="15"/>
  <c r="X15" i="15"/>
  <c r="O9" i="7" s="1"/>
  <c r="X159" i="15"/>
  <c r="O153" i="7" s="1"/>
  <c r="X82" i="15"/>
  <c r="O76" i="7" s="1"/>
  <c r="X240" i="15"/>
  <c r="O234" i="7" s="1"/>
  <c r="X191" i="15"/>
  <c r="O185" i="7" s="1"/>
  <c r="X173" i="15"/>
  <c r="X23" i="15"/>
  <c r="O17" i="7" s="1"/>
  <c r="X156" i="15"/>
  <c r="X144" i="15"/>
  <c r="O138" i="7" s="1"/>
  <c r="X120" i="15"/>
  <c r="O114" i="7" s="1"/>
  <c r="X70" i="15"/>
  <c r="O64" i="7" s="1"/>
  <c r="X44" i="15"/>
  <c r="O38" i="7" s="1"/>
  <c r="X51" i="15"/>
  <c r="O45" i="7" s="1"/>
  <c r="X33" i="15"/>
  <c r="X29" i="15"/>
  <c r="O23" i="7" s="1"/>
  <c r="X204" i="15"/>
  <c r="X84" i="15"/>
  <c r="O78" i="7" s="1"/>
  <c r="X106" i="15"/>
  <c r="O100" i="7" s="1"/>
  <c r="X63" i="15"/>
  <c r="O57" i="7" s="1"/>
  <c r="X209" i="15"/>
  <c r="O203" i="7" s="1"/>
  <c r="X56" i="15"/>
  <c r="O50" i="7" s="1"/>
  <c r="X255" i="15"/>
  <c r="X251" i="15"/>
  <c r="O245" i="7" s="1"/>
  <c r="X247" i="15"/>
  <c r="X224" i="15"/>
  <c r="O218" i="7" s="1"/>
  <c r="X220" i="15"/>
  <c r="O214" i="7" s="1"/>
  <c r="X166" i="15"/>
  <c r="O160" i="7" s="1"/>
  <c r="X147" i="15"/>
  <c r="O141" i="7" s="1"/>
  <c r="X119" i="15"/>
  <c r="O113" i="7" s="1"/>
  <c r="X67" i="15"/>
  <c r="O61" i="7" s="1"/>
  <c r="X184" i="15"/>
  <c r="O178" i="7" s="1"/>
  <c r="X107" i="15"/>
  <c r="X75" i="15"/>
  <c r="O69" i="7" s="1"/>
  <c r="X114" i="15"/>
  <c r="O108" i="7" s="1"/>
  <c r="X60" i="15"/>
  <c r="O54" i="7" s="1"/>
  <c r="X13" i="15"/>
  <c r="O7" i="7" s="1"/>
  <c r="X182" i="15"/>
  <c r="O176" i="7" s="1"/>
  <c r="X73" i="15"/>
  <c r="O67" i="7" s="1"/>
  <c r="X239" i="15"/>
  <c r="X176" i="15"/>
  <c r="O170" i="7" s="1"/>
  <c r="X171" i="15"/>
  <c r="O165" i="7" s="1"/>
  <c r="X131" i="15"/>
  <c r="O125" i="7" s="1"/>
  <c r="X105" i="15"/>
  <c r="O99" i="7" s="1"/>
  <c r="X26" i="15"/>
  <c r="O20" i="7" s="1"/>
  <c r="X11" i="15"/>
  <c r="X192" i="15"/>
  <c r="O186" i="7" s="1"/>
  <c r="X164" i="15"/>
  <c r="X158" i="15"/>
  <c r="O152" i="7" s="1"/>
  <c r="X152" i="15"/>
  <c r="O146" i="7" s="1"/>
  <c r="X140" i="15"/>
  <c r="O134" i="7" s="1"/>
  <c r="X122" i="15"/>
  <c r="O116" i="7" s="1"/>
  <c r="X80" i="15"/>
  <c r="O74" i="7" s="1"/>
  <c r="X64" i="15"/>
  <c r="X42" i="15"/>
  <c r="O36" i="7" s="1"/>
  <c r="X53" i="15"/>
  <c r="X85" i="15"/>
  <c r="O79" i="7" s="1"/>
  <c r="X128" i="15"/>
  <c r="O122" i="7" s="1"/>
  <c r="X129" i="15"/>
  <c r="O123" i="7" s="1"/>
  <c r="X121" i="15"/>
  <c r="O115" i="7" s="1"/>
  <c r="X102" i="15"/>
  <c r="X124" i="15"/>
  <c r="X21" i="15"/>
  <c r="O15" i="7" s="1"/>
  <c r="Z234" i="15"/>
  <c r="Q228" i="7" s="1"/>
  <c r="Z218" i="15"/>
  <c r="W65" i="15"/>
  <c r="A65" i="15" s="1"/>
  <c r="V8" i="15"/>
  <c r="D5" i="2"/>
  <c r="E19" i="2"/>
  <c r="E7" i="2"/>
  <c r="E15" i="2"/>
  <c r="W118" i="15"/>
  <c r="A118" i="15" s="1"/>
  <c r="W207" i="15"/>
  <c r="A207" i="15" s="1"/>
  <c r="W155" i="15"/>
  <c r="A155" i="15" s="1"/>
  <c r="W206" i="15"/>
  <c r="A206" i="15" s="1"/>
  <c r="E11" i="2"/>
  <c r="B3" i="2"/>
  <c r="AC258" i="15"/>
  <c r="T251" i="7" s="1"/>
  <c r="F2" i="8"/>
  <c r="B4" i="2"/>
  <c r="Z208" i="15" l="1"/>
  <c r="Q202" i="7" s="1"/>
  <c r="Z216" i="15"/>
  <c r="O148" i="7"/>
  <c r="Z231" i="15"/>
  <c r="Q225" i="7" s="1"/>
  <c r="Y39" i="15"/>
  <c r="Z39" i="15" s="1"/>
  <c r="Q33" i="7" s="1"/>
  <c r="Z154" i="15"/>
  <c r="Q148" i="7" s="1"/>
  <c r="X194" i="15"/>
  <c r="Z71" i="15"/>
  <c r="X187" i="15"/>
  <c r="O181" i="7" s="1"/>
  <c r="Z214" i="15"/>
  <c r="AA214" i="15" s="1"/>
  <c r="R208" i="7" s="1"/>
  <c r="Z47" i="15"/>
  <c r="AA47" i="15" s="1"/>
  <c r="Z79" i="15"/>
  <c r="P236" i="7"/>
  <c r="Z242" i="15"/>
  <c r="Q236" i="7" s="1"/>
  <c r="P30" i="7"/>
  <c r="O183" i="7"/>
  <c r="X232" i="15"/>
  <c r="O226" i="7" s="1"/>
  <c r="Z172" i="15"/>
  <c r="AA172" i="15" s="1"/>
  <c r="Z189" i="15"/>
  <c r="Z104" i="15"/>
  <c r="Q98" i="7" s="1"/>
  <c r="O250" i="7"/>
  <c r="Z36" i="15"/>
  <c r="Q30" i="7" s="1"/>
  <c r="O237" i="7"/>
  <c r="Y243" i="15"/>
  <c r="P237" i="7" s="1"/>
  <c r="Z181" i="15"/>
  <c r="Q175" i="7" s="1"/>
  <c r="Y256" i="15"/>
  <c r="P250" i="7" s="1"/>
  <c r="X233" i="15"/>
  <c r="AA36" i="15"/>
  <c r="R30" i="7" s="1"/>
  <c r="Z160" i="15"/>
  <c r="Q154" i="7" s="1"/>
  <c r="Z241" i="15"/>
  <c r="O236" i="7"/>
  <c r="O159" i="7"/>
  <c r="X49" i="15"/>
  <c r="O43" i="7" s="1"/>
  <c r="Z165" i="15"/>
  <c r="Z236" i="15"/>
  <c r="Q230" i="7" s="1"/>
  <c r="Z227" i="15"/>
  <c r="Q221" i="7" s="1"/>
  <c r="X178" i="15"/>
  <c r="O172" i="7" s="1"/>
  <c r="Y41" i="15"/>
  <c r="AB257" i="15"/>
  <c r="W8" i="15"/>
  <c r="A8" i="15" s="1"/>
  <c r="K2" i="7"/>
  <c r="AA218" i="15"/>
  <c r="R212" i="7" s="1"/>
  <c r="Q212" i="7"/>
  <c r="Y156" i="15"/>
  <c r="P150" i="7" s="1"/>
  <c r="O150" i="7"/>
  <c r="AA198" i="15"/>
  <c r="R192" i="7" s="1"/>
  <c r="Q192" i="7"/>
  <c r="AA179" i="15"/>
  <c r="R173" i="7" s="1"/>
  <c r="Q173" i="7"/>
  <c r="AA149" i="15"/>
  <c r="R143" i="7" s="1"/>
  <c r="Q143" i="7"/>
  <c r="AA217" i="15"/>
  <c r="R211" i="7" s="1"/>
  <c r="Q211" i="7"/>
  <c r="Y225" i="15"/>
  <c r="P219" i="7" s="1"/>
  <c r="O219" i="7"/>
  <c r="Y52" i="15"/>
  <c r="P46" i="7" s="1"/>
  <c r="O46" i="7"/>
  <c r="Y58" i="15"/>
  <c r="P52" i="7" s="1"/>
  <c r="O52" i="7"/>
  <c r="Z197" i="15"/>
  <c r="Q191" i="7" s="1"/>
  <c r="P191" i="7"/>
  <c r="AA116" i="15"/>
  <c r="R110" i="7" s="1"/>
  <c r="Q110" i="7"/>
  <c r="AB72" i="15"/>
  <c r="R66" i="7"/>
  <c r="Z190" i="15"/>
  <c r="P184" i="7"/>
  <c r="X10" i="15"/>
  <c r="X78" i="15"/>
  <c r="Y124" i="15"/>
  <c r="P118" i="7" s="1"/>
  <c r="O118" i="7"/>
  <c r="Y102" i="15"/>
  <c r="O96" i="7"/>
  <c r="Y53" i="15"/>
  <c r="P47" i="7" s="1"/>
  <c r="O47" i="7"/>
  <c r="Y64" i="15"/>
  <c r="P58" i="7" s="1"/>
  <c r="O58" i="7"/>
  <c r="Y164" i="15"/>
  <c r="P158" i="7" s="1"/>
  <c r="O158" i="7"/>
  <c r="Y11" i="15"/>
  <c r="P5" i="7" s="1"/>
  <c r="O5" i="7"/>
  <c r="Y239" i="15"/>
  <c r="P233" i="7" s="1"/>
  <c r="O233" i="7"/>
  <c r="Y107" i="15"/>
  <c r="P101" i="7" s="1"/>
  <c r="O101" i="7"/>
  <c r="Y247" i="15"/>
  <c r="P241" i="7" s="1"/>
  <c r="O241" i="7"/>
  <c r="Y255" i="15"/>
  <c r="P249" i="7" s="1"/>
  <c r="O249" i="7"/>
  <c r="Y204" i="15"/>
  <c r="P198" i="7" s="1"/>
  <c r="O198" i="7"/>
  <c r="Y33" i="15"/>
  <c r="P27" i="7" s="1"/>
  <c r="O27" i="7"/>
  <c r="Y173" i="15"/>
  <c r="P167" i="7" s="1"/>
  <c r="O167" i="7"/>
  <c r="Y24" i="15"/>
  <c r="P18" i="7" s="1"/>
  <c r="O18" i="7"/>
  <c r="AA241" i="15"/>
  <c r="Q235" i="7"/>
  <c r="AA228" i="15"/>
  <c r="R222" i="7" s="1"/>
  <c r="Q222" i="7"/>
  <c r="AA216" i="15"/>
  <c r="Q210" i="7"/>
  <c r="Y233" i="15"/>
  <c r="P227" i="7" s="1"/>
  <c r="O227" i="7"/>
  <c r="Y12" i="15"/>
  <c r="P6" i="7" s="1"/>
  <c r="O6" i="7"/>
  <c r="Y174" i="15"/>
  <c r="P168" i="7" s="1"/>
  <c r="O168" i="7"/>
  <c r="Y99" i="15"/>
  <c r="P93" i="7" s="1"/>
  <c r="O93" i="7"/>
  <c r="Y117" i="15"/>
  <c r="O111" i="7"/>
  <c r="Y123" i="15"/>
  <c r="P117" i="7" s="1"/>
  <c r="O117" i="7"/>
  <c r="Y139" i="15"/>
  <c r="P133" i="7" s="1"/>
  <c r="O133" i="7"/>
  <c r="Y143" i="15"/>
  <c r="P137" i="7" s="1"/>
  <c r="O137" i="7"/>
  <c r="Y151" i="15"/>
  <c r="P145" i="7" s="1"/>
  <c r="O145" i="7"/>
  <c r="Y199" i="15"/>
  <c r="P193" i="7" s="1"/>
  <c r="O193" i="7"/>
  <c r="Y221" i="15"/>
  <c r="O215" i="7"/>
  <c r="Y223" i="15"/>
  <c r="P217" i="7" s="1"/>
  <c r="O217" i="7"/>
  <c r="Y235" i="15"/>
  <c r="P229" i="7" s="1"/>
  <c r="O229" i="7"/>
  <c r="Y244" i="15"/>
  <c r="P238" i="7" s="1"/>
  <c r="O238" i="7"/>
  <c r="Y248" i="15"/>
  <c r="P242" i="7" s="1"/>
  <c r="O242" i="7"/>
  <c r="Y252" i="15"/>
  <c r="O246" i="7"/>
  <c r="Y254" i="15"/>
  <c r="P248" i="7" s="1"/>
  <c r="O248" i="7"/>
  <c r="Y40" i="15"/>
  <c r="P34" i="7" s="1"/>
  <c r="O34" i="7"/>
  <c r="Y59" i="15"/>
  <c r="P53" i="7" s="1"/>
  <c r="O53" i="7"/>
  <c r="Y215" i="15"/>
  <c r="P209" i="7" s="1"/>
  <c r="O209" i="7"/>
  <c r="Y200" i="15"/>
  <c r="O194" i="7"/>
  <c r="Y43" i="15"/>
  <c r="P37" i="7" s="1"/>
  <c r="O37" i="7"/>
  <c r="Y14" i="15"/>
  <c r="P8" i="7" s="1"/>
  <c r="O8" i="7"/>
  <c r="Y237" i="15"/>
  <c r="P231" i="7" s="1"/>
  <c r="O231" i="7"/>
  <c r="Y132" i="15"/>
  <c r="P126" i="7" s="1"/>
  <c r="O126" i="7"/>
  <c r="Y229" i="15"/>
  <c r="P223" i="7" s="1"/>
  <c r="O223" i="7"/>
  <c r="Y18" i="15"/>
  <c r="P12" i="7" s="1"/>
  <c r="O12" i="7"/>
  <c r="Y19" i="15"/>
  <c r="P13" i="7" s="1"/>
  <c r="O13" i="7"/>
  <c r="Y50" i="15"/>
  <c r="P44" i="7" s="1"/>
  <c r="O44" i="7"/>
  <c r="Y66" i="15"/>
  <c r="P60" i="7" s="1"/>
  <c r="O60" i="7"/>
  <c r="Y195" i="15"/>
  <c r="P189" i="7" s="1"/>
  <c r="O189" i="7"/>
  <c r="Y205" i="15"/>
  <c r="P199" i="7" s="1"/>
  <c r="O199" i="7"/>
  <c r="Y141" i="15"/>
  <c r="O135" i="7"/>
  <c r="Y98" i="15"/>
  <c r="P92" i="7" s="1"/>
  <c r="O92" i="7"/>
  <c r="Y101" i="15"/>
  <c r="P95" i="7" s="1"/>
  <c r="O95" i="7"/>
  <c r="Y125" i="15"/>
  <c r="P119" i="7" s="1"/>
  <c r="O119" i="7"/>
  <c r="Y135" i="15"/>
  <c r="O129" i="7"/>
  <c r="Y157" i="15"/>
  <c r="P151" i="7" s="1"/>
  <c r="O151" i="7"/>
  <c r="Y222" i="15"/>
  <c r="O216" i="7"/>
  <c r="Y245" i="15"/>
  <c r="P239" i="7" s="1"/>
  <c r="O239" i="7"/>
  <c r="Y249" i="15"/>
  <c r="P243" i="7" s="1"/>
  <c r="O243" i="7"/>
  <c r="Y253" i="15"/>
  <c r="P247" i="7" s="1"/>
  <c r="O247" i="7"/>
  <c r="Y48" i="15"/>
  <c r="P42" i="7" s="1"/>
  <c r="O42" i="7"/>
  <c r="Y110" i="15"/>
  <c r="P104" i="7" s="1"/>
  <c r="O104" i="7"/>
  <c r="Y194" i="15"/>
  <c r="O188" i="7"/>
  <c r="Y185" i="15"/>
  <c r="P179" i="7" s="1"/>
  <c r="O179" i="7"/>
  <c r="Y193" i="15"/>
  <c r="P187" i="7" s="1"/>
  <c r="O187" i="7"/>
  <c r="Y137" i="15"/>
  <c r="P131" i="7" s="1"/>
  <c r="O131" i="7"/>
  <c r="Y22" i="15"/>
  <c r="P16" i="7" s="1"/>
  <c r="O16" i="7"/>
  <c r="Y138" i="15"/>
  <c r="O132" i="7"/>
  <c r="Y150" i="15"/>
  <c r="P144" i="7" s="1"/>
  <c r="O144" i="7"/>
  <c r="Y162" i="15"/>
  <c r="P156" i="7" s="1"/>
  <c r="O156" i="7"/>
  <c r="Y108" i="15"/>
  <c r="O102" i="7"/>
  <c r="Y170" i="15"/>
  <c r="P164" i="7" s="1"/>
  <c r="O164" i="7"/>
  <c r="Y238" i="15"/>
  <c r="O232" i="7"/>
  <c r="Y169" i="15"/>
  <c r="P163" i="7" s="1"/>
  <c r="O163" i="7"/>
  <c r="Y55" i="15"/>
  <c r="P49" i="7" s="1"/>
  <c r="O49" i="7"/>
  <c r="Y230" i="15"/>
  <c r="P224" i="7" s="1"/>
  <c r="O224" i="7"/>
  <c r="Z54" i="15"/>
  <c r="Q48" i="7" s="1"/>
  <c r="P48" i="7"/>
  <c r="Z93" i="15"/>
  <c r="P87" i="7"/>
  <c r="AA71" i="15"/>
  <c r="R65" i="7" s="1"/>
  <c r="Q65" i="7"/>
  <c r="Z90" i="15"/>
  <c r="Q84" i="7" s="1"/>
  <c r="P84" i="7"/>
  <c r="AA83" i="15"/>
  <c r="R77" i="7" s="1"/>
  <c r="Q77" i="7"/>
  <c r="AA189" i="15"/>
  <c r="R183" i="7" s="1"/>
  <c r="Q183" i="7"/>
  <c r="Z27" i="15"/>
  <c r="Q21" i="7" s="1"/>
  <c r="P21" i="7"/>
  <c r="Z41" i="15"/>
  <c r="P35" i="7"/>
  <c r="Y10" i="15"/>
  <c r="P4" i="7" s="1"/>
  <c r="O4" i="7"/>
  <c r="AA79" i="15"/>
  <c r="R73" i="7" s="1"/>
  <c r="Q73" i="7"/>
  <c r="Z127" i="15"/>
  <c r="Q121" i="7" s="1"/>
  <c r="P121" i="7"/>
  <c r="Y78" i="15"/>
  <c r="O72" i="7"/>
  <c r="Z38" i="15"/>
  <c r="P32" i="7"/>
  <c r="Z31" i="15"/>
  <c r="P25" i="7"/>
  <c r="Z88" i="15"/>
  <c r="P82" i="7"/>
  <c r="Z76" i="15"/>
  <c r="P70" i="7"/>
  <c r="AA127" i="15"/>
  <c r="Z146" i="15"/>
  <c r="Q140" i="7" s="1"/>
  <c r="AB79" i="15"/>
  <c r="AB116" i="15"/>
  <c r="S110" i="7" s="1"/>
  <c r="AA30" i="15"/>
  <c r="AA197" i="15"/>
  <c r="AA27" i="15"/>
  <c r="AB83" i="15"/>
  <c r="AA90" i="15"/>
  <c r="R84" i="7" s="1"/>
  <c r="Z74" i="15"/>
  <c r="Q68" i="7" s="1"/>
  <c r="Z86" i="15"/>
  <c r="X94" i="15"/>
  <c r="O88" i="7" s="1"/>
  <c r="AA54" i="15"/>
  <c r="Z225" i="15"/>
  <c r="Z18" i="15"/>
  <c r="Z14" i="15"/>
  <c r="Z101" i="15"/>
  <c r="Z193" i="15"/>
  <c r="AA219" i="15"/>
  <c r="Z40" i="15"/>
  <c r="Z33" i="15"/>
  <c r="Z174" i="15"/>
  <c r="X155" i="15"/>
  <c r="O149" i="7" s="1"/>
  <c r="AA234" i="15"/>
  <c r="Z124" i="15"/>
  <c r="AB179" i="15"/>
  <c r="Y21" i="15"/>
  <c r="P15" i="7" s="1"/>
  <c r="Y176" i="15"/>
  <c r="P170" i="7" s="1"/>
  <c r="Y224" i="15"/>
  <c r="Y144" i="15"/>
  <c r="P138" i="7" s="1"/>
  <c r="Y15" i="15"/>
  <c r="P9" i="7" s="1"/>
  <c r="AA226" i="15"/>
  <c r="Y128" i="15"/>
  <c r="Y131" i="15"/>
  <c r="Y63" i="15"/>
  <c r="Y70" i="15"/>
  <c r="Y186" i="15"/>
  <c r="X118" i="15"/>
  <c r="Y121" i="15"/>
  <c r="Y80" i="15"/>
  <c r="P74" i="7" s="1"/>
  <c r="Y26" i="15"/>
  <c r="Y42" i="15"/>
  <c r="P36" i="7" s="1"/>
  <c r="Y192" i="15"/>
  <c r="P186" i="7" s="1"/>
  <c r="Y73" i="15"/>
  <c r="P67" i="7" s="1"/>
  <c r="Y184" i="15"/>
  <c r="P178" i="7" s="1"/>
  <c r="Y251" i="15"/>
  <c r="P245" i="7" s="1"/>
  <c r="Y29" i="15"/>
  <c r="P23" i="7" s="1"/>
  <c r="Y23" i="15"/>
  <c r="P17" i="7" s="1"/>
  <c r="AA227" i="15"/>
  <c r="R221" i="7" s="1"/>
  <c r="Y201" i="15"/>
  <c r="P195" i="7" s="1"/>
  <c r="Y113" i="15"/>
  <c r="P107" i="7" s="1"/>
  <c r="Z52" i="15"/>
  <c r="Q46" i="7" s="1"/>
  <c r="Z237" i="15"/>
  <c r="Q231" i="7" s="1"/>
  <c r="Z66" i="15"/>
  <c r="Q60" i="7" s="1"/>
  <c r="Z253" i="15"/>
  <c r="Z230" i="15"/>
  <c r="Y152" i="15"/>
  <c r="P146" i="7" s="1"/>
  <c r="Z164" i="15"/>
  <c r="Z239" i="15"/>
  <c r="Y114" i="15"/>
  <c r="Y220" i="15"/>
  <c r="Y159" i="15"/>
  <c r="Y61" i="15"/>
  <c r="P55" i="7" s="1"/>
  <c r="Y130" i="15"/>
  <c r="AB228" i="15"/>
  <c r="Y129" i="15"/>
  <c r="Y60" i="15"/>
  <c r="Y147" i="15"/>
  <c r="Y182" i="15"/>
  <c r="P176" i="7" s="1"/>
  <c r="Y67" i="15"/>
  <c r="P61" i="7" s="1"/>
  <c r="Z24" i="15"/>
  <c r="Z12" i="15"/>
  <c r="AA231" i="15"/>
  <c r="Y158" i="15"/>
  <c r="P152" i="7" s="1"/>
  <c r="Y75" i="15"/>
  <c r="Y84" i="15"/>
  <c r="AB149" i="15"/>
  <c r="S143" i="7" s="1"/>
  <c r="Y97" i="15"/>
  <c r="X65" i="15"/>
  <c r="Y140" i="15"/>
  <c r="P134" i="7" s="1"/>
  <c r="Y187" i="15"/>
  <c r="Y166" i="15"/>
  <c r="Y82" i="15"/>
  <c r="Y34" i="15"/>
  <c r="Y13" i="15"/>
  <c r="Y119" i="15"/>
  <c r="Y56" i="15"/>
  <c r="P50" i="7" s="1"/>
  <c r="Y51" i="15"/>
  <c r="Y191" i="15"/>
  <c r="Y203" i="15"/>
  <c r="Y188" i="15"/>
  <c r="P182" i="7" s="1"/>
  <c r="Z123" i="15"/>
  <c r="Z43" i="15"/>
  <c r="Z98" i="15"/>
  <c r="Q92" i="7" s="1"/>
  <c r="Z185" i="15"/>
  <c r="Z150" i="15"/>
  <c r="AA208" i="15"/>
  <c r="R202" i="7" s="1"/>
  <c r="AA180" i="15"/>
  <c r="R174" i="7" s="1"/>
  <c r="Y85" i="15"/>
  <c r="P79" i="7" s="1"/>
  <c r="Y171" i="15"/>
  <c r="Z107" i="15"/>
  <c r="Q101" i="7" s="1"/>
  <c r="Y106" i="15"/>
  <c r="P100" i="7" s="1"/>
  <c r="Y120" i="15"/>
  <c r="P114" i="7" s="1"/>
  <c r="Z156" i="15"/>
  <c r="Q150" i="7" s="1"/>
  <c r="Y115" i="15"/>
  <c r="Y95" i="15"/>
  <c r="Y163" i="15"/>
  <c r="P157" i="7" s="1"/>
  <c r="Z244" i="15"/>
  <c r="Q238" i="7" s="1"/>
  <c r="Y246" i="15"/>
  <c r="P240" i="7" s="1"/>
  <c r="Z59" i="15"/>
  <c r="Q53" i="7" s="1"/>
  <c r="Y96" i="15"/>
  <c r="P90" i="7" s="1"/>
  <c r="Y168" i="15"/>
  <c r="Z195" i="15"/>
  <c r="Y133" i="15"/>
  <c r="P127" i="7" s="1"/>
  <c r="Y142" i="15"/>
  <c r="P136" i="7" s="1"/>
  <c r="Y161" i="15"/>
  <c r="P155" i="7" s="1"/>
  <c r="AB218" i="15"/>
  <c r="Z64" i="15"/>
  <c r="Y122" i="15"/>
  <c r="Y105" i="15"/>
  <c r="Y209" i="15"/>
  <c r="P203" i="7" s="1"/>
  <c r="Y44" i="15"/>
  <c r="P38" i="7" s="1"/>
  <c r="Y240" i="15"/>
  <c r="P234" i="7" s="1"/>
  <c r="AB198" i="15"/>
  <c r="Y145" i="15"/>
  <c r="P139" i="7" s="1"/>
  <c r="Y9" i="15"/>
  <c r="P3" i="7" s="1"/>
  <c r="Y87" i="15"/>
  <c r="Z199" i="15"/>
  <c r="Q193" i="7" s="1"/>
  <c r="Y211" i="15"/>
  <c r="Y250" i="15"/>
  <c r="P244" i="7" s="1"/>
  <c r="Y136" i="15"/>
  <c r="Z229" i="15"/>
  <c r="Y62" i="15"/>
  <c r="P56" i="7" s="1"/>
  <c r="Z205" i="15"/>
  <c r="Y126" i="15"/>
  <c r="P120" i="7" s="1"/>
  <c r="Z157" i="15"/>
  <c r="Q151" i="7" s="1"/>
  <c r="Y210" i="15"/>
  <c r="P204" i="7" s="1"/>
  <c r="Z48" i="15"/>
  <c r="Y178" i="15"/>
  <c r="Z58" i="15"/>
  <c r="Y20" i="15"/>
  <c r="P14" i="7" s="1"/>
  <c r="Z170" i="15"/>
  <c r="Y177" i="15"/>
  <c r="AB217" i="15"/>
  <c r="E9" i="2"/>
  <c r="AD258" i="15"/>
  <c r="U251" i="7" s="1"/>
  <c r="R41" i="7" l="1"/>
  <c r="AB47" i="15"/>
  <c r="Z53" i="15"/>
  <c r="Q47" i="7" s="1"/>
  <c r="AA154" i="15"/>
  <c r="R148" i="7" s="1"/>
  <c r="AB189" i="15"/>
  <c r="S183" i="7" s="1"/>
  <c r="Z204" i="15"/>
  <c r="Q198" i="7" s="1"/>
  <c r="Z110" i="15"/>
  <c r="Q104" i="7" s="1"/>
  <c r="Z245" i="15"/>
  <c r="AB36" i="15"/>
  <c r="S30" i="7" s="1"/>
  <c r="Z248" i="15"/>
  <c r="Z19" i="15"/>
  <c r="Q13" i="7" s="1"/>
  <c r="AA181" i="15"/>
  <c r="R175" i="7" s="1"/>
  <c r="Y232" i="15"/>
  <c r="P226" i="7" s="1"/>
  <c r="Z139" i="15"/>
  <c r="Q133" i="7" s="1"/>
  <c r="Q41" i="7"/>
  <c r="Q208" i="7"/>
  <c r="AA104" i="15"/>
  <c r="R98" i="7" s="1"/>
  <c r="Z233" i="15"/>
  <c r="Q227" i="7" s="1"/>
  <c r="P33" i="7"/>
  <c r="AA39" i="15"/>
  <c r="R33" i="7" s="1"/>
  <c r="Z125" i="15"/>
  <c r="AA125" i="15" s="1"/>
  <c r="R119" i="7" s="1"/>
  <c r="X8" i="15"/>
  <c r="Y8" i="15" s="1"/>
  <c r="Z256" i="15"/>
  <c r="Q250" i="7" s="1"/>
  <c r="R166" i="7"/>
  <c r="AB172" i="15"/>
  <c r="S166" i="7" s="1"/>
  <c r="AB165" i="15"/>
  <c r="AC165" i="15" s="1"/>
  <c r="Z11" i="15"/>
  <c r="Q5" i="7" s="1"/>
  <c r="Z151" i="15"/>
  <c r="AA151" i="15" s="1"/>
  <c r="R145" i="7" s="1"/>
  <c r="Z50" i="15"/>
  <c r="AA50" i="15" s="1"/>
  <c r="R44" i="7" s="1"/>
  <c r="Q159" i="7"/>
  <c r="AA165" i="15"/>
  <c r="R159" i="7" s="1"/>
  <c r="Z99" i="15"/>
  <c r="Q93" i="7" s="1"/>
  <c r="Z254" i="15"/>
  <c r="AA254" i="15" s="1"/>
  <c r="Z247" i="15"/>
  <c r="AA247" i="15" s="1"/>
  <c r="R241" i="7" s="1"/>
  <c r="Z10" i="15"/>
  <c r="Z143" i="15"/>
  <c r="Z173" i="15"/>
  <c r="Q167" i="7" s="1"/>
  <c r="AB71" i="15"/>
  <c r="S65" i="7" s="1"/>
  <c r="AA256" i="15"/>
  <c r="R250" i="7" s="1"/>
  <c r="AC257" i="15"/>
  <c r="AD257" i="15" s="1"/>
  <c r="Z22" i="15"/>
  <c r="AA22" i="15" s="1"/>
  <c r="Z215" i="15"/>
  <c r="Q209" i="7" s="1"/>
  <c r="Z132" i="15"/>
  <c r="AA242" i="15"/>
  <c r="R236" i="7" s="1"/>
  <c r="Z235" i="15"/>
  <c r="Q229" i="7" s="1"/>
  <c r="Z169" i="15"/>
  <c r="Q163" i="7" s="1"/>
  <c r="Z223" i="15"/>
  <c r="Q217" i="7" s="1"/>
  <c r="AB256" i="15"/>
  <c r="AA236" i="15"/>
  <c r="R230" i="7" s="1"/>
  <c r="Z137" i="15"/>
  <c r="AA137" i="15" s="1"/>
  <c r="R131" i="7" s="1"/>
  <c r="Z249" i="15"/>
  <c r="AA249" i="15" s="1"/>
  <c r="R243" i="7" s="1"/>
  <c r="Q166" i="7"/>
  <c r="AA160" i="15"/>
  <c r="R154" i="7" s="1"/>
  <c r="Y49" i="15"/>
  <c r="P43" i="7" s="1"/>
  <c r="AB214" i="15"/>
  <c r="S208" i="7" s="1"/>
  <c r="Z255" i="15"/>
  <c r="AA255" i="15" s="1"/>
  <c r="Z55" i="15"/>
  <c r="Z162" i="15"/>
  <c r="AA162" i="15" s="1"/>
  <c r="AC36" i="15"/>
  <c r="T30" i="7" s="1"/>
  <c r="Z243" i="15"/>
  <c r="AC217" i="15"/>
  <c r="T211" i="7" s="1"/>
  <c r="S211" i="7"/>
  <c r="AA58" i="15"/>
  <c r="Q52" i="7"/>
  <c r="AC198" i="15"/>
  <c r="S192" i="7"/>
  <c r="AC218" i="15"/>
  <c r="S212" i="7"/>
  <c r="Z147" i="15"/>
  <c r="Q141" i="7" s="1"/>
  <c r="P141" i="7"/>
  <c r="Z114" i="15"/>
  <c r="Q108" i="7" s="1"/>
  <c r="P108" i="7"/>
  <c r="Z121" i="15"/>
  <c r="Q115" i="7" s="1"/>
  <c r="P115" i="7"/>
  <c r="AB226" i="15"/>
  <c r="S220" i="7" s="1"/>
  <c r="R220" i="7"/>
  <c r="AC179" i="15"/>
  <c r="T173" i="7" s="1"/>
  <c r="S173" i="7"/>
  <c r="AB219" i="15"/>
  <c r="R213" i="7"/>
  <c r="AA225" i="15"/>
  <c r="R219" i="7" s="1"/>
  <c r="Q219" i="7"/>
  <c r="AB197" i="15"/>
  <c r="R191" i="7"/>
  <c r="Q184" i="7"/>
  <c r="AA190" i="15"/>
  <c r="S66" i="7"/>
  <c r="AC72" i="15"/>
  <c r="E13" i="2"/>
  <c r="E17" i="2"/>
  <c r="Z177" i="15"/>
  <c r="Q171" i="7" s="1"/>
  <c r="P171" i="7"/>
  <c r="AA170" i="15"/>
  <c r="R164" i="7" s="1"/>
  <c r="Q164" i="7"/>
  <c r="Z178" i="15"/>
  <c r="Q172" i="7" s="1"/>
  <c r="P172" i="7"/>
  <c r="AA48" i="15"/>
  <c r="Q42" i="7"/>
  <c r="AA205" i="15"/>
  <c r="Q199" i="7"/>
  <c r="AA229" i="15"/>
  <c r="R223" i="7" s="1"/>
  <c r="Q223" i="7"/>
  <c r="Z136" i="15"/>
  <c r="Q130" i="7" s="1"/>
  <c r="P130" i="7"/>
  <c r="AA248" i="15"/>
  <c r="R242" i="7" s="1"/>
  <c r="Q242" i="7"/>
  <c r="Z211" i="15"/>
  <c r="Q205" i="7" s="1"/>
  <c r="P205" i="7"/>
  <c r="Z87" i="15"/>
  <c r="P81" i="7"/>
  <c r="Z105" i="15"/>
  <c r="P99" i="7"/>
  <c r="Z122" i="15"/>
  <c r="Q116" i="7" s="1"/>
  <c r="P116" i="7"/>
  <c r="AA64" i="15"/>
  <c r="R58" i="7" s="1"/>
  <c r="Q58" i="7"/>
  <c r="AA195" i="15"/>
  <c r="R189" i="7" s="1"/>
  <c r="Q189" i="7"/>
  <c r="Z168" i="15"/>
  <c r="Q162" i="7" s="1"/>
  <c r="P162" i="7"/>
  <c r="Z95" i="15"/>
  <c r="P89" i="7"/>
  <c r="Z115" i="15"/>
  <c r="Q109" i="7" s="1"/>
  <c r="P109" i="7"/>
  <c r="Z171" i="15"/>
  <c r="Q165" i="7" s="1"/>
  <c r="P165" i="7"/>
  <c r="AA150" i="15"/>
  <c r="Q144" i="7"/>
  <c r="AA185" i="15"/>
  <c r="R179" i="7" s="1"/>
  <c r="Q179" i="7"/>
  <c r="AA245" i="15"/>
  <c r="R239" i="7" s="1"/>
  <c r="Q239" i="7"/>
  <c r="AA43" i="15"/>
  <c r="Q37" i="7"/>
  <c r="AA123" i="15"/>
  <c r="R117" i="7" s="1"/>
  <c r="Q117" i="7"/>
  <c r="Z203" i="15"/>
  <c r="Q197" i="7" s="1"/>
  <c r="P197" i="7"/>
  <c r="Z191" i="15"/>
  <c r="Q185" i="7" s="1"/>
  <c r="P185" i="7"/>
  <c r="Z51" i="15"/>
  <c r="Q45" i="7" s="1"/>
  <c r="P45" i="7"/>
  <c r="Z119" i="15"/>
  <c r="Q113" i="7" s="1"/>
  <c r="P113" i="7"/>
  <c r="Z13" i="15"/>
  <c r="Q7" i="7" s="1"/>
  <c r="P7" i="7"/>
  <c r="Z34" i="15"/>
  <c r="P28" i="7"/>
  <c r="Z82" i="15"/>
  <c r="Q76" i="7" s="1"/>
  <c r="P76" i="7"/>
  <c r="Z166" i="15"/>
  <c r="Q160" i="7" s="1"/>
  <c r="P160" i="7"/>
  <c r="Z187" i="15"/>
  <c r="Q181" i="7" s="1"/>
  <c r="P181" i="7"/>
  <c r="AB242" i="15"/>
  <c r="S236" i="7" s="1"/>
  <c r="Y65" i="15"/>
  <c r="P59" i="7" s="1"/>
  <c r="O59" i="7"/>
  <c r="Z97" i="15"/>
  <c r="Q91" i="7" s="1"/>
  <c r="P91" i="7"/>
  <c r="Z84" i="15"/>
  <c r="Q78" i="7" s="1"/>
  <c r="P78" i="7"/>
  <c r="Z75" i="15"/>
  <c r="Q69" i="7" s="1"/>
  <c r="P69" i="7"/>
  <c r="AB231" i="15"/>
  <c r="R225" i="7"/>
  <c r="AA12" i="15"/>
  <c r="Q6" i="7"/>
  <c r="AC256" i="15"/>
  <c r="T250" i="7" s="1"/>
  <c r="S250" i="7"/>
  <c r="AA24" i="15"/>
  <c r="Q18" i="7"/>
  <c r="Z60" i="15"/>
  <c r="P54" i="7"/>
  <c r="Z129" i="15"/>
  <c r="P123" i="7"/>
  <c r="AC228" i="15"/>
  <c r="T222" i="7" s="1"/>
  <c r="S222" i="7"/>
  <c r="Z130" i="15"/>
  <c r="Q124" i="7" s="1"/>
  <c r="P124" i="7"/>
  <c r="Z159" i="15"/>
  <c r="P153" i="7"/>
  <c r="Q241" i="7"/>
  <c r="Z220" i="15"/>
  <c r="Q214" i="7" s="1"/>
  <c r="P214" i="7"/>
  <c r="AA239" i="15"/>
  <c r="R233" i="7" s="1"/>
  <c r="Q233" i="7"/>
  <c r="AA164" i="15"/>
  <c r="R158" i="7" s="1"/>
  <c r="Q158" i="7"/>
  <c r="AA230" i="15"/>
  <c r="R224" i="7" s="1"/>
  <c r="Q224" i="7"/>
  <c r="AA10" i="15"/>
  <c r="R4" i="7" s="1"/>
  <c r="Q4" i="7"/>
  <c r="AA253" i="15"/>
  <c r="R247" i="7" s="1"/>
  <c r="Q247" i="7"/>
  <c r="Y207" i="15"/>
  <c r="P201" i="7" s="1"/>
  <c r="O201" i="7"/>
  <c r="Z26" i="15"/>
  <c r="Q20" i="7" s="1"/>
  <c r="P20" i="7"/>
  <c r="Y118" i="15"/>
  <c r="P112" i="7" s="1"/>
  <c r="O112" i="7"/>
  <c r="Y206" i="15"/>
  <c r="P200" i="7" s="1"/>
  <c r="O200" i="7"/>
  <c r="Z186" i="15"/>
  <c r="Q180" i="7" s="1"/>
  <c r="P180" i="7"/>
  <c r="Z70" i="15"/>
  <c r="P64" i="7"/>
  <c r="Z63" i="15"/>
  <c r="P57" i="7"/>
  <c r="Z131" i="15"/>
  <c r="Q125" i="7" s="1"/>
  <c r="P125" i="7"/>
  <c r="Z128" i="15"/>
  <c r="Q122" i="7" s="1"/>
  <c r="P122" i="7"/>
  <c r="Z224" i="15"/>
  <c r="P218" i="7"/>
  <c r="AA124" i="15"/>
  <c r="R118" i="7" s="1"/>
  <c r="Q118" i="7"/>
  <c r="AB234" i="15"/>
  <c r="S228" i="7" s="1"/>
  <c r="R228" i="7"/>
  <c r="AA174" i="15"/>
  <c r="R168" i="7" s="1"/>
  <c r="Q168" i="7"/>
  <c r="AA33" i="15"/>
  <c r="Q27" i="7"/>
  <c r="AA55" i="15"/>
  <c r="Q49" i="7"/>
  <c r="AA40" i="15"/>
  <c r="Q34" i="7"/>
  <c r="AA139" i="15"/>
  <c r="AA193" i="15"/>
  <c r="R187" i="7" s="1"/>
  <c r="Q187" i="7"/>
  <c r="AA101" i="15"/>
  <c r="R95" i="7" s="1"/>
  <c r="Q95" i="7"/>
  <c r="AA14" i="15"/>
  <c r="R8" i="7" s="1"/>
  <c r="Q8" i="7"/>
  <c r="AA18" i="15"/>
  <c r="Q12" i="7"/>
  <c r="AB54" i="15"/>
  <c r="S48" i="7" s="1"/>
  <c r="R48" i="7"/>
  <c r="AA86" i="15"/>
  <c r="R80" i="7" s="1"/>
  <c r="Q80" i="7"/>
  <c r="AC47" i="15"/>
  <c r="T41" i="7" s="1"/>
  <c r="S41" i="7"/>
  <c r="AC83" i="15"/>
  <c r="S77" i="7"/>
  <c r="AB27" i="15"/>
  <c r="S21" i="7" s="1"/>
  <c r="R21" i="7"/>
  <c r="AB30" i="15"/>
  <c r="R24" i="7"/>
  <c r="AC79" i="15"/>
  <c r="T73" i="7" s="1"/>
  <c r="S73" i="7"/>
  <c r="AB127" i="15"/>
  <c r="S121" i="7" s="1"/>
  <c r="R121" i="7"/>
  <c r="Q70" i="7"/>
  <c r="AA76" i="15"/>
  <c r="Q82" i="7"/>
  <c r="AA88" i="15"/>
  <c r="Q25" i="7"/>
  <c r="AA31" i="15"/>
  <c r="Q32" i="7"/>
  <c r="AA38" i="15"/>
  <c r="P72" i="7"/>
  <c r="Z78" i="15"/>
  <c r="AA41" i="15"/>
  <c r="Q35" i="7"/>
  <c r="AA93" i="15"/>
  <c r="Q87" i="7"/>
  <c r="Z238" i="15"/>
  <c r="P232" i="7"/>
  <c r="Z108" i="15"/>
  <c r="P102" i="7"/>
  <c r="Z138" i="15"/>
  <c r="P132" i="7"/>
  <c r="Z194" i="15"/>
  <c r="P188" i="7"/>
  <c r="Z222" i="15"/>
  <c r="P216" i="7"/>
  <c r="Z135" i="15"/>
  <c r="P129" i="7"/>
  <c r="Z141" i="15"/>
  <c r="P135" i="7"/>
  <c r="Z200" i="15"/>
  <c r="P194" i="7"/>
  <c r="F6" i="18" s="1"/>
  <c r="Z252" i="15"/>
  <c r="P246" i="7"/>
  <c r="Z221" i="15"/>
  <c r="P215" i="7"/>
  <c r="Z117" i="15"/>
  <c r="P111" i="7"/>
  <c r="AB216" i="15"/>
  <c r="R210" i="7"/>
  <c r="AB241" i="15"/>
  <c r="R235" i="7"/>
  <c r="Z102" i="15"/>
  <c r="P96" i="7"/>
  <c r="AA146" i="15"/>
  <c r="R140" i="7" s="1"/>
  <c r="AB104" i="15"/>
  <c r="AD79" i="15"/>
  <c r="U73" i="7" s="1"/>
  <c r="AC116" i="15"/>
  <c r="AB90" i="15"/>
  <c r="AC71" i="15"/>
  <c r="AA74" i="15"/>
  <c r="R68" i="7" s="1"/>
  <c r="AC27" i="15"/>
  <c r="AB86" i="15"/>
  <c r="Y94" i="15"/>
  <c r="AB225" i="15"/>
  <c r="Z152" i="15"/>
  <c r="Z158" i="15"/>
  <c r="AA156" i="15"/>
  <c r="Z96" i="15"/>
  <c r="AD179" i="15"/>
  <c r="U173" i="7" s="1"/>
  <c r="Z15" i="15"/>
  <c r="AD217" i="15"/>
  <c r="U211" i="7" s="1"/>
  <c r="Z176" i="15"/>
  <c r="Z49" i="15"/>
  <c r="Z106" i="15"/>
  <c r="Z142" i="15"/>
  <c r="Z209" i="15"/>
  <c r="Z144" i="15"/>
  <c r="AA199" i="15"/>
  <c r="R193" i="7" s="1"/>
  <c r="Z85" i="15"/>
  <c r="Z163" i="15"/>
  <c r="Q157" i="7" s="1"/>
  <c r="AC149" i="15"/>
  <c r="AB239" i="15"/>
  <c r="Z23" i="15"/>
  <c r="Q17" i="7" s="1"/>
  <c r="Z251" i="15"/>
  <c r="Z80" i="15"/>
  <c r="AA51" i="15"/>
  <c r="AA147" i="15"/>
  <c r="Z201" i="15"/>
  <c r="Z29" i="15"/>
  <c r="Q23" i="7" s="1"/>
  <c r="Z184" i="15"/>
  <c r="Z192" i="15"/>
  <c r="Z232" i="15"/>
  <c r="AA121" i="15"/>
  <c r="R115" i="7" s="1"/>
  <c r="AA157" i="15"/>
  <c r="AA233" i="15"/>
  <c r="R227" i="7" s="1"/>
  <c r="Z61" i="15"/>
  <c r="Z133" i="15"/>
  <c r="Q127" i="7" s="1"/>
  <c r="AB164" i="15"/>
  <c r="S158" i="7" s="1"/>
  <c r="AA110" i="15"/>
  <c r="Z246" i="15"/>
  <c r="AA136" i="15"/>
  <c r="R130" i="7" s="1"/>
  <c r="AA99" i="15"/>
  <c r="AA59" i="15"/>
  <c r="Z44" i="15"/>
  <c r="AA19" i="15"/>
  <c r="Z210" i="15"/>
  <c r="Z62" i="15"/>
  <c r="Z161" i="15"/>
  <c r="AA178" i="15"/>
  <c r="Z9" i="15"/>
  <c r="Q3" i="7" s="1"/>
  <c r="AA107" i="15"/>
  <c r="R101" i="7" s="1"/>
  <c r="AA53" i="15"/>
  <c r="R47" i="7" s="1"/>
  <c r="Z140" i="15"/>
  <c r="AB180" i="15"/>
  <c r="AA66" i="15"/>
  <c r="R60" i="7" s="1"/>
  <c r="AA52" i="15"/>
  <c r="Q201" i="7"/>
  <c r="AA223" i="15"/>
  <c r="R217" i="7" s="1"/>
  <c r="Z21" i="15"/>
  <c r="Q15" i="7" s="1"/>
  <c r="Z145" i="15"/>
  <c r="AC214" i="15"/>
  <c r="AB123" i="15"/>
  <c r="Z182" i="15"/>
  <c r="Z56" i="15"/>
  <c r="Z67" i="15"/>
  <c r="Q61" i="7" s="1"/>
  <c r="Z113" i="15"/>
  <c r="Z73" i="15"/>
  <c r="Q67" i="7" s="1"/>
  <c r="Z42" i="15"/>
  <c r="AC234" i="15"/>
  <c r="AB227" i="15"/>
  <c r="AC226" i="15"/>
  <c r="AA244" i="15"/>
  <c r="Z120" i="15"/>
  <c r="Z126" i="15"/>
  <c r="Q120" i="7" s="1"/>
  <c r="Z65" i="15"/>
  <c r="Q59" i="7" s="1"/>
  <c r="Z250" i="15"/>
  <c r="Z188" i="15"/>
  <c r="Y155" i="15"/>
  <c r="AB185" i="15"/>
  <c r="S179" i="7" s="1"/>
  <c r="AA169" i="15"/>
  <c r="R163" i="7" s="1"/>
  <c r="AA98" i="15"/>
  <c r="Z240" i="15"/>
  <c r="AA114" i="15"/>
  <c r="R108" i="7" s="1"/>
  <c r="AA237" i="15"/>
  <c r="R231" i="7" s="1"/>
  <c r="Z20" i="15"/>
  <c r="AB208" i="15"/>
  <c r="AB236" i="15"/>
  <c r="AA82" i="15"/>
  <c r="R76" i="7" s="1"/>
  <c r="AC1" i="12"/>
  <c r="AC1" i="14" s="1"/>
  <c r="O2" i="7" l="1"/>
  <c r="AB160" i="15"/>
  <c r="S154" i="7" s="1"/>
  <c r="AB253" i="15"/>
  <c r="AA186" i="15"/>
  <c r="R180" i="7" s="1"/>
  <c r="AA128" i="15"/>
  <c r="R122" i="7" s="1"/>
  <c r="AB143" i="15"/>
  <c r="S137" i="7" s="1"/>
  <c r="AB39" i="15"/>
  <c r="AA173" i="15"/>
  <c r="R167" i="7" s="1"/>
  <c r="AB247" i="15"/>
  <c r="AA13" i="15"/>
  <c r="R7" i="7" s="1"/>
  <c r="AA143" i="15"/>
  <c r="R137" i="7" s="1"/>
  <c r="AA132" i="15"/>
  <c r="R126" i="7" s="1"/>
  <c r="AB124" i="15"/>
  <c r="S118" i="7" s="1"/>
  <c r="AB154" i="15"/>
  <c r="AC154" i="15" s="1"/>
  <c r="AB170" i="15"/>
  <c r="S164" i="7" s="1"/>
  <c r="AB230" i="15"/>
  <c r="Q119" i="7"/>
  <c r="AB229" i="15"/>
  <c r="AA97" i="15"/>
  <c r="R91" i="7" s="1"/>
  <c r="AC189" i="15"/>
  <c r="T183" i="7" s="1"/>
  <c r="AA204" i="15"/>
  <c r="R198" i="7" s="1"/>
  <c r="AB10" i="15"/>
  <c r="S4" i="7" s="1"/>
  <c r="AB64" i="15"/>
  <c r="S58" i="7" s="1"/>
  <c r="Q137" i="7"/>
  <c r="Q126" i="7"/>
  <c r="AB181" i="15"/>
  <c r="AA215" i="15"/>
  <c r="R209" i="7" s="1"/>
  <c r="AA166" i="15"/>
  <c r="R160" i="7" s="1"/>
  <c r="AA177" i="15"/>
  <c r="AB177" i="15" s="1"/>
  <c r="AC242" i="15"/>
  <c r="AD242" i="15" s="1"/>
  <c r="U236" i="7" s="1"/>
  <c r="AD47" i="15"/>
  <c r="U41" i="7" s="1"/>
  <c r="AA131" i="15"/>
  <c r="AA130" i="15"/>
  <c r="R124" i="7" s="1"/>
  <c r="R249" i="7"/>
  <c r="AB255" i="15"/>
  <c r="AA75" i="15"/>
  <c r="R69" i="7" s="1"/>
  <c r="Q44" i="7"/>
  <c r="AA211" i="15"/>
  <c r="R205" i="7" s="1"/>
  <c r="AB125" i="15"/>
  <c r="AC125" i="15" s="1"/>
  <c r="T119" i="7" s="1"/>
  <c r="AB137" i="15"/>
  <c r="AC137" i="15" s="1"/>
  <c r="AB101" i="15"/>
  <c r="AA168" i="15"/>
  <c r="AA115" i="15"/>
  <c r="AB248" i="15"/>
  <c r="AC248" i="15" s="1"/>
  <c r="AA11" i="15"/>
  <c r="R5" i="7" s="1"/>
  <c r="Z118" i="15"/>
  <c r="Q112" i="7" s="1"/>
  <c r="AB195" i="15"/>
  <c r="AA122" i="15"/>
  <c r="R116" i="7" s="1"/>
  <c r="AA84" i="15"/>
  <c r="R78" i="7" s="1"/>
  <c r="AD228" i="15"/>
  <c r="U222" i="7" s="1"/>
  <c r="AB193" i="15"/>
  <c r="S187" i="7" s="1"/>
  <c r="AB50" i="15"/>
  <c r="S44" i="7" s="1"/>
  <c r="Q156" i="7"/>
  <c r="Q249" i="7"/>
  <c r="Q131" i="7"/>
  <c r="Q16" i="7"/>
  <c r="Q248" i="7"/>
  <c r="Q145" i="7"/>
  <c r="S159" i="7"/>
  <c r="AB174" i="15"/>
  <c r="AC174" i="15" s="1"/>
  <c r="AB14" i="15"/>
  <c r="AC14" i="15" s="1"/>
  <c r="AA187" i="15"/>
  <c r="AB187" i="15" s="1"/>
  <c r="S181" i="7" s="1"/>
  <c r="AA26" i="15"/>
  <c r="AB26" i="15" s="1"/>
  <c r="S20" i="7" s="1"/>
  <c r="Q243" i="7"/>
  <c r="AA191" i="15"/>
  <c r="R185" i="7" s="1"/>
  <c r="AA203" i="15"/>
  <c r="R197" i="7" s="1"/>
  <c r="AA220" i="15"/>
  <c r="AD256" i="15"/>
  <c r="U250" i="7" s="1"/>
  <c r="AB249" i="15"/>
  <c r="AC249" i="15" s="1"/>
  <c r="AC127" i="15"/>
  <c r="AD127" i="15" s="1"/>
  <c r="U121" i="7" s="1"/>
  <c r="AA235" i="15"/>
  <c r="R229" i="7" s="1"/>
  <c r="AA171" i="15"/>
  <c r="AB245" i="15"/>
  <c r="AB151" i="15"/>
  <c r="AC151" i="15" s="1"/>
  <c r="AA119" i="15"/>
  <c r="AB119" i="15" s="1"/>
  <c r="AD189" i="15"/>
  <c r="U183" i="7" s="1"/>
  <c r="AC172" i="15"/>
  <c r="AC54" i="15"/>
  <c r="AD54" i="15" s="1"/>
  <c r="U48" i="7" s="1"/>
  <c r="Q237" i="7"/>
  <c r="AA243" i="15"/>
  <c r="AD36" i="15"/>
  <c r="U30" i="7" s="1"/>
  <c r="AA250" i="15"/>
  <c r="R244" i="7" s="1"/>
  <c r="Q244" i="7"/>
  <c r="AA120" i="15"/>
  <c r="R114" i="7" s="1"/>
  <c r="Q114" i="7"/>
  <c r="AD226" i="15"/>
  <c r="U220" i="7" s="1"/>
  <c r="T220" i="7"/>
  <c r="AA145" i="15"/>
  <c r="R139" i="7" s="1"/>
  <c r="Q139" i="7"/>
  <c r="AB52" i="15"/>
  <c r="S46" i="7" s="1"/>
  <c r="R46" i="7"/>
  <c r="AC180" i="15"/>
  <c r="T174" i="7" s="1"/>
  <c r="S174" i="7"/>
  <c r="AB147" i="15"/>
  <c r="S141" i="7" s="1"/>
  <c r="R141" i="7"/>
  <c r="AA251" i="15"/>
  <c r="R245" i="7" s="1"/>
  <c r="Q245" i="7"/>
  <c r="AD149" i="15"/>
  <c r="U143" i="7" s="1"/>
  <c r="T143" i="7"/>
  <c r="AA142" i="15"/>
  <c r="R136" i="7" s="1"/>
  <c r="Q136" i="7"/>
  <c r="AB156" i="15"/>
  <c r="R150" i="7"/>
  <c r="AC225" i="15"/>
  <c r="T219" i="7" s="1"/>
  <c r="S219" i="7"/>
  <c r="AD116" i="15"/>
  <c r="U110" i="7" s="1"/>
  <c r="T110" i="7"/>
  <c r="AD72" i="15"/>
  <c r="U66" i="7" s="1"/>
  <c r="T66" i="7"/>
  <c r="AB190" i="15"/>
  <c r="S184" i="7" s="1"/>
  <c r="R184" i="7"/>
  <c r="AC190" i="15"/>
  <c r="AC197" i="15"/>
  <c r="S191" i="7"/>
  <c r="AC219" i="15"/>
  <c r="S213" i="7"/>
  <c r="AD218" i="15"/>
  <c r="U212" i="7" s="1"/>
  <c r="T212" i="7"/>
  <c r="AD198" i="15"/>
  <c r="U192" i="7" s="1"/>
  <c r="T192" i="7"/>
  <c r="AB58" i="15"/>
  <c r="R52" i="7"/>
  <c r="B11" i="2"/>
  <c r="AC236" i="15"/>
  <c r="T230" i="7" s="1"/>
  <c r="S230" i="7"/>
  <c r="AC208" i="15"/>
  <c r="T202" i="7" s="1"/>
  <c r="S202" i="7"/>
  <c r="AB131" i="15"/>
  <c r="S125" i="7" s="1"/>
  <c r="R125" i="7"/>
  <c r="AA20" i="15"/>
  <c r="R14" i="7" s="1"/>
  <c r="Q14" i="7"/>
  <c r="AC247" i="15"/>
  <c r="T241" i="7" s="1"/>
  <c r="S241" i="7"/>
  <c r="AA240" i="15"/>
  <c r="R234" i="7" s="1"/>
  <c r="Q234" i="7"/>
  <c r="AB98" i="15"/>
  <c r="S92" i="7" s="1"/>
  <c r="R92" i="7"/>
  <c r="Z155" i="15"/>
  <c r="Q149" i="7" s="1"/>
  <c r="P149" i="7"/>
  <c r="AC255" i="15"/>
  <c r="T249" i="7" s="1"/>
  <c r="S249" i="7"/>
  <c r="AA188" i="15"/>
  <c r="R182" i="7" s="1"/>
  <c r="Q182" i="7"/>
  <c r="AB244" i="15"/>
  <c r="R238" i="7"/>
  <c r="AC253" i="15"/>
  <c r="S247" i="7"/>
  <c r="AC227" i="15"/>
  <c r="T221" i="7" s="1"/>
  <c r="S221" i="7"/>
  <c r="AD234" i="15"/>
  <c r="U228" i="7" s="1"/>
  <c r="T228" i="7"/>
  <c r="AA42" i="15"/>
  <c r="R36" i="7" s="1"/>
  <c r="Q36" i="7"/>
  <c r="AA113" i="15"/>
  <c r="R107" i="7" s="1"/>
  <c r="Q107" i="7"/>
  <c r="AA56" i="15"/>
  <c r="Q50" i="7"/>
  <c r="AA182" i="15"/>
  <c r="Q176" i="7"/>
  <c r="AC123" i="15"/>
  <c r="S117" i="7"/>
  <c r="AD214" i="15"/>
  <c r="U208" i="7" s="1"/>
  <c r="T208" i="7"/>
  <c r="AA206" i="15"/>
  <c r="R200" i="7" s="1"/>
  <c r="Q200" i="7"/>
  <c r="AA140" i="15"/>
  <c r="R134" i="7" s="1"/>
  <c r="Q134" i="7"/>
  <c r="AB178" i="15"/>
  <c r="S172" i="7" s="1"/>
  <c r="R172" i="7"/>
  <c r="AA161" i="15"/>
  <c r="Q155" i="7"/>
  <c r="AA62" i="15"/>
  <c r="R56" i="7" s="1"/>
  <c r="Q56" i="7"/>
  <c r="AA210" i="15"/>
  <c r="R204" i="7" s="1"/>
  <c r="Q204" i="7"/>
  <c r="AB19" i="15"/>
  <c r="S13" i="7" s="1"/>
  <c r="R13" i="7"/>
  <c r="AA44" i="15"/>
  <c r="R38" i="7" s="1"/>
  <c r="Q38" i="7"/>
  <c r="AB59" i="15"/>
  <c r="S53" i="7" s="1"/>
  <c r="R53" i="7"/>
  <c r="AB99" i="15"/>
  <c r="S93" i="7" s="1"/>
  <c r="R93" i="7"/>
  <c r="AA246" i="15"/>
  <c r="R240" i="7" s="1"/>
  <c r="Q240" i="7"/>
  <c r="R165" i="7"/>
  <c r="AB110" i="15"/>
  <c r="R104" i="7"/>
  <c r="AA61" i="15"/>
  <c r="R55" i="7" s="1"/>
  <c r="Q55" i="7"/>
  <c r="AC195" i="15"/>
  <c r="S189" i="7"/>
  <c r="AC245" i="15"/>
  <c r="T239" i="7" s="1"/>
  <c r="S239" i="7"/>
  <c r="AB157" i="15"/>
  <c r="R151" i="7"/>
  <c r="AA232" i="15"/>
  <c r="R226" i="7" s="1"/>
  <c r="Q226" i="7"/>
  <c r="AA192" i="15"/>
  <c r="R186" i="7" s="1"/>
  <c r="Q186" i="7"/>
  <c r="AA184" i="15"/>
  <c r="R178" i="7" s="1"/>
  <c r="Q178" i="7"/>
  <c r="AC181" i="15"/>
  <c r="T175" i="7" s="1"/>
  <c r="S175" i="7"/>
  <c r="AA201" i="15"/>
  <c r="R195" i="7" s="1"/>
  <c r="Q195" i="7"/>
  <c r="AB51" i="15"/>
  <c r="S45" i="7" s="1"/>
  <c r="R45" i="7"/>
  <c r="AA80" i="15"/>
  <c r="R74" i="7" s="1"/>
  <c r="Q74" i="7"/>
  <c r="AB168" i="15"/>
  <c r="R162" i="7"/>
  <c r="AC229" i="15"/>
  <c r="S223" i="7"/>
  <c r="AC239" i="15"/>
  <c r="T233" i="7" s="1"/>
  <c r="S233" i="7"/>
  <c r="AB220" i="15"/>
  <c r="S214" i="7" s="1"/>
  <c r="R214" i="7"/>
  <c r="AA85" i="15"/>
  <c r="Q79" i="7"/>
  <c r="AC230" i="15"/>
  <c r="S224" i="7"/>
  <c r="AA144" i="15"/>
  <c r="Q138" i="7"/>
  <c r="AB115" i="15"/>
  <c r="S109" i="7" s="1"/>
  <c r="R109" i="7"/>
  <c r="AC193" i="15"/>
  <c r="AA209" i="15"/>
  <c r="R203" i="7" s="1"/>
  <c r="Q203" i="7"/>
  <c r="AA106" i="15"/>
  <c r="R100" i="7" s="1"/>
  <c r="Q100" i="7"/>
  <c r="AA49" i="15"/>
  <c r="R43" i="7" s="1"/>
  <c r="Q43" i="7"/>
  <c r="AA176" i="15"/>
  <c r="R170" i="7" s="1"/>
  <c r="Q170" i="7"/>
  <c r="R113" i="7"/>
  <c r="AA15" i="15"/>
  <c r="R9" i="7" s="1"/>
  <c r="Q9" i="7"/>
  <c r="AB97" i="15"/>
  <c r="AA96" i="15"/>
  <c r="R90" i="7" s="1"/>
  <c r="Q90" i="7"/>
  <c r="AA158" i="15"/>
  <c r="Q152" i="7"/>
  <c r="AA152" i="15"/>
  <c r="R146" i="7" s="1"/>
  <c r="Q146" i="7"/>
  <c r="AC101" i="15"/>
  <c r="S95" i="7"/>
  <c r="S243" i="7"/>
  <c r="AC50" i="15"/>
  <c r="Z94" i="15"/>
  <c r="Q88" i="7" s="1"/>
  <c r="P88" i="7"/>
  <c r="AC86" i="15"/>
  <c r="S80" i="7"/>
  <c r="AD27" i="15"/>
  <c r="U21" i="7" s="1"/>
  <c r="T21" i="7"/>
  <c r="AD71" i="15"/>
  <c r="U65" i="7" s="1"/>
  <c r="T65" i="7"/>
  <c r="AC90" i="15"/>
  <c r="T84" i="7" s="1"/>
  <c r="S84" i="7"/>
  <c r="AC104" i="15"/>
  <c r="T98" i="7" s="1"/>
  <c r="S98" i="7"/>
  <c r="Q96" i="7"/>
  <c r="AA102" i="15"/>
  <c r="S235" i="7"/>
  <c r="AC241" i="15"/>
  <c r="AC216" i="15"/>
  <c r="T210" i="7" s="1"/>
  <c r="S210" i="7"/>
  <c r="AD216" i="15"/>
  <c r="U210" i="7" s="1"/>
  <c r="AA117" i="15"/>
  <c r="AB117" i="15" s="1"/>
  <c r="S111" i="7" s="1"/>
  <c r="Q111" i="7"/>
  <c r="AA221" i="15"/>
  <c r="Q215" i="7"/>
  <c r="AB221" i="15"/>
  <c r="S215" i="7" s="1"/>
  <c r="Q246" i="7"/>
  <c r="AA252" i="15"/>
  <c r="Q194" i="7"/>
  <c r="AA200" i="15"/>
  <c r="AA141" i="15"/>
  <c r="AB141" i="15" s="1"/>
  <c r="S135" i="7" s="1"/>
  <c r="Q135" i="7"/>
  <c r="Q129" i="7"/>
  <c r="AA135" i="15"/>
  <c r="Q216" i="7"/>
  <c r="AA222" i="15"/>
  <c r="Q188" i="7"/>
  <c r="AA194" i="15"/>
  <c r="Q132" i="7"/>
  <c r="AA138" i="15"/>
  <c r="Q102" i="7"/>
  <c r="AA108" i="15"/>
  <c r="Q232" i="7"/>
  <c r="AA238" i="15"/>
  <c r="R87" i="7"/>
  <c r="AB93" i="15"/>
  <c r="R35" i="7"/>
  <c r="AB41" i="15"/>
  <c r="AA78" i="15"/>
  <c r="Q72" i="7"/>
  <c r="AB78" i="15"/>
  <c r="S72" i="7" s="1"/>
  <c r="R32" i="7"/>
  <c r="AB38" i="15"/>
  <c r="R25" i="7"/>
  <c r="AB31" i="15"/>
  <c r="AB88" i="15"/>
  <c r="S82" i="7" s="1"/>
  <c r="R82" i="7"/>
  <c r="AC88" i="15"/>
  <c r="R70" i="7"/>
  <c r="AB76" i="15"/>
  <c r="AC30" i="15"/>
  <c r="S24" i="7"/>
  <c r="AD83" i="15"/>
  <c r="U77" i="7" s="1"/>
  <c r="T77" i="7"/>
  <c r="AB18" i="15"/>
  <c r="R12" i="7"/>
  <c r="AB162" i="15"/>
  <c r="R156" i="7"/>
  <c r="AB139" i="15"/>
  <c r="R133" i="7"/>
  <c r="AB40" i="15"/>
  <c r="R34" i="7"/>
  <c r="AB55" i="15"/>
  <c r="R49" i="7"/>
  <c r="AB33" i="15"/>
  <c r="R27" i="7"/>
  <c r="AA224" i="15"/>
  <c r="Q218" i="7"/>
  <c r="AA63" i="15"/>
  <c r="Q57" i="7"/>
  <c r="AA70" i="15"/>
  <c r="Q64" i="7"/>
  <c r="Z8" i="15"/>
  <c r="P2" i="7"/>
  <c r="AA159" i="15"/>
  <c r="Q153" i="7"/>
  <c r="AB22" i="15"/>
  <c r="R16" i="7"/>
  <c r="AA129" i="15"/>
  <c r="Q123" i="7"/>
  <c r="AA60" i="15"/>
  <c r="Q54" i="7"/>
  <c r="AB24" i="15"/>
  <c r="R18" i="7"/>
  <c r="AB12" i="15"/>
  <c r="R6" i="7"/>
  <c r="AC231" i="15"/>
  <c r="S225" i="7"/>
  <c r="AA34" i="15"/>
  <c r="Q28" i="7"/>
  <c r="AB254" i="15"/>
  <c r="R248" i="7"/>
  <c r="AB43" i="15"/>
  <c r="R37" i="7"/>
  <c r="AB150" i="15"/>
  <c r="R144" i="7"/>
  <c r="AA95" i="15"/>
  <c r="Q89" i="7"/>
  <c r="AD165" i="15"/>
  <c r="U159" i="7" s="1"/>
  <c r="T159" i="7"/>
  <c r="AA105" i="15"/>
  <c r="Q99" i="7"/>
  <c r="AA87" i="15"/>
  <c r="Q81" i="7"/>
  <c r="AB205" i="15"/>
  <c r="R199" i="7"/>
  <c r="AB48" i="15"/>
  <c r="R42" i="7"/>
  <c r="AB146" i="15"/>
  <c r="S140" i="7" s="1"/>
  <c r="AD90" i="15"/>
  <c r="U84" i="7" s="1"/>
  <c r="AB74" i="15"/>
  <c r="AA94" i="15"/>
  <c r="R88" i="7" s="1"/>
  <c r="AD225" i="15"/>
  <c r="U219" i="7" s="1"/>
  <c r="AC220" i="15"/>
  <c r="AB188" i="15"/>
  <c r="AB192" i="15"/>
  <c r="AA23" i="15"/>
  <c r="AB142" i="15"/>
  <c r="AB61" i="15"/>
  <c r="AD236" i="15"/>
  <c r="U230" i="7" s="1"/>
  <c r="AC185" i="15"/>
  <c r="AB130" i="15"/>
  <c r="AB120" i="15"/>
  <c r="AC115" i="15"/>
  <c r="AD227" i="15"/>
  <c r="U221" i="7" s="1"/>
  <c r="AD180" i="15"/>
  <c r="U174" i="7" s="1"/>
  <c r="AB20" i="15"/>
  <c r="AA163" i="15"/>
  <c r="R157" i="7" s="1"/>
  <c r="AA67" i="15"/>
  <c r="AA73" i="15"/>
  <c r="AB209" i="15"/>
  <c r="AB199" i="15"/>
  <c r="AB42" i="15"/>
  <c r="AB113" i="15"/>
  <c r="AB121" i="15"/>
  <c r="AC147" i="15"/>
  <c r="AB169" i="15"/>
  <c r="AB66" i="15"/>
  <c r="S60" i="7" s="1"/>
  <c r="AB82" i="15"/>
  <c r="S76" i="7" s="1"/>
  <c r="AC19" i="15"/>
  <c r="AB145" i="15"/>
  <c r="S139" i="7" s="1"/>
  <c r="AB53" i="15"/>
  <c r="AB84" i="15"/>
  <c r="S78" i="7" s="1"/>
  <c r="AC124" i="15"/>
  <c r="AB13" i="15"/>
  <c r="S7" i="7" s="1"/>
  <c r="AC98" i="15"/>
  <c r="AB250" i="15"/>
  <c r="AB251" i="15"/>
  <c r="S245" i="7" s="1"/>
  <c r="AA126" i="15"/>
  <c r="R120" i="7" s="1"/>
  <c r="AC164" i="15"/>
  <c r="AC160" i="15"/>
  <c r="AA133" i="15"/>
  <c r="AC52" i="15"/>
  <c r="AA207" i="15"/>
  <c r="R201" i="7" s="1"/>
  <c r="AA65" i="15"/>
  <c r="AB136" i="15"/>
  <c r="AB186" i="15"/>
  <c r="AB206" i="15"/>
  <c r="AB173" i="15"/>
  <c r="AA9" i="15"/>
  <c r="AB140" i="15"/>
  <c r="AB210" i="15"/>
  <c r="AC131" i="15"/>
  <c r="AB223" i="15"/>
  <c r="S217" i="7" s="1"/>
  <c r="AB191" i="15"/>
  <c r="S185" i="7" s="1"/>
  <c r="AB62" i="15"/>
  <c r="S56" i="7" s="1"/>
  <c r="AA21" i="15"/>
  <c r="AA29" i="15"/>
  <c r="R23" i="7" s="1"/>
  <c r="AB114" i="15"/>
  <c r="S108" i="7" s="1"/>
  <c r="AB233" i="15"/>
  <c r="S227" i="7" s="1"/>
  <c r="AB107" i="15"/>
  <c r="S101" i="7" s="1"/>
  <c r="AB237" i="15"/>
  <c r="S231" i="7" s="1"/>
  <c r="U5" i="15"/>
  <c r="T148" i="7" l="1"/>
  <c r="AD154" i="15"/>
  <c r="U148" i="7" s="1"/>
  <c r="S113" i="7"/>
  <c r="AC119" i="15"/>
  <c r="S33" i="7"/>
  <c r="AC39" i="15"/>
  <c r="T33" i="7" s="1"/>
  <c r="T121" i="7"/>
  <c r="R171" i="7"/>
  <c r="AD208" i="15"/>
  <c r="U202" i="7" s="1"/>
  <c r="AD245" i="15"/>
  <c r="U239" i="7" s="1"/>
  <c r="AB128" i="15"/>
  <c r="T236" i="7"/>
  <c r="S145" i="7"/>
  <c r="S168" i="7"/>
  <c r="S148" i="7"/>
  <c r="AB11" i="15"/>
  <c r="S5" i="7" s="1"/>
  <c r="AB44" i="15"/>
  <c r="AD255" i="15"/>
  <c r="U249" i="7" s="1"/>
  <c r="AD181" i="15"/>
  <c r="U175" i="7" s="1"/>
  <c r="AB246" i="15"/>
  <c r="S240" i="7" s="1"/>
  <c r="AB232" i="15"/>
  <c r="AC232" i="15" s="1"/>
  <c r="T226" i="7" s="1"/>
  <c r="AC10" i="15"/>
  <c r="T4" i="7" s="1"/>
  <c r="AB211" i="15"/>
  <c r="AC211" i="15" s="1"/>
  <c r="AC64" i="15"/>
  <c r="AB166" i="15"/>
  <c r="S160" i="7" s="1"/>
  <c r="AC143" i="15"/>
  <c r="AD247" i="15"/>
  <c r="U241" i="7" s="1"/>
  <c r="AB215" i="15"/>
  <c r="S242" i="7"/>
  <c r="AB201" i="15"/>
  <c r="S195" i="7" s="1"/>
  <c r="AC170" i="15"/>
  <c r="T164" i="7" s="1"/>
  <c r="AB49" i="15"/>
  <c r="AB152" i="15"/>
  <c r="AC152" i="15" s="1"/>
  <c r="AB204" i="15"/>
  <c r="AB15" i="15"/>
  <c r="S9" i="7" s="1"/>
  <c r="AB106" i="15"/>
  <c r="AC106" i="15" s="1"/>
  <c r="AA155" i="15"/>
  <c r="R149" i="7" s="1"/>
  <c r="AB203" i="15"/>
  <c r="S197" i="7" s="1"/>
  <c r="AD239" i="15"/>
  <c r="U233" i="7" s="1"/>
  <c r="AC132" i="15"/>
  <c r="AD132" i="15" s="1"/>
  <c r="U126" i="7" s="1"/>
  <c r="AB132" i="15"/>
  <c r="S126" i="7" s="1"/>
  <c r="T242" i="7"/>
  <c r="AD248" i="15"/>
  <c r="U242" i="7" s="1"/>
  <c r="AB171" i="15"/>
  <c r="S165" i="7" s="1"/>
  <c r="AC26" i="15"/>
  <c r="AD26" i="15" s="1"/>
  <c r="U20" i="7" s="1"/>
  <c r="AB184" i="15"/>
  <c r="S178" i="7" s="1"/>
  <c r="AA118" i="15"/>
  <c r="R112" i="7" s="1"/>
  <c r="AC59" i="15"/>
  <c r="T53" i="7" s="1"/>
  <c r="AC178" i="15"/>
  <c r="AB80" i="15"/>
  <c r="AC80" i="15" s="1"/>
  <c r="AC99" i="15"/>
  <c r="AD99" i="15" s="1"/>
  <c r="U93" i="7" s="1"/>
  <c r="AB75" i="15"/>
  <c r="S69" i="7" s="1"/>
  <c r="AB235" i="15"/>
  <c r="AC235" i="15" s="1"/>
  <c r="T229" i="7" s="1"/>
  <c r="AD125" i="15"/>
  <c r="U119" i="7" s="1"/>
  <c r="AB240" i="15"/>
  <c r="T48" i="7"/>
  <c r="S8" i="7"/>
  <c r="S131" i="7"/>
  <c r="R20" i="7"/>
  <c r="S119" i="7"/>
  <c r="R181" i="7"/>
  <c r="R237" i="7"/>
  <c r="T166" i="7"/>
  <c r="AD172" i="15"/>
  <c r="U166" i="7" s="1"/>
  <c r="AC187" i="15"/>
  <c r="AD104" i="15"/>
  <c r="U98" i="7" s="1"/>
  <c r="AB96" i="15"/>
  <c r="S90" i="7" s="1"/>
  <c r="AB122" i="15"/>
  <c r="AC122" i="15" s="1"/>
  <c r="T116" i="7" s="1"/>
  <c r="AB176" i="15"/>
  <c r="AC176" i="15" s="1"/>
  <c r="T170" i="7" s="1"/>
  <c r="AC51" i="15"/>
  <c r="AD51" i="15" s="1"/>
  <c r="U45" i="7" s="1"/>
  <c r="AB243" i="15"/>
  <c r="S237" i="7" s="1"/>
  <c r="AC243" i="15"/>
  <c r="T237" i="7" s="1"/>
  <c r="U3" i="15"/>
  <c r="E3" i="16"/>
  <c r="AB21" i="15"/>
  <c r="S15" i="7" s="1"/>
  <c r="R15" i="7"/>
  <c r="AD52" i="15"/>
  <c r="U46" i="7" s="1"/>
  <c r="T46" i="7"/>
  <c r="AC250" i="15"/>
  <c r="T244" i="7" s="1"/>
  <c r="S244" i="7"/>
  <c r="AD147" i="15"/>
  <c r="U141" i="7" s="1"/>
  <c r="T141" i="7"/>
  <c r="AC121" i="15"/>
  <c r="T115" i="7" s="1"/>
  <c r="S115" i="7"/>
  <c r="AC120" i="15"/>
  <c r="T114" i="7" s="1"/>
  <c r="S114" i="7"/>
  <c r="AC142" i="15"/>
  <c r="S136" i="7"/>
  <c r="S52" i="7"/>
  <c r="AC58" i="15"/>
  <c r="AD219" i="15"/>
  <c r="U213" i="7" s="1"/>
  <c r="T213" i="7"/>
  <c r="T191" i="7"/>
  <c r="AD197" i="15"/>
  <c r="U191" i="7" s="1"/>
  <c r="AD190" i="15"/>
  <c r="U184" i="7" s="1"/>
  <c r="T184" i="7"/>
  <c r="AC156" i="15"/>
  <c r="S150" i="7"/>
  <c r="H5" i="2"/>
  <c r="AB9" i="15"/>
  <c r="S3" i="7" s="1"/>
  <c r="R3" i="7"/>
  <c r="AC246" i="15"/>
  <c r="AD187" i="15"/>
  <c r="U181" i="7" s="1"/>
  <c r="T181" i="7"/>
  <c r="AD131" i="15"/>
  <c r="U125" i="7" s="1"/>
  <c r="T125" i="7"/>
  <c r="AC201" i="15"/>
  <c r="T195" i="7" s="1"/>
  <c r="AC210" i="15"/>
  <c r="S204" i="7"/>
  <c r="AC140" i="15"/>
  <c r="T134" i="7" s="1"/>
  <c r="S134" i="7"/>
  <c r="AC173" i="15"/>
  <c r="T167" i="7" s="1"/>
  <c r="S167" i="7"/>
  <c r="AD59" i="15"/>
  <c r="U53" i="7" s="1"/>
  <c r="AC206" i="15"/>
  <c r="T200" i="7" s="1"/>
  <c r="S200" i="7"/>
  <c r="AC186" i="15"/>
  <c r="S180" i="7"/>
  <c r="AC136" i="15"/>
  <c r="T130" i="7" s="1"/>
  <c r="S130" i="7"/>
  <c r="AD170" i="15"/>
  <c r="U164" i="7" s="1"/>
  <c r="AB65" i="15"/>
  <c r="R59" i="7"/>
  <c r="AD64" i="15"/>
  <c r="U58" i="7" s="1"/>
  <c r="T58" i="7"/>
  <c r="AB133" i="15"/>
  <c r="S127" i="7" s="1"/>
  <c r="R127" i="7"/>
  <c r="AD160" i="15"/>
  <c r="U154" i="7" s="1"/>
  <c r="T154" i="7"/>
  <c r="AD164" i="15"/>
  <c r="U158" i="7" s="1"/>
  <c r="T158" i="7"/>
  <c r="AD178" i="15"/>
  <c r="U172" i="7" s="1"/>
  <c r="T172" i="7"/>
  <c r="AC166" i="15"/>
  <c r="T160" i="7" s="1"/>
  <c r="AD98" i="15"/>
  <c r="U92" i="7" s="1"/>
  <c r="T92" i="7"/>
  <c r="AD124" i="15"/>
  <c r="U118" i="7" s="1"/>
  <c r="T118" i="7"/>
  <c r="AC204" i="15"/>
  <c r="S198" i="7"/>
  <c r="AC53" i="15"/>
  <c r="T47" i="7" s="1"/>
  <c r="S47" i="7"/>
  <c r="AD143" i="15"/>
  <c r="U137" i="7" s="1"/>
  <c r="T137" i="7"/>
  <c r="AD19" i="15"/>
  <c r="U13" i="7" s="1"/>
  <c r="T13" i="7"/>
  <c r="AC169" i="15"/>
  <c r="T163" i="7" s="1"/>
  <c r="S163" i="7"/>
  <c r="AC203" i="15"/>
  <c r="T197" i="7" s="1"/>
  <c r="AC113" i="15"/>
  <c r="S107" i="7"/>
  <c r="AC42" i="15"/>
  <c r="T36" i="7" s="1"/>
  <c r="S36" i="7"/>
  <c r="AC199" i="15"/>
  <c r="T193" i="7" s="1"/>
  <c r="S193" i="7"/>
  <c r="AC209" i="15"/>
  <c r="S203" i="7"/>
  <c r="AB73" i="15"/>
  <c r="S67" i="7" s="1"/>
  <c r="R67" i="7"/>
  <c r="AB67" i="15"/>
  <c r="S61" i="7" s="1"/>
  <c r="R61" i="7"/>
  <c r="S74" i="7"/>
  <c r="AC44" i="15"/>
  <c r="S38" i="7"/>
  <c r="AC20" i="15"/>
  <c r="T14" i="7" s="1"/>
  <c r="S14" i="7"/>
  <c r="S100" i="7"/>
  <c r="AC215" i="15"/>
  <c r="S209" i="7"/>
  <c r="AD115" i="15"/>
  <c r="U109" i="7" s="1"/>
  <c r="T109" i="7"/>
  <c r="AC49" i="15"/>
  <c r="T43" i="7" s="1"/>
  <c r="S43" i="7"/>
  <c r="AC130" i="15"/>
  <c r="S124" i="7"/>
  <c r="AD185" i="15"/>
  <c r="U179" i="7" s="1"/>
  <c r="T179" i="7"/>
  <c r="AC61" i="15"/>
  <c r="S55" i="7"/>
  <c r="AC240" i="15"/>
  <c r="S234" i="7"/>
  <c r="S146" i="7"/>
  <c r="AB23" i="15"/>
  <c r="S17" i="7" s="1"/>
  <c r="R17" i="7"/>
  <c r="T45" i="7"/>
  <c r="AC192" i="15"/>
  <c r="S186" i="7"/>
  <c r="AC188" i="15"/>
  <c r="S182" i="7"/>
  <c r="AD119" i="15"/>
  <c r="U113" i="7" s="1"/>
  <c r="T113" i="7"/>
  <c r="AD220" i="15"/>
  <c r="U214" i="7" s="1"/>
  <c r="T214" i="7"/>
  <c r="AC74" i="15"/>
  <c r="T68" i="7" s="1"/>
  <c r="S68" i="7"/>
  <c r="S42" i="7"/>
  <c r="AC48" i="15"/>
  <c r="S199" i="7"/>
  <c r="AC205" i="15"/>
  <c r="R81" i="7"/>
  <c r="AB87" i="15"/>
  <c r="R99" i="7"/>
  <c r="AB105" i="15"/>
  <c r="R89" i="7"/>
  <c r="AB95" i="15"/>
  <c r="S144" i="7"/>
  <c r="AC150" i="15"/>
  <c r="S37" i="7"/>
  <c r="AC43" i="15"/>
  <c r="S248" i="7"/>
  <c r="AC254" i="15"/>
  <c r="AB34" i="15"/>
  <c r="S28" i="7" s="1"/>
  <c r="R28" i="7"/>
  <c r="AC34" i="15"/>
  <c r="T225" i="7"/>
  <c r="AD231" i="15"/>
  <c r="U225" i="7" s="1"/>
  <c r="S6" i="7"/>
  <c r="AC12" i="15"/>
  <c r="S18" i="7"/>
  <c r="AC24" i="15"/>
  <c r="R54" i="7"/>
  <c r="AB60" i="15"/>
  <c r="R123" i="7"/>
  <c r="AB129" i="15"/>
  <c r="S16" i="7"/>
  <c r="AC22" i="15"/>
  <c r="R153" i="7"/>
  <c r="AB159" i="15"/>
  <c r="Q2" i="7"/>
  <c r="AA8" i="15"/>
  <c r="R64" i="7"/>
  <c r="AB70" i="15"/>
  <c r="AB63" i="15"/>
  <c r="S57" i="7" s="1"/>
  <c r="R57" i="7"/>
  <c r="AC63" i="15"/>
  <c r="R218" i="7"/>
  <c r="AB224" i="15"/>
  <c r="S27" i="7"/>
  <c r="AC33" i="15"/>
  <c r="AC55" i="15"/>
  <c r="T49" i="7" s="1"/>
  <c r="S49" i="7"/>
  <c r="S34" i="7"/>
  <c r="AC40" i="15"/>
  <c r="S133" i="7"/>
  <c r="AC139" i="15"/>
  <c r="S156" i="7"/>
  <c r="AC162" i="15"/>
  <c r="AC18" i="15"/>
  <c r="T12" i="7" s="1"/>
  <c r="S12" i="7"/>
  <c r="T24" i="7"/>
  <c r="AD30" i="15"/>
  <c r="U24" i="7" s="1"/>
  <c r="AC76" i="15"/>
  <c r="T70" i="7" s="1"/>
  <c r="S70" i="7"/>
  <c r="AD88" i="15"/>
  <c r="U82" i="7" s="1"/>
  <c r="T82" i="7"/>
  <c r="AC31" i="15"/>
  <c r="T25" i="7" s="1"/>
  <c r="S25" i="7"/>
  <c r="AD31" i="15"/>
  <c r="U25" i="7" s="1"/>
  <c r="AC38" i="15"/>
  <c r="T32" i="7" s="1"/>
  <c r="S32" i="7"/>
  <c r="R72" i="7"/>
  <c r="AC78" i="15"/>
  <c r="AC41" i="15"/>
  <c r="T35" i="7" s="1"/>
  <c r="S35" i="7"/>
  <c r="AC93" i="15"/>
  <c r="T87" i="7" s="1"/>
  <c r="S87" i="7"/>
  <c r="R232" i="7"/>
  <c r="AB238" i="15"/>
  <c r="R102" i="7"/>
  <c r="AB108" i="15"/>
  <c r="R132" i="7"/>
  <c r="AB138" i="15"/>
  <c r="R188" i="7"/>
  <c r="AB194" i="15"/>
  <c r="AB222" i="15"/>
  <c r="S216" i="7" s="1"/>
  <c r="R216" i="7"/>
  <c r="AB135" i="15"/>
  <c r="S129" i="7" s="1"/>
  <c r="R129" i="7"/>
  <c r="R135" i="7"/>
  <c r="AC141" i="15"/>
  <c r="AB200" i="15"/>
  <c r="S194" i="7" s="1"/>
  <c r="R194" i="7"/>
  <c r="R246" i="7"/>
  <c r="AB252" i="15"/>
  <c r="R215" i="7"/>
  <c r="AC221" i="15"/>
  <c r="R111" i="7"/>
  <c r="AC117" i="15"/>
  <c r="AD241" i="15"/>
  <c r="U235" i="7" s="1"/>
  <c r="T235" i="7"/>
  <c r="R96" i="7"/>
  <c r="AB102" i="15"/>
  <c r="AD86" i="15"/>
  <c r="U80" i="7" s="1"/>
  <c r="T80" i="7"/>
  <c r="AD50" i="15"/>
  <c r="U44" i="7" s="1"/>
  <c r="T44" i="7"/>
  <c r="AD249" i="15"/>
  <c r="U243" i="7" s="1"/>
  <c r="T243" i="7"/>
  <c r="AD101" i="15"/>
  <c r="U95" i="7" s="1"/>
  <c r="T95" i="7"/>
  <c r="AD14" i="15"/>
  <c r="U8" i="7" s="1"/>
  <c r="T8" i="7"/>
  <c r="AB158" i="15"/>
  <c r="R152" i="7"/>
  <c r="AC128" i="15"/>
  <c r="S122" i="7"/>
  <c r="AC97" i="15"/>
  <c r="S91" i="7"/>
  <c r="AD151" i="15"/>
  <c r="U145" i="7" s="1"/>
  <c r="T145" i="7"/>
  <c r="AD193" i="15"/>
  <c r="U187" i="7" s="1"/>
  <c r="T187" i="7"/>
  <c r="AB144" i="15"/>
  <c r="R138" i="7"/>
  <c r="AD230" i="15"/>
  <c r="U224" i="7" s="1"/>
  <c r="T224" i="7"/>
  <c r="AB85" i="15"/>
  <c r="R79" i="7"/>
  <c r="AD174" i="15"/>
  <c r="U168" i="7" s="1"/>
  <c r="T168" i="7"/>
  <c r="AD229" i="15"/>
  <c r="U223" i="7" s="1"/>
  <c r="T223" i="7"/>
  <c r="AC168" i="15"/>
  <c r="S162" i="7"/>
  <c r="AD137" i="15"/>
  <c r="U131" i="7" s="1"/>
  <c r="T131" i="7"/>
  <c r="AC157" i="15"/>
  <c r="S151" i="7"/>
  <c r="AC177" i="15"/>
  <c r="S171" i="7"/>
  <c r="AD195" i="15"/>
  <c r="U189" i="7" s="1"/>
  <c r="T189" i="7"/>
  <c r="AC110" i="15"/>
  <c r="S104" i="7"/>
  <c r="AB161" i="15"/>
  <c r="R155" i="7"/>
  <c r="AD123" i="15"/>
  <c r="U117" i="7" s="1"/>
  <c r="T117" i="7"/>
  <c r="AB182" i="15"/>
  <c r="R176" i="7"/>
  <c r="AB56" i="15"/>
  <c r="R50" i="7"/>
  <c r="AD253" i="15"/>
  <c r="U247" i="7" s="1"/>
  <c r="T247" i="7"/>
  <c r="AC244" i="15"/>
  <c r="S238" i="7"/>
  <c r="AC146" i="15"/>
  <c r="AB94" i="15"/>
  <c r="AC251" i="15"/>
  <c r="AD140" i="15"/>
  <c r="U134" i="7" s="1"/>
  <c r="AD49" i="15"/>
  <c r="U43" i="7" s="1"/>
  <c r="AC233" i="15"/>
  <c r="AD120" i="15"/>
  <c r="U114" i="7" s="1"/>
  <c r="AB163" i="15"/>
  <c r="S157" i="7" s="1"/>
  <c r="AC9" i="15"/>
  <c r="AD206" i="15"/>
  <c r="U200" i="7" s="1"/>
  <c r="AD121" i="15"/>
  <c r="U115" i="7" s="1"/>
  <c r="AC145" i="15"/>
  <c r="AC223" i="15"/>
  <c r="AC107" i="15"/>
  <c r="AC237" i="15"/>
  <c r="AC66" i="15"/>
  <c r="AC82" i="15"/>
  <c r="AC84" i="15"/>
  <c r="AC114" i="15"/>
  <c r="AB207" i="15"/>
  <c r="AC62" i="15"/>
  <c r="AC191" i="15"/>
  <c r="AC13" i="15"/>
  <c r="AD42" i="15"/>
  <c r="U36" i="7" s="1"/>
  <c r="AC21" i="15"/>
  <c r="AB126" i="15"/>
  <c r="AB29" i="15"/>
  <c r="S23" i="7" s="1"/>
  <c r="AD250" i="15"/>
  <c r="U244" i="7" s="1"/>
  <c r="W5" i="15"/>
  <c r="V5" i="15"/>
  <c r="F3" i="16" s="1"/>
  <c r="D16" i="16"/>
  <c r="AD232" i="15" l="1"/>
  <c r="U226" i="7" s="1"/>
  <c r="S205" i="7"/>
  <c r="AD39" i="15"/>
  <c r="U33" i="7" s="1"/>
  <c r="AD10" i="15"/>
  <c r="U4" i="7" s="1"/>
  <c r="AB155" i="15"/>
  <c r="AC155" i="15" s="1"/>
  <c r="AC135" i="15"/>
  <c r="T129" i="7" s="1"/>
  <c r="AD41" i="15"/>
  <c r="U35" i="7" s="1"/>
  <c r="AD18" i="15"/>
  <c r="U12" i="7" s="1"/>
  <c r="T126" i="7"/>
  <c r="S170" i="7"/>
  <c r="AD173" i="15"/>
  <c r="U167" i="7" s="1"/>
  <c r="AD74" i="15"/>
  <c r="U68" i="7" s="1"/>
  <c r="S226" i="7"/>
  <c r="AC11" i="15"/>
  <c r="T5" i="7" s="1"/>
  <c r="AD201" i="15"/>
  <c r="U195" i="7" s="1"/>
  <c r="T93" i="7"/>
  <c r="AC15" i="15"/>
  <c r="AC67" i="15"/>
  <c r="AC200" i="15"/>
  <c r="AC222" i="15"/>
  <c r="T216" i="7" s="1"/>
  <c r="AC96" i="15"/>
  <c r="T90" i="7" s="1"/>
  <c r="AC23" i="15"/>
  <c r="AD23" i="15" s="1"/>
  <c r="U17" i="7" s="1"/>
  <c r="T20" i="7"/>
  <c r="AD55" i="15"/>
  <c r="U49" i="7" s="1"/>
  <c r="AC184" i="15"/>
  <c r="T178" i="7" s="1"/>
  <c r="AC75" i="15"/>
  <c r="T69" i="7" s="1"/>
  <c r="S229" i="7"/>
  <c r="AD235" i="15"/>
  <c r="U229" i="7" s="1"/>
  <c r="AD20" i="15"/>
  <c r="U14" i="7" s="1"/>
  <c r="AC171" i="15"/>
  <c r="AD122" i="15"/>
  <c r="U116" i="7" s="1"/>
  <c r="AD166" i="15"/>
  <c r="U160" i="7" s="1"/>
  <c r="AD53" i="15"/>
  <c r="U47" i="7" s="1"/>
  <c r="AD203" i="15"/>
  <c r="U197" i="7" s="1"/>
  <c r="AD169" i="15"/>
  <c r="U163" i="7" s="1"/>
  <c r="AD199" i="15"/>
  <c r="U193" i="7" s="1"/>
  <c r="S116" i="7"/>
  <c r="AC133" i="15"/>
  <c r="T127" i="7" s="1"/>
  <c r="AD136" i="15"/>
  <c r="U130" i="7" s="1"/>
  <c r="AC73" i="15"/>
  <c r="AD176" i="15"/>
  <c r="U170" i="7" s="1"/>
  <c r="AD93" i="15"/>
  <c r="U87" i="7" s="1"/>
  <c r="AD38" i="15"/>
  <c r="U32" i="7" s="1"/>
  <c r="AD76" i="15"/>
  <c r="U70" i="7" s="1"/>
  <c r="AD243" i="15"/>
  <c r="U237" i="7" s="1"/>
  <c r="AD96" i="15"/>
  <c r="U90" i="7" s="1"/>
  <c r="AB118" i="15"/>
  <c r="AD21" i="15"/>
  <c r="U15" i="7" s="1"/>
  <c r="T15" i="7"/>
  <c r="AD114" i="15"/>
  <c r="U108" i="7" s="1"/>
  <c r="T108" i="7"/>
  <c r="AD145" i="15"/>
  <c r="U139" i="7" s="1"/>
  <c r="T139" i="7"/>
  <c r="AD251" i="15"/>
  <c r="U245" i="7" s="1"/>
  <c r="T245" i="7"/>
  <c r="AD146" i="15"/>
  <c r="U140" i="7" s="1"/>
  <c r="T140" i="7"/>
  <c r="AD156" i="15"/>
  <c r="U150" i="7" s="1"/>
  <c r="T150" i="7"/>
  <c r="AD58" i="15"/>
  <c r="U52" i="7" s="1"/>
  <c r="T52" i="7"/>
  <c r="AD142" i="15"/>
  <c r="U136" i="7" s="1"/>
  <c r="T136" i="7"/>
  <c r="AD9" i="15"/>
  <c r="U3" i="7" s="1"/>
  <c r="T3" i="7"/>
  <c r="AC126" i="15"/>
  <c r="T120" i="7" s="1"/>
  <c r="S120" i="7"/>
  <c r="AD13" i="15"/>
  <c r="U7" i="7" s="1"/>
  <c r="T7" i="7"/>
  <c r="AD191" i="15"/>
  <c r="U185" i="7" s="1"/>
  <c r="T185" i="7"/>
  <c r="AD62" i="15"/>
  <c r="U56" i="7" s="1"/>
  <c r="T56" i="7"/>
  <c r="AC207" i="15"/>
  <c r="T201" i="7" s="1"/>
  <c r="S201" i="7"/>
  <c r="AD84" i="15"/>
  <c r="U78" i="7" s="1"/>
  <c r="T78" i="7"/>
  <c r="AD82" i="15"/>
  <c r="U76" i="7" s="1"/>
  <c r="T76" i="7"/>
  <c r="AD66" i="15"/>
  <c r="U60" i="7" s="1"/>
  <c r="T60" i="7"/>
  <c r="AD237" i="15"/>
  <c r="U231" i="7" s="1"/>
  <c r="T231" i="7"/>
  <c r="AD107" i="15"/>
  <c r="U101" i="7" s="1"/>
  <c r="T101" i="7"/>
  <c r="AD223" i="15"/>
  <c r="U217" i="7" s="1"/>
  <c r="T217" i="7"/>
  <c r="AD15" i="15"/>
  <c r="U9" i="7" s="1"/>
  <c r="T9" i="7"/>
  <c r="AD233" i="15"/>
  <c r="U227" i="7" s="1"/>
  <c r="T227" i="7"/>
  <c r="AD73" i="15"/>
  <c r="U67" i="7" s="1"/>
  <c r="T67" i="7"/>
  <c r="AD67" i="15"/>
  <c r="U61" i="7" s="1"/>
  <c r="T61" i="7"/>
  <c r="AC94" i="15"/>
  <c r="T88" i="7" s="1"/>
  <c r="S88" i="7"/>
  <c r="T238" i="7"/>
  <c r="AD244" i="15"/>
  <c r="U238" i="7" s="1"/>
  <c r="S50" i="7"/>
  <c r="AC56" i="15"/>
  <c r="S176" i="7"/>
  <c r="AC182" i="15"/>
  <c r="S155" i="7"/>
  <c r="AC161" i="15"/>
  <c r="T104" i="7"/>
  <c r="AD110" i="15"/>
  <c r="U104" i="7" s="1"/>
  <c r="T171" i="7"/>
  <c r="AD177" i="15"/>
  <c r="U171" i="7" s="1"/>
  <c r="T151" i="7"/>
  <c r="AD157" i="15"/>
  <c r="U151" i="7" s="1"/>
  <c r="T162" i="7"/>
  <c r="AD168" i="15"/>
  <c r="U162" i="7" s="1"/>
  <c r="AC85" i="15"/>
  <c r="T79" i="7" s="1"/>
  <c r="S79" i="7"/>
  <c r="AD85" i="15"/>
  <c r="U79" i="7" s="1"/>
  <c r="AC144" i="15"/>
  <c r="S138" i="7"/>
  <c r="AD97" i="15"/>
  <c r="U91" i="7" s="1"/>
  <c r="T91" i="7"/>
  <c r="T122" i="7"/>
  <c r="AD128" i="15"/>
  <c r="U122" i="7" s="1"/>
  <c r="S152" i="7"/>
  <c r="AC158" i="15"/>
  <c r="AC102" i="15"/>
  <c r="T96" i="7" s="1"/>
  <c r="S96" i="7"/>
  <c r="AD117" i="15"/>
  <c r="U111" i="7" s="1"/>
  <c r="T111" i="7"/>
  <c r="AD221" i="15"/>
  <c r="U215" i="7" s="1"/>
  <c r="T215" i="7"/>
  <c r="AC252" i="15"/>
  <c r="S246" i="7"/>
  <c r="AD200" i="15"/>
  <c r="U194" i="7" s="1"/>
  <c r="T194" i="7"/>
  <c r="AD141" i="15"/>
  <c r="U135" i="7" s="1"/>
  <c r="T135" i="7"/>
  <c r="AD135" i="15"/>
  <c r="U129" i="7" s="1"/>
  <c r="AC194" i="15"/>
  <c r="T188" i="7" s="1"/>
  <c r="S188" i="7"/>
  <c r="AD194" i="15"/>
  <c r="U188" i="7" s="1"/>
  <c r="S132" i="7"/>
  <c r="AC138" i="15"/>
  <c r="AC108" i="15"/>
  <c r="S102" i="7"/>
  <c r="AC238" i="15"/>
  <c r="S232" i="7"/>
  <c r="AD78" i="15"/>
  <c r="U72" i="7" s="1"/>
  <c r="T72" i="7"/>
  <c r="AD162" i="15"/>
  <c r="U156" i="7" s="1"/>
  <c r="T156" i="7"/>
  <c r="AD139" i="15"/>
  <c r="U133" i="7" s="1"/>
  <c r="T133" i="7"/>
  <c r="AD40" i="15"/>
  <c r="U34" i="7" s="1"/>
  <c r="T34" i="7"/>
  <c r="AD33" i="15"/>
  <c r="U27" i="7" s="1"/>
  <c r="T27" i="7"/>
  <c r="AC224" i="15"/>
  <c r="S218" i="7"/>
  <c r="AD63" i="15"/>
  <c r="U57" i="7" s="1"/>
  <c r="T57" i="7"/>
  <c r="S64" i="7"/>
  <c r="AC70" i="15"/>
  <c r="R2" i="7"/>
  <c r="AB8" i="15"/>
  <c r="AC159" i="15"/>
  <c r="T153" i="7" s="1"/>
  <c r="S153" i="7"/>
  <c r="AD22" i="15"/>
  <c r="U16" i="7" s="1"/>
  <c r="T16" i="7"/>
  <c r="AC129" i="15"/>
  <c r="S123" i="7"/>
  <c r="S54" i="7"/>
  <c r="AC60" i="15"/>
  <c r="AD24" i="15"/>
  <c r="U18" i="7" s="1"/>
  <c r="T18" i="7"/>
  <c r="AD12" i="15"/>
  <c r="U6" i="7" s="1"/>
  <c r="T6" i="7"/>
  <c r="AD34" i="15"/>
  <c r="U28" i="7" s="1"/>
  <c r="T28" i="7"/>
  <c r="AD254" i="15"/>
  <c r="U248" i="7" s="1"/>
  <c r="T248" i="7"/>
  <c r="AD43" i="15"/>
  <c r="U37" i="7" s="1"/>
  <c r="T37" i="7"/>
  <c r="AD150" i="15"/>
  <c r="U144" i="7" s="1"/>
  <c r="T144" i="7"/>
  <c r="S89" i="7"/>
  <c r="AC95" i="15"/>
  <c r="S99" i="7"/>
  <c r="AC105" i="15"/>
  <c r="AC87" i="15"/>
  <c r="T81" i="7" s="1"/>
  <c r="S81" i="7"/>
  <c r="AD87" i="15"/>
  <c r="U81" i="7" s="1"/>
  <c r="AD205" i="15"/>
  <c r="U199" i="7" s="1"/>
  <c r="T199" i="7"/>
  <c r="AD48" i="15"/>
  <c r="U42" i="7" s="1"/>
  <c r="T42" i="7"/>
  <c r="AD188" i="15"/>
  <c r="U182" i="7" s="1"/>
  <c r="T182" i="7"/>
  <c r="AD192" i="15"/>
  <c r="U186" i="7" s="1"/>
  <c r="T186" i="7"/>
  <c r="AD152" i="15"/>
  <c r="U146" i="7" s="1"/>
  <c r="T146" i="7"/>
  <c r="AD240" i="15"/>
  <c r="U234" i="7" s="1"/>
  <c r="T234" i="7"/>
  <c r="AD61" i="15"/>
  <c r="U55" i="7" s="1"/>
  <c r="T55" i="7"/>
  <c r="AD130" i="15"/>
  <c r="U124" i="7" s="1"/>
  <c r="T124" i="7"/>
  <c r="AD215" i="15"/>
  <c r="U209" i="7" s="1"/>
  <c r="T209" i="7"/>
  <c r="AD106" i="15"/>
  <c r="U100" i="7" s="1"/>
  <c r="T100" i="7"/>
  <c r="AD44" i="15"/>
  <c r="U38" i="7" s="1"/>
  <c r="T38" i="7"/>
  <c r="AD80" i="15"/>
  <c r="U74" i="7" s="1"/>
  <c r="T74" i="7"/>
  <c r="AD209" i="15"/>
  <c r="U203" i="7" s="1"/>
  <c r="T203" i="7"/>
  <c r="AD113" i="15"/>
  <c r="U107" i="7" s="1"/>
  <c r="T107" i="7"/>
  <c r="AD204" i="15"/>
  <c r="U198" i="7" s="1"/>
  <c r="T198" i="7"/>
  <c r="AC65" i="15"/>
  <c r="S59" i="7"/>
  <c r="AD186" i="15"/>
  <c r="U180" i="7" s="1"/>
  <c r="T180" i="7"/>
  <c r="AD210" i="15"/>
  <c r="U204" i="7" s="1"/>
  <c r="T204" i="7"/>
  <c r="AD211" i="15"/>
  <c r="U205" i="7" s="1"/>
  <c r="T205" i="7"/>
  <c r="AD246" i="15"/>
  <c r="U240" i="7" s="1"/>
  <c r="T240" i="7"/>
  <c r="AC163" i="15"/>
  <c r="AC29" i="15"/>
  <c r="W4" i="15"/>
  <c r="E16" i="16"/>
  <c r="F16" i="16"/>
  <c r="T149" i="7" l="1"/>
  <c r="AD155" i="15"/>
  <c r="U149" i="7" s="1"/>
  <c r="AD133" i="15"/>
  <c r="U127" i="7" s="1"/>
  <c r="T17" i="7"/>
  <c r="AD94" i="15"/>
  <c r="U88" i="7" s="1"/>
  <c r="AD222" i="15"/>
  <c r="U216" i="7" s="1"/>
  <c r="S149" i="7"/>
  <c r="AD207" i="15"/>
  <c r="U201" i="7" s="1"/>
  <c r="AD11" i="15"/>
  <c r="U5" i="7" s="1"/>
  <c r="AD159" i="15"/>
  <c r="U153" i="7" s="1"/>
  <c r="S112" i="7"/>
  <c r="AC118" i="15"/>
  <c r="T112" i="7" s="1"/>
  <c r="AD118" i="15"/>
  <c r="U112" i="7" s="1"/>
  <c r="AD171" i="15"/>
  <c r="U165" i="7" s="1"/>
  <c r="T165" i="7"/>
  <c r="AD126" i="15"/>
  <c r="U120" i="7" s="1"/>
  <c r="AD102" i="15"/>
  <c r="U96" i="7" s="1"/>
  <c r="AD75" i="15"/>
  <c r="U69" i="7" s="1"/>
  <c r="AD184" i="15"/>
  <c r="U178" i="7" s="1"/>
  <c r="AD29" i="15"/>
  <c r="U23" i="7" s="1"/>
  <c r="T23" i="7"/>
  <c r="AD163" i="15"/>
  <c r="U157" i="7" s="1"/>
  <c r="T157" i="7"/>
  <c r="T59" i="7"/>
  <c r="AD65" i="15"/>
  <c r="U59" i="7" s="1"/>
  <c r="AD105" i="15"/>
  <c r="U99" i="7" s="1"/>
  <c r="T99" i="7"/>
  <c r="AD95" i="15"/>
  <c r="U89" i="7" s="1"/>
  <c r="T89" i="7"/>
  <c r="AD60" i="15"/>
  <c r="U54" i="7" s="1"/>
  <c r="T54" i="7"/>
  <c r="AD129" i="15"/>
  <c r="U123" i="7" s="1"/>
  <c r="T123" i="7"/>
  <c r="AC8" i="15"/>
  <c r="T2" i="7" s="1"/>
  <c r="S2" i="7"/>
  <c r="AD70" i="15"/>
  <c r="U64" i="7" s="1"/>
  <c r="T64" i="7"/>
  <c r="AD224" i="15"/>
  <c r="U218" i="7" s="1"/>
  <c r="T218" i="7"/>
  <c r="AD238" i="15"/>
  <c r="U232" i="7" s="1"/>
  <c r="T232" i="7"/>
  <c r="AD108" i="15"/>
  <c r="U102" i="7" s="1"/>
  <c r="T102" i="7"/>
  <c r="AD138" i="15"/>
  <c r="U132" i="7" s="1"/>
  <c r="T132" i="7"/>
  <c r="AD252" i="15"/>
  <c r="U246" i="7" s="1"/>
  <c r="T246" i="7"/>
  <c r="AD158" i="15"/>
  <c r="U152" i="7" s="1"/>
  <c r="T152" i="7"/>
  <c r="AD144" i="15"/>
  <c r="U138" i="7" s="1"/>
  <c r="T138" i="7"/>
  <c r="AD161" i="15"/>
  <c r="U155" i="7" s="1"/>
  <c r="T155" i="7"/>
  <c r="AD182" i="15"/>
  <c r="U176" i="7" s="1"/>
  <c r="T176" i="7"/>
  <c r="AD56" i="15"/>
  <c r="U50" i="7" s="1"/>
  <c r="T50" i="7"/>
  <c r="X5" i="15"/>
  <c r="AD8" i="15" l="1"/>
  <c r="U2" i="7" s="1"/>
  <c r="X259" i="15"/>
  <c r="O252" i="7" s="1"/>
  <c r="Z259" i="15" l="1"/>
  <c r="Q252" i="7" s="1"/>
  <c r="Y259" i="15"/>
  <c r="P252" i="7" s="1"/>
  <c r="Z5" i="15"/>
  <c r="Y5" i="15"/>
  <c r="AB259" i="15" l="1"/>
  <c r="S252" i="7" s="1"/>
  <c r="AA259" i="15"/>
  <c r="R252" i="7" s="1"/>
  <c r="AB5" i="15"/>
  <c r="AA5" i="15"/>
  <c r="AC5" i="15" l="1"/>
  <c r="AC259" i="15"/>
  <c r="T252" i="7" s="1"/>
  <c r="AD259" i="15"/>
  <c r="U252" i="7" s="1"/>
  <c r="AD5" i="15" l="1"/>
  <c r="H6" i="18"/>
  <c r="I6" i="18"/>
  <c r="K6" i="18"/>
  <c r="B6" i="18"/>
  <c r="J6" i="18"/>
  <c r="L6" i="18"/>
  <c r="M6" i="18"/>
  <c r="N6" i="18"/>
  <c r="A6" i="18"/>
  <c r="D1" i="18"/>
  <c r="C6" i="18" l="1"/>
  <c r="G6" i="18"/>
</calcChain>
</file>

<file path=xl/sharedStrings.xml><?xml version="1.0" encoding="utf-8"?>
<sst xmlns="http://schemas.openxmlformats.org/spreadsheetml/2006/main" count="638" uniqueCount="285">
  <si>
    <t>ZIMMER</t>
  </si>
  <si>
    <t>METZ</t>
  </si>
  <si>
    <t>SCHMITT</t>
  </si>
  <si>
    <t>Eliane</t>
  </si>
  <si>
    <t>N°</t>
  </si>
  <si>
    <t>NOM</t>
  </si>
  <si>
    <t>Prénom</t>
  </si>
  <si>
    <t>Adresse</t>
  </si>
  <si>
    <t xml:space="preserve">Code </t>
  </si>
  <si>
    <t>Ville</t>
  </si>
  <si>
    <t>N° Tél.</t>
  </si>
  <si>
    <t>Nom et prénom</t>
  </si>
  <si>
    <t>16 rue Georges</t>
  </si>
  <si>
    <t>19 rue Georges</t>
  </si>
  <si>
    <t>11 rue Georges</t>
  </si>
  <si>
    <t>34 rue Jules</t>
  </si>
  <si>
    <t>3 rue des Pierres</t>
  </si>
  <si>
    <t>12 rue des Pierres</t>
  </si>
  <si>
    <t>18 rue Georges</t>
  </si>
  <si>
    <t>adresse électronic</t>
  </si>
  <si>
    <t xml:space="preserve">                             Liste des membres par ordre </t>
  </si>
  <si>
    <t xml:space="preserve">                                                                Liste des membres par ordre </t>
  </si>
  <si>
    <t>Totaux</t>
  </si>
  <si>
    <t>Nombre de casiers vides</t>
  </si>
  <si>
    <t>Nom:</t>
  </si>
  <si>
    <t>Signature:</t>
  </si>
  <si>
    <t>N° du casier puis valider
Montant de la somme valider</t>
  </si>
  <si>
    <t>Effacer tout : Ctrl + e</t>
  </si>
  <si>
    <t xml:space="preserve">  </t>
  </si>
  <si>
    <t>Colonne35</t>
  </si>
  <si>
    <t>Colonne34</t>
  </si>
  <si>
    <t>Colonne31</t>
  </si>
  <si>
    <t>Colonne30</t>
  </si>
  <si>
    <t>Colonne29</t>
  </si>
  <si>
    <t>Colonne28</t>
  </si>
  <si>
    <t>Colonne27</t>
  </si>
  <si>
    <t>Colonne26</t>
  </si>
  <si>
    <t>Colonne25</t>
  </si>
  <si>
    <t>Colonne23</t>
  </si>
  <si>
    <t>Colonne22</t>
  </si>
  <si>
    <t>Colonne21</t>
  </si>
  <si>
    <t>Colonne20</t>
  </si>
  <si>
    <t>Colonne19</t>
  </si>
  <si>
    <t>Colonne15</t>
  </si>
  <si>
    <t>Colonne14</t>
  </si>
  <si>
    <t>Colonne13</t>
  </si>
  <si>
    <t>Colonne12</t>
  </si>
  <si>
    <t>Colonne11</t>
  </si>
  <si>
    <t>Colonne10</t>
  </si>
  <si>
    <t>Colonne9</t>
  </si>
  <si>
    <t>Colonne8</t>
  </si>
  <si>
    <t>Colonne7</t>
  </si>
  <si>
    <t>Colonne6</t>
  </si>
  <si>
    <t>Colonne5</t>
  </si>
  <si>
    <t>Colonne4</t>
  </si>
  <si>
    <t>Colonne3</t>
  </si>
  <si>
    <t>Colonne2</t>
  </si>
  <si>
    <t>Colonne1</t>
  </si>
  <si>
    <t>Nbr</t>
  </si>
  <si>
    <t>Tot à Remb</t>
  </si>
  <si>
    <t>nb</t>
  </si>
  <si>
    <t>total</t>
  </si>
  <si>
    <t>Prénoms</t>
  </si>
  <si>
    <t>NOMS</t>
  </si>
  <si>
    <t>Euro</t>
  </si>
  <si>
    <t>Euros</t>
  </si>
  <si>
    <t>TOTAL BANQUE</t>
  </si>
  <si>
    <t>NBRE AMENDES</t>
  </si>
  <si>
    <t>MONTANT AMENDES</t>
  </si>
  <si>
    <t>TOTAL A REMBOURSER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</si>
  <si>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</si>
  <si>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</si>
  <si>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</si>
  <si>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</si>
  <si>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</si>
  <si>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</si>
  <si>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</si>
  <si>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</si>
  <si>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</si>
  <si>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</si>
  <si>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</si>
  <si>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</si>
  <si>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N° Casiers</t>
  </si>
  <si>
    <t>Levée 1</t>
  </si>
  <si>
    <t>Levée 2</t>
  </si>
  <si>
    <t>Levée 3</t>
  </si>
  <si>
    <t>Levée 4</t>
  </si>
  <si>
    <t>Levée 5</t>
  </si>
  <si>
    <t>Levée 6</t>
  </si>
  <si>
    <t>Levée 7</t>
  </si>
  <si>
    <t>Levée 8</t>
  </si>
  <si>
    <t>Levée 9</t>
  </si>
  <si>
    <t>Levée 10</t>
  </si>
  <si>
    <t>Levée 11</t>
  </si>
  <si>
    <t>Nbr Levées</t>
  </si>
  <si>
    <t>Laisser base de données 
par ordre coissant casiers</t>
  </si>
  <si>
    <t>Colonne16</t>
  </si>
  <si>
    <t>Levée 12</t>
  </si>
  <si>
    <t>Epargne:</t>
  </si>
  <si>
    <t>Epargne</t>
  </si>
  <si>
    <t>Né</t>
  </si>
  <si>
    <t>Age:</t>
  </si>
  <si>
    <t>24 rue Georges</t>
  </si>
  <si>
    <t>Par nom</t>
  </si>
  <si>
    <t>Par casier</t>
  </si>
  <si>
    <t>N° Tél.:</t>
  </si>
  <si>
    <t>Age</t>
  </si>
  <si>
    <t>Mail:</t>
  </si>
  <si>
    <t>Colonne232</t>
  </si>
  <si>
    <t>Tot à Remb.Esp.</t>
  </si>
  <si>
    <t>Nbr chèques</t>
  </si>
  <si>
    <t>laggerar@hombourgenergies-services.fr</t>
  </si>
  <si>
    <t>/</t>
  </si>
  <si>
    <t>13 rue Georges</t>
  </si>
  <si>
    <t>jeanmarie.malecki@akeonet.com</t>
  </si>
  <si>
    <t>jaky.deshoux@free.fr</t>
  </si>
  <si>
    <t>moniquereichert@free.fr</t>
  </si>
  <si>
    <t>elianezimmer.@live.fr</t>
  </si>
  <si>
    <t>36 rue Jules</t>
  </si>
  <si>
    <t xml:space="preserve">            Nombre de membres :</t>
  </si>
  <si>
    <t xml:space="preserve">Mise a jour le </t>
  </si>
  <si>
    <t xml:space="preserve">                       Liquide en rouge sur fond rosé</t>
  </si>
  <si>
    <t>Amende</t>
  </si>
  <si>
    <t>altmeier.carine@gmail.com</t>
  </si>
  <si>
    <t>Entrée le :</t>
  </si>
  <si>
    <t>Membre</t>
  </si>
  <si>
    <t>depuis:</t>
  </si>
  <si>
    <t xml:space="preserve">                      Membre depuis:</t>
  </si>
  <si>
    <t xml:space="preserve">  * Cotisations déduites</t>
  </si>
  <si>
    <t>Mail :</t>
  </si>
  <si>
    <t xml:space="preserve">                                             </t>
  </si>
  <si>
    <t>Colonne32</t>
  </si>
  <si>
    <t>Nbrs d'Amendes</t>
  </si>
  <si>
    <t>Nbrs d'Excusés</t>
  </si>
  <si>
    <t>Julien</t>
  </si>
  <si>
    <t>marie-france.nauer@orange.fr</t>
  </si>
  <si>
    <t>Pierrette</t>
  </si>
  <si>
    <t>53 rue de Villing</t>
  </si>
  <si>
    <t>julien57550@aol.com</t>
  </si>
  <si>
    <t>07 81 20 55 68</t>
  </si>
  <si>
    <t>pjpc@orange.fr</t>
  </si>
  <si>
    <t>bertrand.roth@laposte.net</t>
  </si>
  <si>
    <t>E</t>
  </si>
  <si>
    <t>liligil1@sfr.fr</t>
  </si>
  <si>
    <t>N° casier</t>
  </si>
  <si>
    <t>Total</t>
  </si>
  <si>
    <t xml:space="preserve">Nbr  </t>
  </si>
  <si>
    <t xml:space="preserve"> années en cour</t>
  </si>
  <si>
    <t>âgés de 80 ans</t>
  </si>
  <si>
    <t>Chèques</t>
  </si>
  <si>
    <t>Colonne17</t>
  </si>
  <si>
    <t>SLEBODA  Carmen</t>
  </si>
  <si>
    <t>A</t>
  </si>
  <si>
    <t>B</t>
  </si>
  <si>
    <t>C</t>
  </si>
  <si>
    <t>a</t>
  </si>
  <si>
    <t>b</t>
  </si>
  <si>
    <t>c</t>
  </si>
  <si>
    <t>e</t>
  </si>
  <si>
    <t>f</t>
  </si>
  <si>
    <t>03 87 64 08 77</t>
  </si>
  <si>
    <t>4 87 64 08 77</t>
  </si>
  <si>
    <t>5 87 64 08 77</t>
  </si>
  <si>
    <t>6 87 64 08 77</t>
  </si>
  <si>
    <t>7 87 64 08 77</t>
  </si>
  <si>
    <t>8 87 64 08 77</t>
  </si>
  <si>
    <t>9 87 64 08 77</t>
  </si>
  <si>
    <t>10 87 64 08 77</t>
  </si>
  <si>
    <t>11 87 64 08 77</t>
  </si>
  <si>
    <t>12 87 64 08 77</t>
  </si>
  <si>
    <t>13 87 64 08 77</t>
  </si>
  <si>
    <t>14 87 64 08 77</t>
  </si>
  <si>
    <t>15 87 64 08 77</t>
  </si>
  <si>
    <t>16 87 64 08 77</t>
  </si>
  <si>
    <t>17 87 64 08 77</t>
  </si>
  <si>
    <t>18 87 64 08 77</t>
  </si>
  <si>
    <t>19 87 64 08 77</t>
  </si>
  <si>
    <t>20 87 64 08 77</t>
  </si>
  <si>
    <t>21 87 64 08 77</t>
  </si>
  <si>
    <t>22 87 64 08 77</t>
  </si>
  <si>
    <t>23 87 64 08 77</t>
  </si>
  <si>
    <t>24 87 64 08 77</t>
  </si>
  <si>
    <t>25 87 64 08 77</t>
  </si>
  <si>
    <t>26 87 64 08 77</t>
  </si>
  <si>
    <t xml:space="preserve">METZ  </t>
  </si>
  <si>
    <t>35 rue Jules</t>
  </si>
  <si>
    <t>37 rue Jules</t>
  </si>
  <si>
    <t>38 rue Jules</t>
  </si>
  <si>
    <t>39 rue Jules</t>
  </si>
  <si>
    <t>40 rue Jules</t>
  </si>
  <si>
    <t>41 rue Jules</t>
  </si>
  <si>
    <t>42 rue Jules</t>
  </si>
  <si>
    <t>43 rue Jules</t>
  </si>
  <si>
    <t>44 rue Jules</t>
  </si>
  <si>
    <t>45 rue Jules</t>
  </si>
  <si>
    <t>46 rue Jules</t>
  </si>
  <si>
    <t>47 rue Jules</t>
  </si>
  <si>
    <t>48 rue Jules</t>
  </si>
  <si>
    <t>49 rue Jules</t>
  </si>
  <si>
    <t>50 rue Jules</t>
  </si>
  <si>
    <t>51 rue Jules</t>
  </si>
  <si>
    <t>52 rue Jules</t>
  </si>
  <si>
    <t>53 rue Jules</t>
  </si>
  <si>
    <t>54 rue Jules</t>
  </si>
  <si>
    <t>55 rue Jules</t>
  </si>
  <si>
    <t>56 rue Jules</t>
  </si>
  <si>
    <t>57 rue Jules</t>
  </si>
  <si>
    <t>58 rue Jules</t>
  </si>
  <si>
    <t>59 rue Jules</t>
  </si>
  <si>
    <t>60 rue Jules</t>
  </si>
  <si>
    <t>61 rue Jules</t>
  </si>
  <si>
    <t>4 rue des Pierres</t>
  </si>
  <si>
    <t>5 rue des Pierres</t>
  </si>
  <si>
    <t>6 rue des Pierres</t>
  </si>
  <si>
    <t>7 rue des Pierres</t>
  </si>
  <si>
    <t>8 rue des Pierres</t>
  </si>
  <si>
    <t>9 rue des Pierres</t>
  </si>
  <si>
    <t>10 rue des Pierres</t>
  </si>
  <si>
    <t>11 rue des Pierres</t>
  </si>
  <si>
    <t>13 rue des Pierres</t>
  </si>
  <si>
    <t>14 rue des Pierres</t>
  </si>
  <si>
    <t>15 rue des Pierres</t>
  </si>
  <si>
    <t>16 rue des Pierres</t>
  </si>
  <si>
    <t>17 rue des Pierres</t>
  </si>
  <si>
    <t>18 rue des Pierres</t>
  </si>
  <si>
    <t>19 rue des Pierres</t>
  </si>
  <si>
    <t>20 rue des Pierres</t>
  </si>
  <si>
    <t>21 rue des Pierres</t>
  </si>
  <si>
    <t>22 rue des Pierres</t>
  </si>
  <si>
    <t>23 rue des Pierres</t>
  </si>
  <si>
    <t>24 rue des Pierres</t>
  </si>
  <si>
    <t>25 rue des Pierres</t>
  </si>
  <si>
    <t>26 rue des Pierres</t>
  </si>
  <si>
    <t>27 rue des Pierres</t>
  </si>
  <si>
    <t>28 rue des Pierres</t>
  </si>
  <si>
    <t>29 rue des Pierres</t>
  </si>
  <si>
    <t>30 rue des Pierres</t>
  </si>
  <si>
    <t>31 rue des Pierres</t>
  </si>
  <si>
    <t>32 rue des Pierres</t>
  </si>
  <si>
    <t>33 rue des Pierres</t>
  </si>
  <si>
    <t>34 rue des Pierres</t>
  </si>
  <si>
    <t>35 rue des Pierres</t>
  </si>
  <si>
    <t>36 rue des Pierres</t>
  </si>
  <si>
    <t>37 rue des Pierres</t>
  </si>
  <si>
    <t>38 rue des Pierres</t>
  </si>
  <si>
    <t>39 rue des Pierres</t>
  </si>
  <si>
    <t>40 rue des Pierres</t>
  </si>
  <si>
    <t>41 rue des Pierres</t>
  </si>
  <si>
    <t>42 rue des Pierres</t>
  </si>
  <si>
    <t>43 rue des Pierres</t>
  </si>
  <si>
    <t>44 rue des Pierres</t>
  </si>
  <si>
    <t>45 rue des Pierres</t>
  </si>
  <si>
    <t>46 rue des Pierres</t>
  </si>
  <si>
    <t>47 rue des Pierres</t>
  </si>
  <si>
    <t>48 rue des Pierres</t>
  </si>
  <si>
    <t>49 rue des Pierres</t>
  </si>
  <si>
    <t>50 rue des Pierres</t>
  </si>
  <si>
    <t>51 rue des Pierres</t>
  </si>
  <si>
    <t>52 rue des Pierres</t>
  </si>
  <si>
    <t>53 rue des Pierres</t>
  </si>
  <si>
    <t>54 rue des Pierres</t>
  </si>
  <si>
    <t>55 rue des Pierres</t>
  </si>
  <si>
    <t>56 rue des Pierres</t>
  </si>
  <si>
    <t>57 rue des Pierres</t>
  </si>
  <si>
    <t>58 rue des Pierres</t>
  </si>
  <si>
    <t>59 rue des Pierres</t>
  </si>
  <si>
    <t>60 rue des Pierres</t>
  </si>
  <si>
    <t>61 rue des Pierres</t>
  </si>
  <si>
    <t>62 rue des Pierres</t>
  </si>
  <si>
    <t>63 rue des Pierres</t>
  </si>
  <si>
    <t>12 rue Georges</t>
  </si>
  <si>
    <t>14 rue Georges</t>
  </si>
  <si>
    <t>15 rue Georges</t>
  </si>
  <si>
    <t>17 rue Georges</t>
  </si>
  <si>
    <t>20 rue Georges</t>
  </si>
  <si>
    <t>21 rue Georges</t>
  </si>
  <si>
    <t>22 rue Georges</t>
  </si>
  <si>
    <t>23 rue Georges</t>
  </si>
  <si>
    <t>25 rue Georges</t>
  </si>
  <si>
    <t>26 rue Georges</t>
  </si>
  <si>
    <t>27 rue Georges</t>
  </si>
  <si>
    <t>28 rue Georges</t>
  </si>
  <si>
    <t>29 rue Georges</t>
  </si>
  <si>
    <t>30 rue Georges</t>
  </si>
  <si>
    <t>Nancy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</si>
</sst>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6" formatCode="#,##0\ &quot;€&quot;;[Red]\-#,##0\ &quot;€&quot;"/>
    <numFmt numFmtId="164" formatCode="@&quot;&quot;*."/>
    <numFmt numFmtId="165" formatCode="0#&quot; &quot;##&quot; &quot;##&quot; &quot;##&quot; &quot;##"/>
    <numFmt numFmtId="166" formatCode="&quot;N° &quot;0"/>
    <numFmt numFmtId="167" formatCode="@\.*."/>
    <numFmt numFmtId="168" formatCode="[$-40C]d\-mmm\-yy;@"/>
    <numFmt numFmtId="169" formatCode="0&quot;&quot;*."/>
    <numFmt numFmtId="170" formatCode="#,##0\ &quot;€&quot;"/>
    <numFmt numFmtId="171" formatCode="&quot;Cotisation &quot;0&quot;€&quot;"/>
    <numFmt numFmtId="172" formatCode="[$-40C]d\ mmmm\ yyyy;@"/>
    <numFmt numFmtId="173" formatCode="yyyy"/>
  </numFmts>
  <fonts count="5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9"/>
      <color rgb="FFFF000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14"/>
      <color theme="3"/>
      <name val="Calibri"/>
      <family val="2"/>
      <scheme val="minor"/>
    </font>
    <font>
      <sz val="14"/>
      <color theme="3" tint="0.39997558519241921"/>
      <name val="Calibri"/>
      <family val="2"/>
      <scheme val="minor"/>
    </font>
    <font>
      <sz val="8"/>
      <color theme="1"/>
      <name val="Arial"/>
      <family val="2"/>
    </font>
    <font>
      <sz val="10"/>
      <color theme="4"/>
      <name val="Arial"/>
      <family val="2"/>
    </font>
    <font>
      <sz val="9"/>
      <color theme="4"/>
      <name val="Arial"/>
      <family val="2"/>
    </font>
    <font>
      <b/>
      <sz val="8"/>
      <color theme="4"/>
      <name val="Arial"/>
      <family val="2"/>
    </font>
    <font>
      <sz val="8"/>
      <color theme="4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12"/>
      <name val="Calibri"/>
      <family val="2"/>
      <scheme val="minor"/>
    </font>
    <font>
      <sz val="8"/>
      <name val="Arial"/>
      <family val="2"/>
    </font>
    <font>
      <sz val="10"/>
      <color rgb="FFFF0000"/>
      <name val="Arial"/>
      <family val="2"/>
    </font>
    <font>
      <sz val="10"/>
      <color theme="4"/>
      <name val="Arial"/>
      <family val="2"/>
    </font>
    <font>
      <sz val="12"/>
      <color rgb="FFFF0000"/>
      <name val="Calibri"/>
      <family val="2"/>
      <scheme val="minor"/>
    </font>
    <font>
      <b/>
      <sz val="10"/>
      <color theme="4"/>
      <name val="Arial"/>
      <family val="2"/>
    </font>
    <font>
      <sz val="8"/>
      <name val="Arial"/>
    </font>
    <font>
      <sz val="10"/>
      <color rgb="FFFF0000"/>
      <name val="Arial"/>
    </font>
    <font>
      <sz val="10"/>
      <color theme="4"/>
      <name val="Arial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99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21" fillId="0" borderId="0"/>
    <xf numFmtId="0" fontId="28" fillId="0" borderId="0"/>
  </cellStyleXfs>
  <cellXfs count="351">
    <xf numFmtId="0" fontId="0" fillId="0" borderId="0" xfId="0"/>
    <xf numFmtId="0" fontId="9" fillId="0" borderId="0" xfId="0" applyFont="1"/>
    <xf numFmtId="0" fontId="10" fillId="0" borderId="0" xfId="0" applyFont="1"/>
    <xf numFmtId="164" fontId="10" fillId="0" borderId="0" xfId="0" applyNumberFormat="1" applyFont="1" applyBorder="1"/>
    <xf numFmtId="0" fontId="10" fillId="0" borderId="3" xfId="0" applyFont="1" applyBorder="1" applyAlignment="1">
      <alignment horizontal="center"/>
    </xf>
    <xf numFmtId="0" fontId="10" fillId="0" borderId="3" xfId="0" applyNumberFormat="1" applyFont="1" applyBorder="1" applyAlignment="1">
      <alignment horizontal="center"/>
    </xf>
    <xf numFmtId="0" fontId="9" fillId="0" borderId="0" xfId="0" applyFont="1" applyAlignment="1">
      <alignment horizontal="left" indent="1"/>
    </xf>
    <xf numFmtId="0" fontId="0" fillId="0" borderId="0" xfId="0" applyAlignment="1">
      <alignment horizontal="centerContinuous"/>
    </xf>
    <xf numFmtId="164" fontId="10" fillId="0" borderId="0" xfId="0" applyNumberFormat="1" applyFont="1" applyBorder="1" applyAlignment="1">
      <alignment horizontal="centerContinuous"/>
    </xf>
    <xf numFmtId="0" fontId="0" fillId="0" borderId="4" xfId="0" applyBorder="1"/>
    <xf numFmtId="0" fontId="0" fillId="0" borderId="0" xfId="0" applyBorder="1"/>
    <xf numFmtId="0" fontId="12" fillId="0" borderId="0" xfId="0" applyFont="1"/>
    <xf numFmtId="0" fontId="12" fillId="0" borderId="0" xfId="0" applyFont="1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/>
    </xf>
    <xf numFmtId="0" fontId="10" fillId="2" borderId="3" xfId="0" applyFont="1" applyFill="1" applyBorder="1" applyAlignment="1">
      <alignment horizontal="left" indent="1"/>
    </xf>
    <xf numFmtId="0" fontId="10" fillId="0" borderId="5" xfId="0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167" fontId="10" fillId="0" borderId="0" xfId="0" applyNumberFormat="1" applyFont="1" applyBorder="1"/>
    <xf numFmtId="165" fontId="12" fillId="0" borderId="0" xfId="0" applyNumberFormat="1" applyFont="1" applyAlignment="1">
      <alignment horizontal="left"/>
    </xf>
    <xf numFmtId="0" fontId="12" fillId="0" borderId="0" xfId="0" applyFont="1" applyFill="1"/>
    <xf numFmtId="0" fontId="10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0" fontId="14" fillId="0" borderId="0" xfId="0" quotePrefix="1" applyFont="1"/>
    <xf numFmtId="0" fontId="0" fillId="0" borderId="0" xfId="0" applyAlignment="1" applyProtection="1">
      <alignment vertical="center"/>
      <protection locked="0"/>
    </xf>
    <xf numFmtId="0" fontId="17" fillId="2" borderId="0" xfId="0" applyFont="1" applyFill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2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9" fontId="0" fillId="0" borderId="9" xfId="0" applyNumberForma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15" fillId="5" borderId="3" xfId="0" applyFont="1" applyFill="1" applyBorder="1" applyAlignment="1" applyProtection="1">
      <alignment horizontal="left" vertical="center"/>
    </xf>
    <xf numFmtId="0" fontId="15" fillId="5" borderId="3" xfId="0" applyFont="1" applyFill="1" applyBorder="1" applyAlignment="1" applyProtection="1">
      <alignment horizontal="center" vertical="center"/>
    </xf>
    <xf numFmtId="169" fontId="0" fillId="0" borderId="6" xfId="0" applyNumberFormat="1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169" fontId="0" fillId="0" borderId="8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69" fontId="0" fillId="0" borderId="0" xfId="0" applyNumberFormat="1" applyFill="1" applyBorder="1" applyAlignment="1">
      <alignment horizontal="left" vertical="center"/>
    </xf>
    <xf numFmtId="169" fontId="0" fillId="0" borderId="10" xfId="0" applyNumberFormat="1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169" fontId="0" fillId="0" borderId="11" xfId="0" applyNumberFormat="1" applyFill="1" applyBorder="1" applyAlignment="1">
      <alignment horizontal="left" vertical="center"/>
    </xf>
    <xf numFmtId="0" fontId="0" fillId="7" borderId="7" xfId="0" applyFill="1" applyBorder="1" applyAlignment="1" applyProtection="1">
      <alignment horizontal="left" vertical="center"/>
      <protection locked="0"/>
    </xf>
    <xf numFmtId="0" fontId="21" fillId="0" borderId="0" xfId="2"/>
    <xf numFmtId="0" fontId="21" fillId="0" borderId="0" xfId="2" applyAlignment="1">
      <alignment horizontal="center"/>
    </xf>
    <xf numFmtId="0" fontId="21" fillId="0" borderId="0" xfId="2" applyAlignment="1"/>
    <xf numFmtId="0" fontId="21" fillId="8" borderId="0" xfId="2" applyFill="1"/>
    <xf numFmtId="0" fontId="21" fillId="9" borderId="0" xfId="2" applyFill="1" applyAlignment="1">
      <alignment horizontal="center"/>
    </xf>
    <xf numFmtId="0" fontId="22" fillId="9" borderId="0" xfId="2" applyFont="1" applyFill="1" applyAlignment="1">
      <alignment horizontal="center"/>
    </xf>
    <xf numFmtId="0" fontId="22" fillId="9" borderId="1" xfId="2" applyFont="1" applyFill="1" applyBorder="1" applyAlignment="1">
      <alignment horizontal="center"/>
    </xf>
    <xf numFmtId="0" fontId="22" fillId="9" borderId="1" xfId="2" applyNumberFormat="1" applyFont="1" applyFill="1" applyBorder="1" applyAlignment="1" applyProtection="1">
      <alignment horizontal="center"/>
    </xf>
    <xf numFmtId="0" fontId="22" fillId="11" borderId="1" xfId="2" applyFont="1" applyFill="1" applyBorder="1" applyAlignment="1">
      <alignment horizontal="center"/>
    </xf>
    <xf numFmtId="0" fontId="21" fillId="0" borderId="1" xfId="2" applyFill="1" applyBorder="1" applyAlignment="1">
      <alignment horizontal="center"/>
    </xf>
    <xf numFmtId="0" fontId="22" fillId="0" borderId="1" xfId="2" applyFont="1" applyFill="1" applyBorder="1" applyAlignment="1">
      <alignment horizontal="center"/>
    </xf>
    <xf numFmtId="0" fontId="22" fillId="0" borderId="1" xfId="2" applyFont="1" applyFill="1" applyBorder="1"/>
    <xf numFmtId="0" fontId="21" fillId="0" borderId="0" xfId="2" applyFill="1"/>
    <xf numFmtId="0" fontId="21" fillId="0" borderId="0" xfId="2" applyFill="1" applyAlignment="1">
      <alignment horizontal="center"/>
    </xf>
    <xf numFmtId="0" fontId="21" fillId="9" borderId="1" xfId="2" applyFill="1" applyBorder="1" applyAlignment="1">
      <alignment horizontal="center"/>
    </xf>
    <xf numFmtId="0" fontId="22" fillId="11" borderId="1" xfId="2" applyNumberFormat="1" applyFont="1" applyFill="1" applyBorder="1" applyAlignment="1" applyProtection="1">
      <alignment horizontal="center"/>
    </xf>
    <xf numFmtId="0" fontId="22" fillId="10" borderId="3" xfId="2" applyFont="1" applyFill="1" applyBorder="1" applyAlignment="1">
      <alignment horizontal="center"/>
    </xf>
    <xf numFmtId="0" fontId="22" fillId="0" borderId="3" xfId="2" applyFont="1" applyBorder="1" applyAlignment="1">
      <alignment horizontal="center"/>
    </xf>
    <xf numFmtId="0" fontId="22" fillId="0" borderId="3" xfId="2" applyFont="1" applyBorder="1"/>
    <xf numFmtId="0" fontId="23" fillId="13" borderId="3" xfId="2" applyFont="1" applyFill="1" applyBorder="1" applyAlignment="1">
      <alignment horizontal="center"/>
    </xf>
    <xf numFmtId="0" fontId="24" fillId="13" borderId="3" xfId="2" applyFont="1" applyFill="1" applyBorder="1" applyAlignment="1">
      <alignment horizontal="center"/>
    </xf>
    <xf numFmtId="0" fontId="25" fillId="0" borderId="0" xfId="2" applyFont="1" applyAlignment="1">
      <alignment horizontal="center"/>
    </xf>
    <xf numFmtId="0" fontId="24" fillId="11" borderId="0" xfId="2" applyFont="1" applyFill="1" applyAlignment="1">
      <alignment horizontal="center"/>
    </xf>
    <xf numFmtId="0" fontId="26" fillId="0" borderId="0" xfId="2" applyFont="1" applyBorder="1" applyAlignment="1">
      <alignment horizontal="center"/>
    </xf>
    <xf numFmtId="17" fontId="26" fillId="0" borderId="0" xfId="2" applyNumberFormat="1" applyFont="1" applyBorder="1" applyAlignment="1">
      <alignment horizontal="center"/>
    </xf>
    <xf numFmtId="0" fontId="27" fillId="0" borderId="0" xfId="2" applyFont="1" applyBorder="1" applyAlignment="1">
      <alignment horizontal="center"/>
    </xf>
    <xf numFmtId="0" fontId="21" fillId="0" borderId="0" xfId="2" applyBorder="1" applyAlignment="1">
      <alignment horizontal="center"/>
    </xf>
    <xf numFmtId="0" fontId="26" fillId="0" borderId="25" xfId="2" applyFont="1" applyBorder="1" applyAlignment="1"/>
    <xf numFmtId="0" fontId="26" fillId="0" borderId="21" xfId="2" applyFont="1" applyBorder="1" applyAlignment="1"/>
    <xf numFmtId="0" fontId="29" fillId="0" borderId="0" xfId="3" applyFont="1" applyAlignment="1">
      <alignment horizontal="center" vertical="center" wrapText="1"/>
    </xf>
    <xf numFmtId="0" fontId="30" fillId="0" borderId="0" xfId="3" applyFont="1" applyAlignment="1">
      <alignment horizontal="center"/>
    </xf>
    <xf numFmtId="0" fontId="30" fillId="0" borderId="0" xfId="3" applyFont="1" applyAlignment="1"/>
    <xf numFmtId="6" fontId="30" fillId="0" borderId="0" xfId="3" applyNumberFormat="1" applyFont="1" applyFill="1" applyAlignment="1">
      <alignment horizontal="center"/>
    </xf>
    <xf numFmtId="0" fontId="30" fillId="0" borderId="0" xfId="3" applyFont="1" applyFill="1" applyAlignment="1">
      <alignment horizontal="center"/>
    </xf>
    <xf numFmtId="0" fontId="22" fillId="0" borderId="1" xfId="2" applyNumberFormat="1" applyFont="1" applyFill="1" applyBorder="1"/>
    <xf numFmtId="0" fontId="10" fillId="2" borderId="3" xfId="0" applyFont="1" applyFill="1" applyBorder="1" applyAlignment="1" applyProtection="1">
      <alignment horizontal="center" vertical="center"/>
    </xf>
    <xf numFmtId="170" fontId="12" fillId="0" borderId="0" xfId="0" applyNumberFormat="1" applyFont="1" applyAlignment="1">
      <alignment horizontal="left"/>
    </xf>
    <xf numFmtId="0" fontId="33" fillId="0" borderId="0" xfId="2" applyFont="1"/>
    <xf numFmtId="0" fontId="34" fillId="0" borderId="25" xfId="2" applyFont="1" applyBorder="1" applyAlignment="1"/>
    <xf numFmtId="0" fontId="34" fillId="0" borderId="0" xfId="2" applyFont="1" applyBorder="1" applyAlignment="1">
      <alignment horizontal="center"/>
    </xf>
    <xf numFmtId="0" fontId="35" fillId="13" borderId="3" xfId="2" applyFont="1" applyFill="1" applyBorder="1" applyAlignment="1">
      <alignment horizontal="center"/>
    </xf>
    <xf numFmtId="0" fontId="33" fillId="12" borderId="1" xfId="2" applyFont="1" applyFill="1" applyBorder="1" applyAlignment="1">
      <alignment horizontal="center"/>
    </xf>
    <xf numFmtId="170" fontId="33" fillId="5" borderId="1" xfId="2" applyNumberFormat="1" applyFont="1" applyFill="1" applyBorder="1" applyAlignment="1">
      <alignment horizontal="center"/>
    </xf>
    <xf numFmtId="0" fontId="33" fillId="5" borderId="1" xfId="2" applyFont="1" applyFill="1" applyBorder="1" applyAlignment="1">
      <alignment horizontal="center"/>
    </xf>
    <xf numFmtId="0" fontId="21" fillId="15" borderId="0" xfId="2" applyFill="1" applyAlignment="1">
      <alignment horizontal="center"/>
    </xf>
    <xf numFmtId="0" fontId="21" fillId="15" borderId="24" xfId="2" applyFill="1" applyBorder="1" applyAlignment="1">
      <alignment horizontal="center"/>
    </xf>
    <xf numFmtId="0" fontId="21" fillId="15" borderId="1" xfId="2" applyFill="1" applyBorder="1" applyAlignment="1">
      <alignment horizontal="center"/>
    </xf>
    <xf numFmtId="0" fontId="21" fillId="18" borderId="1" xfId="2" applyFill="1" applyBorder="1" applyAlignment="1">
      <alignment horizontal="center"/>
    </xf>
    <xf numFmtId="0" fontId="12" fillId="0" borderId="0" xfId="0" applyNumberFormat="1" applyFont="1" applyAlignment="1">
      <alignment horizontal="left"/>
    </xf>
    <xf numFmtId="170" fontId="21" fillId="11" borderId="0" xfId="2" applyNumberFormat="1" applyFill="1" applyAlignment="1">
      <alignment horizontal="center"/>
    </xf>
    <xf numFmtId="171" fontId="21" fillId="11" borderId="0" xfId="2" applyNumberFormat="1" applyFill="1" applyAlignment="1">
      <alignment horizontal="center"/>
    </xf>
    <xf numFmtId="166" fontId="11" fillId="3" borderId="26" xfId="0" applyNumberFormat="1" applyFont="1" applyFill="1" applyBorder="1" applyAlignment="1">
      <alignment horizontal="center"/>
    </xf>
    <xf numFmtId="0" fontId="39" fillId="0" borderId="1" xfId="2" applyFont="1" applyFill="1" applyBorder="1" applyAlignment="1">
      <alignment horizontal="center"/>
    </xf>
    <xf numFmtId="0" fontId="12" fillId="19" borderId="0" xfId="0" applyFont="1" applyFill="1"/>
    <xf numFmtId="0" fontId="38" fillId="19" borderId="0" xfId="0" applyFont="1" applyFill="1"/>
    <xf numFmtId="0" fontId="12" fillId="0" borderId="0" xfId="0" applyFont="1" applyAlignment="1">
      <alignment horizontal="left"/>
    </xf>
    <xf numFmtId="0" fontId="12" fillId="0" borderId="0" xfId="0" quotePrefix="1" applyFont="1" applyAlignment="1">
      <alignment horizontal="center"/>
    </xf>
    <xf numFmtId="0" fontId="18" fillId="0" borderId="0" xfId="0" applyFont="1"/>
    <xf numFmtId="0" fontId="10" fillId="7" borderId="0" xfId="0" applyFont="1" applyFill="1" applyAlignment="1">
      <alignment horizontal="center" vertical="center"/>
    </xf>
    <xf numFmtId="0" fontId="40" fillId="0" borderId="0" xfId="2" applyFont="1" applyFill="1"/>
    <xf numFmtId="0" fontId="41" fillId="0" borderId="25" xfId="2" applyFont="1" applyFill="1" applyBorder="1" applyAlignment="1"/>
    <xf numFmtId="0" fontId="41" fillId="0" borderId="0" xfId="2" applyFont="1" applyFill="1" applyBorder="1" applyAlignment="1">
      <alignment horizontal="center"/>
    </xf>
    <xf numFmtId="0" fontId="42" fillId="0" borderId="3" xfId="2" applyFont="1" applyFill="1" applyBorder="1" applyAlignment="1">
      <alignment horizontal="center"/>
    </xf>
    <xf numFmtId="0" fontId="43" fillId="0" borderId="3" xfId="2" applyFont="1" applyFill="1" applyBorder="1" applyAlignment="1">
      <alignment horizontal="left"/>
    </xf>
    <xf numFmtId="0" fontId="40" fillId="0" borderId="1" xfId="2" applyFont="1" applyFill="1" applyBorder="1" applyAlignment="1">
      <alignment horizontal="center"/>
    </xf>
    <xf numFmtId="170" fontId="40" fillId="0" borderId="1" xfId="2" applyNumberFormat="1" applyFont="1" applyFill="1" applyBorder="1" applyAlignment="1">
      <alignment horizontal="center"/>
    </xf>
    <xf numFmtId="0" fontId="21" fillId="0" borderId="0" xfId="2" applyFill="1" applyAlignment="1">
      <alignment horizontal="right"/>
    </xf>
    <xf numFmtId="0" fontId="44" fillId="0" borderId="0" xfId="2" applyFont="1"/>
    <xf numFmtId="167" fontId="18" fillId="0" borderId="0" xfId="0" applyNumberFormat="1" applyFont="1" applyBorder="1" applyAlignment="1">
      <alignment horizontal="centerContinuous"/>
    </xf>
    <xf numFmtId="0" fontId="24" fillId="0" borderId="0" xfId="2" applyFont="1" applyAlignment="1">
      <alignment horizontal="center"/>
    </xf>
    <xf numFmtId="0" fontId="45" fillId="0" borderId="0" xfId="3" applyFont="1" applyAlignment="1">
      <alignment horizontal="center"/>
    </xf>
    <xf numFmtId="0" fontId="33" fillId="0" borderId="27" xfId="3" applyFont="1" applyBorder="1" applyAlignment="1">
      <alignment horizontal="left"/>
    </xf>
    <xf numFmtId="0" fontId="30" fillId="0" borderId="28" xfId="3" applyFont="1" applyBorder="1" applyAlignment="1">
      <alignment horizontal="center"/>
    </xf>
    <xf numFmtId="6" fontId="22" fillId="0" borderId="0" xfId="3" applyNumberFormat="1" applyFont="1" applyFill="1" applyBorder="1" applyAlignment="1"/>
    <xf numFmtId="6" fontId="30" fillId="0" borderId="0" xfId="3" applyNumberFormat="1" applyFont="1" applyFill="1" applyBorder="1" applyAlignment="1"/>
    <xf numFmtId="6" fontId="30" fillId="0" borderId="0" xfId="3" applyNumberFormat="1" applyFont="1" applyFill="1" applyBorder="1" applyAlignment="1">
      <alignment horizontal="center"/>
    </xf>
    <xf numFmtId="0" fontId="30" fillId="0" borderId="0" xfId="3" applyFont="1" applyFill="1" applyBorder="1" applyAlignment="1">
      <alignment horizontal="center"/>
    </xf>
    <xf numFmtId="0" fontId="22" fillId="0" borderId="0" xfId="3" applyFont="1" applyFill="1" applyBorder="1" applyAlignment="1"/>
    <xf numFmtId="0" fontId="30" fillId="0" borderId="0" xfId="3" applyFont="1" applyBorder="1" applyAlignment="1">
      <alignment horizontal="center"/>
    </xf>
    <xf numFmtId="15" fontId="17" fillId="0" borderId="0" xfId="0" applyNumberFormat="1" applyFont="1" applyAlignment="1">
      <alignment horizontal="left"/>
    </xf>
    <xf numFmtId="170" fontId="21" fillId="9" borderId="1" xfId="2" applyNumberFormat="1" applyFill="1" applyBorder="1" applyAlignment="1">
      <alignment horizontal="center"/>
    </xf>
    <xf numFmtId="0" fontId="26" fillId="5" borderId="25" xfId="2" applyFont="1" applyFill="1" applyBorder="1" applyAlignment="1"/>
    <xf numFmtId="0" fontId="22" fillId="9" borderId="1" xfId="2" applyNumberFormat="1" applyFont="1" applyFill="1" applyBorder="1" applyAlignment="1">
      <alignment horizontal="center"/>
    </xf>
    <xf numFmtId="0" fontId="23" fillId="0" borderId="3" xfId="2" applyFont="1" applyBorder="1" applyAlignment="1">
      <alignment horizontal="left"/>
    </xf>
    <xf numFmtId="0" fontId="23" fillId="0" borderId="1" xfId="2" applyFont="1" applyFill="1" applyBorder="1" applyAlignment="1">
      <alignment horizontal="left"/>
    </xf>
    <xf numFmtId="0" fontId="23" fillId="0" borderId="1" xfId="2" applyNumberFormat="1" applyFont="1" applyFill="1" applyBorder="1" applyAlignment="1">
      <alignment horizontal="left"/>
    </xf>
    <xf numFmtId="0" fontId="22" fillId="0" borderId="0" xfId="2" applyFont="1" applyBorder="1"/>
    <xf numFmtId="0" fontId="1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16" fontId="1" fillId="0" borderId="0" xfId="0" applyNumberFormat="1" applyFont="1" applyBorder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47" fillId="0" borderId="1" xfId="2" applyFont="1" applyFill="1" applyBorder="1" applyAlignment="1">
      <alignment horizontal="center"/>
    </xf>
    <xf numFmtId="170" fontId="47" fillId="9" borderId="1" xfId="2" applyNumberFormat="1" applyFont="1" applyFill="1" applyBorder="1" applyAlignment="1">
      <alignment horizontal="center"/>
    </xf>
    <xf numFmtId="170" fontId="48" fillId="5" borderId="1" xfId="2" applyNumberFormat="1" applyFont="1" applyFill="1" applyBorder="1" applyAlignment="1">
      <alignment horizontal="center"/>
    </xf>
    <xf numFmtId="170" fontId="49" fillId="0" borderId="1" xfId="2" applyNumberFormat="1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2" fillId="0" borderId="0" xfId="0" applyFont="1" applyAlignment="1">
      <alignment horizontal="right"/>
    </xf>
    <xf numFmtId="172" fontId="12" fillId="0" borderId="0" xfId="0" applyNumberFormat="1" applyFont="1"/>
    <xf numFmtId="172" fontId="12" fillId="0" borderId="0" xfId="0" applyNumberFormat="1" applyFont="1" applyAlignment="1">
      <alignment horizontal="left"/>
    </xf>
    <xf numFmtId="0" fontId="22" fillId="0" borderId="4" xfId="2" applyFont="1" applyFill="1" applyBorder="1" applyAlignment="1">
      <alignment horizontal="center"/>
    </xf>
    <xf numFmtId="0" fontId="22" fillId="0" borderId="0" xfId="2" applyFont="1" applyFill="1" applyBorder="1" applyAlignment="1">
      <alignment horizontal="center"/>
    </xf>
    <xf numFmtId="0" fontId="29" fillId="0" borderId="1" xfId="3" applyFont="1" applyBorder="1" applyAlignment="1">
      <alignment horizontal="center" vertical="center" wrapText="1"/>
    </xf>
    <xf numFmtId="0" fontId="30" fillId="11" borderId="1" xfId="3" applyFont="1" applyFill="1" applyBorder="1" applyAlignment="1">
      <alignment horizontal="center"/>
    </xf>
    <xf numFmtId="170" fontId="30" fillId="14" borderId="1" xfId="3" applyNumberFormat="1" applyFont="1" applyFill="1" applyBorder="1" applyAlignment="1">
      <alignment horizontal="center"/>
    </xf>
    <xf numFmtId="0" fontId="30" fillId="14" borderId="1" xfId="3" applyFont="1" applyFill="1" applyBorder="1" applyAlignment="1">
      <alignment horizontal="center"/>
    </xf>
    <xf numFmtId="0" fontId="30" fillId="7" borderId="1" xfId="3" applyFont="1" applyFill="1" applyBorder="1" applyAlignment="1">
      <alignment horizontal="center"/>
    </xf>
    <xf numFmtId="0" fontId="31" fillId="7" borderId="1" xfId="3" applyFont="1" applyFill="1" applyBorder="1" applyAlignment="1">
      <alignment horizontal="center"/>
    </xf>
    <xf numFmtId="0" fontId="30" fillId="5" borderId="1" xfId="3" applyFont="1" applyFill="1" applyBorder="1" applyAlignment="1">
      <alignment horizontal="center"/>
    </xf>
    <xf numFmtId="170" fontId="30" fillId="5" borderId="1" xfId="3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5" fillId="0" borderId="4" xfId="0" applyFont="1" applyFill="1" applyBorder="1" applyAlignment="1">
      <alignment horizontal="center" vertical="center"/>
    </xf>
    <xf numFmtId="0" fontId="10" fillId="0" borderId="19" xfId="0" applyFont="1" applyBorder="1" applyAlignment="1">
      <alignment vertical="center"/>
    </xf>
    <xf numFmtId="0" fontId="0" fillId="0" borderId="31" xfId="0" applyBorder="1"/>
    <xf numFmtId="0" fontId="0" fillId="0" borderId="32" xfId="0" applyBorder="1"/>
    <xf numFmtId="0" fontId="17" fillId="7" borderId="7" xfId="0" applyFont="1" applyFill="1" applyBorder="1" applyAlignment="1" applyProtection="1">
      <alignment horizontal="center" vertical="center"/>
      <protection locked="0"/>
    </xf>
    <xf numFmtId="0" fontId="21" fillId="21" borderId="0" xfId="2" applyFill="1" applyAlignment="1">
      <alignment horizontal="center"/>
    </xf>
    <xf numFmtId="0" fontId="21" fillId="21" borderId="24" xfId="2" applyFill="1" applyBorder="1" applyAlignment="1">
      <alignment horizontal="center"/>
    </xf>
    <xf numFmtId="0" fontId="21" fillId="21" borderId="1" xfId="2" applyFill="1" applyBorder="1" applyAlignment="1">
      <alignment horizontal="center"/>
    </xf>
    <xf numFmtId="0" fontId="21" fillId="21" borderId="1" xfId="2" quotePrefix="1" applyNumberFormat="1" applyFill="1" applyBorder="1" applyAlignment="1">
      <alignment horizontal="center"/>
    </xf>
    <xf numFmtId="0" fontId="21" fillId="7" borderId="0" xfId="2" applyFill="1" applyAlignment="1">
      <alignment horizontal="center"/>
    </xf>
    <xf numFmtId="0" fontId="21" fillId="7" borderId="24" xfId="2" applyFill="1" applyBorder="1" applyAlignment="1">
      <alignment horizontal="center"/>
    </xf>
    <xf numFmtId="0" fontId="21" fillId="7" borderId="1" xfId="2" applyFill="1" applyBorder="1" applyAlignment="1">
      <alignment horizontal="center"/>
    </xf>
    <xf numFmtId="0" fontId="21" fillId="7" borderId="1" xfId="2" quotePrefix="1" applyNumberFormat="1" applyFill="1" applyBorder="1" applyAlignment="1">
      <alignment horizontal="center"/>
    </xf>
    <xf numFmtId="0" fontId="21" fillId="4" borderId="1" xfId="2" quotePrefix="1" applyNumberFormat="1" applyFill="1" applyBorder="1" applyAlignment="1">
      <alignment horizontal="center"/>
    </xf>
    <xf numFmtId="0" fontId="21" fillId="4" borderId="1" xfId="2" applyFill="1" applyBorder="1" applyAlignment="1">
      <alignment horizontal="center"/>
    </xf>
    <xf numFmtId="0" fontId="21" fillId="4" borderId="24" xfId="2" applyFill="1" applyBorder="1" applyAlignment="1">
      <alignment horizontal="center"/>
    </xf>
    <xf numFmtId="0" fontId="21" fillId="4" borderId="0" xfId="2" applyFill="1" applyAlignment="1">
      <alignment horizontal="center"/>
    </xf>
    <xf numFmtId="0" fontId="21" fillId="22" borderId="24" xfId="2" applyFill="1" applyBorder="1" applyAlignment="1">
      <alignment horizontal="center"/>
    </xf>
    <xf numFmtId="0" fontId="21" fillId="15" borderId="1" xfId="2" quotePrefix="1" applyNumberFormat="1" applyFill="1" applyBorder="1" applyAlignment="1">
      <alignment horizontal="center"/>
    </xf>
    <xf numFmtId="0" fontId="21" fillId="23" borderId="0" xfId="2" applyFill="1" applyAlignment="1">
      <alignment horizontal="center"/>
    </xf>
    <xf numFmtId="0" fontId="21" fillId="24" borderId="0" xfId="2" applyFill="1" applyAlignment="1">
      <alignment horizontal="center"/>
    </xf>
    <xf numFmtId="0" fontId="21" fillId="23" borderId="24" xfId="2" applyFill="1" applyBorder="1" applyAlignment="1">
      <alignment horizontal="center"/>
    </xf>
    <xf numFmtId="0" fontId="21" fillId="23" borderId="1" xfId="2" quotePrefix="1" applyNumberFormat="1" applyFill="1" applyBorder="1" applyAlignment="1">
      <alignment horizontal="center"/>
    </xf>
    <xf numFmtId="0" fontId="21" fillId="23" borderId="1" xfId="2" applyFill="1" applyBorder="1" applyAlignment="1">
      <alignment horizontal="center"/>
    </xf>
    <xf numFmtId="0" fontId="21" fillId="24" borderId="24" xfId="2" applyFill="1" applyBorder="1" applyAlignment="1">
      <alignment horizontal="center"/>
    </xf>
    <xf numFmtId="0" fontId="21" fillId="24" borderId="1" xfId="2" quotePrefix="1" applyNumberFormat="1" applyFill="1" applyBorder="1" applyAlignment="1">
      <alignment horizontal="center"/>
    </xf>
    <xf numFmtId="0" fontId="21" fillId="24" borderId="1" xfId="2" applyFill="1" applyBorder="1" applyAlignment="1">
      <alignment horizontal="center"/>
    </xf>
    <xf numFmtId="0" fontId="21" fillId="25" borderId="0" xfId="2" applyFill="1" applyAlignment="1">
      <alignment horizontal="center"/>
    </xf>
    <xf numFmtId="0" fontId="21" fillId="25" borderId="24" xfId="2" applyFill="1" applyBorder="1" applyAlignment="1">
      <alignment horizontal="center"/>
    </xf>
    <xf numFmtId="0" fontId="21" fillId="25" borderId="1" xfId="2" applyFill="1" applyBorder="1" applyAlignment="1">
      <alignment horizontal="center"/>
    </xf>
    <xf numFmtId="0" fontId="21" fillId="25" borderId="1" xfId="2" quotePrefix="1" applyNumberFormat="1" applyFill="1" applyBorder="1" applyAlignment="1">
      <alignment horizontal="center"/>
    </xf>
    <xf numFmtId="0" fontId="0" fillId="7" borderId="7" xfId="0" applyFill="1" applyBorder="1" applyAlignment="1" applyProtection="1">
      <alignment horizontal="center" vertical="center"/>
      <protection locked="0"/>
    </xf>
    <xf numFmtId="0" fontId="21" fillId="16" borderId="22" xfId="2" applyNumberFormat="1" applyFont="1" applyFill="1" applyBorder="1" applyAlignment="1">
      <alignment horizontal="center"/>
    </xf>
    <xf numFmtId="0" fontId="26" fillId="0" borderId="13" xfId="2" applyFont="1" applyBorder="1" applyAlignment="1"/>
    <xf numFmtId="0" fontId="34" fillId="5" borderId="8" xfId="2" applyFont="1" applyFill="1" applyBorder="1" applyAlignment="1"/>
    <xf numFmtId="0" fontId="22" fillId="11" borderId="1" xfId="2" applyNumberFormat="1" applyFont="1" applyFill="1" applyBorder="1" applyAlignment="1">
      <alignment horizontal="center"/>
    </xf>
    <xf numFmtId="0" fontId="47" fillId="11" borderId="1" xfId="2" applyNumberFormat="1" applyFont="1" applyFill="1" applyBorder="1" applyAlignment="1">
      <alignment horizontal="center"/>
    </xf>
    <xf numFmtId="0" fontId="10" fillId="0" borderId="0" xfId="0" applyNumberFormat="1" applyFont="1" applyBorder="1" applyAlignment="1">
      <alignment horizontal="center" vertical="center"/>
    </xf>
    <xf numFmtId="0" fontId="10" fillId="2" borderId="0" xfId="0" applyNumberFormat="1" applyFont="1" applyFill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10" fillId="2" borderId="0" xfId="0" applyFont="1" applyFill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9" fillId="20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46" fillId="20" borderId="1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Fill="1" applyAlignment="1">
      <alignment horizontal="left" vertical="center"/>
    </xf>
    <xf numFmtId="0" fontId="7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164" fontId="10" fillId="0" borderId="0" xfId="0" applyNumberFormat="1" applyFont="1" applyBorder="1" applyAlignment="1">
      <alignment horizontal="left" vertical="center"/>
    </xf>
    <xf numFmtId="164" fontId="10" fillId="0" borderId="0" xfId="0" applyNumberFormat="1" applyFont="1" applyFill="1" applyBorder="1" applyAlignment="1">
      <alignment horizontal="left" vertical="center"/>
    </xf>
    <xf numFmtId="165" fontId="9" fillId="2" borderId="0" xfId="0" applyNumberFormat="1" applyFont="1" applyFill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68" fontId="1" fillId="0" borderId="0" xfId="0" applyNumberFormat="1" applyFont="1" applyAlignment="1">
      <alignment horizontal="left" vertical="center"/>
    </xf>
    <xf numFmtId="168" fontId="9" fillId="0" borderId="0" xfId="0" applyNumberFormat="1" applyFont="1" applyAlignment="1">
      <alignment horizontal="left" vertical="center"/>
    </xf>
    <xf numFmtId="0" fontId="13" fillId="0" borderId="0" xfId="1" applyAlignment="1" applyProtection="1">
      <alignment horizontal="left" vertical="center"/>
    </xf>
    <xf numFmtId="168" fontId="13" fillId="0" borderId="0" xfId="1" applyNumberFormat="1" applyAlignment="1" applyProtection="1">
      <alignment horizontal="left" vertical="center"/>
    </xf>
    <xf numFmtId="0" fontId="6" fillId="2" borderId="0" xfId="0" applyFont="1" applyFill="1" applyAlignment="1">
      <alignment vertical="center"/>
    </xf>
    <xf numFmtId="170" fontId="9" fillId="0" borderId="0" xfId="0" applyNumberFormat="1" applyFont="1" applyAlignment="1">
      <alignment vertical="center"/>
    </xf>
    <xf numFmtId="0" fontId="22" fillId="0" borderId="0" xfId="2" applyFont="1"/>
    <xf numFmtId="0" fontId="22" fillId="5" borderId="8" xfId="2" applyFont="1" applyFill="1" applyBorder="1" applyAlignment="1"/>
    <xf numFmtId="164" fontId="10" fillId="0" borderId="0" xfId="0" applyNumberFormat="1" applyFont="1" applyAlignment="1">
      <alignment horizontal="left" vertical="center"/>
    </xf>
    <xf numFmtId="168" fontId="22" fillId="0" borderId="0" xfId="2" applyNumberFormat="1" applyFont="1" applyFill="1" applyBorder="1" applyAlignment="1">
      <alignment horizontal="center" vertical="center"/>
    </xf>
    <xf numFmtId="0" fontId="36" fillId="0" borderId="3" xfId="2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0" fontId="46" fillId="0" borderId="1" xfId="0" applyFont="1" applyFill="1" applyBorder="1" applyAlignment="1">
      <alignment horizontal="center" vertical="center"/>
    </xf>
    <xf numFmtId="0" fontId="50" fillId="0" borderId="0" xfId="0" applyFont="1" applyAlignment="1">
      <alignment horizontal="center"/>
    </xf>
    <xf numFmtId="0" fontId="51" fillId="0" borderId="0" xfId="2" applyFont="1" applyFill="1" applyAlignment="1">
      <alignment horizontal="left"/>
    </xf>
    <xf numFmtId="0" fontId="1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1" fillId="17" borderId="0" xfId="0" applyFont="1" applyFill="1" applyAlignment="1">
      <alignment horizontal="left"/>
    </xf>
    <xf numFmtId="0" fontId="10" fillId="0" borderId="0" xfId="0" applyFont="1" applyAlignment="1"/>
    <xf numFmtId="0" fontId="10" fillId="2" borderId="0" xfId="0" applyFont="1" applyFill="1" applyAlignment="1" applyProtection="1">
      <alignment horizontal="center" vertical="center"/>
      <protection locked="0"/>
    </xf>
    <xf numFmtId="168" fontId="9" fillId="0" borderId="0" xfId="0" applyNumberFormat="1" applyFont="1" applyFill="1" applyBorder="1"/>
    <xf numFmtId="168" fontId="9" fillId="0" borderId="0" xfId="0" applyNumberFormat="1" applyFont="1" applyFill="1"/>
    <xf numFmtId="0" fontId="11" fillId="0" borderId="0" xfId="0" applyFont="1" applyFill="1" applyAlignment="1">
      <alignment horizontal="centerContinuous"/>
    </xf>
    <xf numFmtId="0" fontId="0" fillId="0" borderId="0" xfId="0" applyFill="1"/>
    <xf numFmtId="0" fontId="9" fillId="0" borderId="3" xfId="0" applyFont="1" applyFill="1" applyBorder="1" applyAlignment="1">
      <alignment horizontal="center"/>
    </xf>
    <xf numFmtId="0" fontId="0" fillId="0" borderId="0" xfId="0" applyFill="1" applyBorder="1"/>
    <xf numFmtId="0" fontId="9" fillId="0" borderId="5" xfId="0" applyFont="1" applyFill="1" applyBorder="1" applyAlignment="1">
      <alignment horizontal="center"/>
    </xf>
    <xf numFmtId="0" fontId="0" fillId="0" borderId="0" xfId="0" applyFill="1" applyAlignment="1">
      <alignment horizontal="centerContinuous"/>
    </xf>
    <xf numFmtId="0" fontId="10" fillId="0" borderId="3" xfId="0" applyFont="1" applyFill="1" applyBorder="1" applyAlignment="1">
      <alignment horizontal="center"/>
    </xf>
    <xf numFmtId="0" fontId="10" fillId="0" borderId="5" xfId="0" applyFont="1" applyFill="1" applyBorder="1" applyAlignment="1">
      <alignment horizontal="center"/>
    </xf>
    <xf numFmtId="167" fontId="10" fillId="0" borderId="0" xfId="0" applyNumberFormat="1" applyFont="1" applyFill="1" applyBorder="1"/>
    <xf numFmtId="0" fontId="9" fillId="0" borderId="0" xfId="0" applyFont="1" applyBorder="1" applyAlignment="1">
      <alignment horizontal="center" vertical="center"/>
    </xf>
    <xf numFmtId="0" fontId="9" fillId="0" borderId="0" xfId="0" applyFont="1" applyBorder="1"/>
    <xf numFmtId="0" fontId="10" fillId="0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8" fontId="1" fillId="2" borderId="0" xfId="0" applyNumberFormat="1" applyFont="1" applyFill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Continuous"/>
    </xf>
    <xf numFmtId="0" fontId="11" fillId="0" borderId="0" xfId="0" applyFont="1" applyAlignment="1">
      <alignment horizontal="right"/>
    </xf>
    <xf numFmtId="0" fontId="10" fillId="0" borderId="0" xfId="0" applyFont="1" applyFill="1" applyAlignment="1">
      <alignment horizontal="centerContinuous"/>
    </xf>
    <xf numFmtId="164" fontId="17" fillId="0" borderId="0" xfId="0" applyNumberFormat="1" applyFont="1"/>
    <xf numFmtId="0" fontId="10" fillId="2" borderId="3" xfId="0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left"/>
    </xf>
    <xf numFmtId="173" fontId="22" fillId="0" borderId="1" xfId="2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32" fillId="0" borderId="0" xfId="0" applyFont="1" applyAlignment="1" applyProtection="1">
      <alignment horizontal="centerContinuous" vertical="center"/>
      <protection locked="0"/>
    </xf>
    <xf numFmtId="0" fontId="19" fillId="15" borderId="0" xfId="0" applyFont="1" applyFill="1" applyAlignment="1" applyProtection="1">
      <alignment vertic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21" fillId="0" borderId="0" xfId="2" applyNumberFormat="1" applyFill="1" applyAlignment="1">
      <alignment horizontal="center"/>
    </xf>
    <xf numFmtId="0" fontId="52" fillId="0" borderId="1" xfId="2" applyFont="1" applyFill="1" applyBorder="1" applyAlignment="1">
      <alignment horizontal="center"/>
    </xf>
    <xf numFmtId="0" fontId="52" fillId="11" borderId="1" xfId="2" applyNumberFormat="1" applyFont="1" applyFill="1" applyBorder="1" applyAlignment="1">
      <alignment horizontal="center"/>
    </xf>
    <xf numFmtId="0" fontId="52" fillId="9" borderId="1" xfId="2" applyNumberFormat="1" applyFont="1" applyFill="1" applyBorder="1" applyAlignment="1" applyProtection="1">
      <alignment horizontal="center"/>
    </xf>
    <xf numFmtId="0" fontId="52" fillId="9" borderId="1" xfId="2" applyNumberFormat="1" applyFont="1" applyFill="1" applyBorder="1" applyAlignment="1">
      <alignment horizontal="center"/>
    </xf>
    <xf numFmtId="170" fontId="52" fillId="9" borderId="1" xfId="2" applyNumberFormat="1" applyFont="1" applyFill="1" applyBorder="1" applyAlignment="1">
      <alignment horizontal="center"/>
    </xf>
    <xf numFmtId="170" fontId="53" fillId="5" borderId="1" xfId="2" applyNumberFormat="1" applyFont="1" applyFill="1" applyBorder="1" applyAlignment="1">
      <alignment horizontal="center"/>
    </xf>
    <xf numFmtId="170" fontId="54" fillId="0" borderId="1" xfId="2" applyNumberFormat="1" applyFont="1" applyFill="1" applyBorder="1" applyAlignment="1">
      <alignment horizontal="center"/>
    </xf>
    <xf numFmtId="0" fontId="21" fillId="0" borderId="1" xfId="2" quotePrefix="1" applyNumberFormat="1" applyFill="1" applyBorder="1" applyAlignment="1">
      <alignment horizontal="center"/>
    </xf>
    <xf numFmtId="0" fontId="52" fillId="0" borderId="17" xfId="2" applyFont="1" applyFill="1" applyBorder="1" applyAlignment="1">
      <alignment horizontal="center" vertical="center"/>
    </xf>
    <xf numFmtId="0" fontId="0" fillId="0" borderId="0" xfId="0" applyProtection="1"/>
    <xf numFmtId="0" fontId="10" fillId="7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9" fontId="0" fillId="6" borderId="6" xfId="0" applyNumberFormat="1" applyFill="1" applyBorder="1" applyAlignment="1" applyProtection="1">
      <alignment horizontal="left" vertical="center" indent="1"/>
    </xf>
    <xf numFmtId="0" fontId="0" fillId="7" borderId="7" xfId="0" applyFill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169" fontId="0" fillId="6" borderId="8" xfId="0" applyNumberFormat="1" applyFill="1" applyBorder="1" applyAlignment="1" applyProtection="1">
      <alignment horizontal="left" vertical="center" indent="1"/>
    </xf>
    <xf numFmtId="169" fontId="0" fillId="0" borderId="8" xfId="0" applyNumberFormat="1" applyBorder="1" applyAlignment="1" applyProtection="1">
      <alignment horizontal="left" vertical="center"/>
    </xf>
    <xf numFmtId="169" fontId="0" fillId="0" borderId="9" xfId="0" applyNumberFormat="1" applyBorder="1" applyAlignment="1" applyProtection="1">
      <alignment horizontal="left" vertical="center" indent="1"/>
    </xf>
    <xf numFmtId="0" fontId="0" fillId="0" borderId="0" xfId="0" applyBorder="1" applyAlignment="1" applyProtection="1">
      <alignment horizontal="left" vertical="center"/>
    </xf>
    <xf numFmtId="169" fontId="0" fillId="0" borderId="0" xfId="0" applyNumberFormat="1" applyBorder="1" applyAlignment="1" applyProtection="1">
      <alignment horizontal="left" vertical="center" indent="1"/>
    </xf>
    <xf numFmtId="169" fontId="0" fillId="0" borderId="0" xfId="0" applyNumberFormat="1" applyBorder="1" applyAlignment="1" applyProtection="1">
      <alignment horizontal="left" vertical="center"/>
    </xf>
    <xf numFmtId="169" fontId="0" fillId="6" borderId="9" xfId="0" applyNumberFormat="1" applyFill="1" applyBorder="1" applyAlignment="1" applyProtection="1">
      <alignment horizontal="left" vertical="center" indent="1"/>
    </xf>
    <xf numFmtId="169" fontId="0" fillId="6" borderId="0" xfId="0" applyNumberFormat="1" applyFill="1" applyBorder="1" applyAlignment="1" applyProtection="1">
      <alignment horizontal="left" vertical="center" indent="1"/>
    </xf>
    <xf numFmtId="169" fontId="0" fillId="0" borderId="9" xfId="0" applyNumberFormat="1" applyFill="1" applyBorder="1" applyAlignment="1" applyProtection="1">
      <alignment horizontal="left" vertical="center" indent="1"/>
    </xf>
    <xf numFmtId="169" fontId="0" fillId="6" borderId="10" xfId="0" applyNumberFormat="1" applyFill="1" applyBorder="1" applyAlignment="1" applyProtection="1">
      <alignment horizontal="left" vertical="center" indent="1"/>
    </xf>
    <xf numFmtId="0" fontId="0" fillId="0" borderId="11" xfId="0" applyBorder="1" applyAlignment="1" applyProtection="1">
      <alignment horizontal="left" vertical="center"/>
    </xf>
    <xf numFmtId="169" fontId="0" fillId="6" borderId="11" xfId="0" applyNumberFormat="1" applyFill="1" applyBorder="1" applyAlignment="1" applyProtection="1">
      <alignment horizontal="left" vertical="center" indent="1"/>
    </xf>
    <xf numFmtId="169" fontId="0" fillId="0" borderId="11" xfId="0" applyNumberFormat="1" applyBorder="1" applyAlignment="1" applyProtection="1">
      <alignment horizontal="left" vertical="center" indent="1"/>
    </xf>
    <xf numFmtId="169" fontId="0" fillId="0" borderId="11" xfId="0" applyNumberFormat="1" applyBorder="1" applyAlignment="1" applyProtection="1">
      <alignment horizontal="left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left" vertical="center"/>
    </xf>
    <xf numFmtId="0" fontId="14" fillId="0" borderId="0" xfId="0" applyFont="1" applyAlignment="1" applyProtection="1">
      <alignment vertical="center"/>
    </xf>
    <xf numFmtId="0" fontId="14" fillId="0" borderId="0" xfId="0" quotePrefix="1" applyFont="1" applyProtection="1"/>
    <xf numFmtId="0" fontId="0" fillId="0" borderId="0" xfId="0" applyAlignment="1" applyProtection="1">
      <alignment horizontal="left"/>
    </xf>
    <xf numFmtId="0" fontId="10" fillId="0" borderId="0" xfId="0" applyFont="1" applyAlignment="1" applyProtection="1">
      <alignment vertical="center"/>
    </xf>
    <xf numFmtId="0" fontId="0" fillId="0" borderId="0" xfId="0" applyBorder="1" applyProtection="1"/>
    <xf numFmtId="0" fontId="19" fillId="15" borderId="0" xfId="0" applyFont="1" applyFill="1" applyAlignment="1" applyProtection="1">
      <alignment vertical="center"/>
    </xf>
    <xf numFmtId="0" fontId="32" fillId="0" borderId="0" xfId="0" applyFont="1" applyAlignment="1" applyProtection="1">
      <alignment horizontal="centerContinuous" vertical="center"/>
    </xf>
    <xf numFmtId="0" fontId="32" fillId="0" borderId="0" xfId="0" applyFont="1" applyAlignment="1" applyProtection="1">
      <alignment horizontal="centerContinuous" vertical="center" wrapText="1"/>
    </xf>
    <xf numFmtId="0" fontId="9" fillId="0" borderId="0" xfId="0" applyNumberFormat="1" applyFont="1" applyAlignment="1">
      <alignment horizontal="center" vertical="center"/>
    </xf>
    <xf numFmtId="0" fontId="37" fillId="2" borderId="3" xfId="0" applyFont="1" applyFill="1" applyBorder="1" applyProtection="1">
      <protection locked="0" hidden="1"/>
    </xf>
    <xf numFmtId="0" fontId="12" fillId="2" borderId="3" xfId="0" applyFont="1" applyFill="1" applyBorder="1" applyAlignment="1" applyProtection="1">
      <alignment horizontal="center"/>
      <protection locked="0" hidden="1"/>
    </xf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2" fillId="0" borderId="5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38" xfId="0" applyBorder="1" applyAlignment="1" applyProtection="1">
      <alignment horizontal="center"/>
      <protection hidden="1"/>
    </xf>
    <xf numFmtId="6" fontId="17" fillId="0" borderId="29" xfId="0" applyNumberFormat="1" applyFont="1" applyBorder="1" applyAlignment="1" applyProtection="1">
      <alignment horizontal="center"/>
      <protection hidden="1"/>
    </xf>
    <xf numFmtId="0" fontId="11" fillId="0" borderId="30" xfId="0" applyFont="1" applyBorder="1" applyAlignment="1" applyProtection="1">
      <alignment horizontal="center"/>
      <protection hidden="1"/>
    </xf>
    <xf numFmtId="164" fontId="17" fillId="0" borderId="0" xfId="0" applyNumberFormat="1" applyFont="1" applyProtection="1">
      <protection hidden="1"/>
    </xf>
    <xf numFmtId="0" fontId="22" fillId="0" borderId="1" xfId="2" applyFont="1" applyFill="1" applyBorder="1" applyAlignment="1" applyProtection="1">
      <alignment horizontal="center"/>
      <protection hidden="1"/>
    </xf>
    <xf numFmtId="0" fontId="11" fillId="0" borderId="0" xfId="0" applyFont="1" applyAlignment="1">
      <alignment horizontal="right"/>
    </xf>
    <xf numFmtId="0" fontId="16" fillId="4" borderId="33" xfId="0" applyFont="1" applyFill="1" applyBorder="1" applyAlignment="1">
      <alignment horizontal="center" vertical="center"/>
    </xf>
    <xf numFmtId="0" fontId="16" fillId="4" borderId="32" xfId="0" applyFont="1" applyFill="1" applyBorder="1" applyAlignment="1">
      <alignment horizontal="center" vertical="center"/>
    </xf>
    <xf numFmtId="0" fontId="16" fillId="4" borderId="34" xfId="0" applyFont="1" applyFill="1" applyBorder="1" applyAlignment="1">
      <alignment horizontal="center" vertical="center"/>
    </xf>
    <xf numFmtId="0" fontId="16" fillId="4" borderId="35" xfId="0" applyFont="1" applyFill="1" applyBorder="1" applyAlignment="1">
      <alignment horizontal="center" vertical="center"/>
    </xf>
    <xf numFmtId="0" fontId="16" fillId="4" borderId="36" xfId="0" applyFont="1" applyFill="1" applyBorder="1" applyAlignment="1">
      <alignment horizontal="center" vertical="center"/>
    </xf>
    <xf numFmtId="0" fontId="16" fillId="4" borderId="37" xfId="0" applyFont="1" applyFill="1" applyBorder="1" applyAlignment="1">
      <alignment horizontal="center" vertical="center"/>
    </xf>
    <xf numFmtId="0" fontId="15" fillId="0" borderId="0" xfId="0" applyFont="1" applyAlignment="1" applyProtection="1">
      <alignment horizontal="center" vertical="center"/>
      <protection locked="0"/>
    </xf>
    <xf numFmtId="0" fontId="15" fillId="0" borderId="23" xfId="0" applyFont="1" applyBorder="1" applyAlignment="1" applyProtection="1">
      <alignment horizontal="center" vertic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left" wrapText="1"/>
    </xf>
    <xf numFmtId="0" fontId="0" fillId="0" borderId="0" xfId="0" applyBorder="1" applyAlignment="1" applyProtection="1">
      <alignment horizontal="left" wrapText="1"/>
    </xf>
    <xf numFmtId="170" fontId="20" fillId="4" borderId="6" xfId="0" applyNumberFormat="1" applyFont="1" applyFill="1" applyBorder="1" applyAlignment="1" applyProtection="1">
      <alignment horizontal="center" vertical="center"/>
    </xf>
    <xf numFmtId="170" fontId="20" fillId="4" borderId="13" xfId="0" applyNumberFormat="1" applyFont="1" applyFill="1" applyBorder="1" applyAlignment="1" applyProtection="1">
      <alignment horizontal="center" vertical="center"/>
    </xf>
    <xf numFmtId="170" fontId="20" fillId="4" borderId="10" xfId="0" applyNumberFormat="1" applyFont="1" applyFill="1" applyBorder="1" applyAlignment="1" applyProtection="1">
      <alignment horizontal="center" vertical="center"/>
    </xf>
    <xf numFmtId="170" fontId="20" fillId="4" borderId="14" xfId="0" applyNumberFormat="1" applyFont="1" applyFill="1" applyBorder="1" applyAlignment="1" applyProtection="1">
      <alignment horizontal="center" vertical="center"/>
    </xf>
    <xf numFmtId="0" fontId="21" fillId="15" borderId="1" xfId="2" applyFill="1" applyBorder="1" applyAlignment="1">
      <alignment horizontal="center"/>
    </xf>
    <xf numFmtId="0" fontId="26" fillId="16" borderId="1" xfId="2" applyFont="1" applyFill="1" applyBorder="1" applyAlignment="1">
      <alignment horizont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66">
    <dxf>
      <fill>
        <patternFill>
          <bgColor theme="3" tint="0.7999816888943144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0" formatCode="General"/>
      <fill>
        <patternFill patternType="solid">
          <fgColor indexed="64"/>
          <bgColor rgb="FF66FF99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rgb="FFFFC000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99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scheme val="none"/>
      </font>
      <numFmt numFmtId="170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70" formatCode="#,##0\ &quot;€&quot;"/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0" formatCode="#,##0\ &quot;€&quot;"/>
      <fill>
        <patternFill patternType="solid">
          <fgColor indexed="64"/>
          <bgColor indexed="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3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99FF99"/>
      <color rgb="FF00FFCC"/>
      <color rgb="FFCC99FF"/>
      <color rgb="FFFFFF99"/>
      <color rgb="FF66FF99"/>
      <color rgb="FF99FF33"/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142875</xdr:colOff>
          <xdr:row>11</xdr:row>
          <xdr:rowOff>47625</xdr:rowOff>
        </xdr:from>
        <xdr:to>
          <xdr:col>13</xdr:col>
          <xdr:colOff>942975</xdr:colOff>
          <xdr:row>13</xdr:row>
          <xdr:rowOff>133350</xdr:rowOff>
        </xdr:to>
        <xdr:sp macro="" textlink="">
          <xdr:nvSpPr>
            <xdr:cNvPr id="3075" name="ToggleButton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13</xdr:col>
      <xdr:colOff>76200</xdr:colOff>
      <xdr:row>4</xdr:row>
      <xdr:rowOff>9525</xdr:rowOff>
    </xdr:from>
    <xdr:to>
      <xdr:col>13</xdr:col>
      <xdr:colOff>2209800</xdr:colOff>
      <xdr:row>8</xdr:row>
      <xdr:rowOff>88773</xdr:rowOff>
    </xdr:to>
    <xdr:sp macro="" textlink="">
      <xdr:nvSpPr>
        <xdr:cNvPr id="3" name="Bulle ronde 2"/>
        <xdr:cNvSpPr/>
      </xdr:nvSpPr>
      <xdr:spPr>
        <a:xfrm>
          <a:off x="11620500" y="1057275"/>
          <a:ext cx="2133600" cy="917448"/>
        </a:xfrm>
        <a:prstGeom prst="wedgeEllipseCallout">
          <a:avLst>
            <a:gd name="adj1" fmla="val -27529"/>
            <a:gd name="adj2" fmla="val 94684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tx2"/>
              </a:solidFill>
            </a:rPr>
            <a:t>Membres ayant 80 ans cette année</a:t>
          </a:r>
        </a:p>
        <a:p>
          <a:pPr algn="ctr"/>
          <a:r>
            <a:rPr lang="fr-FR" sz="1100" b="1" i="0" u="sng" baseline="0">
              <a:solidFill>
                <a:srgbClr val="FF0000"/>
              </a:solidFill>
            </a:rPr>
            <a:t>Cliquez ici</a:t>
          </a:r>
          <a:endParaRPr lang="fr-FR" sz="1500" b="1" i="0" u="sng" baseline="0">
            <a:solidFill>
              <a:srgbClr val="FF0000"/>
            </a:solidFill>
          </a:endParaRPr>
        </a:p>
        <a:p>
          <a:pPr algn="ctr"/>
          <a:endParaRPr lang="fr-FR" sz="1500" b="1" i="0" baseline="0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1009650</xdr:colOff>
      <xdr:row>263</xdr:row>
      <xdr:rowOff>123825</xdr:rowOff>
    </xdr:from>
    <xdr:to>
      <xdr:col>13</xdr:col>
      <xdr:colOff>2000250</xdr:colOff>
      <xdr:row>266</xdr:row>
      <xdr:rowOff>107823</xdr:rowOff>
    </xdr:to>
    <xdr:sp macro="" textlink="">
      <xdr:nvSpPr>
        <xdr:cNvPr id="2" name="Légende encadrée 2 1"/>
        <xdr:cNvSpPr/>
      </xdr:nvSpPr>
      <xdr:spPr>
        <a:xfrm>
          <a:off x="12553950" y="1590675"/>
          <a:ext cx="990600" cy="612648"/>
        </a:xfrm>
        <a:prstGeom prst="borderCallout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Annuler le</a:t>
          </a:r>
        </a:p>
        <a:p>
          <a:pPr algn="ctr"/>
          <a:r>
            <a:rPr lang="fr-FR" sz="1400"/>
            <a:t>filtre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28</xdr:row>
      <xdr:rowOff>85724</xdr:rowOff>
    </xdr:from>
    <xdr:to>
      <xdr:col>2</xdr:col>
      <xdr:colOff>238125</xdr:colOff>
      <xdr:row>30</xdr:row>
      <xdr:rowOff>9525</xdr:rowOff>
    </xdr:to>
    <xdr:sp macro="" textlink="">
      <xdr:nvSpPr>
        <xdr:cNvPr id="2" name="Rectangle 1"/>
        <xdr:cNvSpPr/>
      </xdr:nvSpPr>
      <xdr:spPr>
        <a:xfrm>
          <a:off x="123825" y="5781674"/>
          <a:ext cx="93345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142875</xdr:colOff>
      <xdr:row>28</xdr:row>
      <xdr:rowOff>76200</xdr:rowOff>
    </xdr:from>
    <xdr:to>
      <xdr:col>6</xdr:col>
      <xdr:colOff>0</xdr:colOff>
      <xdr:row>30</xdr:row>
      <xdr:rowOff>1</xdr:rowOff>
    </xdr:to>
    <xdr:sp macro="" textlink="">
      <xdr:nvSpPr>
        <xdr:cNvPr id="4" name="Rectangle 3"/>
        <xdr:cNvSpPr/>
      </xdr:nvSpPr>
      <xdr:spPr>
        <a:xfrm>
          <a:off x="120967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142875</xdr:colOff>
      <xdr:row>28</xdr:row>
      <xdr:rowOff>76200</xdr:rowOff>
    </xdr:from>
    <xdr:to>
      <xdr:col>9</xdr:col>
      <xdr:colOff>0</xdr:colOff>
      <xdr:row>30</xdr:row>
      <xdr:rowOff>1</xdr:rowOff>
    </xdr:to>
    <xdr:sp macro="" textlink="">
      <xdr:nvSpPr>
        <xdr:cNvPr id="5" name="Rectangle 4"/>
        <xdr:cNvSpPr/>
      </xdr:nvSpPr>
      <xdr:spPr>
        <a:xfrm>
          <a:off x="23241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142875</xdr:colOff>
      <xdr:row>28</xdr:row>
      <xdr:rowOff>76200</xdr:rowOff>
    </xdr:from>
    <xdr:to>
      <xdr:col>12</xdr:col>
      <xdr:colOff>0</xdr:colOff>
      <xdr:row>30</xdr:row>
      <xdr:rowOff>1</xdr:rowOff>
    </xdr:to>
    <xdr:sp macro="" textlink="">
      <xdr:nvSpPr>
        <xdr:cNvPr id="7" name="Rectangle 6"/>
        <xdr:cNvSpPr/>
      </xdr:nvSpPr>
      <xdr:spPr>
        <a:xfrm>
          <a:off x="332422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161925</xdr:colOff>
      <xdr:row>28</xdr:row>
      <xdr:rowOff>76200</xdr:rowOff>
    </xdr:from>
    <xdr:to>
      <xdr:col>15</xdr:col>
      <xdr:colOff>19050</xdr:colOff>
      <xdr:row>30</xdr:row>
      <xdr:rowOff>1</xdr:rowOff>
    </xdr:to>
    <xdr:sp macro="" textlink="">
      <xdr:nvSpPr>
        <xdr:cNvPr id="9" name="Rectangle 8"/>
        <xdr:cNvSpPr/>
      </xdr:nvSpPr>
      <xdr:spPr>
        <a:xfrm>
          <a:off x="451485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123825</xdr:colOff>
      <xdr:row>28</xdr:row>
      <xdr:rowOff>76200</xdr:rowOff>
    </xdr:from>
    <xdr:to>
      <xdr:col>17</xdr:col>
      <xdr:colOff>247650</xdr:colOff>
      <xdr:row>30</xdr:row>
      <xdr:rowOff>1</xdr:rowOff>
    </xdr:to>
    <xdr:sp macro="" textlink="">
      <xdr:nvSpPr>
        <xdr:cNvPr id="10" name="Rectangle 9"/>
        <xdr:cNvSpPr/>
      </xdr:nvSpPr>
      <xdr:spPr>
        <a:xfrm>
          <a:off x="55626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104775</xdr:colOff>
      <xdr:row>28</xdr:row>
      <xdr:rowOff>66675</xdr:rowOff>
    </xdr:from>
    <xdr:to>
      <xdr:col>20</xdr:col>
      <xdr:colOff>228600</xdr:colOff>
      <xdr:row>29</xdr:row>
      <xdr:rowOff>247651</xdr:rowOff>
    </xdr:to>
    <xdr:sp macro="" textlink="">
      <xdr:nvSpPr>
        <xdr:cNvPr id="11" name="Rectangle 10"/>
        <xdr:cNvSpPr/>
      </xdr:nvSpPr>
      <xdr:spPr>
        <a:xfrm>
          <a:off x="662940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104775</xdr:colOff>
      <xdr:row>28</xdr:row>
      <xdr:rowOff>66675</xdr:rowOff>
    </xdr:from>
    <xdr:to>
      <xdr:col>23</xdr:col>
      <xdr:colOff>238125</xdr:colOff>
      <xdr:row>29</xdr:row>
      <xdr:rowOff>247651</xdr:rowOff>
    </xdr:to>
    <xdr:sp macro="" textlink="">
      <xdr:nvSpPr>
        <xdr:cNvPr id="12" name="Rectangle 11"/>
        <xdr:cNvSpPr/>
      </xdr:nvSpPr>
      <xdr:spPr>
        <a:xfrm>
          <a:off x="771525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76200</xdr:colOff>
      <xdr:row>28</xdr:row>
      <xdr:rowOff>76200</xdr:rowOff>
    </xdr:from>
    <xdr:to>
      <xdr:col>26</xdr:col>
      <xdr:colOff>200025</xdr:colOff>
      <xdr:row>30</xdr:row>
      <xdr:rowOff>1</xdr:rowOff>
    </xdr:to>
    <xdr:sp macro="" textlink="">
      <xdr:nvSpPr>
        <xdr:cNvPr id="13" name="Rectangle 12"/>
        <xdr:cNvSpPr/>
      </xdr:nvSpPr>
      <xdr:spPr>
        <a:xfrm>
          <a:off x="87630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0</xdr:colOff>
      <xdr:row>28</xdr:row>
      <xdr:rowOff>76200</xdr:rowOff>
    </xdr:from>
    <xdr:to>
      <xdr:col>29</xdr:col>
      <xdr:colOff>0</xdr:colOff>
      <xdr:row>30</xdr:row>
      <xdr:rowOff>1</xdr:rowOff>
    </xdr:to>
    <xdr:sp macro="" textlink="">
      <xdr:nvSpPr>
        <xdr:cNvPr id="14" name="Rectangle 13"/>
        <xdr:cNvSpPr/>
      </xdr:nvSpPr>
      <xdr:spPr>
        <a:xfrm>
          <a:off x="9772650" y="5772150"/>
          <a:ext cx="80962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9</xdr:row>
          <xdr:rowOff>28575</xdr:rowOff>
        </xdr:from>
        <xdr:to>
          <xdr:col>5</xdr:col>
          <xdr:colOff>171450</xdr:colOff>
          <xdr:row>11</xdr:row>
          <xdr:rowOff>133350</xdr:rowOff>
        </xdr:to>
        <xdr:sp macro="" textlink="">
          <xdr:nvSpPr>
            <xdr:cNvPr id="2049" name="Toggle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\Epargne\Users\Carine\AppData\Local\Temp\Users\Jean-Louis\Desktop\Base%20des%20donn&#233;es(Forum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.3 colonne auto"/>
      <sheetName val="Casiers PC"/>
      <sheetName val="Tab.print"/>
      <sheetName val="valeur mois"/>
      <sheetName val="Fiche individuel"/>
      <sheetName val="Feuil"/>
      <sheetName val="Feuil3"/>
    </sheetNames>
    <sheetDataSet>
      <sheetData sheetId="0" refreshError="1">
        <row r="2">
          <cell r="A2" t="str">
            <v>NOWAK  Fanny</v>
          </cell>
          <cell r="B2" t="str">
            <v>NOWAK</v>
          </cell>
          <cell r="C2" t="str">
            <v>Fanny</v>
          </cell>
          <cell r="D2">
            <v>1</v>
          </cell>
        </row>
        <row r="3">
          <cell r="A3" t="str">
            <v>SIMONIN  Gisèle</v>
          </cell>
          <cell r="B3" t="str">
            <v>SIMONIN</v>
          </cell>
          <cell r="C3" t="str">
            <v>Gisèle</v>
          </cell>
          <cell r="D3">
            <v>2</v>
          </cell>
        </row>
        <row r="4">
          <cell r="A4" t="str">
            <v>LORENZ  Pascal</v>
          </cell>
          <cell r="B4" t="str">
            <v>LORENZ</v>
          </cell>
          <cell r="C4" t="str">
            <v>Pascal</v>
          </cell>
          <cell r="D4">
            <v>3</v>
          </cell>
        </row>
        <row r="5">
          <cell r="A5" t="str">
            <v>WOLDRICH  Irène</v>
          </cell>
          <cell r="B5" t="str">
            <v>WOLDRICH</v>
          </cell>
          <cell r="C5" t="str">
            <v>Irène</v>
          </cell>
          <cell r="D5">
            <v>4</v>
          </cell>
        </row>
        <row r="6">
          <cell r="A6" t="str">
            <v>ZIELINSKI  Joseph</v>
          </cell>
          <cell r="B6" t="str">
            <v>ZIELINSKI</v>
          </cell>
          <cell r="C6" t="str">
            <v>Joseph</v>
          </cell>
          <cell r="D6">
            <v>5</v>
          </cell>
        </row>
        <row r="7">
          <cell r="A7" t="str">
            <v/>
          </cell>
          <cell r="D7">
            <v>6</v>
          </cell>
        </row>
        <row r="8">
          <cell r="A8" t="str">
            <v>HEINTZ   Mireille</v>
          </cell>
          <cell r="B8" t="str">
            <v xml:space="preserve">HEINTZ </v>
          </cell>
          <cell r="C8" t="str">
            <v>Mireille</v>
          </cell>
          <cell r="D8">
            <v>7</v>
          </cell>
        </row>
        <row r="9">
          <cell r="A9" t="str">
            <v>ZIELINSKI  Monique</v>
          </cell>
          <cell r="B9" t="str">
            <v>ZIELINSKI</v>
          </cell>
          <cell r="C9" t="str">
            <v>Monique</v>
          </cell>
          <cell r="D9">
            <v>8</v>
          </cell>
        </row>
        <row r="10">
          <cell r="A10" t="str">
            <v>BORNER  Catherine</v>
          </cell>
          <cell r="B10" t="str">
            <v>BORNER</v>
          </cell>
          <cell r="C10" t="str">
            <v>Catherine</v>
          </cell>
          <cell r="D10">
            <v>9</v>
          </cell>
        </row>
        <row r="11">
          <cell r="A11" t="str">
            <v>MAILWALD  Mireille</v>
          </cell>
          <cell r="B11" t="str">
            <v>MAILWALD</v>
          </cell>
          <cell r="C11" t="str">
            <v>Mireille</v>
          </cell>
          <cell r="D11">
            <v>10</v>
          </cell>
        </row>
        <row r="12">
          <cell r="A12" t="str">
            <v>TOUSSAINT  Danielle</v>
          </cell>
          <cell r="B12" t="str">
            <v>TOUSSAINT</v>
          </cell>
          <cell r="C12" t="str">
            <v>Danielle</v>
          </cell>
          <cell r="D12">
            <v>11</v>
          </cell>
        </row>
        <row r="13">
          <cell r="A13" t="str">
            <v>ZIMMER  Stéphan</v>
          </cell>
          <cell r="B13" t="str">
            <v>ZIMMER</v>
          </cell>
          <cell r="C13" t="str">
            <v>Stéphan</v>
          </cell>
          <cell r="D13">
            <v>12</v>
          </cell>
        </row>
        <row r="14">
          <cell r="A14" t="str">
            <v>KNEPPER  Bernard</v>
          </cell>
          <cell r="B14" t="str">
            <v>KNEPPER</v>
          </cell>
          <cell r="C14" t="str">
            <v>Bernard</v>
          </cell>
          <cell r="D14">
            <v>13</v>
          </cell>
        </row>
        <row r="15">
          <cell r="A15" t="str">
            <v>HESS  Renée</v>
          </cell>
          <cell r="B15" t="str">
            <v>HESS</v>
          </cell>
          <cell r="C15" t="str">
            <v>Renée</v>
          </cell>
          <cell r="D15">
            <v>14</v>
          </cell>
        </row>
        <row r="16">
          <cell r="A16" t="str">
            <v>SERRA  Sandro</v>
          </cell>
          <cell r="B16" t="str">
            <v>SERRA</v>
          </cell>
          <cell r="C16" t="str">
            <v>Sandro</v>
          </cell>
          <cell r="D16">
            <v>15</v>
          </cell>
        </row>
        <row r="17">
          <cell r="A17" t="str">
            <v>PODLASZ  Michel</v>
          </cell>
          <cell r="B17" t="str">
            <v>PODLASZ</v>
          </cell>
          <cell r="C17" t="str">
            <v>Michel</v>
          </cell>
          <cell r="D17">
            <v>16</v>
          </cell>
        </row>
        <row r="18">
          <cell r="A18" t="str">
            <v>PODLASZ  Yolande</v>
          </cell>
          <cell r="B18" t="str">
            <v>PODLASZ</v>
          </cell>
          <cell r="C18" t="str">
            <v>Yolande</v>
          </cell>
          <cell r="D18">
            <v>17</v>
          </cell>
        </row>
        <row r="19">
          <cell r="A19" t="str">
            <v>ZIMMER  Elise</v>
          </cell>
          <cell r="B19" t="str">
            <v>ZIMMER</v>
          </cell>
          <cell r="C19" t="str">
            <v>Elise</v>
          </cell>
          <cell r="D19">
            <v>18</v>
          </cell>
        </row>
        <row r="20">
          <cell r="A20" t="str">
            <v>BLECHMIDT  Thérèse</v>
          </cell>
          <cell r="B20" t="str">
            <v>BLECHMIDT</v>
          </cell>
          <cell r="C20" t="str">
            <v>Thérèse</v>
          </cell>
          <cell r="D20">
            <v>19</v>
          </cell>
        </row>
        <row r="21">
          <cell r="A21" t="str">
            <v>ZIELINSKI  Fréderic</v>
          </cell>
          <cell r="B21" t="str">
            <v>ZIELINSKI</v>
          </cell>
          <cell r="C21" t="str">
            <v>Fréderic</v>
          </cell>
          <cell r="D21">
            <v>20</v>
          </cell>
        </row>
        <row r="22">
          <cell r="A22" t="str">
            <v>METZ  Annita</v>
          </cell>
          <cell r="B22" t="str">
            <v>METZ</v>
          </cell>
          <cell r="C22" t="str">
            <v>Annita</v>
          </cell>
          <cell r="D22">
            <v>21</v>
          </cell>
        </row>
        <row r="23">
          <cell r="A23" t="str">
            <v>WEBER  Gunther</v>
          </cell>
          <cell r="B23" t="str">
            <v>WEBER</v>
          </cell>
          <cell r="C23" t="str">
            <v>Gunther</v>
          </cell>
          <cell r="D23">
            <v>22</v>
          </cell>
        </row>
        <row r="24">
          <cell r="A24" t="str">
            <v>BLECHSMIDT  Thérèse</v>
          </cell>
          <cell r="B24" t="str">
            <v>BLECHSMIDT</v>
          </cell>
          <cell r="C24" t="str">
            <v>Thérèse</v>
          </cell>
          <cell r="D24">
            <v>23</v>
          </cell>
        </row>
        <row r="25">
          <cell r="A25" t="str">
            <v>STAUFER  Christine</v>
          </cell>
          <cell r="B25" t="str">
            <v>STAUFER</v>
          </cell>
          <cell r="C25" t="str">
            <v>Christine</v>
          </cell>
          <cell r="D25">
            <v>24</v>
          </cell>
        </row>
        <row r="26">
          <cell r="A26" t="str">
            <v>KENDZIE  Jeannette</v>
          </cell>
          <cell r="B26" t="str">
            <v>KENDZIE</v>
          </cell>
          <cell r="C26" t="str">
            <v>Jeannette</v>
          </cell>
          <cell r="D26">
            <v>25</v>
          </cell>
        </row>
        <row r="27">
          <cell r="A27" t="str">
            <v>SKERAK  Béatrice</v>
          </cell>
          <cell r="B27" t="str">
            <v>SKERAK</v>
          </cell>
          <cell r="C27" t="str">
            <v>Béatrice</v>
          </cell>
          <cell r="D27">
            <v>26</v>
          </cell>
        </row>
        <row r="28">
          <cell r="A28" t="str">
            <v>SAUNIER  Charlotte</v>
          </cell>
          <cell r="B28" t="str">
            <v>SAUNIER</v>
          </cell>
          <cell r="C28" t="str">
            <v>Charlotte</v>
          </cell>
          <cell r="D28">
            <v>27</v>
          </cell>
        </row>
        <row r="29">
          <cell r="A29" t="str">
            <v>ZIELINSKI  Stéphane</v>
          </cell>
          <cell r="B29" t="str">
            <v>ZIELINSKI</v>
          </cell>
          <cell r="C29" t="str">
            <v>Stéphane</v>
          </cell>
          <cell r="D29">
            <v>28</v>
          </cell>
        </row>
        <row r="30">
          <cell r="A30" t="str">
            <v>SADDI  Alexandre</v>
          </cell>
          <cell r="B30" t="str">
            <v>SADDI</v>
          </cell>
          <cell r="C30" t="str">
            <v>Alexandre</v>
          </cell>
          <cell r="D30">
            <v>29</v>
          </cell>
        </row>
        <row r="31">
          <cell r="A31" t="str">
            <v>FURNO  Nicole</v>
          </cell>
          <cell r="B31" t="str">
            <v>FURNO</v>
          </cell>
          <cell r="C31" t="str">
            <v>Nicole</v>
          </cell>
          <cell r="D31">
            <v>30</v>
          </cell>
        </row>
        <row r="32">
          <cell r="A32" t="str">
            <v>LORENZ  Fréderique</v>
          </cell>
          <cell r="B32" t="str">
            <v>LORENZ</v>
          </cell>
          <cell r="C32" t="str">
            <v>Fréderique</v>
          </cell>
          <cell r="D32">
            <v>31</v>
          </cell>
        </row>
        <row r="33">
          <cell r="A33" t="str">
            <v>LUCZAK  Jean-Serge</v>
          </cell>
          <cell r="B33" t="str">
            <v>LUCZAK</v>
          </cell>
          <cell r="C33" t="str">
            <v>Jean-Serge</v>
          </cell>
          <cell r="D33">
            <v>32</v>
          </cell>
        </row>
        <row r="34">
          <cell r="A34" t="str">
            <v>LUCZAC  Alain</v>
          </cell>
          <cell r="B34" t="str">
            <v>LUCZAC</v>
          </cell>
          <cell r="C34" t="str">
            <v>Alain</v>
          </cell>
          <cell r="D34">
            <v>33</v>
          </cell>
        </row>
        <row r="35">
          <cell r="A35" t="str">
            <v>HESS  Sandra</v>
          </cell>
          <cell r="B35" t="str">
            <v>HESS</v>
          </cell>
          <cell r="C35" t="str">
            <v>Sandra</v>
          </cell>
          <cell r="D35">
            <v>34</v>
          </cell>
        </row>
        <row r="36">
          <cell r="A36" t="str">
            <v>BLAUMEISER   Louise</v>
          </cell>
          <cell r="B36" t="str">
            <v xml:space="preserve">BLAUMEISER </v>
          </cell>
          <cell r="C36" t="str">
            <v>Louise</v>
          </cell>
          <cell r="D36">
            <v>35</v>
          </cell>
        </row>
        <row r="37">
          <cell r="A37" t="str">
            <v>SCHOLL  Isabelle</v>
          </cell>
          <cell r="B37" t="str">
            <v>SCHOLL</v>
          </cell>
          <cell r="C37" t="str">
            <v>Isabelle</v>
          </cell>
          <cell r="D37">
            <v>36</v>
          </cell>
        </row>
        <row r="38">
          <cell r="A38" t="str">
            <v>HESS  Fabienne</v>
          </cell>
          <cell r="B38" t="str">
            <v>HESS</v>
          </cell>
          <cell r="C38" t="str">
            <v>Fabienne</v>
          </cell>
          <cell r="D38">
            <v>37</v>
          </cell>
        </row>
        <row r="39">
          <cell r="A39" t="str">
            <v>KNEPPER  Thierry</v>
          </cell>
          <cell r="B39" t="str">
            <v>KNEPPER</v>
          </cell>
          <cell r="C39" t="str">
            <v>Thierry</v>
          </cell>
          <cell r="D39">
            <v>38</v>
          </cell>
        </row>
        <row r="40">
          <cell r="A40" t="str">
            <v>MARES   Maya</v>
          </cell>
          <cell r="B40" t="str">
            <v xml:space="preserve">MARES </v>
          </cell>
          <cell r="C40" t="str">
            <v>Maya</v>
          </cell>
          <cell r="D40">
            <v>39</v>
          </cell>
        </row>
        <row r="41">
          <cell r="A41" t="str">
            <v>GAMBIER  Olivier</v>
          </cell>
          <cell r="B41" t="str">
            <v>GAMBIER</v>
          </cell>
          <cell r="C41" t="str">
            <v>Olivier</v>
          </cell>
          <cell r="D41">
            <v>40</v>
          </cell>
        </row>
        <row r="42">
          <cell r="A42" t="str">
            <v>WEBER  Francis</v>
          </cell>
          <cell r="B42" t="str">
            <v>WEBER</v>
          </cell>
          <cell r="C42" t="str">
            <v>Francis</v>
          </cell>
          <cell r="D42">
            <v>41</v>
          </cell>
        </row>
        <row r="43">
          <cell r="A43" t="str">
            <v>GAMBIER  Françoise</v>
          </cell>
          <cell r="B43" t="str">
            <v>GAMBIER</v>
          </cell>
          <cell r="C43" t="str">
            <v>Françoise</v>
          </cell>
          <cell r="D43">
            <v>42</v>
          </cell>
        </row>
        <row r="44">
          <cell r="A44" t="str">
            <v>GAMBIER  Daniel</v>
          </cell>
          <cell r="B44" t="str">
            <v>GAMBIER</v>
          </cell>
          <cell r="C44" t="str">
            <v>Daniel</v>
          </cell>
          <cell r="D44">
            <v>43</v>
          </cell>
        </row>
        <row r="45">
          <cell r="A45" t="str">
            <v>GROSSE  Tony</v>
          </cell>
          <cell r="B45" t="str">
            <v>GROSSE</v>
          </cell>
          <cell r="C45" t="str">
            <v>Tony</v>
          </cell>
          <cell r="D45">
            <v>44</v>
          </cell>
        </row>
        <row r="46">
          <cell r="A46" t="str">
            <v>TERCIC  Maria</v>
          </cell>
          <cell r="B46" t="str">
            <v>TERCIC</v>
          </cell>
          <cell r="C46" t="str">
            <v>Maria</v>
          </cell>
          <cell r="D46">
            <v>45</v>
          </cell>
        </row>
        <row r="47">
          <cell r="A47" t="str">
            <v>KOCH  Catherine</v>
          </cell>
          <cell r="B47" t="str">
            <v>KOCH</v>
          </cell>
          <cell r="C47" t="str">
            <v>Catherine</v>
          </cell>
          <cell r="D47">
            <v>46</v>
          </cell>
        </row>
        <row r="48">
          <cell r="A48" t="str">
            <v>SCHMITT  Hermine</v>
          </cell>
          <cell r="B48" t="str">
            <v>SCHMITT</v>
          </cell>
          <cell r="C48" t="str">
            <v>Hermine</v>
          </cell>
          <cell r="D48">
            <v>47</v>
          </cell>
        </row>
        <row r="49">
          <cell r="A49" t="str">
            <v>MAEDER  Renée</v>
          </cell>
          <cell r="B49" t="str">
            <v>MAEDER</v>
          </cell>
          <cell r="C49" t="str">
            <v>Renée</v>
          </cell>
          <cell r="D49">
            <v>48</v>
          </cell>
        </row>
        <row r="50">
          <cell r="A50" t="str">
            <v>KLECZEWSKI  Leila</v>
          </cell>
          <cell r="B50" t="str">
            <v>KLECZEWSKI</v>
          </cell>
          <cell r="C50" t="str">
            <v>Leila</v>
          </cell>
          <cell r="D50">
            <v>49</v>
          </cell>
        </row>
        <row r="51">
          <cell r="A51" t="str">
            <v>KNEPPER  Marie</v>
          </cell>
          <cell r="B51" t="str">
            <v>KNEPPER</v>
          </cell>
          <cell r="C51" t="str">
            <v>Marie</v>
          </cell>
          <cell r="D51">
            <v>50</v>
          </cell>
        </row>
        <row r="52">
          <cell r="A52" t="str">
            <v/>
          </cell>
          <cell r="D52">
            <v>51</v>
          </cell>
        </row>
        <row r="53">
          <cell r="A53" t="str">
            <v>TURCINOVIC  Christian</v>
          </cell>
          <cell r="B53" t="str">
            <v>TURCINOVIC</v>
          </cell>
          <cell r="C53" t="str">
            <v>Christian</v>
          </cell>
          <cell r="D53">
            <v>52</v>
          </cell>
        </row>
        <row r="54">
          <cell r="A54" t="str">
            <v>CARMAGNANI  Martine</v>
          </cell>
          <cell r="B54" t="str">
            <v>CARMAGNANI</v>
          </cell>
          <cell r="C54" t="str">
            <v>Martine</v>
          </cell>
          <cell r="D54">
            <v>53</v>
          </cell>
        </row>
        <row r="55">
          <cell r="A55" t="str">
            <v>RIFFEL  Sandra</v>
          </cell>
          <cell r="B55" t="str">
            <v>RIFFEL</v>
          </cell>
          <cell r="C55" t="str">
            <v>Sandra</v>
          </cell>
          <cell r="D55">
            <v>54</v>
          </cell>
        </row>
        <row r="56">
          <cell r="A56" t="str">
            <v>BOUR   Marjorie</v>
          </cell>
          <cell r="B56" t="str">
            <v xml:space="preserve">BOUR </v>
          </cell>
          <cell r="C56" t="str">
            <v>Marjorie</v>
          </cell>
          <cell r="D56">
            <v>55</v>
          </cell>
        </row>
        <row r="57">
          <cell r="A57" t="str">
            <v>KWASNIEWSKI  Fabrice</v>
          </cell>
          <cell r="B57" t="str">
            <v>KWASNIEWSKI</v>
          </cell>
          <cell r="C57" t="str">
            <v>Fabrice</v>
          </cell>
          <cell r="D57">
            <v>56</v>
          </cell>
        </row>
        <row r="58">
          <cell r="A58" t="str">
            <v/>
          </cell>
          <cell r="D58">
            <v>57</v>
          </cell>
        </row>
        <row r="59">
          <cell r="A59" t="str">
            <v>WROTYNCKI  Catherine</v>
          </cell>
          <cell r="B59" t="str">
            <v>WROTYNCKI</v>
          </cell>
          <cell r="C59" t="str">
            <v>Catherine</v>
          </cell>
          <cell r="D59">
            <v>58</v>
          </cell>
        </row>
        <row r="60">
          <cell r="A60" t="str">
            <v/>
          </cell>
          <cell r="D60">
            <v>59</v>
          </cell>
        </row>
        <row r="61">
          <cell r="A61" t="str">
            <v>PIECHOKI  Antoinette</v>
          </cell>
          <cell r="B61" t="str">
            <v>PIECHOKI</v>
          </cell>
          <cell r="C61" t="str">
            <v>Antoinette</v>
          </cell>
          <cell r="D61">
            <v>60</v>
          </cell>
        </row>
        <row r="62">
          <cell r="A62" t="str">
            <v>PATZEC  Marie</v>
          </cell>
          <cell r="B62" t="str">
            <v>PATZEC</v>
          </cell>
          <cell r="C62" t="str">
            <v>Marie</v>
          </cell>
          <cell r="D62">
            <v>61</v>
          </cell>
        </row>
        <row r="63">
          <cell r="A63" t="str">
            <v/>
          </cell>
          <cell r="D63">
            <v>62</v>
          </cell>
        </row>
        <row r="64">
          <cell r="A64" t="str">
            <v/>
          </cell>
          <cell r="D64">
            <v>63</v>
          </cell>
        </row>
        <row r="65">
          <cell r="A65" t="str">
            <v>GOETTMANN  Nathalie</v>
          </cell>
          <cell r="B65" t="str">
            <v>GOETTMANN</v>
          </cell>
          <cell r="C65" t="str">
            <v>Nathalie</v>
          </cell>
          <cell r="D65">
            <v>64</v>
          </cell>
        </row>
        <row r="66">
          <cell r="A66" t="str">
            <v/>
          </cell>
          <cell r="D66">
            <v>65</v>
          </cell>
        </row>
        <row r="67">
          <cell r="A67" t="str">
            <v>SCHREER  Magalie</v>
          </cell>
          <cell r="B67" t="str">
            <v>SCHREER</v>
          </cell>
          <cell r="C67" t="str">
            <v>Magalie</v>
          </cell>
          <cell r="D67">
            <v>66</v>
          </cell>
        </row>
        <row r="68">
          <cell r="A68" t="str">
            <v/>
          </cell>
          <cell r="D68">
            <v>67</v>
          </cell>
        </row>
        <row r="69">
          <cell r="A69" t="str">
            <v/>
          </cell>
          <cell r="D69">
            <v>68</v>
          </cell>
        </row>
        <row r="70">
          <cell r="A70" t="str">
            <v>RASS  Dorothée</v>
          </cell>
          <cell r="B70" t="str">
            <v>RASS</v>
          </cell>
          <cell r="C70" t="str">
            <v>Dorothée</v>
          </cell>
          <cell r="D70">
            <v>69</v>
          </cell>
        </row>
        <row r="71">
          <cell r="A71" t="str">
            <v/>
          </cell>
          <cell r="D71">
            <v>70</v>
          </cell>
        </row>
        <row r="72">
          <cell r="A72" t="str">
            <v>DEZELAK  Odile</v>
          </cell>
          <cell r="B72" t="str">
            <v>DEZELAK</v>
          </cell>
          <cell r="C72" t="str">
            <v>Odile</v>
          </cell>
          <cell r="D72">
            <v>71</v>
          </cell>
        </row>
        <row r="73">
          <cell r="A73" t="str">
            <v/>
          </cell>
          <cell r="D73">
            <v>72</v>
          </cell>
        </row>
        <row r="74">
          <cell r="A74" t="str">
            <v>ALTMEIER  Carine</v>
          </cell>
          <cell r="B74" t="str">
            <v>ALTMEIER</v>
          </cell>
          <cell r="C74" t="str">
            <v>Carine</v>
          </cell>
          <cell r="D74">
            <v>73</v>
          </cell>
        </row>
        <row r="75">
          <cell r="A75" t="str">
            <v>HESS  Dominique</v>
          </cell>
          <cell r="B75" t="str">
            <v>HESS</v>
          </cell>
          <cell r="C75" t="str">
            <v>Dominique</v>
          </cell>
          <cell r="D75">
            <v>74</v>
          </cell>
        </row>
        <row r="76">
          <cell r="A76" t="str">
            <v>HESS  Camille</v>
          </cell>
          <cell r="B76" t="str">
            <v>HESS</v>
          </cell>
          <cell r="C76" t="str">
            <v>Camille</v>
          </cell>
          <cell r="D76">
            <v>75</v>
          </cell>
        </row>
        <row r="77">
          <cell r="A77" t="str">
            <v>SLEBODA  René</v>
          </cell>
          <cell r="B77" t="str">
            <v>SLEBODA</v>
          </cell>
          <cell r="C77" t="str">
            <v>René</v>
          </cell>
          <cell r="D77">
            <v>76</v>
          </cell>
        </row>
        <row r="78">
          <cell r="A78" t="str">
            <v>KIRCH  Mariette</v>
          </cell>
          <cell r="B78" t="str">
            <v>KIRCH</v>
          </cell>
          <cell r="C78" t="str">
            <v>Mariette</v>
          </cell>
          <cell r="D78">
            <v>77</v>
          </cell>
        </row>
        <row r="79">
          <cell r="A79" t="str">
            <v/>
          </cell>
          <cell r="D79">
            <v>78</v>
          </cell>
        </row>
        <row r="80">
          <cell r="A80" t="str">
            <v>SLEBODA  Antoinette</v>
          </cell>
          <cell r="B80" t="str">
            <v>SLEBODA</v>
          </cell>
          <cell r="C80" t="str">
            <v>Antoinette</v>
          </cell>
          <cell r="D80">
            <v>79</v>
          </cell>
        </row>
        <row r="81">
          <cell r="A81" t="str">
            <v/>
          </cell>
          <cell r="D81">
            <v>80</v>
          </cell>
        </row>
        <row r="82">
          <cell r="A82" t="str">
            <v>OSMUK   Joseph</v>
          </cell>
          <cell r="B82" t="str">
            <v xml:space="preserve">OSMUK </v>
          </cell>
          <cell r="C82" t="str">
            <v>Joseph</v>
          </cell>
          <cell r="D82">
            <v>81</v>
          </cell>
        </row>
        <row r="83">
          <cell r="A83" t="str">
            <v>KLEIN  Julie</v>
          </cell>
          <cell r="B83" t="str">
            <v>KLEIN</v>
          </cell>
          <cell r="C83" t="str">
            <v>Julie</v>
          </cell>
          <cell r="D83">
            <v>82</v>
          </cell>
        </row>
        <row r="84">
          <cell r="A84" t="str">
            <v>MALECKI  Jean-Marie</v>
          </cell>
          <cell r="B84" t="str">
            <v>MALECKI</v>
          </cell>
          <cell r="C84" t="str">
            <v>Jean-Marie</v>
          </cell>
          <cell r="D84">
            <v>83</v>
          </cell>
        </row>
        <row r="85">
          <cell r="A85" t="str">
            <v/>
          </cell>
          <cell r="D85">
            <v>84</v>
          </cell>
        </row>
        <row r="86">
          <cell r="A86" t="str">
            <v>MALECKI  M.-Thérèse</v>
          </cell>
          <cell r="B86" t="str">
            <v>MALECKI</v>
          </cell>
          <cell r="C86" t="str">
            <v>M.-Thérèse</v>
          </cell>
          <cell r="D86">
            <v>85</v>
          </cell>
        </row>
        <row r="87">
          <cell r="A87" t="str">
            <v/>
          </cell>
          <cell r="D87">
            <v>86</v>
          </cell>
        </row>
        <row r="88">
          <cell r="A88" t="str">
            <v/>
          </cell>
          <cell r="D88">
            <v>87</v>
          </cell>
        </row>
        <row r="89">
          <cell r="A89" t="str">
            <v/>
          </cell>
          <cell r="D89">
            <v>88</v>
          </cell>
        </row>
        <row r="90">
          <cell r="A90" t="str">
            <v>SZEFER  Nathalie</v>
          </cell>
          <cell r="B90" t="str">
            <v>SZEFER</v>
          </cell>
          <cell r="C90" t="str">
            <v>Nathalie</v>
          </cell>
          <cell r="D90">
            <v>89</v>
          </cell>
        </row>
        <row r="91">
          <cell r="A91" t="str">
            <v>HESS  Erna</v>
          </cell>
          <cell r="B91" t="str">
            <v>HESS</v>
          </cell>
          <cell r="C91" t="str">
            <v>Erna</v>
          </cell>
          <cell r="D91">
            <v>90</v>
          </cell>
        </row>
        <row r="92">
          <cell r="A92" t="str">
            <v>HESS  Louise</v>
          </cell>
          <cell r="B92" t="str">
            <v>HESS</v>
          </cell>
          <cell r="C92" t="str">
            <v>Louise</v>
          </cell>
          <cell r="D92">
            <v>91</v>
          </cell>
        </row>
        <row r="93">
          <cell r="A93" t="str">
            <v>KOCH  Claude</v>
          </cell>
          <cell r="B93" t="str">
            <v>KOCH</v>
          </cell>
          <cell r="C93" t="str">
            <v>Claude</v>
          </cell>
          <cell r="D93">
            <v>92</v>
          </cell>
        </row>
        <row r="94">
          <cell r="A94" t="str">
            <v>ZIMMER  Eliane</v>
          </cell>
          <cell r="B94" t="str">
            <v>ZIMMER</v>
          </cell>
          <cell r="C94" t="str">
            <v>Eliane</v>
          </cell>
          <cell r="D94">
            <v>93</v>
          </cell>
        </row>
        <row r="95">
          <cell r="A95" t="str">
            <v>LORENTZ  M. - France</v>
          </cell>
          <cell r="B95" t="str">
            <v>LORENTZ</v>
          </cell>
          <cell r="C95" t="str">
            <v>M. - France</v>
          </cell>
          <cell r="D95">
            <v>94</v>
          </cell>
        </row>
        <row r="96">
          <cell r="A96" t="str">
            <v>HASER  Jérémie</v>
          </cell>
          <cell r="B96" t="str">
            <v>HASER</v>
          </cell>
          <cell r="C96" t="str">
            <v>Jérémie</v>
          </cell>
          <cell r="D96">
            <v>95</v>
          </cell>
        </row>
        <row r="97">
          <cell r="A97" t="str">
            <v/>
          </cell>
          <cell r="D97">
            <v>96</v>
          </cell>
        </row>
        <row r="98">
          <cell r="A98" t="str">
            <v>DEMOFSQUI  David</v>
          </cell>
          <cell r="B98" t="str">
            <v>DEMOFSQUI</v>
          </cell>
          <cell r="C98" t="str">
            <v>David</v>
          </cell>
          <cell r="D98">
            <v>97</v>
          </cell>
        </row>
        <row r="99">
          <cell r="A99" t="str">
            <v>SCHROEDER  Melanie</v>
          </cell>
          <cell r="B99" t="str">
            <v>SCHROEDER</v>
          </cell>
          <cell r="C99" t="str">
            <v>Melanie</v>
          </cell>
          <cell r="D99">
            <v>98</v>
          </cell>
        </row>
        <row r="100">
          <cell r="A100" t="str">
            <v>FRENZEL  Lisette</v>
          </cell>
          <cell r="B100" t="str">
            <v>FRENZEL</v>
          </cell>
          <cell r="C100" t="str">
            <v>Lisette</v>
          </cell>
          <cell r="D100">
            <v>99</v>
          </cell>
        </row>
        <row r="101">
          <cell r="A101" t="str">
            <v>SCHOLL  Alain</v>
          </cell>
          <cell r="B101" t="str">
            <v>SCHOLL</v>
          </cell>
          <cell r="C101" t="str">
            <v>Alain</v>
          </cell>
          <cell r="D101">
            <v>100</v>
          </cell>
        </row>
        <row r="102">
          <cell r="A102" t="str">
            <v>ENGEL  Chantal</v>
          </cell>
          <cell r="B102" t="str">
            <v>ENGEL</v>
          </cell>
          <cell r="C102" t="str">
            <v>Chantal</v>
          </cell>
          <cell r="D102">
            <v>101</v>
          </cell>
        </row>
        <row r="103">
          <cell r="A103" t="str">
            <v>LAGRANGE  Patricia</v>
          </cell>
          <cell r="B103" t="str">
            <v>LAGRANGE</v>
          </cell>
          <cell r="C103" t="str">
            <v>Patricia</v>
          </cell>
          <cell r="D103">
            <v>102</v>
          </cell>
        </row>
        <row r="104">
          <cell r="A104" t="str">
            <v>ITTEL  Nicole</v>
          </cell>
          <cell r="B104" t="str">
            <v>ITTEL</v>
          </cell>
          <cell r="C104" t="str">
            <v>Nicole</v>
          </cell>
          <cell r="D104">
            <v>103</v>
          </cell>
        </row>
        <row r="105">
          <cell r="A105" t="str">
            <v>ADAM  André</v>
          </cell>
          <cell r="B105" t="str">
            <v>ADAM</v>
          </cell>
          <cell r="C105" t="str">
            <v>André</v>
          </cell>
          <cell r="D105">
            <v>104</v>
          </cell>
        </row>
        <row r="106">
          <cell r="A106" t="str">
            <v/>
          </cell>
          <cell r="D106">
            <v>105</v>
          </cell>
        </row>
        <row r="107">
          <cell r="A107" t="str">
            <v/>
          </cell>
          <cell r="D107">
            <v>106</v>
          </cell>
        </row>
        <row r="108">
          <cell r="A108" t="str">
            <v>KNEPPER  Jeanne</v>
          </cell>
          <cell r="B108" t="str">
            <v>KNEPPER</v>
          </cell>
          <cell r="C108" t="str">
            <v>Jeanne</v>
          </cell>
          <cell r="D108">
            <v>107</v>
          </cell>
        </row>
        <row r="109">
          <cell r="A109" t="str">
            <v/>
          </cell>
          <cell r="D109">
            <v>108</v>
          </cell>
        </row>
        <row r="110">
          <cell r="A110" t="str">
            <v/>
          </cell>
          <cell r="D110">
            <v>109</v>
          </cell>
        </row>
        <row r="111">
          <cell r="A111" t="str">
            <v/>
          </cell>
          <cell r="D111">
            <v>110</v>
          </cell>
        </row>
        <row r="112">
          <cell r="A112" t="str">
            <v>BIEDRZYNSKI  Jean-Michel</v>
          </cell>
          <cell r="B112" t="str">
            <v>BIEDRZYNSKI</v>
          </cell>
          <cell r="C112" t="str">
            <v>Jean-Michel</v>
          </cell>
          <cell r="D112">
            <v>111</v>
          </cell>
        </row>
        <row r="113">
          <cell r="A113" t="str">
            <v>TIERCIC  Charles</v>
          </cell>
          <cell r="B113" t="str">
            <v>TIERCIC</v>
          </cell>
          <cell r="C113" t="str">
            <v>Charles</v>
          </cell>
          <cell r="D113">
            <v>112</v>
          </cell>
        </row>
        <row r="114">
          <cell r="A114" t="str">
            <v>BIEDRZYNSKI  Irène</v>
          </cell>
          <cell r="B114" t="str">
            <v>BIEDRZYNSKI</v>
          </cell>
          <cell r="C114" t="str">
            <v>Irène</v>
          </cell>
          <cell r="D114">
            <v>113</v>
          </cell>
        </row>
        <row r="115">
          <cell r="A115" t="str">
            <v>KOCH  M. -Louise</v>
          </cell>
          <cell r="B115" t="str">
            <v>KOCH</v>
          </cell>
          <cell r="C115" t="str">
            <v>M. -Louise</v>
          </cell>
          <cell r="D115">
            <v>114</v>
          </cell>
        </row>
        <row r="116">
          <cell r="A116" t="str">
            <v>STAUDT   Raphael</v>
          </cell>
          <cell r="B116" t="str">
            <v xml:space="preserve">STAUDT </v>
          </cell>
          <cell r="C116" t="str">
            <v>Raphael</v>
          </cell>
          <cell r="D116">
            <v>115</v>
          </cell>
        </row>
        <row r="117">
          <cell r="A117" t="str">
            <v>KONRADY  Sygmond</v>
          </cell>
          <cell r="B117" t="str">
            <v>KONRADY</v>
          </cell>
          <cell r="C117" t="str">
            <v>Sygmond</v>
          </cell>
          <cell r="D117">
            <v>116</v>
          </cell>
        </row>
        <row r="118">
          <cell r="A118" t="str">
            <v>KONRADY  M.-Thérèse</v>
          </cell>
          <cell r="B118" t="str">
            <v>KONRADY</v>
          </cell>
          <cell r="C118" t="str">
            <v>M.-Thérèse</v>
          </cell>
          <cell r="D118">
            <v>117</v>
          </cell>
        </row>
        <row r="119">
          <cell r="A119" t="str">
            <v/>
          </cell>
          <cell r="D119">
            <v>118</v>
          </cell>
        </row>
        <row r="120">
          <cell r="A120" t="str">
            <v>D'AFFARA  Jean</v>
          </cell>
          <cell r="B120" t="str">
            <v>D'AFFARA</v>
          </cell>
          <cell r="C120" t="str">
            <v>Jean</v>
          </cell>
          <cell r="D120">
            <v>119</v>
          </cell>
        </row>
        <row r="121">
          <cell r="A121" t="str">
            <v/>
          </cell>
          <cell r="D121">
            <v>120</v>
          </cell>
        </row>
        <row r="122">
          <cell r="A122" t="str">
            <v>VULLO  Michèle</v>
          </cell>
          <cell r="B122" t="str">
            <v>VULLO</v>
          </cell>
          <cell r="C122" t="str">
            <v>Michèle</v>
          </cell>
          <cell r="D122">
            <v>121</v>
          </cell>
        </row>
        <row r="123">
          <cell r="A123" t="str">
            <v>HESS  Sarah</v>
          </cell>
          <cell r="B123" t="str">
            <v>HESS</v>
          </cell>
          <cell r="C123" t="str">
            <v>Sarah</v>
          </cell>
          <cell r="D123">
            <v>122</v>
          </cell>
        </row>
        <row r="124">
          <cell r="A124" t="str">
            <v>WEISGERBER  Jérome</v>
          </cell>
          <cell r="B124" t="str">
            <v>WEISGERBER</v>
          </cell>
          <cell r="C124" t="str">
            <v>Jérome</v>
          </cell>
          <cell r="D124">
            <v>123</v>
          </cell>
        </row>
        <row r="125">
          <cell r="A125" t="str">
            <v>BEAUVAIS  Fabienne</v>
          </cell>
          <cell r="B125" t="str">
            <v>BEAUVAIS</v>
          </cell>
          <cell r="C125" t="str">
            <v>Fabienne</v>
          </cell>
          <cell r="D125">
            <v>124</v>
          </cell>
        </row>
        <row r="126">
          <cell r="A126" t="str">
            <v>MULLER  Herbert</v>
          </cell>
          <cell r="B126" t="str">
            <v>MULLER</v>
          </cell>
          <cell r="C126" t="str">
            <v>Herbert</v>
          </cell>
          <cell r="D126">
            <v>125</v>
          </cell>
        </row>
        <row r="127">
          <cell r="A127" t="str">
            <v>MULLER  Renée</v>
          </cell>
          <cell r="B127" t="str">
            <v>MULLER</v>
          </cell>
          <cell r="C127" t="str">
            <v>Renée</v>
          </cell>
          <cell r="D127">
            <v>126</v>
          </cell>
        </row>
        <row r="128">
          <cell r="A128" t="str">
            <v/>
          </cell>
          <cell r="D128">
            <v>127</v>
          </cell>
        </row>
        <row r="129">
          <cell r="A129" t="str">
            <v>DEZELAK  Jules</v>
          </cell>
          <cell r="B129" t="str">
            <v>DEZELAK</v>
          </cell>
          <cell r="C129" t="str">
            <v>Jules</v>
          </cell>
          <cell r="D129">
            <v>128</v>
          </cell>
        </row>
        <row r="130">
          <cell r="A130" t="str">
            <v>CARMAGNANI  Déborah</v>
          </cell>
          <cell r="B130" t="str">
            <v>CARMAGNANI</v>
          </cell>
          <cell r="C130" t="str">
            <v>Déborah</v>
          </cell>
          <cell r="D130">
            <v>129</v>
          </cell>
        </row>
        <row r="131">
          <cell r="A131" t="str">
            <v>D'AFFARA  Hervé</v>
          </cell>
          <cell r="B131" t="str">
            <v>D'AFFARA</v>
          </cell>
          <cell r="C131" t="str">
            <v>Hervé</v>
          </cell>
          <cell r="D131">
            <v>130</v>
          </cell>
        </row>
        <row r="132">
          <cell r="A132" t="str">
            <v>HESS  Fanny</v>
          </cell>
          <cell r="B132" t="str">
            <v>HESS</v>
          </cell>
          <cell r="C132" t="str">
            <v>Fanny</v>
          </cell>
          <cell r="D132">
            <v>131</v>
          </cell>
        </row>
        <row r="133">
          <cell r="A133" t="str">
            <v>BOUR  Emilie</v>
          </cell>
          <cell r="B133" t="str">
            <v>BOUR</v>
          </cell>
          <cell r="C133" t="str">
            <v>Emilie</v>
          </cell>
          <cell r="D133">
            <v>132</v>
          </cell>
        </row>
        <row r="134">
          <cell r="A134" t="str">
            <v>BLAUMEISER   Nicole</v>
          </cell>
          <cell r="B134" t="str">
            <v xml:space="preserve">BLAUMEISER </v>
          </cell>
          <cell r="C134" t="str">
            <v>Nicole</v>
          </cell>
          <cell r="D134">
            <v>133</v>
          </cell>
        </row>
        <row r="135">
          <cell r="A135" t="str">
            <v>OBSTETAR  Lorraine</v>
          </cell>
          <cell r="B135" t="str">
            <v>OBSTETAR</v>
          </cell>
          <cell r="C135" t="str">
            <v>Lorraine</v>
          </cell>
          <cell r="D135">
            <v>134</v>
          </cell>
        </row>
        <row r="136">
          <cell r="A136" t="str">
            <v>D'AFFARA  Nicole</v>
          </cell>
          <cell r="B136" t="str">
            <v>D'AFFARA</v>
          </cell>
          <cell r="C136" t="str">
            <v>Nicole</v>
          </cell>
          <cell r="D136">
            <v>135</v>
          </cell>
        </row>
        <row r="137">
          <cell r="A137" t="str">
            <v>ZIMMER  Karin</v>
          </cell>
          <cell r="B137" t="str">
            <v>ZIMMER</v>
          </cell>
          <cell r="C137" t="str">
            <v>Karin</v>
          </cell>
          <cell r="D137">
            <v>136</v>
          </cell>
        </row>
        <row r="138">
          <cell r="A138" t="str">
            <v>HESS  Denise</v>
          </cell>
          <cell r="B138" t="str">
            <v>HESS</v>
          </cell>
          <cell r="C138" t="str">
            <v>Denise</v>
          </cell>
          <cell r="D138">
            <v>137</v>
          </cell>
        </row>
        <row r="139">
          <cell r="A139" t="str">
            <v>SKRZYPCZAK  Sigmund</v>
          </cell>
          <cell r="B139" t="str">
            <v>SKRZYPCZAK</v>
          </cell>
          <cell r="C139" t="str">
            <v>Sigmund</v>
          </cell>
          <cell r="D139">
            <v>138</v>
          </cell>
        </row>
        <row r="140">
          <cell r="A140" t="str">
            <v/>
          </cell>
          <cell r="D140">
            <v>139</v>
          </cell>
        </row>
        <row r="141">
          <cell r="A141" t="str">
            <v>HAHN  Jeannine</v>
          </cell>
          <cell r="B141" t="str">
            <v>HAHN</v>
          </cell>
          <cell r="C141" t="str">
            <v>Jeannine</v>
          </cell>
          <cell r="D141">
            <v>140</v>
          </cell>
        </row>
        <row r="142">
          <cell r="A142" t="str">
            <v>LEYDINGER  Anita</v>
          </cell>
          <cell r="B142" t="str">
            <v>LEYDINGER</v>
          </cell>
          <cell r="C142" t="str">
            <v>Anita</v>
          </cell>
          <cell r="D142">
            <v>141</v>
          </cell>
        </row>
        <row r="143">
          <cell r="A143" t="str">
            <v>HENÉ  Adolphe</v>
          </cell>
          <cell r="B143" t="str">
            <v>HENÉ</v>
          </cell>
          <cell r="C143" t="str">
            <v>Adolphe</v>
          </cell>
          <cell r="D143">
            <v>142</v>
          </cell>
        </row>
        <row r="144">
          <cell r="A144" t="str">
            <v/>
          </cell>
          <cell r="D144">
            <v>143</v>
          </cell>
        </row>
        <row r="145">
          <cell r="A145" t="str">
            <v>SCHOLL  M. - Louise</v>
          </cell>
          <cell r="B145" t="str">
            <v>SCHOLL</v>
          </cell>
          <cell r="C145" t="str">
            <v>M. - Louise</v>
          </cell>
          <cell r="D145">
            <v>144</v>
          </cell>
        </row>
        <row r="146">
          <cell r="A146" t="str">
            <v>HESS  Bernard</v>
          </cell>
          <cell r="B146" t="str">
            <v>HESS</v>
          </cell>
          <cell r="C146" t="str">
            <v>Bernard</v>
          </cell>
          <cell r="D146">
            <v>145</v>
          </cell>
        </row>
        <row r="147">
          <cell r="A147" t="str">
            <v>OBSTETAR  Antoinette</v>
          </cell>
          <cell r="B147" t="str">
            <v>OBSTETAR</v>
          </cell>
          <cell r="C147" t="str">
            <v>Antoinette</v>
          </cell>
          <cell r="D147">
            <v>146</v>
          </cell>
        </row>
        <row r="148">
          <cell r="A148" t="str">
            <v>SKRZYPCZAK  Marie</v>
          </cell>
          <cell r="B148" t="str">
            <v>SKRZYPCZAK</v>
          </cell>
          <cell r="C148" t="str">
            <v>Marie</v>
          </cell>
          <cell r="D148">
            <v>147</v>
          </cell>
        </row>
        <row r="149">
          <cell r="A149" t="str">
            <v/>
          </cell>
          <cell r="D149">
            <v>148</v>
          </cell>
        </row>
        <row r="150">
          <cell r="A150" t="str">
            <v>CARMAGNANI  Patrick</v>
          </cell>
          <cell r="B150" t="str">
            <v>CARMAGNANI</v>
          </cell>
          <cell r="C150" t="str">
            <v>Patrick</v>
          </cell>
          <cell r="D150">
            <v>149</v>
          </cell>
        </row>
        <row r="151">
          <cell r="A151" t="str">
            <v>BLAUMEISER   Gilbert</v>
          </cell>
          <cell r="B151" t="str">
            <v xml:space="preserve">BLAUMEISER </v>
          </cell>
          <cell r="C151" t="str">
            <v>Gilbert</v>
          </cell>
          <cell r="D151">
            <v>150</v>
          </cell>
        </row>
        <row r="152">
          <cell r="A152" t="str">
            <v>HESS  Jean</v>
          </cell>
          <cell r="B152" t="str">
            <v>HESS</v>
          </cell>
          <cell r="C152" t="str">
            <v>Jean</v>
          </cell>
          <cell r="D152">
            <v>151</v>
          </cell>
        </row>
        <row r="153">
          <cell r="A153" t="str">
            <v>BRAS  Charlotte</v>
          </cell>
          <cell r="B153" t="str">
            <v>BRAS</v>
          </cell>
          <cell r="C153" t="str">
            <v>Charlotte</v>
          </cell>
          <cell r="D153">
            <v>152</v>
          </cell>
        </row>
        <row r="154">
          <cell r="A154" t="str">
            <v>KWASNIEWSKI  Arlette</v>
          </cell>
          <cell r="B154" t="str">
            <v>KWASNIEWSKI</v>
          </cell>
          <cell r="C154" t="str">
            <v>Arlette</v>
          </cell>
          <cell r="D154">
            <v>153</v>
          </cell>
        </row>
        <row r="155">
          <cell r="A155" t="str">
            <v/>
          </cell>
          <cell r="D155">
            <v>154</v>
          </cell>
        </row>
        <row r="156">
          <cell r="A156" t="str">
            <v>KWASNIEWSKI  Albert</v>
          </cell>
          <cell r="B156" t="str">
            <v>KWASNIEWSKI</v>
          </cell>
          <cell r="C156" t="str">
            <v>Albert</v>
          </cell>
          <cell r="D156">
            <v>155</v>
          </cell>
        </row>
        <row r="157">
          <cell r="A157" t="str">
            <v>VANEHOBE  Olivier</v>
          </cell>
          <cell r="B157" t="str">
            <v>VANEHOBE</v>
          </cell>
          <cell r="C157" t="str">
            <v>Olivier</v>
          </cell>
          <cell r="D157">
            <v>156</v>
          </cell>
        </row>
        <row r="158">
          <cell r="A158" t="str">
            <v>RIFFEL  Denise</v>
          </cell>
          <cell r="B158" t="str">
            <v>RIFFEL</v>
          </cell>
          <cell r="C158" t="str">
            <v>Denise</v>
          </cell>
          <cell r="D158">
            <v>157</v>
          </cell>
        </row>
        <row r="159">
          <cell r="A159" t="str">
            <v>PIEKNIK  Astrid</v>
          </cell>
          <cell r="B159" t="str">
            <v>PIEKNIK</v>
          </cell>
          <cell r="C159" t="str">
            <v>Astrid</v>
          </cell>
          <cell r="D159">
            <v>158</v>
          </cell>
        </row>
        <row r="160">
          <cell r="A160" t="str">
            <v/>
          </cell>
          <cell r="D160">
            <v>159</v>
          </cell>
        </row>
        <row r="161">
          <cell r="A161" t="str">
            <v>TERCIC  Monique</v>
          </cell>
          <cell r="B161" t="str">
            <v>TERCIC</v>
          </cell>
          <cell r="C161" t="str">
            <v>Monique</v>
          </cell>
          <cell r="D161">
            <v>160</v>
          </cell>
        </row>
        <row r="162">
          <cell r="A162" t="str">
            <v>VULLO  Thomas</v>
          </cell>
          <cell r="B162" t="str">
            <v>VULLO</v>
          </cell>
          <cell r="C162" t="str">
            <v>Thomas</v>
          </cell>
          <cell r="D162">
            <v>161</v>
          </cell>
        </row>
        <row r="163">
          <cell r="A163" t="str">
            <v>ROBERT  Valérie</v>
          </cell>
          <cell r="B163" t="str">
            <v>ROBERT</v>
          </cell>
          <cell r="C163" t="str">
            <v>Valérie</v>
          </cell>
          <cell r="D163">
            <v>162</v>
          </cell>
        </row>
        <row r="164">
          <cell r="A164" t="str">
            <v>ROBERT  Claude</v>
          </cell>
          <cell r="B164" t="str">
            <v>ROBERT</v>
          </cell>
          <cell r="C164" t="str">
            <v>Claude</v>
          </cell>
          <cell r="D164">
            <v>163</v>
          </cell>
        </row>
        <row r="165">
          <cell r="A165" t="str">
            <v>PIEKNIK  Sabrina</v>
          </cell>
          <cell r="B165" t="str">
            <v>PIEKNIK</v>
          </cell>
          <cell r="C165" t="str">
            <v>Sabrina</v>
          </cell>
          <cell r="D165">
            <v>164</v>
          </cell>
        </row>
        <row r="166">
          <cell r="A166" t="str">
            <v>MIESZKALSKI  Cécile</v>
          </cell>
          <cell r="B166" t="str">
            <v>MIESZKALSKI</v>
          </cell>
          <cell r="C166" t="str">
            <v>Cécile</v>
          </cell>
          <cell r="D166">
            <v>165</v>
          </cell>
        </row>
        <row r="167">
          <cell r="A167" t="str">
            <v/>
          </cell>
          <cell r="D167">
            <v>166</v>
          </cell>
        </row>
        <row r="168">
          <cell r="A168" t="str">
            <v>BOUR   Jacques</v>
          </cell>
          <cell r="B168" t="str">
            <v xml:space="preserve">BOUR </v>
          </cell>
          <cell r="C168" t="str">
            <v>Jacques</v>
          </cell>
          <cell r="D168">
            <v>167</v>
          </cell>
        </row>
        <row r="169">
          <cell r="A169" t="str">
            <v>JUNG  Edith</v>
          </cell>
          <cell r="B169" t="str">
            <v>JUNG</v>
          </cell>
          <cell r="C169" t="str">
            <v>Edith</v>
          </cell>
          <cell r="D169">
            <v>168</v>
          </cell>
        </row>
        <row r="170">
          <cell r="A170" t="str">
            <v>VULLO  Tiziana</v>
          </cell>
          <cell r="B170" t="str">
            <v>VULLO</v>
          </cell>
          <cell r="C170" t="str">
            <v>Tiziana</v>
          </cell>
          <cell r="D170">
            <v>169</v>
          </cell>
        </row>
        <row r="171">
          <cell r="A171" t="str">
            <v>RESNIK  Irène</v>
          </cell>
          <cell r="B171" t="str">
            <v>RESNIK</v>
          </cell>
          <cell r="C171" t="str">
            <v>Irène</v>
          </cell>
          <cell r="D171">
            <v>170</v>
          </cell>
        </row>
        <row r="172">
          <cell r="A172" t="str">
            <v>ZIMMER  Gérard</v>
          </cell>
          <cell r="B172" t="str">
            <v>ZIMMER</v>
          </cell>
          <cell r="C172" t="str">
            <v>Gérard</v>
          </cell>
          <cell r="D172">
            <v>171</v>
          </cell>
        </row>
        <row r="173">
          <cell r="A173" t="str">
            <v>LUCZAK  Xavier</v>
          </cell>
          <cell r="B173" t="str">
            <v>LUCZAK</v>
          </cell>
          <cell r="C173" t="str">
            <v>Xavier</v>
          </cell>
          <cell r="D173">
            <v>172</v>
          </cell>
        </row>
        <row r="174">
          <cell r="A174" t="str">
            <v>KARAS  Armand</v>
          </cell>
          <cell r="B174" t="str">
            <v>KARAS</v>
          </cell>
          <cell r="C174" t="str">
            <v>Armand</v>
          </cell>
          <cell r="D174">
            <v>173</v>
          </cell>
        </row>
        <row r="175">
          <cell r="A175" t="str">
            <v>KARAS  Josette</v>
          </cell>
          <cell r="B175" t="str">
            <v>KARAS</v>
          </cell>
          <cell r="C175" t="str">
            <v>Josette</v>
          </cell>
          <cell r="D175">
            <v>174</v>
          </cell>
        </row>
        <row r="176">
          <cell r="A176" t="str">
            <v/>
          </cell>
          <cell r="D176">
            <v>175</v>
          </cell>
        </row>
        <row r="177">
          <cell r="A177" t="str">
            <v>BOUR   Michèle</v>
          </cell>
          <cell r="B177" t="str">
            <v xml:space="preserve">BOUR </v>
          </cell>
          <cell r="C177" t="str">
            <v>Michèle</v>
          </cell>
          <cell r="D177">
            <v>176</v>
          </cell>
        </row>
        <row r="178">
          <cell r="A178" t="str">
            <v>LUCZAK  Josiane</v>
          </cell>
          <cell r="B178" t="str">
            <v>LUCZAK</v>
          </cell>
          <cell r="C178" t="str">
            <v>Josiane</v>
          </cell>
          <cell r="D178">
            <v>177</v>
          </cell>
        </row>
        <row r="179">
          <cell r="A179" t="str">
            <v>GRYCZKA  Barbe</v>
          </cell>
          <cell r="B179" t="str">
            <v>GRYCZKA</v>
          </cell>
          <cell r="C179" t="str">
            <v>Barbe</v>
          </cell>
          <cell r="D179">
            <v>178</v>
          </cell>
        </row>
        <row r="180">
          <cell r="A180" t="str">
            <v/>
          </cell>
          <cell r="D180">
            <v>179</v>
          </cell>
        </row>
        <row r="181">
          <cell r="A181" t="str">
            <v/>
          </cell>
          <cell r="D181">
            <v>180</v>
          </cell>
        </row>
        <row r="182">
          <cell r="A182" t="str">
            <v>MAHOT  Monique</v>
          </cell>
          <cell r="B182" t="str">
            <v>MAHOT</v>
          </cell>
          <cell r="C182" t="str">
            <v>Monique</v>
          </cell>
          <cell r="D182">
            <v>181</v>
          </cell>
        </row>
        <row r="183">
          <cell r="A183" t="str">
            <v>ROHR  Marie</v>
          </cell>
          <cell r="B183" t="str">
            <v>ROHR</v>
          </cell>
          <cell r="C183" t="str">
            <v>Marie</v>
          </cell>
          <cell r="D183">
            <v>182</v>
          </cell>
        </row>
        <row r="184">
          <cell r="A184" t="str">
            <v>MIERZCHALA  J.-Pierre</v>
          </cell>
          <cell r="B184" t="str">
            <v>MIERZCHALA</v>
          </cell>
          <cell r="C184" t="str">
            <v>J.-Pierre</v>
          </cell>
          <cell r="D184">
            <v>183</v>
          </cell>
        </row>
        <row r="185">
          <cell r="A185" t="str">
            <v>MIERZCHALA  Helga</v>
          </cell>
          <cell r="B185" t="str">
            <v>MIERZCHALA</v>
          </cell>
          <cell r="C185" t="str">
            <v>Helga</v>
          </cell>
          <cell r="D185">
            <v>184</v>
          </cell>
        </row>
        <row r="186">
          <cell r="A186" t="str">
            <v>PORTATIU  Emmanuel</v>
          </cell>
          <cell r="B186" t="str">
            <v>PORTATIU</v>
          </cell>
          <cell r="C186" t="str">
            <v>Emmanuel</v>
          </cell>
          <cell r="D186">
            <v>185</v>
          </cell>
        </row>
        <row r="187">
          <cell r="A187" t="str">
            <v>PORTATIU  Chantal</v>
          </cell>
          <cell r="B187" t="str">
            <v>PORTATIU</v>
          </cell>
          <cell r="C187" t="str">
            <v>Chantal</v>
          </cell>
          <cell r="D187">
            <v>186</v>
          </cell>
        </row>
        <row r="188">
          <cell r="A188" t="str">
            <v>NOWAK  Rémy</v>
          </cell>
          <cell r="B188" t="str">
            <v>NOWAK</v>
          </cell>
          <cell r="C188" t="str">
            <v>Rémy</v>
          </cell>
          <cell r="D188">
            <v>187</v>
          </cell>
        </row>
        <row r="189">
          <cell r="A189" t="str">
            <v/>
          </cell>
          <cell r="D189">
            <v>188</v>
          </cell>
        </row>
        <row r="190">
          <cell r="A190" t="str">
            <v/>
          </cell>
          <cell r="D190">
            <v>189</v>
          </cell>
        </row>
        <row r="191">
          <cell r="A191" t="str">
            <v>KELLER  Jacqueline</v>
          </cell>
          <cell r="B191" t="str">
            <v>KELLER</v>
          </cell>
          <cell r="C191" t="str">
            <v>Jacqueline</v>
          </cell>
          <cell r="D191">
            <v>190</v>
          </cell>
        </row>
        <row r="192">
          <cell r="A192" t="str">
            <v>KELLER  Jean-Claude</v>
          </cell>
          <cell r="B192" t="str">
            <v>KELLER</v>
          </cell>
          <cell r="C192" t="str">
            <v>Jean-Claude</v>
          </cell>
          <cell r="D192">
            <v>191</v>
          </cell>
        </row>
        <row r="193">
          <cell r="A193" t="str">
            <v/>
          </cell>
          <cell r="D193">
            <v>192</v>
          </cell>
        </row>
        <row r="194">
          <cell r="A194" t="str">
            <v>GOETTMANN  Philippe</v>
          </cell>
          <cell r="B194" t="str">
            <v>GOETTMANN</v>
          </cell>
          <cell r="C194" t="str">
            <v>Philippe</v>
          </cell>
          <cell r="D194">
            <v>193</v>
          </cell>
        </row>
        <row r="195">
          <cell r="A195" t="str">
            <v>CARMAGNANI  Ludovic</v>
          </cell>
          <cell r="B195" t="str">
            <v>CARMAGNANI</v>
          </cell>
          <cell r="C195" t="str">
            <v>Ludovic</v>
          </cell>
          <cell r="D195">
            <v>194</v>
          </cell>
        </row>
        <row r="196">
          <cell r="D196">
            <v>195</v>
          </cell>
        </row>
        <row r="197">
          <cell r="B197" t="str">
            <v>HESS</v>
          </cell>
          <cell r="C197" t="str">
            <v>François</v>
          </cell>
          <cell r="D197">
            <v>196</v>
          </cell>
        </row>
        <row r="198">
          <cell r="D198">
            <v>197</v>
          </cell>
        </row>
        <row r="199">
          <cell r="D199">
            <v>198</v>
          </cell>
        </row>
        <row r="200">
          <cell r="D200">
            <v>199</v>
          </cell>
        </row>
        <row r="201">
          <cell r="B201" t="str">
            <v>SLEBODA</v>
          </cell>
          <cell r="C201" t="str">
            <v>Jean-Louis</v>
          </cell>
          <cell r="D201">
            <v>200</v>
          </cell>
        </row>
        <row r="202">
          <cell r="B202" t="str">
            <v>SLEBODA</v>
          </cell>
          <cell r="C202" t="str">
            <v>Carmen</v>
          </cell>
          <cell r="D202">
            <v>201</v>
          </cell>
        </row>
        <row r="203">
          <cell r="D203">
            <v>202</v>
          </cell>
        </row>
        <row r="204">
          <cell r="B204" t="str">
            <v>LEYDINGER</v>
          </cell>
          <cell r="C204" t="str">
            <v>Henri</v>
          </cell>
          <cell r="D204">
            <v>203</v>
          </cell>
        </row>
        <row r="205">
          <cell r="B205" t="str">
            <v>ISMER</v>
          </cell>
          <cell r="C205" t="str">
            <v>Michelle</v>
          </cell>
          <cell r="D205">
            <v>204</v>
          </cell>
        </row>
        <row r="206">
          <cell r="B206" t="str">
            <v>BOUR</v>
          </cell>
          <cell r="C206" t="str">
            <v>Julie</v>
          </cell>
          <cell r="D206">
            <v>205</v>
          </cell>
        </row>
        <row r="207">
          <cell r="D207">
            <v>206</v>
          </cell>
        </row>
        <row r="208">
          <cell r="D208">
            <v>207</v>
          </cell>
        </row>
        <row r="209">
          <cell r="B209" t="str">
            <v>FISCHER</v>
          </cell>
          <cell r="C209" t="str">
            <v>Christa</v>
          </cell>
          <cell r="D209">
            <v>208</v>
          </cell>
        </row>
        <row r="210">
          <cell r="B210" t="str">
            <v>SADDI</v>
          </cell>
          <cell r="C210" t="str">
            <v>Michelle</v>
          </cell>
          <cell r="D210">
            <v>209</v>
          </cell>
        </row>
        <row r="211">
          <cell r="D211">
            <v>210</v>
          </cell>
        </row>
        <row r="212">
          <cell r="D212">
            <v>211</v>
          </cell>
        </row>
        <row r="213">
          <cell r="D213">
            <v>212</v>
          </cell>
        </row>
        <row r="214">
          <cell r="D214">
            <v>213</v>
          </cell>
        </row>
        <row r="215">
          <cell r="B215" t="str">
            <v>SAFRAN</v>
          </cell>
          <cell r="C215" t="str">
            <v>Arnaud</v>
          </cell>
          <cell r="D215">
            <v>214</v>
          </cell>
        </row>
        <row r="216">
          <cell r="B216" t="str">
            <v>TURCINOVIC</v>
          </cell>
          <cell r="C216" t="str">
            <v>Annie</v>
          </cell>
          <cell r="D216">
            <v>215</v>
          </cell>
        </row>
        <row r="217">
          <cell r="B217" t="str">
            <v>BLAUMEISER</v>
          </cell>
          <cell r="C217" t="str">
            <v>Jacques</v>
          </cell>
          <cell r="D217">
            <v>216</v>
          </cell>
        </row>
        <row r="218">
          <cell r="B218" t="str">
            <v>HAFFNER</v>
          </cell>
          <cell r="C218" t="str">
            <v>Raymond</v>
          </cell>
          <cell r="D218">
            <v>217</v>
          </cell>
        </row>
        <row r="219">
          <cell r="B219" t="str">
            <v>D'AFFARA</v>
          </cell>
          <cell r="C219" t="str">
            <v>Bénédicte</v>
          </cell>
          <cell r="D219">
            <v>218</v>
          </cell>
        </row>
        <row r="220">
          <cell r="B220" t="str">
            <v>ZIMMER</v>
          </cell>
          <cell r="C220" t="str">
            <v>Jonatan</v>
          </cell>
          <cell r="D220">
            <v>219</v>
          </cell>
        </row>
        <row r="221">
          <cell r="D221">
            <v>220</v>
          </cell>
        </row>
        <row r="222">
          <cell r="D222">
            <v>221</v>
          </cell>
        </row>
        <row r="223">
          <cell r="D223">
            <v>222</v>
          </cell>
        </row>
        <row r="224">
          <cell r="B224" t="str">
            <v>PIEKNIK</v>
          </cell>
          <cell r="C224" t="str">
            <v>Carles</v>
          </cell>
          <cell r="D224">
            <v>223</v>
          </cell>
        </row>
        <row r="225">
          <cell r="B225" t="str">
            <v>ITTEL</v>
          </cell>
          <cell r="C225" t="str">
            <v>Christophe</v>
          </cell>
          <cell r="D225">
            <v>224</v>
          </cell>
        </row>
        <row r="226">
          <cell r="D226">
            <v>225</v>
          </cell>
        </row>
        <row r="227">
          <cell r="B227" t="str">
            <v>LARSKI</v>
          </cell>
          <cell r="C227" t="str">
            <v>Rose</v>
          </cell>
          <cell r="D227">
            <v>226</v>
          </cell>
        </row>
        <row r="228">
          <cell r="B228" t="str">
            <v>CHUDY</v>
          </cell>
          <cell r="C228" t="str">
            <v>Jeannine</v>
          </cell>
          <cell r="D228">
            <v>227</v>
          </cell>
        </row>
        <row r="229">
          <cell r="B229" t="str">
            <v>MATYSIAK</v>
          </cell>
          <cell r="C229" t="str">
            <v>Agnès</v>
          </cell>
          <cell r="D229">
            <v>228</v>
          </cell>
        </row>
        <row r="230">
          <cell r="B230" t="str">
            <v>ZERARI</v>
          </cell>
          <cell r="C230" t="str">
            <v>Dalia</v>
          </cell>
          <cell r="D230">
            <v>229</v>
          </cell>
        </row>
        <row r="231">
          <cell r="B231" t="str">
            <v>MATYSIAK</v>
          </cell>
          <cell r="C231" t="str">
            <v>Edouard</v>
          </cell>
          <cell r="D231">
            <v>230</v>
          </cell>
        </row>
        <row r="232">
          <cell r="B232" t="str">
            <v>GUZIK</v>
          </cell>
          <cell r="C232" t="str">
            <v>Mathieu</v>
          </cell>
          <cell r="D232">
            <v>231</v>
          </cell>
        </row>
        <row r="233">
          <cell r="B233" t="str">
            <v>ZERARI</v>
          </cell>
          <cell r="C233" t="str">
            <v>Génia</v>
          </cell>
          <cell r="D233">
            <v>232</v>
          </cell>
        </row>
        <row r="234">
          <cell r="B234" t="str">
            <v>GUZIK</v>
          </cell>
          <cell r="C234" t="str">
            <v>Pascal</v>
          </cell>
          <cell r="D234">
            <v>233</v>
          </cell>
        </row>
        <row r="235">
          <cell r="B235" t="str">
            <v>SZEFER</v>
          </cell>
          <cell r="C235" t="str">
            <v>Manfred</v>
          </cell>
          <cell r="D235">
            <v>234</v>
          </cell>
        </row>
        <row r="236">
          <cell r="B236" t="str">
            <v>RIX</v>
          </cell>
          <cell r="C236" t="str">
            <v>Jean-Louis</v>
          </cell>
          <cell r="D236">
            <v>235</v>
          </cell>
        </row>
        <row r="237">
          <cell r="D237">
            <v>236</v>
          </cell>
        </row>
        <row r="238">
          <cell r="D238">
            <v>237</v>
          </cell>
        </row>
        <row r="239">
          <cell r="B239" t="str">
            <v>SZEDLAK</v>
          </cell>
          <cell r="C239" t="str">
            <v>Sylvain</v>
          </cell>
          <cell r="D239">
            <v>238</v>
          </cell>
        </row>
        <row r="240">
          <cell r="B240" t="str">
            <v>SZEDLAK</v>
          </cell>
          <cell r="C240" t="str">
            <v>Marinette</v>
          </cell>
          <cell r="D240">
            <v>239</v>
          </cell>
        </row>
        <row r="241">
          <cell r="B241" t="str">
            <v>WALD</v>
          </cell>
          <cell r="C241" t="str">
            <v>Irène</v>
          </cell>
          <cell r="D241">
            <v>240</v>
          </cell>
        </row>
        <row r="242">
          <cell r="B242" t="str">
            <v>TILLY</v>
          </cell>
          <cell r="C242" t="str">
            <v>Adelaide</v>
          </cell>
          <cell r="D242">
            <v>241</v>
          </cell>
        </row>
        <row r="243">
          <cell r="B243" t="str">
            <v>WALD</v>
          </cell>
          <cell r="C243" t="str">
            <v>Claude</v>
          </cell>
          <cell r="D243">
            <v>242</v>
          </cell>
        </row>
        <row r="244">
          <cell r="B244" t="str">
            <v>ZIMMER</v>
          </cell>
          <cell r="C244" t="str">
            <v>Raymond</v>
          </cell>
          <cell r="D244">
            <v>243</v>
          </cell>
        </row>
        <row r="245">
          <cell r="B245" t="str">
            <v>RUDLOFF</v>
          </cell>
          <cell r="C245" t="str">
            <v>Carles</v>
          </cell>
          <cell r="D245">
            <v>244</v>
          </cell>
        </row>
        <row r="246">
          <cell r="B246" t="str">
            <v>RUDLOFF</v>
          </cell>
          <cell r="C246" t="str">
            <v>Zoé</v>
          </cell>
          <cell r="D246">
            <v>245</v>
          </cell>
        </row>
        <row r="247">
          <cell r="B247" t="str">
            <v>COUTURE</v>
          </cell>
          <cell r="C247" t="str">
            <v>Sabine</v>
          </cell>
          <cell r="D247">
            <v>246</v>
          </cell>
        </row>
        <row r="248">
          <cell r="B248" t="str">
            <v>STEYER</v>
          </cell>
          <cell r="C248" t="str">
            <v>M.-Louise</v>
          </cell>
          <cell r="D248">
            <v>247</v>
          </cell>
        </row>
        <row r="249">
          <cell r="B249" t="str">
            <v>KWASNIEWSKI</v>
          </cell>
          <cell r="C249" t="str">
            <v>Elisabeth</v>
          </cell>
          <cell r="D249">
            <v>248</v>
          </cell>
        </row>
        <row r="250">
          <cell r="B250" t="str">
            <v>WEISSGERBER</v>
          </cell>
          <cell r="C250" t="str">
            <v>Ophélie</v>
          </cell>
          <cell r="D250">
            <v>249</v>
          </cell>
        </row>
        <row r="251">
          <cell r="C251">
            <v>194</v>
          </cell>
          <cell r="D251">
            <v>250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7:AG257" totalsRowShown="0" headerRowDxfId="35" headerRowCellStyle="Normal 2" dataCellStyle="Normal 2">
  <autoFilter ref="A7:AG257"/>
  <tableColumns count="33">
    <tableColumn id="1" name="Colonne1" dataDxfId="34" dataCellStyle="Normal 2">
      <calculatedColumnFormula>IF(W8="","en chèque","")</calculatedColumnFormula>
    </tableColumn>
    <tableColumn id="17" name="Colonne17" dataDxfId="33" dataCellStyle="Normal 2"/>
    <tableColumn id="2" name="Colonne2" dataDxfId="32" dataCellStyle="Normal 2">
      <calculatedColumnFormula>'Base de données'!B2</calculatedColumnFormula>
    </tableColumn>
    <tableColumn id="3" name="Colonne3" dataDxfId="31" dataCellStyle="Normal 2">
      <calculatedColumnFormula>'Base de données'!C2</calculatedColumnFormula>
    </tableColumn>
    <tableColumn id="4" name="Colonne4" dataDxfId="30" dataCellStyle="Normal 2"/>
    <tableColumn id="6" name="Colonne6" dataDxfId="29" dataCellStyle="Normal 2"/>
    <tableColumn id="7" name="Colonne7" dataDxfId="28" dataCellStyle="Normal 2"/>
    <tableColumn id="8" name="Colonne8" dataDxfId="27" dataCellStyle="Normal 2"/>
    <tableColumn id="9" name="Colonne9" dataDxfId="26" dataCellStyle="Normal 2"/>
    <tableColumn id="10" name="Colonne10" dataDxfId="25" dataCellStyle="Normal 2"/>
    <tableColumn id="11" name="Colonne11" dataDxfId="24" dataCellStyle="Normal 2"/>
    <tableColumn id="12" name="Colonne12" dataDxfId="23" dataCellStyle="Normal 2"/>
    <tableColumn id="13" name="Colonne13" dataDxfId="22" dataCellStyle="Normal 2"/>
    <tableColumn id="14" name="Colonne14" dataDxfId="21" dataCellStyle="Normal 2"/>
    <tableColumn id="15" name="Colonne15" dataDxfId="20" dataCellStyle="Normal 2"/>
    <tableColumn id="5" name="Colonne16" dataDxfId="19" dataCellStyle="Normal 2"/>
    <tableColumn id="16" name="Colonne5" dataDxfId="18" dataCellStyle="Normal 2"/>
    <tableColumn id="19" name="Colonne19" dataDxfId="17" dataCellStyle="Normal 2">
      <calculatedColumnFormula>SUM(Tableau1[[#This Row],[Colonne6]:[Colonne5]])</calculatedColumnFormula>
    </tableColumn>
    <tableColumn id="20" name="Colonne20" dataDxfId="16" dataCellStyle="Normal 2">
      <calculatedColumnFormula>COUNTIF($F$5:$Q$5,"&gt;1000")</calculatedColumnFormula>
    </tableColumn>
    <tableColumn id="21" name="Colonne21" dataDxfId="15" dataCellStyle="Normal 2">
      <calculatedColumnFormula>COUNTA(F8:Q8)</calculatedColumnFormula>
    </tableColumn>
    <tableColumn id="22" name="Colonne22" dataDxfId="14" dataCellStyle="Normal 2">
      <calculatedColumnFormula>IF(C8&lt;=0,"",(S8-T8)*$C$1)</calculatedColumnFormula>
    </tableColumn>
    <tableColumn id="23" name="Colonne23" dataDxfId="13" dataCellStyle="Normal 2">
      <calculatedColumnFormula>IF(C8&lt;&gt;0,((R8-U8)-$C$2),0)</calculatedColumnFormula>
    </tableColumn>
    <tableColumn id="24" name="Colonne232" dataDxfId="12" dataCellStyle="Normal 2">
      <calculatedColumnFormula>V8</calculatedColumnFormula>
    </tableColumn>
    <tableColumn id="25" name="Colonne25" dataDxfId="11" dataCellStyle="Normal 2">
      <calculatedColumnFormula>ROUNDDOWN(W8/$X$3,0)</calculatedColumnFormula>
    </tableColumn>
    <tableColumn id="26" name="Colonne26" dataDxfId="10" dataCellStyle="Normal 2">
      <calculatedColumnFormula>ROUNDDOWN((W8-(X8*$X$3))/$Y$3,0)</calculatedColumnFormula>
    </tableColumn>
    <tableColumn id="27" name="Colonne27" dataDxfId="9" dataCellStyle="Normal 2">
      <calculatedColumnFormula>ROUNDDOWN(((W8-(X8*$X$3))-(Y8*$Y$3))/$Z$3,0)</calculatedColumnFormula>
    </tableColumn>
    <tableColumn id="28" name="Colonne28" dataDxfId="8" dataCellStyle="Normal 2">
      <calculatedColumnFormula>ROUNDDOWN((((W8-(X8*$X$3))-(Y8*$Y$3))-(Z8*$Z$3))/$AA$3,0)</calculatedColumnFormula>
    </tableColumn>
    <tableColumn id="29" name="Colonne29" dataDxfId="7" dataCellStyle="Normal 2">
      <calculatedColumnFormula>ROUNDDOWN(((((W8-(X8*$X$3))-(Y8*$Y$3))-(Z8*$Z$3))-(AA8*$AA$3))/$AB$3,0)</calculatedColumnFormula>
    </tableColumn>
    <tableColumn id="30" name="Colonne30" dataDxfId="6" dataCellStyle="Normal 2">
      <calculatedColumnFormula>ROUNDDOWN((((((W8-(X8*$X$3))-(Y8*$Y$3))-(Z8*$Z$3))-(AA8*$AA$3))-(AB8*$AB$3))/$AC$3,0)</calculatedColumnFormula>
    </tableColumn>
    <tableColumn id="31" name="Colonne31" dataDxfId="5" dataCellStyle="Normal 2">
      <calculatedColumnFormula>ROUNDDOWN(((((((W8-(X8*$X$3))-(Y8*$Y$3))-(Z8*$Z$3))-(AA8*$AA$3))-(AB8*$AB$3))-(AC8*$AC$3))/$AD$3,0)</calculatedColumnFormula>
    </tableColumn>
    <tableColumn id="33" name="Colonne32" dataDxfId="4" dataCellStyle="Normal 2"/>
    <tableColumn id="34" name="Colonne34" dataCellStyle="Normal 2"/>
    <tableColumn id="35" name="Colonne35" dataCellStyle="Normal 2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ie-france.nauer@orange.fr" TargetMode="External"/><Relationship Id="rId13" Type="http://schemas.openxmlformats.org/officeDocument/2006/relationships/hyperlink" Target="mailto:liligil1@sfr.fr" TargetMode="External"/><Relationship Id="rId18" Type="http://schemas.openxmlformats.org/officeDocument/2006/relationships/image" Target="../media/image1.emf"/><Relationship Id="rId3" Type="http://schemas.openxmlformats.org/officeDocument/2006/relationships/hyperlink" Target="mailto:pjpc@orange.fr" TargetMode="External"/><Relationship Id="rId7" Type="http://schemas.openxmlformats.org/officeDocument/2006/relationships/hyperlink" Target="mailto:elianezimmer@live.fr" TargetMode="External"/><Relationship Id="rId12" Type="http://schemas.openxmlformats.org/officeDocument/2006/relationships/hyperlink" Target="mailto:bertrand.roth@laposte.net" TargetMode="External"/><Relationship Id="rId17" Type="http://schemas.openxmlformats.org/officeDocument/2006/relationships/control" Target="../activeX/activeX1.xml"/><Relationship Id="rId2" Type="http://schemas.openxmlformats.org/officeDocument/2006/relationships/hyperlink" Target="mailto:laggerar@hombourgenergies-services.fr" TargetMode="External"/><Relationship Id="rId16" Type="http://schemas.openxmlformats.org/officeDocument/2006/relationships/vmlDrawing" Target="../drawings/vmlDrawing1.vml"/><Relationship Id="rId1" Type="http://schemas.openxmlformats.org/officeDocument/2006/relationships/hyperlink" Target="mailto:altmeier.carine@gmail.com" TargetMode="External"/><Relationship Id="rId6" Type="http://schemas.openxmlformats.org/officeDocument/2006/relationships/hyperlink" Target="mailto:moniquereichert@free.fr" TargetMode="External"/><Relationship Id="rId11" Type="http://schemas.openxmlformats.org/officeDocument/2006/relationships/hyperlink" Target="mailto:bertrand.roth@laposte.net" TargetMode="External"/><Relationship Id="rId5" Type="http://schemas.openxmlformats.org/officeDocument/2006/relationships/hyperlink" Target="mailto:jaky.deshoux@free.fr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mailto:julien57550@aol.com" TargetMode="External"/><Relationship Id="rId4" Type="http://schemas.openxmlformats.org/officeDocument/2006/relationships/hyperlink" Target="mailto:jeanmarie.malecki@akeonet.com" TargetMode="External"/><Relationship Id="rId9" Type="http://schemas.openxmlformats.org/officeDocument/2006/relationships/hyperlink" Target="mailto:julien57550@aol.com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69"/>
  <sheetViews>
    <sheetView showWhiteSpace="0" topLeftCell="B1" workbookViewId="0">
      <pane xSplit="2" ySplit="1" topLeftCell="D2" activePane="bottomRight" state="frozen"/>
      <selection activeCell="B1" sqref="B1"/>
      <selection pane="topRight" activeCell="D1" sqref="D1"/>
      <selection pane="bottomLeft" activeCell="B2" sqref="B2"/>
      <selection pane="bottomRight" activeCell="G44" sqref="G44"/>
    </sheetView>
  </sheetViews>
  <sheetFormatPr baseColWidth="10" defaultRowHeight="17.100000000000001" customHeight="1" x14ac:dyDescent="0.25"/>
  <cols>
    <col min="1" max="1" width="29.85546875" style="1" hidden="1" customWidth="1"/>
    <col min="2" max="2" width="20.7109375" style="203" customWidth="1"/>
    <col min="3" max="3" width="12.28515625" style="141" bestFit="1" customWidth="1"/>
    <col min="4" max="4" width="6.85546875" style="210" customWidth="1"/>
    <col min="5" max="5" width="25.28515625" style="6" customWidth="1"/>
    <col min="6" max="6" width="6.7109375" style="201" customWidth="1"/>
    <col min="7" max="7" width="25.28515625" style="203" customWidth="1"/>
    <col min="8" max="8" width="16.140625" style="223" customWidth="1"/>
    <col min="9" max="9" width="7" style="210" customWidth="1"/>
    <col min="10" max="10" width="25.28515625" style="230" customWidth="1"/>
    <col min="11" max="11" width="11.28515625" style="208" hidden="1" customWidth="1"/>
    <col min="12" max="12" width="11.42578125" style="210"/>
    <col min="13" max="13" width="16" style="251" customWidth="1"/>
    <col min="14" max="14" width="38.42578125" style="240" bestFit="1" customWidth="1"/>
    <col min="15" max="15" width="4.42578125" style="1" hidden="1" customWidth="1"/>
    <col min="16" max="16" width="4.140625" style="1" hidden="1" customWidth="1"/>
    <col min="17" max="18" width="3.28515625" style="1" hidden="1" customWidth="1"/>
    <col min="19" max="19" width="2.140625" style="1" hidden="1" customWidth="1"/>
    <col min="20" max="21" width="5.140625" style="1" hidden="1" customWidth="1"/>
    <col min="22" max="16384" width="11.42578125" style="1"/>
  </cols>
  <sheetData>
    <row r="1" spans="1:21" ht="17.100000000000001" customHeight="1" thickBot="1" x14ac:dyDescent="0.3">
      <c r="A1" s="2" t="s">
        <v>11</v>
      </c>
      <c r="B1" s="202" t="s">
        <v>5</v>
      </c>
      <c r="C1" s="212" t="s">
        <v>6</v>
      </c>
      <c r="D1" s="209" t="s">
        <v>4</v>
      </c>
      <c r="E1" s="15" t="s">
        <v>7</v>
      </c>
      <c r="F1" s="200" t="s">
        <v>8</v>
      </c>
      <c r="G1" s="249" t="s">
        <v>9</v>
      </c>
      <c r="H1" s="221" t="s">
        <v>10</v>
      </c>
      <c r="I1" s="227" t="s">
        <v>100</v>
      </c>
      <c r="J1" s="209" t="s">
        <v>19</v>
      </c>
      <c r="K1" s="233" t="s">
        <v>99</v>
      </c>
      <c r="L1" s="264" t="s">
        <v>106</v>
      </c>
      <c r="M1" s="265" t="s">
        <v>124</v>
      </c>
      <c r="N1" s="21">
        <v>2017</v>
      </c>
      <c r="O1" s="2">
        <v>100</v>
      </c>
      <c r="P1" s="2">
        <v>50</v>
      </c>
      <c r="Q1" s="2">
        <v>20</v>
      </c>
      <c r="R1" s="2">
        <v>10</v>
      </c>
      <c r="S1" s="2">
        <v>5</v>
      </c>
      <c r="T1" s="2">
        <v>2</v>
      </c>
      <c r="U1" s="2">
        <v>1</v>
      </c>
    </row>
    <row r="2" spans="1:21" ht="17.100000000000001" customHeight="1" x14ac:dyDescent="0.25">
      <c r="A2" s="1" t="str">
        <f t="shared" ref="A2:A65" si="0">B2&amp;"  "&amp;C2</f>
        <v>A  a</v>
      </c>
      <c r="B2" s="219" t="s">
        <v>152</v>
      </c>
      <c r="C2" s="211" t="s">
        <v>155</v>
      </c>
      <c r="D2" s="205">
        <v>1</v>
      </c>
      <c r="E2" s="135" t="s">
        <v>15</v>
      </c>
      <c r="F2" s="199">
        <v>57000</v>
      </c>
      <c r="G2" s="203" t="s">
        <v>184</v>
      </c>
      <c r="H2" s="222">
        <v>387036177</v>
      </c>
      <c r="I2" s="210">
        <v>1935</v>
      </c>
      <c r="J2" s="229"/>
      <c r="K2" s="234">
        <f>versements!V8</f>
        <v>37</v>
      </c>
      <c r="L2" s="210">
        <f t="shared" ref="L2:L65" si="1">IF(I2="","",$N$1-I2)</f>
        <v>82</v>
      </c>
      <c r="M2" s="273"/>
      <c r="N2" s="247" t="s">
        <v>147</v>
      </c>
      <c r="O2" s="240">
        <f>versements!X8</f>
        <v>0</v>
      </c>
      <c r="P2" s="240">
        <f>versements!Y8</f>
        <v>0</v>
      </c>
      <c r="Q2" s="240">
        <f>versements!Z8</f>
        <v>1</v>
      </c>
      <c r="R2" s="240">
        <f>versements!AA8</f>
        <v>1</v>
      </c>
      <c r="S2" s="240">
        <f>versements!AB8</f>
        <v>1</v>
      </c>
      <c r="T2" s="240">
        <f>versements!AC8</f>
        <v>1</v>
      </c>
      <c r="U2" s="240">
        <f>versements!AD8</f>
        <v>0</v>
      </c>
    </row>
    <row r="3" spans="1:21" ht="17.100000000000001" customHeight="1" x14ac:dyDescent="0.25">
      <c r="A3" s="1" t="str">
        <f t="shared" si="0"/>
        <v>B  b</v>
      </c>
      <c r="B3" s="219" t="s">
        <v>153</v>
      </c>
      <c r="C3" s="211" t="s">
        <v>156</v>
      </c>
      <c r="D3" s="205">
        <v>2</v>
      </c>
      <c r="E3" s="135" t="s">
        <v>185</v>
      </c>
      <c r="F3" s="199">
        <v>57001</v>
      </c>
      <c r="G3" s="203" t="s">
        <v>184</v>
      </c>
      <c r="H3" s="222">
        <v>387036177</v>
      </c>
      <c r="I3" s="210">
        <v>1948</v>
      </c>
      <c r="K3" s="234">
        <f>versements!V9</f>
        <v>38</v>
      </c>
      <c r="L3" s="210">
        <f t="shared" si="1"/>
        <v>69</v>
      </c>
      <c r="M3" s="273">
        <v>40138</v>
      </c>
      <c r="N3" s="243" t="str">
        <f>COUNTIF(L2:L258,80)&amp;"  "&amp;"membres"</f>
        <v>0  membres</v>
      </c>
      <c r="O3" s="240">
        <f>versements!X9</f>
        <v>0</v>
      </c>
      <c r="P3" s="240">
        <f>versements!Y9</f>
        <v>0</v>
      </c>
      <c r="Q3" s="240">
        <f>versements!Z9</f>
        <v>0</v>
      </c>
      <c r="R3" s="240">
        <f>versements!AA9</f>
        <v>0</v>
      </c>
      <c r="S3" s="240">
        <f>versements!AB9</f>
        <v>0</v>
      </c>
      <c r="T3" s="240">
        <f>versements!AC9</f>
        <v>0</v>
      </c>
      <c r="U3" s="240">
        <f>versements!AD9</f>
        <v>0</v>
      </c>
    </row>
    <row r="4" spans="1:21" ht="17.100000000000001" customHeight="1" x14ac:dyDescent="0.25">
      <c r="A4" s="1" t="str">
        <f t="shared" si="0"/>
        <v>C  c</v>
      </c>
      <c r="B4" s="219" t="s">
        <v>154</v>
      </c>
      <c r="C4" s="211" t="s">
        <v>157</v>
      </c>
      <c r="D4" s="206">
        <v>3</v>
      </c>
      <c r="E4" s="135" t="s">
        <v>118</v>
      </c>
      <c r="F4" s="199">
        <v>57002</v>
      </c>
      <c r="G4" s="203" t="s">
        <v>184</v>
      </c>
      <c r="H4" s="222">
        <v>387036177</v>
      </c>
      <c r="I4" s="210">
        <v>1982</v>
      </c>
      <c r="K4" s="234">
        <f>versements!V10</f>
        <v>40</v>
      </c>
      <c r="L4" s="210">
        <f t="shared" si="1"/>
        <v>35</v>
      </c>
      <c r="M4" s="273">
        <v>39767</v>
      </c>
      <c r="N4" s="21" t="s">
        <v>148</v>
      </c>
      <c r="O4" s="240">
        <f>versements!X10</f>
        <v>0</v>
      </c>
      <c r="P4" s="240">
        <f>versements!Y10</f>
        <v>0</v>
      </c>
      <c r="Q4" s="240">
        <f>versements!Z10</f>
        <v>2</v>
      </c>
      <c r="R4" s="240">
        <f>versements!AA10</f>
        <v>0</v>
      </c>
      <c r="S4" s="240">
        <f>versements!AB10</f>
        <v>0</v>
      </c>
      <c r="T4" s="240">
        <f>versements!AC10</f>
        <v>0</v>
      </c>
      <c r="U4" s="240">
        <f>versements!AD10</f>
        <v>0</v>
      </c>
    </row>
    <row r="5" spans="1:21" ht="17.100000000000001" customHeight="1" x14ac:dyDescent="0.25">
      <c r="A5" s="1" t="str">
        <f t="shared" si="0"/>
        <v>A  e</v>
      </c>
      <c r="B5" s="219" t="s">
        <v>152</v>
      </c>
      <c r="C5" s="211" t="s">
        <v>158</v>
      </c>
      <c r="D5" s="205">
        <v>4</v>
      </c>
      <c r="E5" s="135" t="s">
        <v>186</v>
      </c>
      <c r="F5" s="199">
        <v>57003</v>
      </c>
      <c r="G5" s="203" t="s">
        <v>184</v>
      </c>
      <c r="H5" s="222">
        <v>387036177</v>
      </c>
      <c r="I5" s="210">
        <v>1993</v>
      </c>
      <c r="K5" s="234">
        <f>versements!V11</f>
        <v>37</v>
      </c>
      <c r="L5" s="210">
        <f t="shared" si="1"/>
        <v>24</v>
      </c>
      <c r="M5" s="273">
        <v>42013</v>
      </c>
      <c r="O5" s="240">
        <f>versements!X11</f>
        <v>0</v>
      </c>
      <c r="P5" s="240">
        <f>versements!Y11</f>
        <v>0</v>
      </c>
      <c r="Q5" s="240">
        <f>versements!Z11</f>
        <v>1</v>
      </c>
      <c r="R5" s="240">
        <f>versements!AA11</f>
        <v>1</v>
      </c>
      <c r="S5" s="240">
        <f>versements!AB11</f>
        <v>1</v>
      </c>
      <c r="T5" s="240">
        <f>versements!AC11</f>
        <v>1</v>
      </c>
      <c r="U5" s="240">
        <f>versements!AD11</f>
        <v>0</v>
      </c>
    </row>
    <row r="6" spans="1:21" ht="17.100000000000001" customHeight="1" x14ac:dyDescent="0.25">
      <c r="A6" s="1" t="str">
        <f t="shared" si="0"/>
        <v>B  f</v>
      </c>
      <c r="B6" s="219" t="s">
        <v>153</v>
      </c>
      <c r="C6" s="211" t="s">
        <v>159</v>
      </c>
      <c r="D6" s="241">
        <v>5</v>
      </c>
      <c r="E6" s="135" t="s">
        <v>187</v>
      </c>
      <c r="F6" s="199">
        <v>57004</v>
      </c>
      <c r="G6" s="203" t="s">
        <v>184</v>
      </c>
      <c r="H6" s="222">
        <v>387036177</v>
      </c>
      <c r="I6" s="210">
        <v>1955</v>
      </c>
      <c r="K6" s="234">
        <f>versements!V12</f>
        <v>47</v>
      </c>
      <c r="L6" s="210">
        <f t="shared" si="1"/>
        <v>62</v>
      </c>
      <c r="M6" s="273">
        <v>42699</v>
      </c>
      <c r="O6" s="240">
        <f>versements!X12</f>
        <v>0</v>
      </c>
      <c r="P6" s="240">
        <f>versements!Y12</f>
        <v>0</v>
      </c>
      <c r="Q6" s="240">
        <f>versements!Z12</f>
        <v>2</v>
      </c>
      <c r="R6" s="240">
        <f>versements!AA12</f>
        <v>0</v>
      </c>
      <c r="S6" s="240">
        <f>versements!AB12</f>
        <v>1</v>
      </c>
      <c r="T6" s="240">
        <f>versements!AC12</f>
        <v>1</v>
      </c>
      <c r="U6" s="240">
        <f>versements!AD12</f>
        <v>0</v>
      </c>
    </row>
    <row r="7" spans="1:21" ht="17.100000000000001" customHeight="1" x14ac:dyDescent="0.25">
      <c r="A7" s="1" t="str">
        <f t="shared" si="0"/>
        <v>B  a</v>
      </c>
      <c r="B7" s="219" t="s">
        <v>153</v>
      </c>
      <c r="C7" s="211" t="s">
        <v>155</v>
      </c>
      <c r="D7" s="205">
        <v>6</v>
      </c>
      <c r="E7" s="135" t="s">
        <v>188</v>
      </c>
      <c r="F7" s="199">
        <v>57005</v>
      </c>
      <c r="G7" s="203" t="s">
        <v>184</v>
      </c>
      <c r="H7" s="222">
        <v>387036177</v>
      </c>
      <c r="I7" s="210">
        <v>1946</v>
      </c>
      <c r="K7" s="234">
        <f>versements!V13</f>
        <v>37</v>
      </c>
      <c r="L7" s="210">
        <f t="shared" si="1"/>
        <v>71</v>
      </c>
      <c r="M7" s="273">
        <v>40871</v>
      </c>
      <c r="N7" s="248"/>
      <c r="O7" s="240">
        <f>versements!X13</f>
        <v>0</v>
      </c>
      <c r="P7" s="240">
        <f>versements!Y13</f>
        <v>0</v>
      </c>
      <c r="Q7" s="240">
        <f>versements!Z13</f>
        <v>1</v>
      </c>
      <c r="R7" s="240">
        <f>versements!AA13</f>
        <v>1</v>
      </c>
      <c r="S7" s="240">
        <f>versements!AB13</f>
        <v>1</v>
      </c>
      <c r="T7" s="240">
        <f>versements!AC13</f>
        <v>1</v>
      </c>
      <c r="U7" s="240">
        <f>versements!AD13</f>
        <v>0</v>
      </c>
    </row>
    <row r="8" spans="1:21" ht="17.100000000000001" customHeight="1" x14ac:dyDescent="0.25">
      <c r="A8" s="1" t="str">
        <f t="shared" si="0"/>
        <v>A  b</v>
      </c>
      <c r="B8" s="219" t="s">
        <v>152</v>
      </c>
      <c r="C8" s="211" t="s">
        <v>156</v>
      </c>
      <c r="D8" s="205">
        <v>7</v>
      </c>
      <c r="E8" s="135" t="s">
        <v>189</v>
      </c>
      <c r="F8" s="199">
        <v>57006</v>
      </c>
      <c r="G8" s="203" t="s">
        <v>184</v>
      </c>
      <c r="H8" s="222">
        <v>387036177</v>
      </c>
      <c r="I8" s="210">
        <v>1947</v>
      </c>
      <c r="J8" s="231"/>
      <c r="K8" s="234">
        <f>versements!V14</f>
        <v>17</v>
      </c>
      <c r="L8" s="210">
        <f t="shared" si="1"/>
        <v>70</v>
      </c>
      <c r="M8" s="273">
        <v>40648</v>
      </c>
      <c r="N8" s="245"/>
      <c r="O8" s="240">
        <f>versements!X14</f>
        <v>0</v>
      </c>
      <c r="P8" s="240">
        <f>versements!Y14</f>
        <v>0</v>
      </c>
      <c r="Q8" s="240">
        <f>versements!Z14</f>
        <v>0</v>
      </c>
      <c r="R8" s="240">
        <f>versements!AA14</f>
        <v>1</v>
      </c>
      <c r="S8" s="240">
        <f>versements!AB14</f>
        <v>1</v>
      </c>
      <c r="T8" s="240">
        <f>versements!AC14</f>
        <v>1</v>
      </c>
      <c r="U8" s="240">
        <f>versements!AD14</f>
        <v>0</v>
      </c>
    </row>
    <row r="9" spans="1:21" ht="17.100000000000001" customHeight="1" x14ac:dyDescent="0.25">
      <c r="A9" s="1" t="str">
        <f t="shared" si="0"/>
        <v>B  c</v>
      </c>
      <c r="B9" s="219" t="s">
        <v>153</v>
      </c>
      <c r="C9" s="211" t="s">
        <v>157</v>
      </c>
      <c r="D9" s="205">
        <v>8</v>
      </c>
      <c r="E9" s="135" t="s">
        <v>190</v>
      </c>
      <c r="F9" s="199">
        <v>57007</v>
      </c>
      <c r="G9" s="203" t="s">
        <v>184</v>
      </c>
      <c r="H9" s="222">
        <v>387036177</v>
      </c>
      <c r="I9" s="210">
        <v>1952</v>
      </c>
      <c r="K9" s="234">
        <f>versements!V15</f>
        <v>27</v>
      </c>
      <c r="L9" s="210">
        <f t="shared" si="1"/>
        <v>65</v>
      </c>
      <c r="M9" s="273">
        <v>40179</v>
      </c>
      <c r="N9" s="245"/>
      <c r="O9" s="240">
        <f>versements!X15</f>
        <v>0</v>
      </c>
      <c r="P9" s="240">
        <f>versements!Y15</f>
        <v>0</v>
      </c>
      <c r="Q9" s="240">
        <f>versements!Z15</f>
        <v>1</v>
      </c>
      <c r="R9" s="240">
        <f>versements!AA15</f>
        <v>0</v>
      </c>
      <c r="S9" s="240">
        <f>versements!AB15</f>
        <v>1</v>
      </c>
      <c r="T9" s="240">
        <f>versements!AC15</f>
        <v>1</v>
      </c>
      <c r="U9" s="240">
        <f>versements!AD15</f>
        <v>0</v>
      </c>
    </row>
    <row r="10" spans="1:21" ht="17.100000000000001" customHeight="1" x14ac:dyDescent="0.25">
      <c r="A10" s="1" t="str">
        <f t="shared" si="0"/>
        <v>A  e</v>
      </c>
      <c r="B10" s="219" t="s">
        <v>152</v>
      </c>
      <c r="C10" s="211" t="s">
        <v>158</v>
      </c>
      <c r="D10" s="205">
        <v>9</v>
      </c>
      <c r="E10" s="135" t="s">
        <v>191</v>
      </c>
      <c r="F10" s="199">
        <v>57008</v>
      </c>
      <c r="G10" s="203" t="s">
        <v>184</v>
      </c>
      <c r="H10" s="222">
        <v>387036177</v>
      </c>
      <c r="I10" s="210">
        <v>1929</v>
      </c>
      <c r="K10" s="234">
        <f>versements!V16</f>
        <v>97</v>
      </c>
      <c r="L10" s="210">
        <f t="shared" si="1"/>
        <v>88</v>
      </c>
      <c r="M10" s="273">
        <v>40138</v>
      </c>
      <c r="N10" s="245"/>
      <c r="O10" s="240">
        <f>versements!X16</f>
        <v>0</v>
      </c>
      <c r="P10" s="240">
        <f>versements!Y16</f>
        <v>0</v>
      </c>
      <c r="Q10" s="240">
        <f>versements!Z16</f>
        <v>0</v>
      </c>
      <c r="R10" s="240">
        <f>versements!AA16</f>
        <v>0</v>
      </c>
      <c r="S10" s="240">
        <f>versements!AB16</f>
        <v>0</v>
      </c>
      <c r="T10" s="240">
        <f>versements!AC16</f>
        <v>0</v>
      </c>
      <c r="U10" s="240">
        <f>versements!AD16</f>
        <v>0</v>
      </c>
    </row>
    <row r="11" spans="1:21" ht="17.100000000000001" customHeight="1" x14ac:dyDescent="0.25">
      <c r="A11" s="1" t="str">
        <f t="shared" si="0"/>
        <v>B  f</v>
      </c>
      <c r="B11" s="219" t="s">
        <v>153</v>
      </c>
      <c r="C11" s="211" t="s">
        <v>159</v>
      </c>
      <c r="D11" s="205">
        <v>10</v>
      </c>
      <c r="E11" s="135" t="s">
        <v>192</v>
      </c>
      <c r="F11" s="199">
        <v>57009</v>
      </c>
      <c r="G11" s="203" t="s">
        <v>184</v>
      </c>
      <c r="H11" s="222">
        <v>387036177</v>
      </c>
      <c r="I11" s="210">
        <v>1980</v>
      </c>
      <c r="K11" s="234">
        <f>versements!V17</f>
        <v>47</v>
      </c>
      <c r="L11" s="210">
        <f t="shared" si="1"/>
        <v>37</v>
      </c>
      <c r="M11" s="273">
        <v>40871</v>
      </c>
      <c r="N11" s="246"/>
      <c r="O11" s="240">
        <f>versements!X17</f>
        <v>0</v>
      </c>
      <c r="P11" s="240">
        <f>versements!Y17</f>
        <v>0</v>
      </c>
      <c r="Q11" s="240">
        <f>versements!Z17</f>
        <v>0</v>
      </c>
      <c r="R11" s="240">
        <f>versements!AA17</f>
        <v>0</v>
      </c>
      <c r="S11" s="240">
        <f>versements!AB17</f>
        <v>0</v>
      </c>
      <c r="T11" s="240">
        <f>versements!AC17</f>
        <v>0</v>
      </c>
      <c r="U11" s="240">
        <f>versements!AD17</f>
        <v>0</v>
      </c>
    </row>
    <row r="12" spans="1:21" ht="17.100000000000001" customHeight="1" x14ac:dyDescent="0.25">
      <c r="A12" s="1" t="str">
        <f t="shared" si="0"/>
        <v>A  a</v>
      </c>
      <c r="B12" s="219" t="s">
        <v>152</v>
      </c>
      <c r="C12" s="211" t="s">
        <v>155</v>
      </c>
      <c r="D12" s="205">
        <v>11</v>
      </c>
      <c r="E12" s="135" t="s">
        <v>193</v>
      </c>
      <c r="F12" s="199">
        <v>57010</v>
      </c>
      <c r="G12" s="203" t="s">
        <v>184</v>
      </c>
      <c r="H12" s="222">
        <v>387036177</v>
      </c>
      <c r="I12" s="210">
        <v>1949</v>
      </c>
      <c r="J12" s="232"/>
      <c r="K12" s="234">
        <f>versements!V18</f>
        <v>17</v>
      </c>
      <c r="L12" s="210">
        <f t="shared" si="1"/>
        <v>68</v>
      </c>
      <c r="M12" s="273">
        <v>40613</v>
      </c>
      <c r="O12" s="240">
        <f>versements!X18</f>
        <v>0</v>
      </c>
      <c r="P12" s="240">
        <f>versements!Y18</f>
        <v>0</v>
      </c>
      <c r="Q12" s="240">
        <f>versements!Z18</f>
        <v>0</v>
      </c>
      <c r="R12" s="240">
        <f>versements!AA18</f>
        <v>1</v>
      </c>
      <c r="S12" s="240">
        <f>versements!AB18</f>
        <v>1</v>
      </c>
      <c r="T12" s="240">
        <f>versements!AC18</f>
        <v>1</v>
      </c>
      <c r="U12" s="240">
        <f>versements!AD18</f>
        <v>0</v>
      </c>
    </row>
    <row r="13" spans="1:21" ht="17.100000000000001" customHeight="1" x14ac:dyDescent="0.25">
      <c r="A13" s="1" t="str">
        <f t="shared" si="0"/>
        <v>B  b</v>
      </c>
      <c r="B13" s="219" t="s">
        <v>153</v>
      </c>
      <c r="C13" s="211" t="s">
        <v>156</v>
      </c>
      <c r="D13" s="205">
        <v>12</v>
      </c>
      <c r="E13" s="135" t="s">
        <v>194</v>
      </c>
      <c r="F13" s="199">
        <v>57011</v>
      </c>
      <c r="G13" s="203" t="s">
        <v>184</v>
      </c>
      <c r="H13" s="222">
        <v>387036177</v>
      </c>
      <c r="I13" s="210">
        <v>1989</v>
      </c>
      <c r="K13" s="234">
        <f>versements!V19</f>
        <v>57</v>
      </c>
      <c r="L13" s="210">
        <f t="shared" si="1"/>
        <v>28</v>
      </c>
      <c r="M13" s="273"/>
      <c r="N13" s="246"/>
      <c r="O13" s="240">
        <f>versements!X19</f>
        <v>0</v>
      </c>
      <c r="P13" s="240">
        <f>versements!Y19</f>
        <v>1</v>
      </c>
      <c r="Q13" s="240">
        <f>versements!Z19</f>
        <v>0</v>
      </c>
      <c r="R13" s="240">
        <f>versements!AA19</f>
        <v>0</v>
      </c>
      <c r="S13" s="240">
        <f>versements!AB19</f>
        <v>1</v>
      </c>
      <c r="T13" s="240">
        <f>versements!AC19</f>
        <v>1</v>
      </c>
      <c r="U13" s="240">
        <f>versements!AD19</f>
        <v>0</v>
      </c>
    </row>
    <row r="14" spans="1:21" ht="17.100000000000001" customHeight="1" x14ac:dyDescent="0.25">
      <c r="A14" s="1" t="str">
        <f t="shared" si="0"/>
        <v>A  c</v>
      </c>
      <c r="B14" s="219" t="s">
        <v>152</v>
      </c>
      <c r="C14" s="211" t="s">
        <v>157</v>
      </c>
      <c r="D14" s="241">
        <v>13</v>
      </c>
      <c r="E14" s="135" t="s">
        <v>195</v>
      </c>
      <c r="F14" s="199">
        <v>57012</v>
      </c>
      <c r="G14" s="203" t="s">
        <v>184</v>
      </c>
      <c r="H14" s="222">
        <v>387036177</v>
      </c>
      <c r="I14" s="210">
        <v>1959</v>
      </c>
      <c r="J14" s="232"/>
      <c r="K14" s="234">
        <f>versements!V20</f>
        <v>20</v>
      </c>
      <c r="L14" s="210">
        <f t="shared" si="1"/>
        <v>58</v>
      </c>
      <c r="M14" s="273">
        <v>42335</v>
      </c>
      <c r="O14" s="240">
        <f>versements!X20</f>
        <v>0</v>
      </c>
      <c r="P14" s="240">
        <f>versements!Y20</f>
        <v>0</v>
      </c>
      <c r="Q14" s="240">
        <f>versements!Z20</f>
        <v>1</v>
      </c>
      <c r="R14" s="240">
        <f>versements!AA20</f>
        <v>0</v>
      </c>
      <c r="S14" s="240">
        <f>versements!AB20</f>
        <v>0</v>
      </c>
      <c r="T14" s="240">
        <f>versements!AC20</f>
        <v>0</v>
      </c>
      <c r="U14" s="240">
        <f>versements!AD20</f>
        <v>0</v>
      </c>
    </row>
    <row r="15" spans="1:21" ht="17.100000000000001" customHeight="1" x14ac:dyDescent="0.25">
      <c r="A15" s="1" t="str">
        <f t="shared" si="0"/>
        <v>B  e</v>
      </c>
      <c r="B15" s="219" t="s">
        <v>153</v>
      </c>
      <c r="C15" s="211" t="s">
        <v>158</v>
      </c>
      <c r="D15" s="205">
        <v>14</v>
      </c>
      <c r="E15" s="135" t="s">
        <v>196</v>
      </c>
      <c r="F15" s="199">
        <v>57013</v>
      </c>
      <c r="G15" s="203" t="s">
        <v>184</v>
      </c>
      <c r="H15" s="222">
        <v>387036177</v>
      </c>
      <c r="I15" s="210">
        <v>1944</v>
      </c>
      <c r="K15" s="234">
        <f>versements!V21</f>
        <v>37</v>
      </c>
      <c r="L15" s="210">
        <f t="shared" si="1"/>
        <v>73</v>
      </c>
      <c r="M15" s="273">
        <v>37939</v>
      </c>
      <c r="O15" s="240">
        <f>versements!X21</f>
        <v>0</v>
      </c>
      <c r="P15" s="240">
        <f>versements!Y21</f>
        <v>0</v>
      </c>
      <c r="Q15" s="240">
        <f>versements!Z21</f>
        <v>0</v>
      </c>
      <c r="R15" s="240">
        <f>versements!AA21</f>
        <v>0</v>
      </c>
      <c r="S15" s="240">
        <f>versements!AB21</f>
        <v>0</v>
      </c>
      <c r="T15" s="240">
        <f>versements!AC21</f>
        <v>0</v>
      </c>
      <c r="U15" s="240">
        <f>versements!AD21</f>
        <v>0</v>
      </c>
    </row>
    <row r="16" spans="1:21" ht="17.100000000000001" customHeight="1" x14ac:dyDescent="0.25">
      <c r="A16" s="1" t="str">
        <f t="shared" si="0"/>
        <v>A  f</v>
      </c>
      <c r="B16" s="219" t="s">
        <v>152</v>
      </c>
      <c r="C16" s="211" t="s">
        <v>159</v>
      </c>
      <c r="D16" s="205">
        <v>15</v>
      </c>
      <c r="E16" s="135" t="s">
        <v>197</v>
      </c>
      <c r="F16" s="199">
        <v>57014</v>
      </c>
      <c r="G16" s="203" t="s">
        <v>184</v>
      </c>
      <c r="H16" s="222">
        <v>387036177</v>
      </c>
      <c r="I16" s="210">
        <v>1948</v>
      </c>
      <c r="K16" s="234">
        <f>versements!V22</f>
        <v>67</v>
      </c>
      <c r="L16" s="210">
        <f t="shared" si="1"/>
        <v>69</v>
      </c>
      <c r="M16" s="273">
        <v>42013</v>
      </c>
      <c r="O16" s="240">
        <f>versements!X22</f>
        <v>0</v>
      </c>
      <c r="P16" s="240">
        <f>versements!Y22</f>
        <v>1</v>
      </c>
      <c r="Q16" s="240">
        <f>versements!Z22</f>
        <v>0</v>
      </c>
      <c r="R16" s="240">
        <f>versements!AA22</f>
        <v>1</v>
      </c>
      <c r="S16" s="240">
        <f>versements!AB22</f>
        <v>1</v>
      </c>
      <c r="T16" s="240">
        <f>versements!AC22</f>
        <v>1</v>
      </c>
      <c r="U16" s="240">
        <f>versements!AD22</f>
        <v>0</v>
      </c>
    </row>
    <row r="17" spans="1:21" ht="17.100000000000001" customHeight="1" x14ac:dyDescent="0.25">
      <c r="A17" s="1" t="str">
        <f t="shared" si="0"/>
        <v>B  a</v>
      </c>
      <c r="B17" s="219" t="s">
        <v>153</v>
      </c>
      <c r="C17" s="211" t="s">
        <v>155</v>
      </c>
      <c r="D17" s="205">
        <v>16</v>
      </c>
      <c r="E17" s="135" t="s">
        <v>198</v>
      </c>
      <c r="F17" s="199">
        <v>57015</v>
      </c>
      <c r="G17" s="203" t="s">
        <v>184</v>
      </c>
      <c r="H17" s="222">
        <v>387036177</v>
      </c>
      <c r="I17" s="210">
        <v>1961</v>
      </c>
      <c r="J17" s="232"/>
      <c r="K17" s="234">
        <f>versements!V23</f>
        <v>47</v>
      </c>
      <c r="L17" s="210">
        <f t="shared" si="1"/>
        <v>56</v>
      </c>
      <c r="M17" s="273">
        <v>38722</v>
      </c>
      <c r="O17" s="240">
        <f>versements!X23</f>
        <v>0</v>
      </c>
      <c r="P17" s="240">
        <f>versements!Y23</f>
        <v>0</v>
      </c>
      <c r="Q17" s="240">
        <f>versements!Z23</f>
        <v>2</v>
      </c>
      <c r="R17" s="240">
        <f>versements!AA23</f>
        <v>0</v>
      </c>
      <c r="S17" s="240">
        <f>versements!AB23</f>
        <v>1</v>
      </c>
      <c r="T17" s="240">
        <f>versements!AC23</f>
        <v>1</v>
      </c>
      <c r="U17" s="240">
        <f>versements!AD23</f>
        <v>0</v>
      </c>
    </row>
    <row r="18" spans="1:21" ht="17.100000000000001" customHeight="1" x14ac:dyDescent="0.25">
      <c r="A18" s="1" t="str">
        <f t="shared" si="0"/>
        <v>A  b</v>
      </c>
      <c r="B18" s="219" t="s">
        <v>152</v>
      </c>
      <c r="C18" s="211" t="s">
        <v>156</v>
      </c>
      <c r="D18" s="205">
        <v>17</v>
      </c>
      <c r="E18" s="135" t="s">
        <v>199</v>
      </c>
      <c r="F18" s="199">
        <v>57016</v>
      </c>
      <c r="G18" s="203" t="s">
        <v>184</v>
      </c>
      <c r="H18" s="222">
        <v>387036177</v>
      </c>
      <c r="I18" s="210">
        <v>1965</v>
      </c>
      <c r="J18" s="232"/>
      <c r="K18" s="234">
        <f>versements!V24</f>
        <v>47</v>
      </c>
      <c r="L18" s="210">
        <f t="shared" si="1"/>
        <v>52</v>
      </c>
      <c r="M18" s="273">
        <v>37778</v>
      </c>
      <c r="O18" s="240">
        <f>versements!X24</f>
        <v>0</v>
      </c>
      <c r="P18" s="240">
        <f>versements!Y24</f>
        <v>0</v>
      </c>
      <c r="Q18" s="240">
        <f>versements!Z24</f>
        <v>2</v>
      </c>
      <c r="R18" s="240">
        <f>versements!AA24</f>
        <v>0</v>
      </c>
      <c r="S18" s="240">
        <f>versements!AB24</f>
        <v>1</v>
      </c>
      <c r="T18" s="240">
        <f>versements!AC24</f>
        <v>1</v>
      </c>
      <c r="U18" s="240">
        <f>versements!AD24</f>
        <v>0</v>
      </c>
    </row>
    <row r="19" spans="1:21" ht="17.100000000000001" customHeight="1" x14ac:dyDescent="0.25">
      <c r="A19" s="1" t="str">
        <f t="shared" si="0"/>
        <v>B  c</v>
      </c>
      <c r="B19" s="219" t="s">
        <v>153</v>
      </c>
      <c r="C19" s="211" t="s">
        <v>157</v>
      </c>
      <c r="D19" s="205">
        <v>18</v>
      </c>
      <c r="E19" s="135" t="s">
        <v>200</v>
      </c>
      <c r="F19" s="199">
        <v>57017</v>
      </c>
      <c r="G19" s="203" t="s">
        <v>184</v>
      </c>
      <c r="H19" s="222">
        <v>387036177</v>
      </c>
      <c r="I19" s="210">
        <v>1935</v>
      </c>
      <c r="K19" s="234">
        <f>versements!V25</f>
        <v>47</v>
      </c>
      <c r="L19" s="210">
        <f t="shared" si="1"/>
        <v>82</v>
      </c>
      <c r="M19" s="273"/>
      <c r="O19" s="240">
        <f>versements!X25</f>
        <v>0</v>
      </c>
      <c r="P19" s="240">
        <f>versements!Y25</f>
        <v>0</v>
      </c>
      <c r="Q19" s="240">
        <f>versements!Z25</f>
        <v>0</v>
      </c>
      <c r="R19" s="240">
        <f>versements!AA25</f>
        <v>0</v>
      </c>
      <c r="S19" s="240">
        <f>versements!AB25</f>
        <v>0</v>
      </c>
      <c r="T19" s="240">
        <f>versements!AC25</f>
        <v>0</v>
      </c>
      <c r="U19" s="240">
        <f>versements!AD25</f>
        <v>0</v>
      </c>
    </row>
    <row r="20" spans="1:21" ht="17.100000000000001" customHeight="1" x14ac:dyDescent="0.25">
      <c r="A20" s="1" t="str">
        <f t="shared" si="0"/>
        <v>A  e</v>
      </c>
      <c r="B20" s="219" t="s">
        <v>152</v>
      </c>
      <c r="C20" s="211" t="s">
        <v>158</v>
      </c>
      <c r="D20" s="205">
        <v>19</v>
      </c>
      <c r="E20" s="135" t="s">
        <v>201</v>
      </c>
      <c r="F20" s="199">
        <v>57018</v>
      </c>
      <c r="G20" s="203" t="s">
        <v>184</v>
      </c>
      <c r="H20" s="222">
        <v>387036177</v>
      </c>
      <c r="I20" s="210">
        <v>1943</v>
      </c>
      <c r="K20" s="234">
        <f>versements!V26</f>
        <v>50</v>
      </c>
      <c r="L20" s="210">
        <f t="shared" si="1"/>
        <v>74</v>
      </c>
      <c r="M20" s="273">
        <v>40767</v>
      </c>
      <c r="O20" s="240">
        <f>versements!X26</f>
        <v>0</v>
      </c>
      <c r="P20" s="240">
        <f>versements!Y26</f>
        <v>1</v>
      </c>
      <c r="Q20" s="240">
        <f>versements!Z26</f>
        <v>0</v>
      </c>
      <c r="R20" s="240">
        <f>versements!AA26</f>
        <v>0</v>
      </c>
      <c r="S20" s="240">
        <f>versements!AB26</f>
        <v>0</v>
      </c>
      <c r="T20" s="240">
        <f>versements!AC26</f>
        <v>0</v>
      </c>
      <c r="U20" s="240">
        <f>versements!AD26</f>
        <v>0</v>
      </c>
    </row>
    <row r="21" spans="1:21" ht="17.100000000000001" customHeight="1" x14ac:dyDescent="0.25">
      <c r="A21" s="1" t="str">
        <f t="shared" si="0"/>
        <v>B  f</v>
      </c>
      <c r="B21" s="219" t="s">
        <v>153</v>
      </c>
      <c r="C21" s="211" t="s">
        <v>159</v>
      </c>
      <c r="D21" s="205">
        <v>20</v>
      </c>
      <c r="E21" s="135" t="s">
        <v>202</v>
      </c>
      <c r="F21" s="199">
        <v>57019</v>
      </c>
      <c r="G21" s="203" t="s">
        <v>184</v>
      </c>
      <c r="H21" s="222">
        <v>387036177</v>
      </c>
      <c r="I21" s="210">
        <v>1973</v>
      </c>
      <c r="K21" s="234">
        <f>versements!V27</f>
        <v>37</v>
      </c>
      <c r="L21" s="210">
        <f t="shared" si="1"/>
        <v>44</v>
      </c>
      <c r="M21" s="273">
        <v>40179</v>
      </c>
      <c r="O21" s="240">
        <f>versements!X27</f>
        <v>0</v>
      </c>
      <c r="P21" s="240">
        <f>versements!Y27</f>
        <v>0</v>
      </c>
      <c r="Q21" s="240">
        <f>versements!Z27</f>
        <v>1</v>
      </c>
      <c r="R21" s="240">
        <f>versements!AA27</f>
        <v>1</v>
      </c>
      <c r="S21" s="240">
        <f>versements!AB27</f>
        <v>1</v>
      </c>
      <c r="T21" s="240">
        <f>versements!AC27</f>
        <v>1</v>
      </c>
      <c r="U21" s="240">
        <f>versements!AD27</f>
        <v>0</v>
      </c>
    </row>
    <row r="22" spans="1:21" ht="17.100000000000001" customHeight="1" x14ac:dyDescent="0.25">
      <c r="A22" s="1" t="str">
        <f t="shared" si="0"/>
        <v>A  a</v>
      </c>
      <c r="B22" s="219" t="s">
        <v>152</v>
      </c>
      <c r="C22" s="211" t="s">
        <v>155</v>
      </c>
      <c r="D22" s="205">
        <v>21</v>
      </c>
      <c r="E22" s="135" t="s">
        <v>203</v>
      </c>
      <c r="F22" s="199">
        <v>57020</v>
      </c>
      <c r="G22" s="203" t="s">
        <v>184</v>
      </c>
      <c r="H22" s="222">
        <v>387036177</v>
      </c>
      <c r="I22" s="210">
        <v>1941</v>
      </c>
      <c r="K22" s="234">
        <f>versements!V28</f>
        <v>27</v>
      </c>
      <c r="L22" s="210">
        <f t="shared" si="1"/>
        <v>76</v>
      </c>
      <c r="M22" s="273">
        <v>39773</v>
      </c>
      <c r="O22" s="240">
        <f>versements!X28</f>
        <v>0</v>
      </c>
      <c r="P22" s="240">
        <f>versements!Y28</f>
        <v>0</v>
      </c>
      <c r="Q22" s="240">
        <f>versements!Z28</f>
        <v>0</v>
      </c>
      <c r="R22" s="240">
        <f>versements!AA28</f>
        <v>0</v>
      </c>
      <c r="S22" s="240">
        <f>versements!AB28</f>
        <v>0</v>
      </c>
      <c r="T22" s="240">
        <f>versements!AC28</f>
        <v>0</v>
      </c>
      <c r="U22" s="240">
        <f>versements!AD28</f>
        <v>0</v>
      </c>
    </row>
    <row r="23" spans="1:21" ht="17.100000000000001" customHeight="1" x14ac:dyDescent="0.25">
      <c r="A23" s="1" t="str">
        <f t="shared" si="0"/>
        <v>B  b</v>
      </c>
      <c r="B23" s="219" t="s">
        <v>153</v>
      </c>
      <c r="C23" s="211" t="s">
        <v>156</v>
      </c>
      <c r="D23" s="205">
        <v>22</v>
      </c>
      <c r="E23" s="135" t="s">
        <v>204</v>
      </c>
      <c r="F23" s="199">
        <v>57021</v>
      </c>
      <c r="G23" s="203" t="s">
        <v>184</v>
      </c>
      <c r="H23" s="222">
        <v>387036177</v>
      </c>
      <c r="I23" s="210">
        <v>1941</v>
      </c>
      <c r="K23" s="234">
        <f>versements!V29</f>
        <v>57</v>
      </c>
      <c r="L23" s="210">
        <f t="shared" si="1"/>
        <v>76</v>
      </c>
      <c r="M23" s="273">
        <v>40767</v>
      </c>
      <c r="O23" s="240">
        <f>versements!X29</f>
        <v>0</v>
      </c>
      <c r="P23" s="240">
        <f>versements!Y29</f>
        <v>1</v>
      </c>
      <c r="Q23" s="240">
        <f>versements!Z29</f>
        <v>0</v>
      </c>
      <c r="R23" s="240">
        <f>versements!AA29</f>
        <v>0</v>
      </c>
      <c r="S23" s="240">
        <f>versements!AB29</f>
        <v>1</v>
      </c>
      <c r="T23" s="240">
        <f>versements!AC29</f>
        <v>1</v>
      </c>
      <c r="U23" s="240">
        <f>versements!AD29</f>
        <v>0</v>
      </c>
    </row>
    <row r="24" spans="1:21" ht="17.100000000000001" customHeight="1" x14ac:dyDescent="0.25">
      <c r="A24" s="1" t="str">
        <f t="shared" si="0"/>
        <v>A  c</v>
      </c>
      <c r="B24" s="219" t="s">
        <v>152</v>
      </c>
      <c r="C24" s="211" t="s">
        <v>157</v>
      </c>
      <c r="D24" s="206">
        <v>23</v>
      </c>
      <c r="E24" s="135" t="s">
        <v>205</v>
      </c>
      <c r="F24" s="199">
        <v>57022</v>
      </c>
      <c r="G24" s="203" t="s">
        <v>184</v>
      </c>
      <c r="H24" s="222">
        <v>387036177</v>
      </c>
      <c r="I24" s="210">
        <v>1970</v>
      </c>
      <c r="J24" s="232"/>
      <c r="K24" s="234">
        <f>versements!V30</f>
        <v>37</v>
      </c>
      <c r="L24" s="210">
        <f t="shared" si="1"/>
        <v>47</v>
      </c>
      <c r="M24" s="273">
        <v>41607</v>
      </c>
      <c r="O24" s="240">
        <f>versements!X30</f>
        <v>0</v>
      </c>
      <c r="P24" s="240">
        <f>versements!Y30</f>
        <v>0</v>
      </c>
      <c r="Q24" s="240">
        <f>versements!Z30</f>
        <v>1</v>
      </c>
      <c r="R24" s="240">
        <f>versements!AA30</f>
        <v>1</v>
      </c>
      <c r="S24" s="240">
        <f>versements!AB30</f>
        <v>1</v>
      </c>
      <c r="T24" s="240">
        <f>versements!AC30</f>
        <v>1</v>
      </c>
      <c r="U24" s="240">
        <f>versements!AD30</f>
        <v>0</v>
      </c>
    </row>
    <row r="25" spans="1:21" ht="17.100000000000001" customHeight="1" x14ac:dyDescent="0.25">
      <c r="A25" s="1" t="str">
        <f t="shared" si="0"/>
        <v>B  e</v>
      </c>
      <c r="B25" s="219" t="s">
        <v>153</v>
      </c>
      <c r="C25" s="211" t="s">
        <v>158</v>
      </c>
      <c r="D25" s="241">
        <v>24</v>
      </c>
      <c r="E25" s="135" t="s">
        <v>206</v>
      </c>
      <c r="F25" s="199">
        <v>57023</v>
      </c>
      <c r="G25" s="203" t="s">
        <v>184</v>
      </c>
      <c r="H25" s="222">
        <v>387036177</v>
      </c>
      <c r="I25" s="210">
        <v>1934</v>
      </c>
      <c r="K25" s="234">
        <f>versements!V31</f>
        <v>47</v>
      </c>
      <c r="L25" s="210">
        <f t="shared" si="1"/>
        <v>83</v>
      </c>
      <c r="M25" s="273">
        <v>42335</v>
      </c>
      <c r="O25" s="240">
        <f>versements!X31</f>
        <v>0</v>
      </c>
      <c r="P25" s="240">
        <f>versements!Y31</f>
        <v>0</v>
      </c>
      <c r="Q25" s="240">
        <f>versements!Z31</f>
        <v>2</v>
      </c>
      <c r="R25" s="240">
        <f>versements!AA31</f>
        <v>0</v>
      </c>
      <c r="S25" s="240">
        <f>versements!AB31</f>
        <v>1</v>
      </c>
      <c r="T25" s="240">
        <f>versements!AC31</f>
        <v>1</v>
      </c>
      <c r="U25" s="240">
        <f>versements!AD31</f>
        <v>0</v>
      </c>
    </row>
    <row r="26" spans="1:21" ht="17.100000000000001" customHeight="1" x14ac:dyDescent="0.25">
      <c r="A26" s="1" t="str">
        <f t="shared" si="0"/>
        <v>A  f</v>
      </c>
      <c r="B26" s="219" t="s">
        <v>152</v>
      </c>
      <c r="C26" s="211" t="s">
        <v>159</v>
      </c>
      <c r="D26" s="205">
        <v>25</v>
      </c>
      <c r="E26" s="135" t="s">
        <v>207</v>
      </c>
      <c r="F26" s="199">
        <v>57024</v>
      </c>
      <c r="G26" s="203" t="s">
        <v>184</v>
      </c>
      <c r="H26" s="222">
        <v>387036177</v>
      </c>
      <c r="I26" s="319">
        <v>1945</v>
      </c>
      <c r="J26" s="229"/>
      <c r="K26" s="234">
        <f>versements!V32</f>
        <v>-3</v>
      </c>
      <c r="L26" s="210">
        <f t="shared" si="1"/>
        <v>72</v>
      </c>
      <c r="M26" s="273">
        <v>42714</v>
      </c>
      <c r="O26" s="240">
        <f>versements!X32</f>
        <v>0</v>
      </c>
      <c r="P26" s="240">
        <f>versements!Y32</f>
        <v>0</v>
      </c>
      <c r="Q26" s="240">
        <f>versements!Z32</f>
        <v>0</v>
      </c>
      <c r="R26" s="240">
        <f>versements!AA32</f>
        <v>0</v>
      </c>
      <c r="S26" s="240">
        <f>versements!AB32</f>
        <v>0</v>
      </c>
      <c r="T26" s="240">
        <f>versements!AC32</f>
        <v>0</v>
      </c>
      <c r="U26" s="240">
        <f>versements!AD32</f>
        <v>0</v>
      </c>
    </row>
    <row r="27" spans="1:21" ht="17.100000000000001" customHeight="1" x14ac:dyDescent="0.25">
      <c r="A27" s="1" t="str">
        <f t="shared" si="0"/>
        <v>B  a</v>
      </c>
      <c r="B27" s="219" t="s">
        <v>153</v>
      </c>
      <c r="C27" s="211" t="s">
        <v>155</v>
      </c>
      <c r="D27" s="205">
        <v>26</v>
      </c>
      <c r="E27" s="135" t="s">
        <v>208</v>
      </c>
      <c r="F27" s="199">
        <v>57025</v>
      </c>
      <c r="G27" s="203" t="s">
        <v>184</v>
      </c>
      <c r="H27" s="222">
        <v>387036177</v>
      </c>
      <c r="I27" s="210">
        <v>1953</v>
      </c>
      <c r="J27" s="232"/>
      <c r="K27" s="234">
        <f>versements!V33</f>
        <v>37</v>
      </c>
      <c r="L27" s="210">
        <f t="shared" si="1"/>
        <v>64</v>
      </c>
      <c r="M27" s="273">
        <v>40795</v>
      </c>
      <c r="O27" s="240">
        <f>versements!X33</f>
        <v>0</v>
      </c>
      <c r="P27" s="240">
        <f>versements!Y33</f>
        <v>0</v>
      </c>
      <c r="Q27" s="240">
        <f>versements!Z33</f>
        <v>1</v>
      </c>
      <c r="R27" s="240">
        <f>versements!AA33</f>
        <v>1</v>
      </c>
      <c r="S27" s="240">
        <f>versements!AB33</f>
        <v>1</v>
      </c>
      <c r="T27" s="240">
        <f>versements!AC33</f>
        <v>1</v>
      </c>
      <c r="U27" s="240">
        <f>versements!AD33</f>
        <v>0</v>
      </c>
    </row>
    <row r="28" spans="1:21" ht="17.100000000000001" customHeight="1" x14ac:dyDescent="0.25">
      <c r="A28" s="1" t="str">
        <f t="shared" si="0"/>
        <v>A  b</v>
      </c>
      <c r="B28" s="219" t="s">
        <v>152</v>
      </c>
      <c r="C28" s="211" t="s">
        <v>156</v>
      </c>
      <c r="D28" s="205">
        <v>27</v>
      </c>
      <c r="E28" s="135" t="s">
        <v>209</v>
      </c>
      <c r="F28" s="199">
        <v>57026</v>
      </c>
      <c r="G28" s="203" t="s">
        <v>184</v>
      </c>
      <c r="H28" s="222">
        <v>387036177</v>
      </c>
      <c r="I28" s="210">
        <v>1987</v>
      </c>
      <c r="J28" s="232"/>
      <c r="K28" s="234">
        <f>versements!V34</f>
        <v>27</v>
      </c>
      <c r="L28" s="210">
        <f t="shared" si="1"/>
        <v>30</v>
      </c>
      <c r="M28" s="273">
        <v>41607</v>
      </c>
      <c r="O28" s="240">
        <f>versements!X34</f>
        <v>0</v>
      </c>
      <c r="P28" s="240">
        <f>versements!Y34</f>
        <v>0</v>
      </c>
      <c r="Q28" s="240">
        <f>versements!Z34</f>
        <v>1</v>
      </c>
      <c r="R28" s="240">
        <f>versements!AA34</f>
        <v>0</v>
      </c>
      <c r="S28" s="240">
        <f>versements!AB34</f>
        <v>1</v>
      </c>
      <c r="T28" s="240">
        <f>versements!AC34</f>
        <v>1</v>
      </c>
      <c r="U28" s="240">
        <f>versements!AD34</f>
        <v>0</v>
      </c>
    </row>
    <row r="29" spans="1:21" ht="17.100000000000001" customHeight="1" x14ac:dyDescent="0.25">
      <c r="A29" s="1" t="str">
        <f t="shared" si="0"/>
        <v>B  c</v>
      </c>
      <c r="B29" s="219" t="s">
        <v>153</v>
      </c>
      <c r="C29" s="211" t="s">
        <v>157</v>
      </c>
      <c r="D29" s="205">
        <v>28</v>
      </c>
      <c r="E29" s="135" t="s">
        <v>210</v>
      </c>
      <c r="F29" s="199">
        <v>57027</v>
      </c>
      <c r="G29" s="203" t="s">
        <v>184</v>
      </c>
      <c r="H29" s="222">
        <v>387036177</v>
      </c>
      <c r="I29" s="210">
        <v>1976</v>
      </c>
      <c r="K29" s="234">
        <f>versements!V35</f>
        <v>27</v>
      </c>
      <c r="L29" s="210">
        <f t="shared" si="1"/>
        <v>41</v>
      </c>
      <c r="M29" s="273">
        <v>40179</v>
      </c>
      <c r="O29" s="240">
        <f>versements!X35</f>
        <v>0</v>
      </c>
      <c r="P29" s="240">
        <f>versements!Y35</f>
        <v>0</v>
      </c>
      <c r="Q29" s="240">
        <f>versements!Z35</f>
        <v>0</v>
      </c>
      <c r="R29" s="240">
        <f>versements!AA35</f>
        <v>0</v>
      </c>
      <c r="S29" s="240">
        <f>versements!AB35</f>
        <v>0</v>
      </c>
      <c r="T29" s="240">
        <f>versements!AC35</f>
        <v>0</v>
      </c>
      <c r="U29" s="240">
        <f>versements!AD35</f>
        <v>0</v>
      </c>
    </row>
    <row r="30" spans="1:21" ht="17.100000000000001" customHeight="1" x14ac:dyDescent="0.25">
      <c r="A30" s="1" t="str">
        <f t="shared" si="0"/>
        <v xml:space="preserve">  </v>
      </c>
      <c r="B30" s="219"/>
      <c r="C30" s="211"/>
      <c r="D30" s="205">
        <v>29</v>
      </c>
      <c r="E30" s="135"/>
      <c r="H30" s="222">
        <v>387036177</v>
      </c>
      <c r="K30" s="234">
        <f>versements!V36</f>
        <v>0</v>
      </c>
      <c r="L30" s="210" t="str">
        <f t="shared" si="1"/>
        <v/>
      </c>
      <c r="M30" s="273"/>
      <c r="O30" s="240">
        <f>versements!X36</f>
        <v>0</v>
      </c>
      <c r="P30" s="240">
        <f>versements!Y36</f>
        <v>0</v>
      </c>
      <c r="Q30" s="240">
        <f>versements!Z36</f>
        <v>0</v>
      </c>
      <c r="R30" s="240">
        <f>versements!AA36</f>
        <v>0</v>
      </c>
      <c r="S30" s="240">
        <f>versements!AB36</f>
        <v>0</v>
      </c>
      <c r="T30" s="240">
        <f>versements!AC36</f>
        <v>0</v>
      </c>
      <c r="U30" s="240">
        <f>versements!AD36</f>
        <v>0</v>
      </c>
    </row>
    <row r="31" spans="1:21" ht="17.100000000000001" customHeight="1" x14ac:dyDescent="0.25">
      <c r="A31" s="1" t="str">
        <f t="shared" si="0"/>
        <v>B  b</v>
      </c>
      <c r="B31" s="219" t="s">
        <v>153</v>
      </c>
      <c r="C31" s="211" t="s">
        <v>156</v>
      </c>
      <c r="D31" s="205">
        <v>30</v>
      </c>
      <c r="E31" s="138" t="s">
        <v>16</v>
      </c>
      <c r="F31" s="199">
        <v>57000</v>
      </c>
      <c r="G31" s="203" t="s">
        <v>1</v>
      </c>
      <c r="H31" s="222">
        <v>387036177</v>
      </c>
      <c r="I31" s="210">
        <v>1943</v>
      </c>
      <c r="K31" s="234">
        <f>versements!V37</f>
        <v>47</v>
      </c>
      <c r="L31" s="210">
        <f t="shared" si="1"/>
        <v>74</v>
      </c>
      <c r="M31" s="273">
        <v>40155</v>
      </c>
      <c r="O31" s="240">
        <f>versements!X37</f>
        <v>0</v>
      </c>
      <c r="P31" s="240">
        <f>versements!Y37</f>
        <v>0</v>
      </c>
      <c r="Q31" s="240">
        <f>versements!Z37</f>
        <v>0</v>
      </c>
      <c r="R31" s="240">
        <f>versements!AA37</f>
        <v>0</v>
      </c>
      <c r="S31" s="240">
        <f>versements!AB37</f>
        <v>0</v>
      </c>
      <c r="T31" s="240">
        <f>versements!AC37</f>
        <v>0</v>
      </c>
      <c r="U31" s="240">
        <f>versements!AD37</f>
        <v>0</v>
      </c>
    </row>
    <row r="32" spans="1:21" ht="17.100000000000001" customHeight="1" x14ac:dyDescent="0.25">
      <c r="A32" s="1" t="str">
        <f t="shared" si="0"/>
        <v>A  c</v>
      </c>
      <c r="B32" s="219" t="s">
        <v>152</v>
      </c>
      <c r="C32" s="211" t="s">
        <v>157</v>
      </c>
      <c r="D32" s="205">
        <v>31</v>
      </c>
      <c r="E32" s="138" t="s">
        <v>211</v>
      </c>
      <c r="F32" s="199">
        <v>57001</v>
      </c>
      <c r="G32" s="203" t="s">
        <v>1</v>
      </c>
      <c r="H32" s="222">
        <v>387036177</v>
      </c>
      <c r="I32" s="210">
        <v>1977</v>
      </c>
      <c r="J32" s="232"/>
      <c r="K32" s="234">
        <f>versements!V38</f>
        <v>50</v>
      </c>
      <c r="L32" s="210">
        <f t="shared" si="1"/>
        <v>40</v>
      </c>
      <c r="M32" s="273">
        <v>37715</v>
      </c>
      <c r="O32" s="240">
        <f>versements!X38</f>
        <v>0</v>
      </c>
      <c r="P32" s="240">
        <f>versements!Y38</f>
        <v>1</v>
      </c>
      <c r="Q32" s="240">
        <f>versements!Z38</f>
        <v>0</v>
      </c>
      <c r="R32" s="240">
        <f>versements!AA38</f>
        <v>0</v>
      </c>
      <c r="S32" s="240">
        <f>versements!AB38</f>
        <v>0</v>
      </c>
      <c r="T32" s="240">
        <f>versements!AC38</f>
        <v>0</v>
      </c>
      <c r="U32" s="240">
        <f>versements!AD38</f>
        <v>0</v>
      </c>
    </row>
    <row r="33" spans="1:21" ht="17.100000000000001" customHeight="1" x14ac:dyDescent="0.25">
      <c r="A33" s="1" t="str">
        <f t="shared" si="0"/>
        <v>B  e</v>
      </c>
      <c r="B33" s="219" t="s">
        <v>153</v>
      </c>
      <c r="C33" s="211" t="s">
        <v>158</v>
      </c>
      <c r="D33" s="205">
        <v>32</v>
      </c>
      <c r="E33" s="138" t="s">
        <v>212</v>
      </c>
      <c r="F33" s="199">
        <v>57002</v>
      </c>
      <c r="G33" s="203" t="s">
        <v>1</v>
      </c>
      <c r="H33" s="222">
        <v>387036177</v>
      </c>
      <c r="I33" s="210">
        <v>1959</v>
      </c>
      <c r="J33" s="232"/>
      <c r="K33" s="234">
        <f>versements!V39</f>
        <v>60</v>
      </c>
      <c r="L33" s="210">
        <f t="shared" si="1"/>
        <v>58</v>
      </c>
      <c r="M33" s="273">
        <v>38590</v>
      </c>
      <c r="O33" s="240">
        <f>versements!X39</f>
        <v>0</v>
      </c>
      <c r="P33" s="240">
        <f>versements!Y39</f>
        <v>1</v>
      </c>
      <c r="Q33" s="240">
        <f>versements!Z39</f>
        <v>0</v>
      </c>
      <c r="R33" s="240">
        <f>versements!AA39</f>
        <v>1</v>
      </c>
      <c r="S33" s="240">
        <f>versements!AB39</f>
        <v>0</v>
      </c>
      <c r="T33" s="240">
        <f>versements!AC39</f>
        <v>0</v>
      </c>
      <c r="U33" s="240">
        <f>versements!AD39</f>
        <v>0</v>
      </c>
    </row>
    <row r="34" spans="1:21" ht="17.100000000000001" customHeight="1" x14ac:dyDescent="0.25">
      <c r="A34" s="1" t="str">
        <f t="shared" si="0"/>
        <v>A  f</v>
      </c>
      <c r="B34" s="219" t="s">
        <v>152</v>
      </c>
      <c r="C34" s="211" t="s">
        <v>159</v>
      </c>
      <c r="D34" s="205">
        <v>33</v>
      </c>
      <c r="E34" s="138" t="s">
        <v>213</v>
      </c>
      <c r="F34" s="199">
        <v>57003</v>
      </c>
      <c r="G34" s="203" t="s">
        <v>1</v>
      </c>
      <c r="H34" s="222">
        <v>387036177</v>
      </c>
      <c r="I34" s="210">
        <v>1957</v>
      </c>
      <c r="J34" s="232"/>
      <c r="K34" s="234">
        <f>versements!V40</f>
        <v>57</v>
      </c>
      <c r="L34" s="210">
        <f t="shared" si="1"/>
        <v>60</v>
      </c>
      <c r="M34" s="273"/>
      <c r="O34" s="240">
        <f>versements!X40</f>
        <v>0</v>
      </c>
      <c r="P34" s="240">
        <f>versements!Y40</f>
        <v>0</v>
      </c>
      <c r="Q34" s="240">
        <f>versements!Z40</f>
        <v>0</v>
      </c>
      <c r="R34" s="240">
        <f>versements!AA40</f>
        <v>0</v>
      </c>
      <c r="S34" s="240">
        <f>versements!AB40</f>
        <v>0</v>
      </c>
      <c r="T34" s="240">
        <f>versements!AC40</f>
        <v>0</v>
      </c>
      <c r="U34" s="240">
        <f>versements!AD40</f>
        <v>0</v>
      </c>
    </row>
    <row r="35" spans="1:21" ht="17.100000000000001" customHeight="1" x14ac:dyDescent="0.25">
      <c r="A35" s="1" t="str">
        <f t="shared" si="0"/>
        <v>B  a</v>
      </c>
      <c r="B35" s="219" t="s">
        <v>153</v>
      </c>
      <c r="C35" s="211" t="s">
        <v>155</v>
      </c>
      <c r="D35" s="205">
        <v>34</v>
      </c>
      <c r="E35" s="138" t="s">
        <v>214</v>
      </c>
      <c r="F35" s="199">
        <v>57004</v>
      </c>
      <c r="G35" s="203" t="s">
        <v>1</v>
      </c>
      <c r="H35" s="222">
        <v>387036177</v>
      </c>
      <c r="I35" s="210">
        <v>1966</v>
      </c>
      <c r="K35" s="234">
        <f>versements!V41</f>
        <v>17</v>
      </c>
      <c r="L35" s="210">
        <f t="shared" si="1"/>
        <v>51</v>
      </c>
      <c r="M35" s="273">
        <v>40871</v>
      </c>
      <c r="O35" s="240">
        <f>versements!X41</f>
        <v>0</v>
      </c>
      <c r="P35" s="240">
        <f>versements!Y41</f>
        <v>0</v>
      </c>
      <c r="Q35" s="240">
        <f>versements!Z41</f>
        <v>0</v>
      </c>
      <c r="R35" s="240">
        <f>versements!AA41</f>
        <v>1</v>
      </c>
      <c r="S35" s="240">
        <f>versements!AB41</f>
        <v>1</v>
      </c>
      <c r="T35" s="240">
        <f>versements!AC41</f>
        <v>1</v>
      </c>
      <c r="U35" s="240">
        <f>versements!AD41</f>
        <v>0</v>
      </c>
    </row>
    <row r="36" spans="1:21" ht="17.100000000000001" customHeight="1" x14ac:dyDescent="0.25">
      <c r="A36" s="1" t="str">
        <f t="shared" si="0"/>
        <v>A  b</v>
      </c>
      <c r="B36" s="219" t="s">
        <v>152</v>
      </c>
      <c r="C36" s="211" t="s">
        <v>156</v>
      </c>
      <c r="D36" s="241">
        <v>35</v>
      </c>
      <c r="E36" s="138" t="s">
        <v>215</v>
      </c>
      <c r="F36" s="199">
        <v>57005</v>
      </c>
      <c r="G36" s="203" t="s">
        <v>1</v>
      </c>
      <c r="H36" s="222">
        <v>387036177</v>
      </c>
      <c r="I36" s="210">
        <v>1945</v>
      </c>
      <c r="J36" s="232"/>
      <c r="K36" s="234">
        <f>versements!V42</f>
        <v>47</v>
      </c>
      <c r="L36" s="210">
        <f t="shared" si="1"/>
        <v>72</v>
      </c>
      <c r="M36" s="273">
        <v>42335</v>
      </c>
      <c r="O36" s="240">
        <f>versements!X42</f>
        <v>0</v>
      </c>
      <c r="P36" s="240">
        <f>versements!Y42</f>
        <v>0</v>
      </c>
      <c r="Q36" s="240">
        <f>versements!Z42</f>
        <v>2</v>
      </c>
      <c r="R36" s="240">
        <f>versements!AA42</f>
        <v>0</v>
      </c>
      <c r="S36" s="240">
        <f>versements!AB42</f>
        <v>1</v>
      </c>
      <c r="T36" s="240">
        <f>versements!AC42</f>
        <v>1</v>
      </c>
      <c r="U36" s="240">
        <f>versements!AD42</f>
        <v>0</v>
      </c>
    </row>
    <row r="37" spans="1:21" ht="17.100000000000001" customHeight="1" x14ac:dyDescent="0.25">
      <c r="A37" s="1" t="str">
        <f t="shared" si="0"/>
        <v>B  c</v>
      </c>
      <c r="B37" s="219" t="s">
        <v>153</v>
      </c>
      <c r="C37" s="211" t="s">
        <v>157</v>
      </c>
      <c r="D37" s="205">
        <v>36</v>
      </c>
      <c r="E37" s="138" t="s">
        <v>216</v>
      </c>
      <c r="F37" s="199">
        <v>57006</v>
      </c>
      <c r="G37" s="203" t="s">
        <v>1</v>
      </c>
      <c r="H37" s="222">
        <v>387036177</v>
      </c>
      <c r="I37" s="210">
        <v>1967</v>
      </c>
      <c r="K37" s="234">
        <f>versements!V43</f>
        <v>47</v>
      </c>
      <c r="L37" s="210">
        <f t="shared" si="1"/>
        <v>50</v>
      </c>
      <c r="M37" s="273"/>
      <c r="O37" s="240">
        <f>versements!X43</f>
        <v>0</v>
      </c>
      <c r="P37" s="240">
        <f>versements!Y43</f>
        <v>0</v>
      </c>
      <c r="Q37" s="240">
        <f>versements!Z43</f>
        <v>2</v>
      </c>
      <c r="R37" s="240">
        <f>versements!AA43</f>
        <v>0</v>
      </c>
      <c r="S37" s="240">
        <f>versements!AB43</f>
        <v>1</v>
      </c>
      <c r="T37" s="240">
        <f>versements!AC43</f>
        <v>1</v>
      </c>
      <c r="U37" s="240">
        <f>versements!AD43</f>
        <v>0</v>
      </c>
    </row>
    <row r="38" spans="1:21" ht="17.100000000000001" customHeight="1" x14ac:dyDescent="0.25">
      <c r="A38" s="1" t="str">
        <f t="shared" si="0"/>
        <v xml:space="preserve">  </v>
      </c>
      <c r="B38" s="219"/>
      <c r="C38" s="211"/>
      <c r="D38" s="205">
        <v>37</v>
      </c>
      <c r="E38" s="138" t="s">
        <v>217</v>
      </c>
      <c r="F38" s="199">
        <v>57007</v>
      </c>
      <c r="G38" s="203" t="s">
        <v>1</v>
      </c>
      <c r="H38" s="222">
        <v>387036177</v>
      </c>
      <c r="I38" s="210">
        <v>1967</v>
      </c>
      <c r="K38" s="234">
        <f>versements!V44</f>
        <v>0</v>
      </c>
      <c r="L38" s="210">
        <f t="shared" si="1"/>
        <v>50</v>
      </c>
      <c r="M38" s="273">
        <v>36855</v>
      </c>
      <c r="O38" s="240">
        <f>versements!X44</f>
        <v>0</v>
      </c>
      <c r="P38" s="240">
        <f>versements!Y44</f>
        <v>0</v>
      </c>
      <c r="Q38" s="240">
        <f>versements!Z44</f>
        <v>0</v>
      </c>
      <c r="R38" s="240">
        <f>versements!AA44</f>
        <v>0</v>
      </c>
      <c r="S38" s="240">
        <f>versements!AB44</f>
        <v>0</v>
      </c>
      <c r="T38" s="240">
        <f>versements!AC44</f>
        <v>0</v>
      </c>
      <c r="U38" s="240">
        <f>versements!AD44</f>
        <v>0</v>
      </c>
    </row>
    <row r="39" spans="1:21" ht="17.100000000000001" customHeight="1" x14ac:dyDescent="0.25">
      <c r="A39" s="1" t="str">
        <f t="shared" si="0"/>
        <v>B  b</v>
      </c>
      <c r="B39" s="219" t="s">
        <v>153</v>
      </c>
      <c r="C39" s="211" t="s">
        <v>156</v>
      </c>
      <c r="D39" s="205">
        <v>38</v>
      </c>
      <c r="E39" s="138" t="s">
        <v>218</v>
      </c>
      <c r="F39" s="199">
        <v>57008</v>
      </c>
      <c r="G39" s="203" t="s">
        <v>1</v>
      </c>
      <c r="H39" s="222">
        <v>387036177</v>
      </c>
      <c r="I39" s="210">
        <v>1964</v>
      </c>
      <c r="J39" s="232"/>
      <c r="K39" s="234">
        <f>versements!V45</f>
        <v>17</v>
      </c>
      <c r="L39" s="210">
        <f t="shared" si="1"/>
        <v>53</v>
      </c>
      <c r="M39" s="273">
        <v>39395</v>
      </c>
      <c r="O39" s="240">
        <f>versements!X45</f>
        <v>0</v>
      </c>
      <c r="P39" s="240">
        <f>versements!Y45</f>
        <v>0</v>
      </c>
      <c r="Q39" s="240">
        <f>versements!Z45</f>
        <v>0</v>
      </c>
      <c r="R39" s="240">
        <f>versements!AA45</f>
        <v>0</v>
      </c>
      <c r="S39" s="240">
        <f>versements!AB45</f>
        <v>0</v>
      </c>
      <c r="T39" s="240">
        <f>versements!AC45</f>
        <v>0</v>
      </c>
      <c r="U39" s="240">
        <f>versements!AD45</f>
        <v>0</v>
      </c>
    </row>
    <row r="40" spans="1:21" ht="17.100000000000001" customHeight="1" x14ac:dyDescent="0.25">
      <c r="A40" s="1" t="str">
        <f t="shared" si="0"/>
        <v>A  c</v>
      </c>
      <c r="B40" s="219" t="s">
        <v>152</v>
      </c>
      <c r="C40" s="211" t="s">
        <v>157</v>
      </c>
      <c r="D40" s="205">
        <v>39</v>
      </c>
      <c r="E40" s="138" t="s">
        <v>17</v>
      </c>
      <c r="F40" s="199">
        <v>57009</v>
      </c>
      <c r="G40" s="203" t="s">
        <v>1</v>
      </c>
      <c r="H40" s="222">
        <v>387036177</v>
      </c>
      <c r="I40" s="210">
        <v>1951</v>
      </c>
      <c r="J40" s="232"/>
      <c r="K40" s="234">
        <f>versements!V46</f>
        <v>17</v>
      </c>
      <c r="L40" s="210">
        <f t="shared" si="1"/>
        <v>66</v>
      </c>
      <c r="M40" s="273">
        <v>40830</v>
      </c>
      <c r="O40" s="240">
        <f>versements!X46</f>
        <v>0</v>
      </c>
      <c r="P40" s="240">
        <f>versements!Y46</f>
        <v>0</v>
      </c>
      <c r="Q40" s="240">
        <f>versements!Z46</f>
        <v>0</v>
      </c>
      <c r="R40" s="240">
        <f>versements!AA46</f>
        <v>0</v>
      </c>
      <c r="S40" s="240">
        <f>versements!AB46</f>
        <v>0</v>
      </c>
      <c r="T40" s="240">
        <f>versements!AC46</f>
        <v>0</v>
      </c>
      <c r="U40" s="240">
        <f>versements!AD46</f>
        <v>0</v>
      </c>
    </row>
    <row r="41" spans="1:21" ht="17.100000000000001" customHeight="1" x14ac:dyDescent="0.25">
      <c r="A41" s="1" t="str">
        <f t="shared" si="0"/>
        <v>B  e</v>
      </c>
      <c r="B41" s="219" t="s">
        <v>153</v>
      </c>
      <c r="C41" s="211" t="s">
        <v>158</v>
      </c>
      <c r="D41" s="205">
        <v>40</v>
      </c>
      <c r="E41" s="138" t="s">
        <v>219</v>
      </c>
      <c r="F41" s="199">
        <v>57010</v>
      </c>
      <c r="G41" s="203" t="s">
        <v>1</v>
      </c>
      <c r="H41" s="222">
        <v>387036177</v>
      </c>
      <c r="I41" s="210">
        <v>1973</v>
      </c>
      <c r="K41" s="234">
        <f>versements!V47</f>
        <v>27</v>
      </c>
      <c r="L41" s="210">
        <f t="shared" si="1"/>
        <v>44</v>
      </c>
      <c r="M41" s="273">
        <v>40871</v>
      </c>
      <c r="O41" s="240">
        <f>versements!X47</f>
        <v>0</v>
      </c>
      <c r="P41" s="240">
        <f>versements!Y47</f>
        <v>0</v>
      </c>
      <c r="Q41" s="240">
        <f>versements!Z47</f>
        <v>1</v>
      </c>
      <c r="R41" s="240">
        <f>versements!AA47</f>
        <v>0</v>
      </c>
      <c r="S41" s="240">
        <f>versements!AB47</f>
        <v>1</v>
      </c>
      <c r="T41" s="240">
        <f>versements!AC47</f>
        <v>1</v>
      </c>
      <c r="U41" s="240">
        <f>versements!AD47</f>
        <v>0</v>
      </c>
    </row>
    <row r="42" spans="1:21" ht="17.100000000000001" customHeight="1" x14ac:dyDescent="0.25">
      <c r="A42" s="1" t="str">
        <f t="shared" si="0"/>
        <v>B  b</v>
      </c>
      <c r="B42" s="219" t="s">
        <v>153</v>
      </c>
      <c r="C42" s="211" t="s">
        <v>156</v>
      </c>
      <c r="D42" s="205">
        <v>41</v>
      </c>
      <c r="E42" s="138" t="s">
        <v>220</v>
      </c>
      <c r="F42" s="199">
        <v>57011</v>
      </c>
      <c r="G42" s="203" t="s">
        <v>1</v>
      </c>
      <c r="H42" s="222"/>
      <c r="K42" s="234">
        <f>versements!V48</f>
        <v>-5</v>
      </c>
      <c r="L42" s="210" t="str">
        <f t="shared" si="1"/>
        <v/>
      </c>
      <c r="M42" s="273">
        <v>41607</v>
      </c>
      <c r="O42" s="240">
        <f>versements!X48</f>
        <v>0</v>
      </c>
      <c r="P42" s="240">
        <f>versements!Y48</f>
        <v>0</v>
      </c>
      <c r="Q42" s="240">
        <f>versements!Z48</f>
        <v>0</v>
      </c>
      <c r="R42" s="240">
        <f>versements!AA48</f>
        <v>0</v>
      </c>
      <c r="S42" s="240">
        <f>versements!AB48</f>
        <v>-1</v>
      </c>
      <c r="T42" s="240">
        <f>versements!AC48</f>
        <v>0</v>
      </c>
      <c r="U42" s="240">
        <f>versements!AD48</f>
        <v>0</v>
      </c>
    </row>
    <row r="43" spans="1:21" ht="17.100000000000001" customHeight="1" x14ac:dyDescent="0.25">
      <c r="A43" s="1" t="str">
        <f t="shared" si="0"/>
        <v>B  b</v>
      </c>
      <c r="B43" s="219" t="s">
        <v>153</v>
      </c>
      <c r="C43" s="211" t="s">
        <v>156</v>
      </c>
      <c r="D43" s="205">
        <v>42</v>
      </c>
      <c r="E43" s="138" t="s">
        <v>221</v>
      </c>
      <c r="F43" s="199">
        <v>57012</v>
      </c>
      <c r="G43" s="203" t="s">
        <v>1</v>
      </c>
      <c r="H43" s="222" t="s">
        <v>160</v>
      </c>
      <c r="I43" s="210">
        <v>1968</v>
      </c>
      <c r="J43" s="231"/>
      <c r="K43" s="234">
        <f>versements!V49</f>
        <v>27</v>
      </c>
      <c r="L43" s="210">
        <f t="shared" si="1"/>
        <v>49</v>
      </c>
      <c r="M43" s="273">
        <v>41971</v>
      </c>
      <c r="O43" s="240">
        <f>versements!X49</f>
        <v>0</v>
      </c>
      <c r="P43" s="240">
        <f>versements!Y49</f>
        <v>0</v>
      </c>
      <c r="Q43" s="240">
        <f>versements!Z49</f>
        <v>1</v>
      </c>
      <c r="R43" s="240">
        <f>versements!AA49</f>
        <v>0</v>
      </c>
      <c r="S43" s="240">
        <f>versements!AB49</f>
        <v>1</v>
      </c>
      <c r="T43" s="240">
        <f>versements!AC49</f>
        <v>1</v>
      </c>
      <c r="U43" s="240">
        <f>versements!AD49</f>
        <v>0</v>
      </c>
    </row>
    <row r="44" spans="1:21" ht="17.100000000000001" customHeight="1" x14ac:dyDescent="0.25">
      <c r="A44" s="1" t="str">
        <f t="shared" si="0"/>
        <v>A  c</v>
      </c>
      <c r="B44" s="219" t="s">
        <v>152</v>
      </c>
      <c r="C44" s="211" t="s">
        <v>157</v>
      </c>
      <c r="D44" s="205">
        <v>43</v>
      </c>
      <c r="E44" s="138" t="s">
        <v>222</v>
      </c>
      <c r="F44" s="199">
        <v>57013</v>
      </c>
      <c r="G44" s="203" t="s">
        <v>1</v>
      </c>
      <c r="H44" s="222" t="s">
        <v>161</v>
      </c>
      <c r="I44" s="210">
        <v>1965</v>
      </c>
      <c r="J44" s="231"/>
      <c r="K44" s="234">
        <f>versements!V50</f>
        <v>27</v>
      </c>
      <c r="L44" s="210">
        <f t="shared" si="1"/>
        <v>52</v>
      </c>
      <c r="M44" s="273">
        <v>41971</v>
      </c>
      <c r="O44" s="240">
        <f>versements!X50</f>
        <v>0</v>
      </c>
      <c r="P44" s="240">
        <f>versements!Y50</f>
        <v>0</v>
      </c>
      <c r="Q44" s="240">
        <f>versements!Z50</f>
        <v>1</v>
      </c>
      <c r="R44" s="240">
        <f>versements!AA50</f>
        <v>0</v>
      </c>
      <c r="S44" s="240">
        <f>versements!AB50</f>
        <v>1</v>
      </c>
      <c r="T44" s="240">
        <f>versements!AC50</f>
        <v>1</v>
      </c>
      <c r="U44" s="240">
        <f>versements!AD50</f>
        <v>0</v>
      </c>
    </row>
    <row r="45" spans="1:21" ht="17.100000000000001" customHeight="1" x14ac:dyDescent="0.25">
      <c r="A45" s="1" t="str">
        <f t="shared" si="0"/>
        <v>B  e</v>
      </c>
      <c r="B45" s="219" t="s">
        <v>153</v>
      </c>
      <c r="C45" s="211" t="s">
        <v>158</v>
      </c>
      <c r="D45" s="205">
        <v>44</v>
      </c>
      <c r="E45" s="138" t="s">
        <v>223</v>
      </c>
      <c r="F45" s="199">
        <v>57014</v>
      </c>
      <c r="G45" s="203" t="s">
        <v>1</v>
      </c>
      <c r="H45" s="222" t="s">
        <v>162</v>
      </c>
      <c r="I45" s="210">
        <v>1984</v>
      </c>
      <c r="K45" s="234">
        <f>versements!V51</f>
        <v>37</v>
      </c>
      <c r="L45" s="210">
        <f t="shared" si="1"/>
        <v>33</v>
      </c>
      <c r="M45" s="273">
        <v>38311</v>
      </c>
      <c r="O45" s="240">
        <f>versements!X51</f>
        <v>0</v>
      </c>
      <c r="P45" s="240">
        <f>versements!Y51</f>
        <v>0</v>
      </c>
      <c r="Q45" s="240">
        <f>versements!Z51</f>
        <v>1</v>
      </c>
      <c r="R45" s="240">
        <f>versements!AA51</f>
        <v>1</v>
      </c>
      <c r="S45" s="240">
        <f>versements!AB51</f>
        <v>1</v>
      </c>
      <c r="T45" s="240">
        <f>versements!AC51</f>
        <v>1</v>
      </c>
      <c r="U45" s="240">
        <f>versements!AD51</f>
        <v>0</v>
      </c>
    </row>
    <row r="46" spans="1:21" ht="17.100000000000001" customHeight="1" x14ac:dyDescent="0.25">
      <c r="A46" s="1" t="str">
        <f t="shared" si="0"/>
        <v>A  f</v>
      </c>
      <c r="B46" s="219" t="s">
        <v>152</v>
      </c>
      <c r="C46" s="211" t="s">
        <v>159</v>
      </c>
      <c r="D46" s="205">
        <v>45</v>
      </c>
      <c r="E46" s="138" t="s">
        <v>224</v>
      </c>
      <c r="F46" s="199">
        <v>57015</v>
      </c>
      <c r="G46" s="203" t="s">
        <v>1</v>
      </c>
      <c r="H46" s="222" t="s">
        <v>163</v>
      </c>
      <c r="I46" s="210">
        <v>1927</v>
      </c>
      <c r="K46" s="234">
        <f>versements!V52</f>
        <v>47</v>
      </c>
      <c r="L46" s="210">
        <f t="shared" si="1"/>
        <v>90</v>
      </c>
      <c r="M46" s="273"/>
      <c r="O46" s="240">
        <f>versements!X52</f>
        <v>0</v>
      </c>
      <c r="P46" s="240">
        <f>versements!Y52</f>
        <v>0</v>
      </c>
      <c r="Q46" s="240">
        <f>versements!Z52</f>
        <v>0</v>
      </c>
      <c r="R46" s="240">
        <f>versements!AA52</f>
        <v>0</v>
      </c>
      <c r="S46" s="240">
        <f>versements!AB52</f>
        <v>0</v>
      </c>
      <c r="T46" s="240">
        <f>versements!AC52</f>
        <v>0</v>
      </c>
      <c r="U46" s="240">
        <f>versements!AD52</f>
        <v>0</v>
      </c>
    </row>
    <row r="47" spans="1:21" ht="17.100000000000001" customHeight="1" x14ac:dyDescent="0.25">
      <c r="A47" s="1" t="str">
        <f t="shared" si="0"/>
        <v>B  a</v>
      </c>
      <c r="B47" s="219" t="s">
        <v>153</v>
      </c>
      <c r="C47" s="211" t="s">
        <v>155</v>
      </c>
      <c r="D47" s="205">
        <v>46</v>
      </c>
      <c r="E47" s="138" t="s">
        <v>225</v>
      </c>
      <c r="F47" s="199">
        <v>57016</v>
      </c>
      <c r="G47" s="203" t="s">
        <v>1</v>
      </c>
      <c r="H47" s="222" t="s">
        <v>164</v>
      </c>
      <c r="I47" s="210">
        <v>1947</v>
      </c>
      <c r="J47" s="232"/>
      <c r="K47" s="234">
        <f>versements!V53</f>
        <v>27</v>
      </c>
      <c r="L47" s="210">
        <f t="shared" si="1"/>
        <v>70</v>
      </c>
      <c r="M47" s="273">
        <v>42076</v>
      </c>
      <c r="O47" s="240">
        <f>versements!X53</f>
        <v>0</v>
      </c>
      <c r="P47" s="240">
        <f>versements!Y53</f>
        <v>0</v>
      </c>
      <c r="Q47" s="240">
        <f>versements!Z53</f>
        <v>1</v>
      </c>
      <c r="R47" s="240">
        <f>versements!AA53</f>
        <v>0</v>
      </c>
      <c r="S47" s="240">
        <f>versements!AB53</f>
        <v>1</v>
      </c>
      <c r="T47" s="240">
        <f>versements!AC53</f>
        <v>1</v>
      </c>
      <c r="U47" s="240">
        <f>versements!AD53</f>
        <v>0</v>
      </c>
    </row>
    <row r="48" spans="1:21" ht="17.100000000000001" customHeight="1" x14ac:dyDescent="0.25">
      <c r="A48" s="1" t="str">
        <f t="shared" si="0"/>
        <v>A  b</v>
      </c>
      <c r="B48" s="219" t="s">
        <v>152</v>
      </c>
      <c r="C48" s="211" t="s">
        <v>156</v>
      </c>
      <c r="D48" s="207">
        <v>47</v>
      </c>
      <c r="E48" s="138" t="s">
        <v>226</v>
      </c>
      <c r="F48" s="199">
        <v>57017</v>
      </c>
      <c r="G48" s="203" t="s">
        <v>1</v>
      </c>
      <c r="H48" s="222" t="s">
        <v>165</v>
      </c>
      <c r="I48" s="210">
        <v>1932</v>
      </c>
      <c r="K48" s="234">
        <f>versements!V54</f>
        <v>17</v>
      </c>
      <c r="L48" s="210">
        <f t="shared" si="1"/>
        <v>85</v>
      </c>
      <c r="M48" s="273"/>
      <c r="O48" s="240">
        <f>versements!X54</f>
        <v>0</v>
      </c>
      <c r="P48" s="240">
        <f>versements!Y54</f>
        <v>0</v>
      </c>
      <c r="Q48" s="240">
        <f>versements!Z54</f>
        <v>0</v>
      </c>
      <c r="R48" s="240">
        <f>versements!AA54</f>
        <v>1</v>
      </c>
      <c r="S48" s="240">
        <f>versements!AB54</f>
        <v>1</v>
      </c>
      <c r="T48" s="240">
        <f>versements!AC54</f>
        <v>1</v>
      </c>
      <c r="U48" s="240">
        <f>versements!AD54</f>
        <v>0</v>
      </c>
    </row>
    <row r="49" spans="1:21" ht="17.100000000000001" customHeight="1" x14ac:dyDescent="0.25">
      <c r="A49" s="1" t="str">
        <f t="shared" si="0"/>
        <v>B  c</v>
      </c>
      <c r="B49" s="219" t="s">
        <v>153</v>
      </c>
      <c r="C49" s="211" t="s">
        <v>157</v>
      </c>
      <c r="D49" s="205">
        <v>48</v>
      </c>
      <c r="E49" s="138" t="s">
        <v>227</v>
      </c>
      <c r="F49" s="199">
        <v>57018</v>
      </c>
      <c r="G49" s="203" t="s">
        <v>1</v>
      </c>
      <c r="H49" s="222" t="s">
        <v>166</v>
      </c>
      <c r="I49" s="210">
        <v>1958</v>
      </c>
      <c r="J49" s="232"/>
      <c r="K49" s="234">
        <f>versements!V55</f>
        <v>17</v>
      </c>
      <c r="L49" s="210">
        <f t="shared" si="1"/>
        <v>59</v>
      </c>
      <c r="M49" s="273">
        <v>40830</v>
      </c>
      <c r="O49" s="240">
        <f>versements!X55</f>
        <v>0</v>
      </c>
      <c r="P49" s="240">
        <f>versements!Y55</f>
        <v>0</v>
      </c>
      <c r="Q49" s="240">
        <f>versements!Z55</f>
        <v>0</v>
      </c>
      <c r="R49" s="240">
        <f>versements!AA55</f>
        <v>1</v>
      </c>
      <c r="S49" s="240">
        <f>versements!AB55</f>
        <v>1</v>
      </c>
      <c r="T49" s="240">
        <f>versements!AC55</f>
        <v>1</v>
      </c>
      <c r="U49" s="240">
        <f>versements!AD55</f>
        <v>0</v>
      </c>
    </row>
    <row r="50" spans="1:21" ht="17.100000000000001" customHeight="1" x14ac:dyDescent="0.25">
      <c r="A50" s="1" t="str">
        <f t="shared" si="0"/>
        <v xml:space="preserve">  </v>
      </c>
      <c r="B50" s="219"/>
      <c r="C50" s="211"/>
      <c r="D50" s="205">
        <v>49</v>
      </c>
      <c r="E50" s="138" t="s">
        <v>228</v>
      </c>
      <c r="F50" s="199">
        <v>57019</v>
      </c>
      <c r="G50" s="203" t="s">
        <v>1</v>
      </c>
      <c r="H50" s="222" t="s">
        <v>167</v>
      </c>
      <c r="I50" s="210">
        <v>1962</v>
      </c>
      <c r="K50" s="234">
        <f>versements!V56</f>
        <v>0</v>
      </c>
      <c r="L50" s="210">
        <f t="shared" si="1"/>
        <v>55</v>
      </c>
      <c r="M50" s="273">
        <v>37939</v>
      </c>
      <c r="O50" s="240">
        <f>versements!X56</f>
        <v>0</v>
      </c>
      <c r="P50" s="240">
        <f>versements!Y56</f>
        <v>0</v>
      </c>
      <c r="Q50" s="240">
        <f>versements!Z56</f>
        <v>0</v>
      </c>
      <c r="R50" s="240">
        <f>versements!AA56</f>
        <v>0</v>
      </c>
      <c r="S50" s="240">
        <f>versements!AB56</f>
        <v>0</v>
      </c>
      <c r="T50" s="240">
        <f>versements!AC56</f>
        <v>0</v>
      </c>
      <c r="U50" s="240">
        <f>versements!AD56</f>
        <v>0</v>
      </c>
    </row>
    <row r="51" spans="1:21" ht="17.100000000000001" customHeight="1" x14ac:dyDescent="0.25">
      <c r="A51" s="1" t="str">
        <f t="shared" si="0"/>
        <v>B  b</v>
      </c>
      <c r="B51" s="219" t="s">
        <v>153</v>
      </c>
      <c r="C51" s="211" t="s">
        <v>156</v>
      </c>
      <c r="D51" s="205">
        <v>50</v>
      </c>
      <c r="E51" s="138" t="s">
        <v>229</v>
      </c>
      <c r="F51" s="199">
        <v>57020</v>
      </c>
      <c r="G51" s="203" t="s">
        <v>1</v>
      </c>
      <c r="H51" s="222" t="s">
        <v>168</v>
      </c>
      <c r="I51" s="210">
        <v>1927</v>
      </c>
      <c r="K51" s="234">
        <f>versements!V57</f>
        <v>100</v>
      </c>
      <c r="L51" s="210">
        <f t="shared" si="1"/>
        <v>90</v>
      </c>
      <c r="M51" s="273">
        <v>1968</v>
      </c>
      <c r="O51" s="240">
        <f>versements!X57</f>
        <v>0</v>
      </c>
      <c r="P51" s="240">
        <f>versements!Y57</f>
        <v>0</v>
      </c>
      <c r="Q51" s="240">
        <f>versements!Z57</f>
        <v>0</v>
      </c>
      <c r="R51" s="240">
        <f>versements!AA57</f>
        <v>0</v>
      </c>
      <c r="S51" s="240">
        <f>versements!AB57</f>
        <v>0</v>
      </c>
      <c r="T51" s="240">
        <f>versements!AC57</f>
        <v>0</v>
      </c>
      <c r="U51" s="240">
        <f>versements!AD57</f>
        <v>0</v>
      </c>
    </row>
    <row r="52" spans="1:21" ht="17.100000000000001" customHeight="1" x14ac:dyDescent="0.25">
      <c r="A52" s="1" t="str">
        <f t="shared" si="0"/>
        <v>A  c</v>
      </c>
      <c r="B52" s="219" t="s">
        <v>152</v>
      </c>
      <c r="C52" s="211" t="s">
        <v>157</v>
      </c>
      <c r="D52" s="205">
        <v>51</v>
      </c>
      <c r="E52" s="138" t="s">
        <v>230</v>
      </c>
      <c r="F52" s="199">
        <v>57021</v>
      </c>
      <c r="G52" s="203" t="s">
        <v>1</v>
      </c>
      <c r="H52" s="222" t="s">
        <v>169</v>
      </c>
      <c r="I52" s="210">
        <v>1947</v>
      </c>
      <c r="J52" s="232"/>
      <c r="K52" s="234">
        <f>versements!V58</f>
        <v>97</v>
      </c>
      <c r="L52" s="210">
        <f t="shared" si="1"/>
        <v>70</v>
      </c>
      <c r="M52" s="273">
        <v>40871</v>
      </c>
      <c r="O52" s="240">
        <f>versements!X58</f>
        <v>0</v>
      </c>
      <c r="P52" s="240">
        <f>versements!Y58</f>
        <v>0</v>
      </c>
      <c r="Q52" s="240">
        <f>versements!Z58</f>
        <v>0</v>
      </c>
      <c r="R52" s="240">
        <f>versements!AA58</f>
        <v>0</v>
      </c>
      <c r="S52" s="240">
        <f>versements!AB58</f>
        <v>0</v>
      </c>
      <c r="T52" s="240">
        <f>versements!AC58</f>
        <v>0</v>
      </c>
      <c r="U52" s="240">
        <f>versements!AD58</f>
        <v>0</v>
      </c>
    </row>
    <row r="53" spans="1:21" ht="17.100000000000001" customHeight="1" x14ac:dyDescent="0.25">
      <c r="A53" s="1" t="str">
        <f t="shared" si="0"/>
        <v>B  e</v>
      </c>
      <c r="B53" s="219" t="s">
        <v>153</v>
      </c>
      <c r="C53" s="211" t="s">
        <v>158</v>
      </c>
      <c r="D53" s="241">
        <v>52</v>
      </c>
      <c r="E53" s="138" t="s">
        <v>231</v>
      </c>
      <c r="F53" s="199">
        <v>57022</v>
      </c>
      <c r="G53" s="203" t="s">
        <v>1</v>
      </c>
      <c r="H53" s="222" t="s">
        <v>170</v>
      </c>
      <c r="I53" s="210">
        <v>1951</v>
      </c>
      <c r="K53" s="234">
        <f>versements!V59</f>
        <v>30</v>
      </c>
      <c r="L53" s="210">
        <f t="shared" si="1"/>
        <v>66</v>
      </c>
      <c r="M53" s="273">
        <v>42335</v>
      </c>
      <c r="O53" s="240">
        <f>versements!X59</f>
        <v>0</v>
      </c>
      <c r="P53" s="240">
        <f>versements!Y59</f>
        <v>0</v>
      </c>
      <c r="Q53" s="240">
        <f>versements!Z59</f>
        <v>1</v>
      </c>
      <c r="R53" s="240">
        <f>versements!AA59</f>
        <v>1</v>
      </c>
      <c r="S53" s="240">
        <f>versements!AB59</f>
        <v>0</v>
      </c>
      <c r="T53" s="240">
        <f>versements!AC59</f>
        <v>0</v>
      </c>
      <c r="U53" s="240">
        <f>versements!AD59</f>
        <v>0</v>
      </c>
    </row>
    <row r="54" spans="1:21" ht="17.100000000000001" customHeight="1" x14ac:dyDescent="0.25">
      <c r="A54" s="1" t="str">
        <f t="shared" si="0"/>
        <v>A  f</v>
      </c>
      <c r="B54" s="219" t="s">
        <v>152</v>
      </c>
      <c r="C54" s="211" t="s">
        <v>159</v>
      </c>
      <c r="D54" s="205">
        <v>53</v>
      </c>
      <c r="E54" s="138" t="s">
        <v>232</v>
      </c>
      <c r="F54" s="199">
        <v>57023</v>
      </c>
      <c r="G54" s="203" t="s">
        <v>1</v>
      </c>
      <c r="H54" s="222" t="s">
        <v>171</v>
      </c>
      <c r="I54" s="210">
        <v>1957</v>
      </c>
      <c r="K54" s="234">
        <f>versements!V60</f>
        <v>37</v>
      </c>
      <c r="L54" s="210">
        <f t="shared" si="1"/>
        <v>60</v>
      </c>
      <c r="M54" s="273"/>
      <c r="O54" s="240">
        <f>versements!X60</f>
        <v>0</v>
      </c>
      <c r="P54" s="240">
        <f>versements!Y60</f>
        <v>0</v>
      </c>
      <c r="Q54" s="240">
        <f>versements!Z60</f>
        <v>1</v>
      </c>
      <c r="R54" s="240">
        <f>versements!AA60</f>
        <v>1</v>
      </c>
      <c r="S54" s="240">
        <f>versements!AB60</f>
        <v>1</v>
      </c>
      <c r="T54" s="240">
        <f>versements!AC60</f>
        <v>1</v>
      </c>
      <c r="U54" s="240">
        <f>versements!AD60</f>
        <v>0</v>
      </c>
    </row>
    <row r="55" spans="1:21" ht="17.100000000000001" customHeight="1" x14ac:dyDescent="0.25">
      <c r="A55" s="1" t="str">
        <f t="shared" si="0"/>
        <v>B  a</v>
      </c>
      <c r="B55" s="219" t="s">
        <v>153</v>
      </c>
      <c r="C55" s="211" t="s">
        <v>155</v>
      </c>
      <c r="D55" s="205">
        <v>54</v>
      </c>
      <c r="E55" s="138" t="s">
        <v>233</v>
      </c>
      <c r="F55" s="199">
        <v>57024</v>
      </c>
      <c r="G55" s="203" t="s">
        <v>1</v>
      </c>
      <c r="H55" s="222" t="s">
        <v>172</v>
      </c>
      <c r="I55" s="210">
        <v>1972</v>
      </c>
      <c r="K55" s="234">
        <f>versements!V61</f>
        <v>60</v>
      </c>
      <c r="L55" s="210">
        <f t="shared" si="1"/>
        <v>45</v>
      </c>
      <c r="M55" s="273"/>
      <c r="O55" s="240">
        <f>versements!X61</f>
        <v>0</v>
      </c>
      <c r="P55" s="240">
        <f>versements!Y61</f>
        <v>1</v>
      </c>
      <c r="Q55" s="240">
        <f>versements!Z61</f>
        <v>0</v>
      </c>
      <c r="R55" s="240">
        <f>versements!AA61</f>
        <v>1</v>
      </c>
      <c r="S55" s="240">
        <f>versements!AB61</f>
        <v>0</v>
      </c>
      <c r="T55" s="240">
        <f>versements!AC61</f>
        <v>0</v>
      </c>
      <c r="U55" s="240">
        <f>versements!AD61</f>
        <v>0</v>
      </c>
    </row>
    <row r="56" spans="1:21" ht="17.100000000000001" customHeight="1" x14ac:dyDescent="0.25">
      <c r="A56" s="1" t="str">
        <f t="shared" si="0"/>
        <v>A  b</v>
      </c>
      <c r="B56" s="219" t="s">
        <v>152</v>
      </c>
      <c r="C56" s="211" t="s">
        <v>156</v>
      </c>
      <c r="D56" s="205">
        <v>55</v>
      </c>
      <c r="E56" s="138" t="s">
        <v>234</v>
      </c>
      <c r="F56" s="199">
        <v>57025</v>
      </c>
      <c r="G56" s="203" t="s">
        <v>1</v>
      </c>
      <c r="H56" s="222" t="s">
        <v>173</v>
      </c>
      <c r="I56" s="210">
        <v>1979</v>
      </c>
      <c r="K56" s="234">
        <f>versements!V62</f>
        <v>21</v>
      </c>
      <c r="L56" s="210">
        <f t="shared" si="1"/>
        <v>38</v>
      </c>
      <c r="M56" s="273"/>
      <c r="O56" s="240">
        <f>versements!X62</f>
        <v>0</v>
      </c>
      <c r="P56" s="240">
        <f>versements!Y62</f>
        <v>0</v>
      </c>
      <c r="Q56" s="240">
        <f>versements!Z62</f>
        <v>1</v>
      </c>
      <c r="R56" s="240">
        <f>versements!AA62</f>
        <v>0</v>
      </c>
      <c r="S56" s="240">
        <f>versements!AB62</f>
        <v>0</v>
      </c>
      <c r="T56" s="240">
        <f>versements!AC62</f>
        <v>0</v>
      </c>
      <c r="U56" s="240">
        <f>versements!AD62</f>
        <v>1</v>
      </c>
    </row>
    <row r="57" spans="1:21" ht="17.100000000000001" customHeight="1" x14ac:dyDescent="0.25">
      <c r="A57" s="1" t="str">
        <f t="shared" si="0"/>
        <v>B  c</v>
      </c>
      <c r="B57" s="219" t="s">
        <v>153</v>
      </c>
      <c r="C57" s="211" t="s">
        <v>157</v>
      </c>
      <c r="D57" s="205">
        <v>56</v>
      </c>
      <c r="E57" s="138" t="s">
        <v>235</v>
      </c>
      <c r="F57" s="199">
        <v>57026</v>
      </c>
      <c r="G57" s="203" t="s">
        <v>1</v>
      </c>
      <c r="H57" s="222" t="s">
        <v>174</v>
      </c>
      <c r="I57" s="210">
        <v>1978</v>
      </c>
      <c r="J57" s="232"/>
      <c r="K57" s="234">
        <f>versements!V63</f>
        <v>47</v>
      </c>
      <c r="L57" s="210">
        <f t="shared" si="1"/>
        <v>39</v>
      </c>
      <c r="M57" s="273">
        <v>2006</v>
      </c>
      <c r="O57" s="240">
        <f>versements!X63</f>
        <v>0</v>
      </c>
      <c r="P57" s="240">
        <f>versements!Y63</f>
        <v>0</v>
      </c>
      <c r="Q57" s="240">
        <f>versements!Z63</f>
        <v>2</v>
      </c>
      <c r="R57" s="240">
        <f>versements!AA63</f>
        <v>0</v>
      </c>
      <c r="S57" s="240">
        <f>versements!AB63</f>
        <v>1</v>
      </c>
      <c r="T57" s="240">
        <f>versements!AC63</f>
        <v>1</v>
      </c>
      <c r="U57" s="240">
        <f>versements!AD63</f>
        <v>0</v>
      </c>
    </row>
    <row r="58" spans="1:21" ht="17.100000000000001" customHeight="1" x14ac:dyDescent="0.25">
      <c r="A58" s="1" t="str">
        <f t="shared" si="0"/>
        <v xml:space="preserve">  </v>
      </c>
      <c r="B58" s="219"/>
      <c r="C58" s="211"/>
      <c r="D58" s="241">
        <v>57</v>
      </c>
      <c r="E58" s="138" t="s">
        <v>236</v>
      </c>
      <c r="F58" s="199">
        <v>57027</v>
      </c>
      <c r="G58" s="203" t="s">
        <v>1</v>
      </c>
      <c r="H58" s="222" t="s">
        <v>175</v>
      </c>
      <c r="I58" s="210">
        <v>1959</v>
      </c>
      <c r="K58" s="234">
        <f>versements!V64</f>
        <v>0</v>
      </c>
      <c r="L58" s="210">
        <f t="shared" si="1"/>
        <v>58</v>
      </c>
      <c r="M58" s="273">
        <v>42699</v>
      </c>
      <c r="O58" s="240">
        <f>versements!X64</f>
        <v>0</v>
      </c>
      <c r="P58" s="240">
        <f>versements!Y64</f>
        <v>0</v>
      </c>
      <c r="Q58" s="240">
        <f>versements!Z64</f>
        <v>0</v>
      </c>
      <c r="R58" s="240">
        <f>versements!AA64</f>
        <v>0</v>
      </c>
      <c r="S58" s="240">
        <f>versements!AB64</f>
        <v>0</v>
      </c>
      <c r="T58" s="240">
        <f>versements!AC64</f>
        <v>0</v>
      </c>
      <c r="U58" s="240">
        <f>versements!AD64</f>
        <v>0</v>
      </c>
    </row>
    <row r="59" spans="1:21" ht="17.100000000000001" customHeight="1" x14ac:dyDescent="0.25">
      <c r="A59" s="1" t="str">
        <f t="shared" si="0"/>
        <v>B  b</v>
      </c>
      <c r="B59" s="219" t="s">
        <v>153</v>
      </c>
      <c r="C59" s="211" t="s">
        <v>156</v>
      </c>
      <c r="D59" s="205">
        <v>58</v>
      </c>
      <c r="E59" s="138" t="s">
        <v>237</v>
      </c>
      <c r="F59" s="199">
        <v>57028</v>
      </c>
      <c r="G59" s="203" t="s">
        <v>1</v>
      </c>
      <c r="H59" s="222" t="s">
        <v>176</v>
      </c>
      <c r="I59" s="210">
        <v>1979</v>
      </c>
      <c r="K59" s="234">
        <f>versements!V65</f>
        <v>97</v>
      </c>
      <c r="L59" s="210">
        <f t="shared" si="1"/>
        <v>38</v>
      </c>
      <c r="M59" s="273">
        <v>40871</v>
      </c>
      <c r="O59" s="240">
        <f>versements!X65</f>
        <v>0</v>
      </c>
      <c r="P59" s="240">
        <f>versements!Y65</f>
        <v>1</v>
      </c>
      <c r="Q59" s="240">
        <f>versements!Z65</f>
        <v>2</v>
      </c>
      <c r="R59" s="240">
        <f>versements!AA65</f>
        <v>0</v>
      </c>
      <c r="S59" s="240">
        <f>versements!AB65</f>
        <v>1</v>
      </c>
      <c r="T59" s="240">
        <f>versements!AC65</f>
        <v>1</v>
      </c>
      <c r="U59" s="240">
        <f>versements!AD65</f>
        <v>0</v>
      </c>
    </row>
    <row r="60" spans="1:21" ht="17.100000000000001" customHeight="1" x14ac:dyDescent="0.25">
      <c r="A60" s="1" t="str">
        <f t="shared" si="0"/>
        <v>A  c</v>
      </c>
      <c r="B60" s="219" t="s">
        <v>152</v>
      </c>
      <c r="C60" s="211" t="s">
        <v>157</v>
      </c>
      <c r="D60" s="205">
        <v>59</v>
      </c>
      <c r="E60" s="138" t="s">
        <v>238</v>
      </c>
      <c r="F60" s="199">
        <v>57029</v>
      </c>
      <c r="G60" s="203" t="s">
        <v>1</v>
      </c>
      <c r="H60" s="222" t="s">
        <v>177</v>
      </c>
      <c r="I60" s="210">
        <v>1973</v>
      </c>
      <c r="K60" s="234">
        <f>versements!V66</f>
        <v>17</v>
      </c>
      <c r="L60" s="210">
        <f t="shared" si="1"/>
        <v>44</v>
      </c>
      <c r="M60" s="273">
        <v>40881</v>
      </c>
      <c r="O60" s="240">
        <f>versements!X66</f>
        <v>0</v>
      </c>
      <c r="P60" s="240">
        <f>versements!Y66</f>
        <v>0</v>
      </c>
      <c r="Q60" s="240">
        <f>versements!Z66</f>
        <v>0</v>
      </c>
      <c r="R60" s="240">
        <f>versements!AA66</f>
        <v>1</v>
      </c>
      <c r="S60" s="240">
        <f>versements!AB66</f>
        <v>1</v>
      </c>
      <c r="T60" s="240">
        <f>versements!AC66</f>
        <v>1</v>
      </c>
      <c r="U60" s="240">
        <f>versements!AD66</f>
        <v>0</v>
      </c>
    </row>
    <row r="61" spans="1:21" ht="17.100000000000001" customHeight="1" x14ac:dyDescent="0.25">
      <c r="A61" s="1" t="str">
        <f t="shared" si="0"/>
        <v>B  e</v>
      </c>
      <c r="B61" s="219" t="s">
        <v>153</v>
      </c>
      <c r="C61" s="211" t="s">
        <v>158</v>
      </c>
      <c r="D61" s="205">
        <v>60</v>
      </c>
      <c r="E61" s="138" t="s">
        <v>239</v>
      </c>
      <c r="F61" s="199">
        <v>57030</v>
      </c>
      <c r="G61" s="203" t="s">
        <v>1</v>
      </c>
      <c r="H61" s="222" t="s">
        <v>178</v>
      </c>
      <c r="I61" s="210">
        <v>1951</v>
      </c>
      <c r="J61" s="232"/>
      <c r="K61" s="234">
        <f>versements!V67</f>
        <v>100</v>
      </c>
      <c r="L61" s="210">
        <f t="shared" si="1"/>
        <v>66</v>
      </c>
      <c r="M61" s="273"/>
      <c r="O61" s="240">
        <f>versements!X67</f>
        <v>1</v>
      </c>
      <c r="P61" s="240">
        <f>versements!Y67</f>
        <v>0</v>
      </c>
      <c r="Q61" s="240">
        <f>versements!Z67</f>
        <v>0</v>
      </c>
      <c r="R61" s="240">
        <f>versements!AA67</f>
        <v>0</v>
      </c>
      <c r="S61" s="240">
        <f>versements!AB67</f>
        <v>0</v>
      </c>
      <c r="T61" s="240">
        <f>versements!AC67</f>
        <v>0</v>
      </c>
      <c r="U61" s="240">
        <f>versements!AD67</f>
        <v>0</v>
      </c>
    </row>
    <row r="62" spans="1:21" ht="17.100000000000001" customHeight="1" x14ac:dyDescent="0.25">
      <c r="A62" s="1" t="str">
        <f t="shared" si="0"/>
        <v>B  b</v>
      </c>
      <c r="B62" s="219" t="s">
        <v>153</v>
      </c>
      <c r="C62" s="211" t="s">
        <v>156</v>
      </c>
      <c r="D62" s="205">
        <v>61</v>
      </c>
      <c r="E62" s="138" t="s">
        <v>240</v>
      </c>
      <c r="F62" s="199">
        <v>57031</v>
      </c>
      <c r="G62" s="203" t="s">
        <v>1</v>
      </c>
      <c r="H62" s="222" t="s">
        <v>179</v>
      </c>
      <c r="I62" s="210">
        <v>1942</v>
      </c>
      <c r="K62" s="234">
        <f>versements!V68</f>
        <v>50</v>
      </c>
      <c r="L62" s="210">
        <f t="shared" si="1"/>
        <v>75</v>
      </c>
      <c r="M62" s="273">
        <v>37946</v>
      </c>
      <c r="O62" s="240">
        <f>versements!X68</f>
        <v>0</v>
      </c>
      <c r="P62" s="240">
        <f>versements!Y68</f>
        <v>0</v>
      </c>
      <c r="Q62" s="240">
        <f>versements!Z68</f>
        <v>0</v>
      </c>
      <c r="R62" s="240">
        <f>versements!AA68</f>
        <v>0</v>
      </c>
      <c r="S62" s="240">
        <f>versements!AB68</f>
        <v>0</v>
      </c>
      <c r="T62" s="240">
        <f>versements!AC68</f>
        <v>0</v>
      </c>
      <c r="U62" s="240">
        <f>versements!AD68</f>
        <v>0</v>
      </c>
    </row>
    <row r="63" spans="1:21" ht="17.100000000000001" customHeight="1" x14ac:dyDescent="0.25">
      <c r="A63" s="1" t="str">
        <f t="shared" si="0"/>
        <v>B  b</v>
      </c>
      <c r="B63" s="219" t="s">
        <v>153</v>
      </c>
      <c r="C63" s="211" t="s">
        <v>156</v>
      </c>
      <c r="D63" s="205">
        <v>62</v>
      </c>
      <c r="E63" s="138" t="s">
        <v>241</v>
      </c>
      <c r="F63" s="199">
        <v>57032</v>
      </c>
      <c r="G63" s="203" t="s">
        <v>1</v>
      </c>
      <c r="H63" s="222" t="s">
        <v>180</v>
      </c>
      <c r="I63" s="210">
        <v>1940</v>
      </c>
      <c r="K63" s="234">
        <f>versements!V69</f>
        <v>32</v>
      </c>
      <c r="L63" s="210">
        <f t="shared" si="1"/>
        <v>77</v>
      </c>
      <c r="M63" s="273">
        <v>40905</v>
      </c>
      <c r="O63" s="240">
        <f>versements!X69</f>
        <v>0</v>
      </c>
      <c r="P63" s="240">
        <f>versements!Y69</f>
        <v>0</v>
      </c>
      <c r="Q63" s="240">
        <f>versements!Z69</f>
        <v>0</v>
      </c>
      <c r="R63" s="240">
        <f>versements!AA69</f>
        <v>0</v>
      </c>
      <c r="S63" s="240">
        <f>versements!AB69</f>
        <v>0</v>
      </c>
      <c r="T63" s="240">
        <f>versements!AC69</f>
        <v>0</v>
      </c>
      <c r="U63" s="240">
        <f>versements!AD69</f>
        <v>0</v>
      </c>
    </row>
    <row r="64" spans="1:21" ht="17.100000000000001" customHeight="1" x14ac:dyDescent="0.25">
      <c r="A64" s="1" t="str">
        <f t="shared" si="0"/>
        <v>A  c</v>
      </c>
      <c r="B64" s="219" t="s">
        <v>152</v>
      </c>
      <c r="C64" s="211" t="s">
        <v>157</v>
      </c>
      <c r="D64" s="205">
        <v>63</v>
      </c>
      <c r="E64" s="138" t="s">
        <v>242</v>
      </c>
      <c r="F64" s="199">
        <v>57033</v>
      </c>
      <c r="G64" s="203" t="s">
        <v>1</v>
      </c>
      <c r="H64" s="222" t="s">
        <v>181</v>
      </c>
      <c r="I64" s="210">
        <v>1945</v>
      </c>
      <c r="K64" s="234">
        <f>versements!V70</f>
        <v>32</v>
      </c>
      <c r="L64" s="210">
        <f t="shared" si="1"/>
        <v>72</v>
      </c>
      <c r="M64" s="273">
        <v>40905</v>
      </c>
      <c r="O64" s="240">
        <f>versements!X70</f>
        <v>0</v>
      </c>
      <c r="P64" s="240">
        <f>versements!Y70</f>
        <v>0</v>
      </c>
      <c r="Q64" s="240">
        <f>versements!Z70</f>
        <v>1</v>
      </c>
      <c r="R64" s="240">
        <f>versements!AA70</f>
        <v>1</v>
      </c>
      <c r="S64" s="240">
        <f>versements!AB70</f>
        <v>0</v>
      </c>
      <c r="T64" s="240">
        <f>versements!AC70</f>
        <v>1</v>
      </c>
      <c r="U64" s="240">
        <f>versements!AD70</f>
        <v>0</v>
      </c>
    </row>
    <row r="65" spans="1:21" ht="17.100000000000001" customHeight="1" x14ac:dyDescent="0.25">
      <c r="A65" s="1" t="str">
        <f t="shared" si="0"/>
        <v>B  e</v>
      </c>
      <c r="B65" s="219" t="s">
        <v>153</v>
      </c>
      <c r="C65" s="211" t="s">
        <v>158</v>
      </c>
      <c r="D65" s="205">
        <v>64</v>
      </c>
      <c r="E65" s="138" t="s">
        <v>243</v>
      </c>
      <c r="F65" s="199">
        <v>57034</v>
      </c>
      <c r="G65" s="203" t="s">
        <v>1</v>
      </c>
      <c r="H65" s="222" t="s">
        <v>182</v>
      </c>
      <c r="I65" s="210">
        <v>1970</v>
      </c>
      <c r="K65" s="234">
        <f>versements!V71</f>
        <v>20</v>
      </c>
      <c r="L65" s="210">
        <f t="shared" si="1"/>
        <v>47</v>
      </c>
      <c r="M65" s="273"/>
      <c r="O65" s="240">
        <f>versements!X71</f>
        <v>0</v>
      </c>
      <c r="P65" s="240">
        <f>versements!Y71</f>
        <v>0</v>
      </c>
      <c r="Q65" s="240">
        <f>versements!Z71</f>
        <v>1</v>
      </c>
      <c r="R65" s="240">
        <f>versements!AA71</f>
        <v>0</v>
      </c>
      <c r="S65" s="240">
        <f>versements!AB71</f>
        <v>0</v>
      </c>
      <c r="T65" s="240">
        <f>versements!AC71</f>
        <v>0</v>
      </c>
      <c r="U65" s="240">
        <f>versements!AD71</f>
        <v>0</v>
      </c>
    </row>
    <row r="66" spans="1:21" ht="17.100000000000001" customHeight="1" x14ac:dyDescent="0.25">
      <c r="A66" s="1" t="str">
        <f t="shared" ref="A66:A129" si="2">B66&amp;"  "&amp;C66</f>
        <v>A  f</v>
      </c>
      <c r="B66" s="219" t="s">
        <v>152</v>
      </c>
      <c r="C66" s="211" t="s">
        <v>159</v>
      </c>
      <c r="D66" s="205">
        <v>65</v>
      </c>
      <c r="E66" s="138" t="s">
        <v>244</v>
      </c>
      <c r="F66" s="199">
        <v>57035</v>
      </c>
      <c r="G66" s="203" t="s">
        <v>1</v>
      </c>
      <c r="H66" s="222" t="s">
        <v>183</v>
      </c>
      <c r="I66" s="210">
        <v>1951</v>
      </c>
      <c r="J66" s="232" t="s">
        <v>116</v>
      </c>
      <c r="K66" s="234">
        <f>versements!V72</f>
        <v>50</v>
      </c>
      <c r="L66" s="210">
        <f t="shared" ref="L66:L116" si="3">IF(I66="","",$N$1-I66)</f>
        <v>66</v>
      </c>
      <c r="M66" s="273">
        <v>40921</v>
      </c>
      <c r="O66" s="240">
        <f>versements!X72</f>
        <v>0</v>
      </c>
      <c r="P66" s="240">
        <f>versements!Y72</f>
        <v>0</v>
      </c>
      <c r="Q66" s="240">
        <f>versements!Z72</f>
        <v>0</v>
      </c>
      <c r="R66" s="240">
        <f>versements!AA72</f>
        <v>0</v>
      </c>
      <c r="S66" s="240">
        <f>versements!AB72</f>
        <v>0</v>
      </c>
      <c r="T66" s="240">
        <f>versements!AC72</f>
        <v>0</v>
      </c>
      <c r="U66" s="240">
        <f>versements!AD72</f>
        <v>0</v>
      </c>
    </row>
    <row r="67" spans="1:21" ht="17.100000000000001" customHeight="1" x14ac:dyDescent="0.25">
      <c r="A67" s="1" t="str">
        <f t="shared" si="2"/>
        <v>B  a</v>
      </c>
      <c r="B67" s="219" t="s">
        <v>153</v>
      </c>
      <c r="C67" s="211" t="s">
        <v>155</v>
      </c>
      <c r="D67" s="205">
        <v>66</v>
      </c>
      <c r="E67" s="138" t="s">
        <v>245</v>
      </c>
      <c r="F67" s="199">
        <v>57036</v>
      </c>
      <c r="G67" s="203" t="s">
        <v>1</v>
      </c>
      <c r="H67" s="222"/>
      <c r="I67" s="210">
        <v>1974</v>
      </c>
      <c r="K67" s="234">
        <f>versements!V73</f>
        <v>27</v>
      </c>
      <c r="L67" s="210">
        <f t="shared" si="3"/>
        <v>43</v>
      </c>
      <c r="M67" s="273">
        <v>42699</v>
      </c>
      <c r="O67" s="240">
        <f>versements!X73</f>
        <v>0</v>
      </c>
      <c r="P67" s="240">
        <f>versements!Y73</f>
        <v>0</v>
      </c>
      <c r="Q67" s="240">
        <f>versements!Z73</f>
        <v>1</v>
      </c>
      <c r="R67" s="240">
        <f>versements!AA73</f>
        <v>0</v>
      </c>
      <c r="S67" s="240">
        <f>versements!AB73</f>
        <v>1</v>
      </c>
      <c r="T67" s="240">
        <f>versements!AC73</f>
        <v>1</v>
      </c>
      <c r="U67" s="240">
        <f>versements!AD73</f>
        <v>0</v>
      </c>
    </row>
    <row r="68" spans="1:21" ht="17.100000000000001" customHeight="1" x14ac:dyDescent="0.25">
      <c r="A68" s="1" t="str">
        <f t="shared" si="2"/>
        <v>A  b</v>
      </c>
      <c r="B68" s="219" t="s">
        <v>152</v>
      </c>
      <c r="C68" s="211" t="s">
        <v>156</v>
      </c>
      <c r="D68" s="205">
        <v>67</v>
      </c>
      <c r="E68" s="138" t="s">
        <v>246</v>
      </c>
      <c r="F68" s="199">
        <v>57037</v>
      </c>
      <c r="G68" s="203" t="s">
        <v>1</v>
      </c>
      <c r="H68" s="222" t="s">
        <v>112</v>
      </c>
      <c r="I68" s="210">
        <v>1984</v>
      </c>
      <c r="K68" s="234">
        <f>versements!V74</f>
        <v>47</v>
      </c>
      <c r="L68" s="210">
        <f t="shared" si="3"/>
        <v>33</v>
      </c>
      <c r="M68" s="273">
        <v>40871</v>
      </c>
      <c r="O68" s="240">
        <f>versements!X74</f>
        <v>0</v>
      </c>
      <c r="P68" s="240">
        <f>versements!Y74</f>
        <v>0</v>
      </c>
      <c r="Q68" s="240">
        <f>versements!Z74</f>
        <v>2</v>
      </c>
      <c r="R68" s="240">
        <f>versements!AA74</f>
        <v>0</v>
      </c>
      <c r="S68" s="240">
        <f>versements!AB74</f>
        <v>1</v>
      </c>
      <c r="T68" s="240">
        <f>versements!AC74</f>
        <v>1</v>
      </c>
      <c r="U68" s="240">
        <f>versements!AD74</f>
        <v>0</v>
      </c>
    </row>
    <row r="69" spans="1:21" ht="17.100000000000001" customHeight="1" x14ac:dyDescent="0.25">
      <c r="A69" s="1" t="str">
        <f t="shared" si="2"/>
        <v>B  c</v>
      </c>
      <c r="B69" s="219" t="s">
        <v>153</v>
      </c>
      <c r="C69" s="211" t="s">
        <v>157</v>
      </c>
      <c r="D69" s="205">
        <v>68</v>
      </c>
      <c r="E69" s="138" t="s">
        <v>247</v>
      </c>
      <c r="F69" s="199">
        <v>57038</v>
      </c>
      <c r="G69" s="203" t="s">
        <v>1</v>
      </c>
      <c r="H69" s="222"/>
      <c r="I69" s="210">
        <v>1950</v>
      </c>
      <c r="J69" s="232" t="s">
        <v>115</v>
      </c>
      <c r="K69" s="234">
        <f>versements!V75</f>
        <v>50</v>
      </c>
      <c r="L69" s="210">
        <f t="shared" si="3"/>
        <v>67</v>
      </c>
      <c r="M69" s="273">
        <v>40921</v>
      </c>
      <c r="O69" s="240">
        <f>versements!X75</f>
        <v>0</v>
      </c>
      <c r="P69" s="240">
        <f>versements!Y75</f>
        <v>1</v>
      </c>
      <c r="Q69" s="240">
        <f>versements!Z75</f>
        <v>0</v>
      </c>
      <c r="R69" s="240">
        <f>versements!AA75</f>
        <v>0</v>
      </c>
      <c r="S69" s="240">
        <f>versements!AB75</f>
        <v>0</v>
      </c>
      <c r="T69" s="240">
        <f>versements!AC75</f>
        <v>0</v>
      </c>
      <c r="U69" s="240">
        <f>versements!AD75</f>
        <v>0</v>
      </c>
    </row>
    <row r="70" spans="1:21" ht="17.100000000000001" customHeight="1" x14ac:dyDescent="0.25">
      <c r="A70" s="1" t="str">
        <f t="shared" si="2"/>
        <v xml:space="preserve">  </v>
      </c>
      <c r="B70" s="219"/>
      <c r="C70" s="211"/>
      <c r="D70" s="205">
        <v>69</v>
      </c>
      <c r="E70" s="138" t="s">
        <v>248</v>
      </c>
      <c r="F70" s="199">
        <v>57039</v>
      </c>
      <c r="G70" s="203" t="s">
        <v>1</v>
      </c>
      <c r="H70" s="222"/>
      <c r="I70" s="210">
        <v>1948</v>
      </c>
      <c r="J70" s="229" t="s">
        <v>139</v>
      </c>
      <c r="K70" s="234">
        <f>versements!V76</f>
        <v>0</v>
      </c>
      <c r="L70" s="210">
        <f t="shared" si="3"/>
        <v>69</v>
      </c>
      <c r="M70" s="273">
        <v>39395</v>
      </c>
      <c r="O70" s="240">
        <f>versements!X76</f>
        <v>0</v>
      </c>
      <c r="P70" s="240">
        <f>versements!Y76</f>
        <v>0</v>
      </c>
      <c r="Q70" s="240">
        <f>versements!Z76</f>
        <v>0</v>
      </c>
      <c r="R70" s="240">
        <f>versements!AA76</f>
        <v>0</v>
      </c>
      <c r="S70" s="240">
        <f>versements!AB76</f>
        <v>0</v>
      </c>
      <c r="T70" s="240">
        <f>versements!AC76</f>
        <v>0</v>
      </c>
      <c r="U70" s="240">
        <f>versements!AD76</f>
        <v>0</v>
      </c>
    </row>
    <row r="71" spans="1:21" ht="17.100000000000001" customHeight="1" x14ac:dyDescent="0.25">
      <c r="A71" s="1" t="str">
        <f t="shared" si="2"/>
        <v>B  b</v>
      </c>
      <c r="B71" s="219" t="s">
        <v>153</v>
      </c>
      <c r="C71" s="211" t="s">
        <v>156</v>
      </c>
      <c r="D71" s="205">
        <v>70</v>
      </c>
      <c r="E71" s="138" t="s">
        <v>249</v>
      </c>
      <c r="F71" s="199">
        <v>57040</v>
      </c>
      <c r="G71" s="203" t="s">
        <v>1</v>
      </c>
      <c r="H71" s="222"/>
      <c r="I71" s="210">
        <v>1945</v>
      </c>
      <c r="K71" s="234">
        <f>versements!V77</f>
        <v>27</v>
      </c>
      <c r="L71" s="210">
        <f t="shared" si="3"/>
        <v>72</v>
      </c>
      <c r="M71" s="273">
        <v>40921</v>
      </c>
      <c r="O71" s="240">
        <f>versements!X77</f>
        <v>0</v>
      </c>
      <c r="P71" s="240">
        <f>versements!Y77</f>
        <v>0</v>
      </c>
      <c r="Q71" s="240">
        <f>versements!Z77</f>
        <v>0</v>
      </c>
      <c r="R71" s="240">
        <f>versements!AA77</f>
        <v>0</v>
      </c>
      <c r="S71" s="240">
        <f>versements!AB77</f>
        <v>0</v>
      </c>
      <c r="T71" s="240">
        <f>versements!AC77</f>
        <v>0</v>
      </c>
      <c r="U71" s="240">
        <f>versements!AD77</f>
        <v>0</v>
      </c>
    </row>
    <row r="72" spans="1:21" ht="17.100000000000001" customHeight="1" x14ac:dyDescent="0.25">
      <c r="A72" s="1" t="str">
        <f t="shared" si="2"/>
        <v>A  c</v>
      </c>
      <c r="B72" s="219" t="s">
        <v>152</v>
      </c>
      <c r="C72" s="211" t="s">
        <v>157</v>
      </c>
      <c r="D72" s="205">
        <v>71</v>
      </c>
      <c r="E72" s="138" t="s">
        <v>250</v>
      </c>
      <c r="F72" s="199">
        <v>57041</v>
      </c>
      <c r="G72" s="203" t="s">
        <v>1</v>
      </c>
      <c r="H72" s="224"/>
      <c r="I72" s="210">
        <v>1934</v>
      </c>
      <c r="K72" s="234">
        <f>versements!V78</f>
        <v>25</v>
      </c>
      <c r="L72" s="210">
        <f t="shared" si="3"/>
        <v>83</v>
      </c>
      <c r="M72" s="273"/>
      <c r="O72" s="240">
        <f>versements!X78</f>
        <v>0</v>
      </c>
      <c r="P72" s="240">
        <f>versements!Y78</f>
        <v>0</v>
      </c>
      <c r="Q72" s="240">
        <f>versements!Z78</f>
        <v>1</v>
      </c>
      <c r="R72" s="240">
        <f>versements!AA78</f>
        <v>0</v>
      </c>
      <c r="S72" s="240">
        <f>versements!AB78</f>
        <v>1</v>
      </c>
      <c r="T72" s="240">
        <f>versements!AC78</f>
        <v>0</v>
      </c>
      <c r="U72" s="240">
        <f>versements!AD78</f>
        <v>0</v>
      </c>
    </row>
    <row r="73" spans="1:21" ht="17.100000000000001" customHeight="1" x14ac:dyDescent="0.25">
      <c r="A73" s="1" t="str">
        <f t="shared" si="2"/>
        <v>B  e</v>
      </c>
      <c r="B73" s="219" t="s">
        <v>153</v>
      </c>
      <c r="C73" s="211" t="s">
        <v>158</v>
      </c>
      <c r="D73" s="205">
        <v>72</v>
      </c>
      <c r="E73" s="138" t="s">
        <v>251</v>
      </c>
      <c r="F73" s="199">
        <v>57042</v>
      </c>
      <c r="G73" s="203" t="s">
        <v>1</v>
      </c>
      <c r="H73" s="222"/>
      <c r="I73" s="210">
        <v>1949</v>
      </c>
      <c r="J73" s="232" t="s">
        <v>135</v>
      </c>
      <c r="K73" s="234">
        <f>versements!V79</f>
        <v>47</v>
      </c>
      <c r="L73" s="210">
        <f t="shared" si="3"/>
        <v>68</v>
      </c>
      <c r="M73" s="273">
        <v>42091</v>
      </c>
      <c r="O73" s="240">
        <f>versements!X79</f>
        <v>0</v>
      </c>
      <c r="P73" s="240">
        <f>versements!Y79</f>
        <v>0</v>
      </c>
      <c r="Q73" s="240">
        <f>versements!Z79</f>
        <v>2</v>
      </c>
      <c r="R73" s="240">
        <f>versements!AA79</f>
        <v>0</v>
      </c>
      <c r="S73" s="240">
        <f>versements!AB79</f>
        <v>1</v>
      </c>
      <c r="T73" s="240">
        <f>versements!AC79</f>
        <v>1</v>
      </c>
      <c r="U73" s="240">
        <f>versements!AD79</f>
        <v>0</v>
      </c>
    </row>
    <row r="74" spans="1:21" ht="17.100000000000001" customHeight="1" x14ac:dyDescent="0.25">
      <c r="A74" s="1" t="str">
        <f t="shared" si="2"/>
        <v>A  f</v>
      </c>
      <c r="B74" s="219" t="s">
        <v>152</v>
      </c>
      <c r="C74" s="211" t="s">
        <v>159</v>
      </c>
      <c r="D74" s="205">
        <v>73</v>
      </c>
      <c r="E74" s="138" t="s">
        <v>252</v>
      </c>
      <c r="F74" s="199">
        <v>57043</v>
      </c>
      <c r="G74" s="203" t="s">
        <v>1</v>
      </c>
      <c r="H74" s="225"/>
      <c r="I74" s="210">
        <v>1973</v>
      </c>
      <c r="J74" s="232" t="s">
        <v>123</v>
      </c>
      <c r="K74" s="234">
        <f>versements!V80</f>
        <v>20</v>
      </c>
      <c r="L74" s="210">
        <f t="shared" si="3"/>
        <v>44</v>
      </c>
      <c r="M74" s="273">
        <v>40516</v>
      </c>
      <c r="O74" s="240">
        <f>versements!X80</f>
        <v>0</v>
      </c>
      <c r="P74" s="240">
        <f>versements!Y80</f>
        <v>0</v>
      </c>
      <c r="Q74" s="240">
        <f>versements!Z80</f>
        <v>1</v>
      </c>
      <c r="R74" s="240">
        <f>versements!AA80</f>
        <v>0</v>
      </c>
      <c r="S74" s="240">
        <f>versements!AB80</f>
        <v>0</v>
      </c>
      <c r="T74" s="240">
        <f>versements!AC80</f>
        <v>0</v>
      </c>
      <c r="U74" s="240">
        <f>versements!AD80</f>
        <v>0</v>
      </c>
    </row>
    <row r="75" spans="1:21" ht="17.100000000000001" customHeight="1" x14ac:dyDescent="0.25">
      <c r="A75" s="1" t="str">
        <f t="shared" si="2"/>
        <v>B  a</v>
      </c>
      <c r="B75" s="219" t="s">
        <v>153</v>
      </c>
      <c r="C75" s="211" t="s">
        <v>155</v>
      </c>
      <c r="D75" s="205">
        <v>74</v>
      </c>
      <c r="E75" s="138" t="s">
        <v>253</v>
      </c>
      <c r="F75" s="199">
        <v>57044</v>
      </c>
      <c r="G75" s="203" t="s">
        <v>1</v>
      </c>
      <c r="H75" s="222"/>
      <c r="I75" s="210">
        <v>1991</v>
      </c>
      <c r="K75" s="234">
        <f>versements!V81</f>
        <v>17</v>
      </c>
      <c r="L75" s="210">
        <f t="shared" si="3"/>
        <v>26</v>
      </c>
      <c r="M75" s="273">
        <v>40871</v>
      </c>
      <c r="O75" s="240">
        <f>versements!X81</f>
        <v>0</v>
      </c>
      <c r="P75" s="240">
        <f>versements!Y81</f>
        <v>0</v>
      </c>
      <c r="Q75" s="240">
        <f>versements!Z81</f>
        <v>0</v>
      </c>
      <c r="R75" s="240">
        <f>versements!AA81</f>
        <v>0</v>
      </c>
      <c r="S75" s="240">
        <f>versements!AB81</f>
        <v>0</v>
      </c>
      <c r="T75" s="240">
        <f>versements!AC81</f>
        <v>0</v>
      </c>
      <c r="U75" s="240">
        <f>versements!AD81</f>
        <v>0</v>
      </c>
    </row>
    <row r="76" spans="1:21" ht="17.100000000000001" customHeight="1" x14ac:dyDescent="0.25">
      <c r="A76" s="1" t="str">
        <f t="shared" si="2"/>
        <v>A  b</v>
      </c>
      <c r="B76" s="219" t="s">
        <v>152</v>
      </c>
      <c r="C76" s="211" t="s">
        <v>156</v>
      </c>
      <c r="D76" s="205">
        <v>75</v>
      </c>
      <c r="E76" s="138" t="s">
        <v>254</v>
      </c>
      <c r="F76" s="199">
        <v>57045</v>
      </c>
      <c r="G76" s="203" t="s">
        <v>1</v>
      </c>
      <c r="H76" s="222"/>
      <c r="I76" s="210">
        <v>1979</v>
      </c>
      <c r="K76" s="234">
        <f>versements!V82</f>
        <v>50</v>
      </c>
      <c r="L76" s="210">
        <f t="shared" si="3"/>
        <v>38</v>
      </c>
      <c r="M76" s="273">
        <v>37001</v>
      </c>
      <c r="O76" s="240">
        <f>versements!X82</f>
        <v>0</v>
      </c>
      <c r="P76" s="240">
        <f>versements!Y82</f>
        <v>1</v>
      </c>
      <c r="Q76" s="240">
        <f>versements!Z82</f>
        <v>0</v>
      </c>
      <c r="R76" s="240">
        <f>versements!AA82</f>
        <v>0</v>
      </c>
      <c r="S76" s="240">
        <f>versements!AB82</f>
        <v>0</v>
      </c>
      <c r="T76" s="240">
        <f>versements!AC82</f>
        <v>0</v>
      </c>
      <c r="U76" s="240">
        <f>versements!AD82</f>
        <v>0</v>
      </c>
    </row>
    <row r="77" spans="1:21" ht="17.100000000000001" customHeight="1" x14ac:dyDescent="0.25">
      <c r="A77" s="1" t="str">
        <f t="shared" si="2"/>
        <v>B  c</v>
      </c>
      <c r="B77" s="219" t="s">
        <v>153</v>
      </c>
      <c r="C77" s="211" t="s">
        <v>157</v>
      </c>
      <c r="D77" s="205">
        <v>76</v>
      </c>
      <c r="E77" s="138" t="s">
        <v>255</v>
      </c>
      <c r="F77" s="199">
        <v>57046</v>
      </c>
      <c r="G77" s="203" t="s">
        <v>1</v>
      </c>
      <c r="H77" s="222"/>
      <c r="I77" s="210">
        <v>1956</v>
      </c>
      <c r="K77" s="234">
        <f>versements!V83</f>
        <v>27</v>
      </c>
      <c r="L77" s="210">
        <f t="shared" si="3"/>
        <v>61</v>
      </c>
      <c r="M77" s="273">
        <v>40221</v>
      </c>
      <c r="O77" s="240">
        <f>versements!X83</f>
        <v>0</v>
      </c>
      <c r="P77" s="240">
        <f>versements!Y83</f>
        <v>0</v>
      </c>
      <c r="Q77" s="240">
        <f>versements!Z83</f>
        <v>1</v>
      </c>
      <c r="R77" s="240">
        <f>versements!AA83</f>
        <v>0</v>
      </c>
      <c r="S77" s="240">
        <f>versements!AB83</f>
        <v>1</v>
      </c>
      <c r="T77" s="240">
        <f>versements!AC83</f>
        <v>1</v>
      </c>
      <c r="U77" s="240">
        <f>versements!AD83</f>
        <v>0</v>
      </c>
    </row>
    <row r="78" spans="1:21" ht="17.100000000000001" customHeight="1" x14ac:dyDescent="0.25">
      <c r="A78" s="1" t="str">
        <f t="shared" si="2"/>
        <v xml:space="preserve">  </v>
      </c>
      <c r="B78" s="219"/>
      <c r="C78" s="211"/>
      <c r="D78" s="205">
        <v>77</v>
      </c>
      <c r="E78" s="138" t="s">
        <v>256</v>
      </c>
      <c r="F78" s="199">
        <v>57047</v>
      </c>
      <c r="G78" s="203" t="s">
        <v>1</v>
      </c>
      <c r="H78" s="222"/>
      <c r="I78" s="210">
        <v>1939</v>
      </c>
      <c r="K78" s="234">
        <f>versements!V84</f>
        <v>0</v>
      </c>
      <c r="L78" s="210">
        <f t="shared" si="3"/>
        <v>78</v>
      </c>
      <c r="M78" s="273">
        <v>39605</v>
      </c>
      <c r="O78" s="240">
        <f>versements!X84</f>
        <v>0</v>
      </c>
      <c r="P78" s="240">
        <f>versements!Y84</f>
        <v>0</v>
      </c>
      <c r="Q78" s="240">
        <f>versements!Z84</f>
        <v>0</v>
      </c>
      <c r="R78" s="240">
        <f>versements!AA84</f>
        <v>0</v>
      </c>
      <c r="S78" s="240">
        <f>versements!AB84</f>
        <v>0</v>
      </c>
      <c r="T78" s="240">
        <f>versements!AC84</f>
        <v>0</v>
      </c>
      <c r="U78" s="240">
        <f>versements!AD84</f>
        <v>0</v>
      </c>
    </row>
    <row r="79" spans="1:21" ht="17.100000000000001" customHeight="1" x14ac:dyDescent="0.25">
      <c r="A79" s="1" t="str">
        <f t="shared" si="2"/>
        <v>B  b</v>
      </c>
      <c r="B79" s="219" t="s">
        <v>153</v>
      </c>
      <c r="C79" s="211" t="s">
        <v>156</v>
      </c>
      <c r="D79" s="205">
        <v>78</v>
      </c>
      <c r="E79" s="138" t="s">
        <v>257</v>
      </c>
      <c r="F79" s="199">
        <v>57048</v>
      </c>
      <c r="G79" s="203" t="s">
        <v>1</v>
      </c>
      <c r="H79" s="222"/>
      <c r="I79" s="210">
        <v>1967</v>
      </c>
      <c r="K79" s="234">
        <f>versements!V85</f>
        <v>17</v>
      </c>
      <c r="L79" s="210">
        <f t="shared" si="3"/>
        <v>50</v>
      </c>
      <c r="M79" s="273">
        <v>41609</v>
      </c>
      <c r="O79" s="240">
        <f>versements!X85</f>
        <v>0</v>
      </c>
      <c r="P79" s="240">
        <f>versements!Y85</f>
        <v>0</v>
      </c>
      <c r="Q79" s="240">
        <f>versements!Z85</f>
        <v>0</v>
      </c>
      <c r="R79" s="240">
        <f>versements!AA85</f>
        <v>1</v>
      </c>
      <c r="S79" s="240">
        <f>versements!AB85</f>
        <v>1</v>
      </c>
      <c r="T79" s="240">
        <f>versements!AC85</f>
        <v>1</v>
      </c>
      <c r="U79" s="240">
        <f>versements!AD85</f>
        <v>0</v>
      </c>
    </row>
    <row r="80" spans="1:21" ht="17.100000000000001" customHeight="1" x14ac:dyDescent="0.25">
      <c r="A80" s="1" t="str">
        <f t="shared" si="2"/>
        <v>A  c</v>
      </c>
      <c r="B80" s="219" t="s">
        <v>152</v>
      </c>
      <c r="C80" s="211" t="s">
        <v>157</v>
      </c>
      <c r="D80" s="205">
        <v>79</v>
      </c>
      <c r="E80" s="138" t="s">
        <v>258</v>
      </c>
      <c r="F80" s="199">
        <v>57049</v>
      </c>
      <c r="G80" s="203" t="s">
        <v>1</v>
      </c>
      <c r="I80" s="210">
        <v>1957</v>
      </c>
      <c r="K80" s="234">
        <f>versements!V86</f>
        <v>27</v>
      </c>
      <c r="L80" s="210">
        <f t="shared" si="3"/>
        <v>60</v>
      </c>
      <c r="M80" s="273">
        <v>40221</v>
      </c>
      <c r="O80" s="240">
        <f>versements!X86</f>
        <v>0</v>
      </c>
      <c r="P80" s="240">
        <f>versements!Y86</f>
        <v>0</v>
      </c>
      <c r="Q80" s="240">
        <f>versements!Z86</f>
        <v>1</v>
      </c>
      <c r="R80" s="240">
        <f>versements!AA86</f>
        <v>0</v>
      </c>
      <c r="S80" s="240">
        <f>versements!AB86</f>
        <v>1</v>
      </c>
      <c r="T80" s="240">
        <f>versements!AC86</f>
        <v>1</v>
      </c>
      <c r="U80" s="240">
        <f>versements!AD86</f>
        <v>0</v>
      </c>
    </row>
    <row r="81" spans="1:21" ht="17.100000000000001" customHeight="1" x14ac:dyDescent="0.25">
      <c r="A81" s="1" t="str">
        <f t="shared" si="2"/>
        <v>B  e</v>
      </c>
      <c r="B81" s="219" t="s">
        <v>153</v>
      </c>
      <c r="C81" s="211" t="s">
        <v>158</v>
      </c>
      <c r="D81" s="205">
        <v>80</v>
      </c>
      <c r="E81" s="138" t="s">
        <v>259</v>
      </c>
      <c r="F81" s="199">
        <v>57050</v>
      </c>
      <c r="G81" s="203" t="s">
        <v>1</v>
      </c>
      <c r="H81" s="222"/>
      <c r="I81" s="210">
        <v>1956</v>
      </c>
      <c r="J81" s="232" t="s">
        <v>140</v>
      </c>
      <c r="K81" s="234">
        <f>versements!V87</f>
        <v>130</v>
      </c>
      <c r="L81" s="210">
        <f t="shared" si="3"/>
        <v>61</v>
      </c>
      <c r="M81" s="273">
        <v>41234</v>
      </c>
      <c r="O81" s="240">
        <f>versements!X87</f>
        <v>0</v>
      </c>
      <c r="P81" s="240">
        <f>versements!Y87</f>
        <v>0</v>
      </c>
      <c r="Q81" s="240">
        <f>versements!Z87</f>
        <v>0</v>
      </c>
      <c r="R81" s="240">
        <f>versements!AA87</f>
        <v>0</v>
      </c>
      <c r="S81" s="240">
        <f>versements!AB87</f>
        <v>0</v>
      </c>
      <c r="T81" s="240">
        <f>versements!AC87</f>
        <v>0</v>
      </c>
      <c r="U81" s="240">
        <f>versements!AD87</f>
        <v>0</v>
      </c>
    </row>
    <row r="82" spans="1:21" ht="17.100000000000001" customHeight="1" x14ac:dyDescent="0.25">
      <c r="A82" s="1" t="str">
        <f t="shared" si="2"/>
        <v>B  b</v>
      </c>
      <c r="B82" s="219" t="s">
        <v>153</v>
      </c>
      <c r="C82" s="211" t="s">
        <v>156</v>
      </c>
      <c r="D82" s="241">
        <v>81</v>
      </c>
      <c r="E82" s="138" t="s">
        <v>260</v>
      </c>
      <c r="F82" s="199">
        <v>57051</v>
      </c>
      <c r="G82" s="203" t="s">
        <v>1</v>
      </c>
      <c r="H82" s="222"/>
      <c r="I82" s="210">
        <v>1936</v>
      </c>
      <c r="K82" s="234">
        <f>versements!V88</f>
        <v>57</v>
      </c>
      <c r="L82" s="210">
        <f t="shared" si="3"/>
        <v>81</v>
      </c>
      <c r="M82" s="273">
        <v>42695</v>
      </c>
      <c r="O82" s="240">
        <f>versements!X88</f>
        <v>0</v>
      </c>
      <c r="P82" s="240">
        <f>versements!Y88</f>
        <v>1</v>
      </c>
      <c r="Q82" s="240">
        <f>versements!Z88</f>
        <v>0</v>
      </c>
      <c r="R82" s="240">
        <f>versements!AA88</f>
        <v>0</v>
      </c>
      <c r="S82" s="240">
        <f>versements!AB88</f>
        <v>1</v>
      </c>
      <c r="T82" s="240">
        <f>versements!AC88</f>
        <v>1</v>
      </c>
      <c r="U82" s="240">
        <f>versements!AD88</f>
        <v>0</v>
      </c>
    </row>
    <row r="83" spans="1:21" ht="17.100000000000001" customHeight="1" x14ac:dyDescent="0.25">
      <c r="A83" s="1" t="str">
        <f t="shared" si="2"/>
        <v>B  b</v>
      </c>
      <c r="B83" s="219" t="s">
        <v>153</v>
      </c>
      <c r="C83" s="211" t="s">
        <v>156</v>
      </c>
      <c r="D83" s="205">
        <v>82</v>
      </c>
      <c r="E83" s="138" t="s">
        <v>261</v>
      </c>
      <c r="F83" s="199">
        <v>57052</v>
      </c>
      <c r="G83" s="203" t="s">
        <v>1</v>
      </c>
      <c r="H83" s="222"/>
      <c r="I83" s="210">
        <v>2004</v>
      </c>
      <c r="K83" s="234">
        <f>versements!V89</f>
        <v>60</v>
      </c>
      <c r="L83" s="210">
        <f t="shared" si="3"/>
        <v>13</v>
      </c>
      <c r="M83" s="273">
        <v>38292</v>
      </c>
      <c r="O83" s="240">
        <f>versements!X89</f>
        <v>0</v>
      </c>
      <c r="P83" s="240">
        <f>versements!Y89</f>
        <v>0</v>
      </c>
      <c r="Q83" s="240">
        <f>versements!Z89</f>
        <v>0</v>
      </c>
      <c r="R83" s="240">
        <f>versements!AA89</f>
        <v>0</v>
      </c>
      <c r="S83" s="240">
        <f>versements!AB89</f>
        <v>0</v>
      </c>
      <c r="T83" s="240">
        <f>versements!AC89</f>
        <v>0</v>
      </c>
      <c r="U83" s="240">
        <f>versements!AD89</f>
        <v>0</v>
      </c>
    </row>
    <row r="84" spans="1:21" ht="17.100000000000001" customHeight="1" x14ac:dyDescent="0.25">
      <c r="A84" s="1" t="str">
        <f t="shared" si="2"/>
        <v>A  c</v>
      </c>
      <c r="B84" s="219" t="s">
        <v>152</v>
      </c>
      <c r="C84" s="211" t="s">
        <v>157</v>
      </c>
      <c r="D84" s="205">
        <v>83</v>
      </c>
      <c r="E84" s="138" t="s">
        <v>262</v>
      </c>
      <c r="F84" s="199">
        <v>57053</v>
      </c>
      <c r="G84" s="203" t="s">
        <v>1</v>
      </c>
      <c r="H84" s="222"/>
      <c r="I84" s="210">
        <v>1949</v>
      </c>
      <c r="J84" s="232" t="s">
        <v>114</v>
      </c>
      <c r="K84" s="234">
        <f>versements!V90</f>
        <v>22</v>
      </c>
      <c r="L84" s="210">
        <f t="shared" si="3"/>
        <v>68</v>
      </c>
      <c r="M84" s="273"/>
      <c r="O84" s="240">
        <f>versements!X90</f>
        <v>0</v>
      </c>
      <c r="P84" s="240">
        <f>versements!Y90</f>
        <v>0</v>
      </c>
      <c r="Q84" s="240">
        <f>versements!Z90</f>
        <v>1</v>
      </c>
      <c r="R84" s="240">
        <f>versements!AA90</f>
        <v>0</v>
      </c>
      <c r="S84" s="240">
        <f>versements!AB90</f>
        <v>0</v>
      </c>
      <c r="T84" s="240">
        <f>versements!AC90</f>
        <v>1</v>
      </c>
      <c r="U84" s="240">
        <f>versements!AD90</f>
        <v>0</v>
      </c>
    </row>
    <row r="85" spans="1:21" ht="17.100000000000001" customHeight="1" x14ac:dyDescent="0.25">
      <c r="A85" s="1" t="str">
        <f t="shared" si="2"/>
        <v>B  e</v>
      </c>
      <c r="B85" s="219" t="s">
        <v>153</v>
      </c>
      <c r="C85" s="211" t="s">
        <v>158</v>
      </c>
      <c r="D85" s="205">
        <v>84</v>
      </c>
      <c r="E85" s="138" t="s">
        <v>263</v>
      </c>
      <c r="F85" s="199">
        <v>57054</v>
      </c>
      <c r="G85" s="203" t="s">
        <v>1</v>
      </c>
      <c r="H85" s="222"/>
      <c r="I85" s="210">
        <v>1957</v>
      </c>
      <c r="J85" s="232"/>
      <c r="K85" s="234">
        <f>versements!V91</f>
        <v>50</v>
      </c>
      <c r="L85" s="210">
        <f t="shared" si="3"/>
        <v>60</v>
      </c>
      <c r="M85" s="273">
        <v>41234</v>
      </c>
      <c r="O85" s="240">
        <f>versements!X91</f>
        <v>0</v>
      </c>
      <c r="P85" s="240">
        <f>versements!Y91</f>
        <v>0</v>
      </c>
      <c r="Q85" s="240">
        <f>versements!Z91</f>
        <v>0</v>
      </c>
      <c r="R85" s="240">
        <f>versements!AA91</f>
        <v>0</v>
      </c>
      <c r="S85" s="240">
        <f>versements!AB91</f>
        <v>0</v>
      </c>
      <c r="T85" s="240">
        <f>versements!AC91</f>
        <v>0</v>
      </c>
      <c r="U85" s="240">
        <f>versements!AD91</f>
        <v>0</v>
      </c>
    </row>
    <row r="86" spans="1:21" ht="17.100000000000001" customHeight="1" x14ac:dyDescent="0.25">
      <c r="A86" s="1" t="str">
        <f t="shared" si="2"/>
        <v>A  f</v>
      </c>
      <c r="B86" s="219" t="s">
        <v>152</v>
      </c>
      <c r="C86" s="211" t="s">
        <v>159</v>
      </c>
      <c r="D86" s="205">
        <v>85</v>
      </c>
      <c r="E86" s="138" t="s">
        <v>264</v>
      </c>
      <c r="F86" s="199">
        <v>57055</v>
      </c>
      <c r="G86" s="203" t="s">
        <v>1</v>
      </c>
      <c r="H86" s="222"/>
      <c r="I86" s="210">
        <v>1952</v>
      </c>
      <c r="K86" s="234">
        <f>versements!V92</f>
        <v>22</v>
      </c>
      <c r="L86" s="210">
        <f t="shared" si="3"/>
        <v>65</v>
      </c>
      <c r="M86" s="273"/>
      <c r="O86" s="240">
        <f>versements!X92</f>
        <v>0</v>
      </c>
      <c r="P86" s="240">
        <f>versements!Y92</f>
        <v>0</v>
      </c>
      <c r="Q86" s="240">
        <f>versements!Z92</f>
        <v>0</v>
      </c>
      <c r="R86" s="240">
        <f>versements!AA92</f>
        <v>0</v>
      </c>
      <c r="S86" s="240">
        <f>versements!AB92</f>
        <v>0</v>
      </c>
      <c r="T86" s="240">
        <f>versements!AC92</f>
        <v>0</v>
      </c>
      <c r="U86" s="240">
        <f>versements!AD92</f>
        <v>0</v>
      </c>
    </row>
    <row r="87" spans="1:21" ht="17.100000000000001" customHeight="1" x14ac:dyDescent="0.25">
      <c r="A87" s="1" t="str">
        <f t="shared" si="2"/>
        <v>B  a</v>
      </c>
      <c r="B87" s="219" t="s">
        <v>153</v>
      </c>
      <c r="C87" s="211" t="s">
        <v>155</v>
      </c>
      <c r="D87" s="205">
        <v>86</v>
      </c>
      <c r="E87" s="138" t="s">
        <v>265</v>
      </c>
      <c r="F87" s="199">
        <v>57056</v>
      </c>
      <c r="G87" s="203" t="s">
        <v>1</v>
      </c>
      <c r="H87" s="222"/>
      <c r="I87" s="210">
        <v>1939</v>
      </c>
      <c r="K87" s="234">
        <f>versements!V93</f>
        <v>117</v>
      </c>
      <c r="L87" s="210">
        <f t="shared" si="3"/>
        <v>78</v>
      </c>
      <c r="M87" s="273">
        <v>40557</v>
      </c>
      <c r="O87" s="240">
        <f>versements!X93</f>
        <v>1</v>
      </c>
      <c r="P87" s="240">
        <f>versements!Y93</f>
        <v>0</v>
      </c>
      <c r="Q87" s="240">
        <f>versements!Z93</f>
        <v>0</v>
      </c>
      <c r="R87" s="240">
        <f>versements!AA93</f>
        <v>1</v>
      </c>
      <c r="S87" s="240">
        <f>versements!AB93</f>
        <v>1</v>
      </c>
      <c r="T87" s="240">
        <f>versements!AC93</f>
        <v>1</v>
      </c>
      <c r="U87" s="240">
        <f>versements!AD93</f>
        <v>0</v>
      </c>
    </row>
    <row r="88" spans="1:21" ht="17.100000000000001" customHeight="1" x14ac:dyDescent="0.25">
      <c r="A88" s="1" t="str">
        <f t="shared" si="2"/>
        <v>A  b</v>
      </c>
      <c r="B88" s="219" t="s">
        <v>152</v>
      </c>
      <c r="C88" s="211" t="s">
        <v>156</v>
      </c>
      <c r="D88" s="205">
        <v>87</v>
      </c>
      <c r="E88" s="138" t="s">
        <v>266</v>
      </c>
      <c r="F88" s="199">
        <v>57057</v>
      </c>
      <c r="G88" s="203" t="s">
        <v>1</v>
      </c>
      <c r="H88" s="225"/>
      <c r="I88" s="210">
        <v>1949</v>
      </c>
      <c r="K88" s="234">
        <f>versements!V94</f>
        <v>50</v>
      </c>
      <c r="L88" s="210">
        <f t="shared" si="3"/>
        <v>68</v>
      </c>
      <c r="M88" s="273">
        <v>41159</v>
      </c>
      <c r="O88" s="240">
        <f>versements!X94</f>
        <v>0</v>
      </c>
      <c r="P88" s="240">
        <f>versements!Y94</f>
        <v>1</v>
      </c>
      <c r="Q88" s="240">
        <f>versements!Z94</f>
        <v>0</v>
      </c>
      <c r="R88" s="240">
        <f>versements!AA94</f>
        <v>0</v>
      </c>
      <c r="S88" s="240">
        <f>versements!AB94</f>
        <v>0</v>
      </c>
      <c r="T88" s="240">
        <f>versements!AC94</f>
        <v>0</v>
      </c>
      <c r="U88" s="240">
        <f>versements!AD94</f>
        <v>0</v>
      </c>
    </row>
    <row r="89" spans="1:21" ht="17.100000000000001" customHeight="1" x14ac:dyDescent="0.25">
      <c r="A89" s="1" t="str">
        <f t="shared" si="2"/>
        <v>B  c</v>
      </c>
      <c r="B89" s="219" t="s">
        <v>153</v>
      </c>
      <c r="C89" s="211" t="s">
        <v>157</v>
      </c>
      <c r="D89" s="205">
        <v>88</v>
      </c>
      <c r="E89" s="138" t="s">
        <v>267</v>
      </c>
      <c r="F89" s="199">
        <v>57058</v>
      </c>
      <c r="G89" s="203" t="s">
        <v>1</v>
      </c>
      <c r="H89" s="225"/>
      <c r="I89" s="210">
        <v>1954</v>
      </c>
      <c r="K89" s="234">
        <f>versements!V95</f>
        <v>50</v>
      </c>
      <c r="L89" s="210">
        <f t="shared" si="3"/>
        <v>63</v>
      </c>
      <c r="M89" s="273">
        <v>41159</v>
      </c>
      <c r="O89" s="240">
        <f>versements!X95</f>
        <v>0</v>
      </c>
      <c r="P89" s="240">
        <f>versements!Y95</f>
        <v>1</v>
      </c>
      <c r="Q89" s="240">
        <f>versements!Z95</f>
        <v>0</v>
      </c>
      <c r="R89" s="240">
        <f>versements!AA95</f>
        <v>0</v>
      </c>
      <c r="S89" s="240">
        <f>versements!AB95</f>
        <v>0</v>
      </c>
      <c r="T89" s="240">
        <f>versements!AC95</f>
        <v>0</v>
      </c>
      <c r="U89" s="240">
        <f>versements!AD95</f>
        <v>0</v>
      </c>
    </row>
    <row r="90" spans="1:21" ht="17.100000000000001" customHeight="1" x14ac:dyDescent="0.25">
      <c r="A90" s="1" t="str">
        <f t="shared" si="2"/>
        <v xml:space="preserve">  </v>
      </c>
      <c r="B90" s="219"/>
      <c r="C90" s="211"/>
      <c r="D90" s="205">
        <v>89</v>
      </c>
      <c r="E90" s="138" t="s">
        <v>268</v>
      </c>
      <c r="F90" s="199">
        <v>57059</v>
      </c>
      <c r="G90" s="203" t="s">
        <v>1</v>
      </c>
      <c r="H90" s="222"/>
      <c r="I90" s="210">
        <v>1956</v>
      </c>
      <c r="K90" s="234">
        <f>versements!V96</f>
        <v>0</v>
      </c>
      <c r="L90" s="210">
        <f t="shared" si="3"/>
        <v>61</v>
      </c>
      <c r="M90" s="273"/>
      <c r="O90" s="240">
        <f>versements!X96</f>
        <v>0</v>
      </c>
      <c r="P90" s="240">
        <f>versements!Y96</f>
        <v>0</v>
      </c>
      <c r="Q90" s="240">
        <f>versements!Z96</f>
        <v>0</v>
      </c>
      <c r="R90" s="240">
        <f>versements!AA96</f>
        <v>0</v>
      </c>
      <c r="S90" s="240">
        <f>versements!AB96</f>
        <v>0</v>
      </c>
      <c r="T90" s="240">
        <f>versements!AC96</f>
        <v>0</v>
      </c>
      <c r="U90" s="240">
        <f>versements!AD96</f>
        <v>0</v>
      </c>
    </row>
    <row r="91" spans="1:21" ht="17.100000000000001" customHeight="1" x14ac:dyDescent="0.25">
      <c r="A91" s="1" t="str">
        <f t="shared" si="2"/>
        <v>B  b</v>
      </c>
      <c r="B91" s="219" t="s">
        <v>153</v>
      </c>
      <c r="C91" s="211" t="s">
        <v>156</v>
      </c>
      <c r="D91" s="205">
        <v>90</v>
      </c>
      <c r="E91" s="138" t="s">
        <v>269</v>
      </c>
      <c r="F91" s="199">
        <v>57060</v>
      </c>
      <c r="G91" s="203" t="s">
        <v>1</v>
      </c>
      <c r="H91" s="222"/>
      <c r="I91" s="210">
        <v>1958</v>
      </c>
      <c r="K91" s="234">
        <f>versements!V97</f>
        <v>97</v>
      </c>
      <c r="L91" s="210">
        <f t="shared" si="3"/>
        <v>59</v>
      </c>
      <c r="M91" s="273"/>
      <c r="O91" s="240">
        <f>versements!X97</f>
        <v>0</v>
      </c>
      <c r="P91" s="240">
        <f>versements!Y97</f>
        <v>1</v>
      </c>
      <c r="Q91" s="240">
        <f>versements!Z97</f>
        <v>2</v>
      </c>
      <c r="R91" s="240">
        <f>versements!AA97</f>
        <v>0</v>
      </c>
      <c r="S91" s="240">
        <f>versements!AB97</f>
        <v>1</v>
      </c>
      <c r="T91" s="240">
        <f>versements!AC97</f>
        <v>1</v>
      </c>
      <c r="U91" s="240">
        <f>versements!AD97</f>
        <v>0</v>
      </c>
    </row>
    <row r="92" spans="1:21" ht="17.100000000000001" customHeight="1" x14ac:dyDescent="0.25">
      <c r="A92" s="1" t="str">
        <f t="shared" si="2"/>
        <v xml:space="preserve">  </v>
      </c>
      <c r="B92" s="219"/>
      <c r="C92" s="211"/>
      <c r="D92" s="207">
        <v>91</v>
      </c>
      <c r="E92" s="135"/>
      <c r="F92" s="199"/>
      <c r="H92" s="222"/>
      <c r="J92" s="232"/>
      <c r="K92" s="234">
        <f>versements!V98</f>
        <v>0</v>
      </c>
      <c r="L92" s="210" t="str">
        <f t="shared" si="3"/>
        <v/>
      </c>
      <c r="M92" s="273">
        <v>41985</v>
      </c>
      <c r="O92" s="240">
        <f>versements!X98</f>
        <v>0</v>
      </c>
      <c r="P92" s="240">
        <f>versements!Y98</f>
        <v>0</v>
      </c>
      <c r="Q92" s="240">
        <f>versements!Z98</f>
        <v>0</v>
      </c>
      <c r="R92" s="240">
        <f>versements!AA98</f>
        <v>0</v>
      </c>
      <c r="S92" s="240">
        <f>versements!AB98</f>
        <v>0</v>
      </c>
      <c r="T92" s="240">
        <f>versements!AC98</f>
        <v>0</v>
      </c>
      <c r="U92" s="240">
        <f>versements!AD98</f>
        <v>0</v>
      </c>
    </row>
    <row r="93" spans="1:21" ht="17.100000000000001" customHeight="1" x14ac:dyDescent="0.25">
      <c r="A93" s="1" t="str">
        <f t="shared" si="2"/>
        <v xml:space="preserve">  </v>
      </c>
      <c r="B93" s="219"/>
      <c r="C93" s="211"/>
      <c r="D93" s="205">
        <v>92</v>
      </c>
      <c r="E93" s="135"/>
      <c r="F93" s="199"/>
      <c r="H93" s="222"/>
      <c r="J93" s="232"/>
      <c r="K93" s="234">
        <f>versements!V99</f>
        <v>0</v>
      </c>
      <c r="L93" s="210" t="str">
        <f t="shared" si="3"/>
        <v/>
      </c>
      <c r="M93" s="273">
        <v>41985</v>
      </c>
      <c r="O93" s="240">
        <f>versements!X99</f>
        <v>0</v>
      </c>
      <c r="P93" s="240">
        <f>versements!Y99</f>
        <v>0</v>
      </c>
      <c r="Q93" s="240">
        <f>versements!Z99</f>
        <v>0</v>
      </c>
      <c r="R93" s="240">
        <f>versements!AA99</f>
        <v>0</v>
      </c>
      <c r="S93" s="240">
        <f>versements!AB99</f>
        <v>0</v>
      </c>
      <c r="T93" s="240">
        <f>versements!AC99</f>
        <v>0</v>
      </c>
      <c r="U93" s="240">
        <f>versements!AD99</f>
        <v>0</v>
      </c>
    </row>
    <row r="94" spans="1:21" ht="17.100000000000001" customHeight="1" x14ac:dyDescent="0.25">
      <c r="A94" s="1" t="str">
        <f t="shared" si="2"/>
        <v>ZIMMER  Eliane</v>
      </c>
      <c r="B94" s="219" t="s">
        <v>0</v>
      </c>
      <c r="C94" s="215" t="s">
        <v>3</v>
      </c>
      <c r="D94" s="205">
        <v>93</v>
      </c>
      <c r="E94" s="136" t="s">
        <v>14</v>
      </c>
      <c r="F94" s="201">
        <v>57000</v>
      </c>
      <c r="G94" s="203" t="s">
        <v>1</v>
      </c>
      <c r="H94" s="222"/>
      <c r="I94" s="210">
        <v>1957</v>
      </c>
      <c r="J94" s="232" t="s">
        <v>117</v>
      </c>
      <c r="K94" s="234">
        <f>versements!V100</f>
        <v>57</v>
      </c>
      <c r="L94" s="210">
        <f t="shared" si="3"/>
        <v>60</v>
      </c>
      <c r="M94" s="273"/>
      <c r="O94" s="240">
        <f>versements!X100</f>
        <v>0</v>
      </c>
      <c r="P94" s="240">
        <f>versements!Y100</f>
        <v>0</v>
      </c>
      <c r="Q94" s="240">
        <f>versements!Z100</f>
        <v>0</v>
      </c>
      <c r="R94" s="240">
        <f>versements!AA100</f>
        <v>0</v>
      </c>
      <c r="S94" s="240">
        <f>versements!AB100</f>
        <v>0</v>
      </c>
      <c r="T94" s="240">
        <f>versements!AC100</f>
        <v>0</v>
      </c>
      <c r="U94" s="240">
        <f>versements!AD100</f>
        <v>0</v>
      </c>
    </row>
    <row r="95" spans="1:21" ht="17.100000000000001" customHeight="1" x14ac:dyDescent="0.25">
      <c r="A95" s="1" t="str">
        <f t="shared" si="2"/>
        <v>ZIMMER  Eliane</v>
      </c>
      <c r="B95" s="219" t="s">
        <v>0</v>
      </c>
      <c r="C95" s="215" t="s">
        <v>3</v>
      </c>
      <c r="D95" s="205">
        <v>94</v>
      </c>
      <c r="E95" s="136" t="s">
        <v>270</v>
      </c>
      <c r="F95" s="201">
        <v>57001</v>
      </c>
      <c r="G95" s="203" t="s">
        <v>1</v>
      </c>
      <c r="H95" s="222"/>
      <c r="I95" s="210">
        <v>1959</v>
      </c>
      <c r="K95" s="234">
        <f>versements!V101</f>
        <v>120</v>
      </c>
      <c r="L95" s="210">
        <f t="shared" si="3"/>
        <v>58</v>
      </c>
      <c r="M95" s="273">
        <v>36958</v>
      </c>
      <c r="O95" s="240">
        <f>versements!X101</f>
        <v>1</v>
      </c>
      <c r="P95" s="240">
        <f>versements!Y101</f>
        <v>0</v>
      </c>
      <c r="Q95" s="240">
        <f>versements!Z101</f>
        <v>1</v>
      </c>
      <c r="R95" s="240">
        <f>versements!AA101</f>
        <v>0</v>
      </c>
      <c r="S95" s="240">
        <f>versements!AB101</f>
        <v>0</v>
      </c>
      <c r="T95" s="240">
        <f>versements!AC101</f>
        <v>0</v>
      </c>
      <c r="U95" s="240">
        <f>versements!AD101</f>
        <v>0</v>
      </c>
    </row>
    <row r="96" spans="1:21" ht="17.100000000000001" customHeight="1" x14ac:dyDescent="0.25">
      <c r="A96" s="1" t="str">
        <f t="shared" si="2"/>
        <v>ZIMMER  Eliane</v>
      </c>
      <c r="B96" s="219" t="s">
        <v>0</v>
      </c>
      <c r="C96" s="215" t="s">
        <v>3</v>
      </c>
      <c r="D96" s="205">
        <v>95</v>
      </c>
      <c r="E96" s="136" t="s">
        <v>113</v>
      </c>
      <c r="F96" s="201">
        <v>57002</v>
      </c>
      <c r="G96" s="203" t="s">
        <v>1</v>
      </c>
      <c r="H96" s="222"/>
      <c r="I96" s="210">
        <v>1980</v>
      </c>
      <c r="K96" s="234">
        <f>versements!V102</f>
        <v>20</v>
      </c>
      <c r="L96" s="210">
        <f t="shared" si="3"/>
        <v>37</v>
      </c>
      <c r="M96" s="273">
        <v>41234</v>
      </c>
      <c r="O96" s="240">
        <f>versements!X102</f>
        <v>0</v>
      </c>
      <c r="P96" s="240">
        <f>versements!Y102</f>
        <v>0</v>
      </c>
      <c r="Q96" s="240">
        <f>versements!Z102</f>
        <v>1</v>
      </c>
      <c r="R96" s="240">
        <f>versements!AA102</f>
        <v>0</v>
      </c>
      <c r="S96" s="240">
        <f>versements!AB102</f>
        <v>0</v>
      </c>
      <c r="T96" s="240">
        <f>versements!AC102</f>
        <v>0</v>
      </c>
      <c r="U96" s="240">
        <f>versements!AD102</f>
        <v>0</v>
      </c>
    </row>
    <row r="97" spans="1:21" ht="17.100000000000001" customHeight="1" x14ac:dyDescent="0.25">
      <c r="A97" s="1" t="str">
        <f t="shared" si="2"/>
        <v>ZIMMER  Eliane</v>
      </c>
      <c r="B97" s="219" t="s">
        <v>0</v>
      </c>
      <c r="C97" s="215" t="s">
        <v>3</v>
      </c>
      <c r="D97" s="205">
        <v>96</v>
      </c>
      <c r="E97" s="136" t="s">
        <v>271</v>
      </c>
      <c r="F97" s="201">
        <v>57003</v>
      </c>
      <c r="G97" s="203" t="s">
        <v>1</v>
      </c>
      <c r="H97" s="222"/>
      <c r="I97" s="210">
        <v>2009</v>
      </c>
      <c r="K97" s="234">
        <f>versements!V103</f>
        <v>37</v>
      </c>
      <c r="L97" s="210">
        <f t="shared" si="3"/>
        <v>8</v>
      </c>
      <c r="M97" s="273">
        <v>41234</v>
      </c>
      <c r="O97" s="240">
        <f>versements!X103</f>
        <v>0</v>
      </c>
      <c r="P97" s="240">
        <f>versements!Y103</f>
        <v>0</v>
      </c>
      <c r="Q97" s="240">
        <f>versements!Z103</f>
        <v>0</v>
      </c>
      <c r="R97" s="240">
        <f>versements!AA103</f>
        <v>0</v>
      </c>
      <c r="S97" s="240">
        <f>versements!AB103</f>
        <v>0</v>
      </c>
      <c r="T97" s="240">
        <f>versements!AC103</f>
        <v>0</v>
      </c>
      <c r="U97" s="240">
        <f>versements!AD103</f>
        <v>0</v>
      </c>
    </row>
    <row r="98" spans="1:21" ht="17.100000000000001" customHeight="1" x14ac:dyDescent="0.25">
      <c r="A98" s="1" t="str">
        <f t="shared" si="2"/>
        <v>ZIMMER  Eliane</v>
      </c>
      <c r="B98" s="219" t="s">
        <v>0</v>
      </c>
      <c r="C98" s="215" t="s">
        <v>3</v>
      </c>
      <c r="D98" s="205">
        <v>97</v>
      </c>
      <c r="E98" s="136" t="s">
        <v>272</v>
      </c>
      <c r="F98" s="201">
        <v>57004</v>
      </c>
      <c r="G98" s="203" t="s">
        <v>1</v>
      </c>
      <c r="H98" s="222"/>
      <c r="I98" s="210">
        <v>1976</v>
      </c>
      <c r="K98" s="234">
        <f>versements!V104</f>
        <v>57</v>
      </c>
      <c r="L98" s="210">
        <f t="shared" si="3"/>
        <v>41</v>
      </c>
      <c r="M98" s="273">
        <v>39854</v>
      </c>
      <c r="O98" s="240">
        <f>versements!X104</f>
        <v>0</v>
      </c>
      <c r="P98" s="240">
        <f>versements!Y104</f>
        <v>1</v>
      </c>
      <c r="Q98" s="240">
        <f>versements!Z104</f>
        <v>0</v>
      </c>
      <c r="R98" s="240">
        <f>versements!AA104</f>
        <v>0</v>
      </c>
      <c r="S98" s="240">
        <f>versements!AB104</f>
        <v>1</v>
      </c>
      <c r="T98" s="240">
        <f>versements!AC104</f>
        <v>1</v>
      </c>
      <c r="U98" s="240">
        <f>versements!AD104</f>
        <v>0</v>
      </c>
    </row>
    <row r="99" spans="1:21" ht="17.100000000000001" customHeight="1" x14ac:dyDescent="0.25">
      <c r="A99" s="1" t="str">
        <f t="shared" si="2"/>
        <v>ZIMMER  Eliane</v>
      </c>
      <c r="B99" s="219" t="s">
        <v>0</v>
      </c>
      <c r="C99" s="215" t="s">
        <v>3</v>
      </c>
      <c r="D99" s="241">
        <v>98</v>
      </c>
      <c r="E99" s="136" t="s">
        <v>12</v>
      </c>
      <c r="F99" s="201">
        <v>57005</v>
      </c>
      <c r="G99" s="203" t="s">
        <v>1</v>
      </c>
      <c r="H99" s="222"/>
      <c r="I99" s="210">
        <v>1943</v>
      </c>
      <c r="J99" s="232" t="s">
        <v>143</v>
      </c>
      <c r="K99" s="234">
        <f>versements!V105</f>
        <v>17</v>
      </c>
      <c r="L99" s="210">
        <f t="shared" si="3"/>
        <v>74</v>
      </c>
      <c r="M99" s="273">
        <v>42622</v>
      </c>
      <c r="O99" s="240">
        <f>versements!X105</f>
        <v>0</v>
      </c>
      <c r="P99" s="240">
        <f>versements!Y105</f>
        <v>0</v>
      </c>
      <c r="Q99" s="240">
        <f>versements!Z105</f>
        <v>0</v>
      </c>
      <c r="R99" s="240">
        <f>versements!AA105</f>
        <v>1</v>
      </c>
      <c r="S99" s="240">
        <f>versements!AB105</f>
        <v>1</v>
      </c>
      <c r="T99" s="240">
        <f>versements!AC105</f>
        <v>1</v>
      </c>
      <c r="U99" s="240">
        <f>versements!AD105</f>
        <v>0</v>
      </c>
    </row>
    <row r="100" spans="1:21" ht="17.100000000000001" customHeight="1" x14ac:dyDescent="0.25">
      <c r="A100" s="1" t="str">
        <f t="shared" si="2"/>
        <v>ZIMMER  Eliane</v>
      </c>
      <c r="B100" s="219" t="s">
        <v>0</v>
      </c>
      <c r="C100" s="215" t="s">
        <v>3</v>
      </c>
      <c r="D100" s="241">
        <v>99</v>
      </c>
      <c r="E100" s="136" t="s">
        <v>273</v>
      </c>
      <c r="F100" s="201">
        <v>57006</v>
      </c>
      <c r="G100" s="203" t="s">
        <v>1</v>
      </c>
      <c r="H100" s="222"/>
      <c r="I100" s="210">
        <v>1948</v>
      </c>
      <c r="K100" s="234">
        <f>versements!V106</f>
        <v>17</v>
      </c>
      <c r="L100" s="210">
        <f t="shared" si="3"/>
        <v>69</v>
      </c>
      <c r="M100" s="273">
        <v>42622</v>
      </c>
      <c r="O100" s="240">
        <f>versements!X106</f>
        <v>0</v>
      </c>
      <c r="P100" s="240">
        <f>versements!Y106</f>
        <v>0</v>
      </c>
      <c r="Q100" s="240">
        <f>versements!Z106</f>
        <v>0</v>
      </c>
      <c r="R100" s="240">
        <f>versements!AA106</f>
        <v>1</v>
      </c>
      <c r="S100" s="240">
        <f>versements!AB106</f>
        <v>1</v>
      </c>
      <c r="T100" s="240">
        <f>versements!AC106</f>
        <v>1</v>
      </c>
      <c r="U100" s="240">
        <f>versements!AD106</f>
        <v>0</v>
      </c>
    </row>
    <row r="101" spans="1:21" ht="17.100000000000001" customHeight="1" x14ac:dyDescent="0.25">
      <c r="A101" s="1" t="str">
        <f t="shared" si="2"/>
        <v>ZIMMER  Eliane</v>
      </c>
      <c r="B101" s="219" t="s">
        <v>0</v>
      </c>
      <c r="C101" s="215" t="s">
        <v>3</v>
      </c>
      <c r="D101" s="241">
        <v>100</v>
      </c>
      <c r="E101" s="136" t="s">
        <v>18</v>
      </c>
      <c r="F101" s="201">
        <v>57007</v>
      </c>
      <c r="G101" s="203" t="s">
        <v>1</v>
      </c>
      <c r="H101" s="222"/>
      <c r="I101" s="210">
        <v>1963</v>
      </c>
      <c r="K101" s="234">
        <f>versements!V107</f>
        <v>47</v>
      </c>
      <c r="L101" s="210">
        <f t="shared" si="3"/>
        <v>54</v>
      </c>
      <c r="M101" s="273"/>
      <c r="O101" s="240">
        <f>versements!X107</f>
        <v>0</v>
      </c>
      <c r="P101" s="240">
        <f>versements!Y107</f>
        <v>0</v>
      </c>
      <c r="Q101" s="240">
        <f>versements!Z107</f>
        <v>2</v>
      </c>
      <c r="R101" s="240">
        <f>versements!AA107</f>
        <v>0</v>
      </c>
      <c r="S101" s="240">
        <f>versements!AB107</f>
        <v>1</v>
      </c>
      <c r="T101" s="240">
        <f>versements!AC107</f>
        <v>1</v>
      </c>
      <c r="U101" s="240">
        <f>versements!AD107</f>
        <v>0</v>
      </c>
    </row>
    <row r="102" spans="1:21" ht="17.100000000000001" customHeight="1" x14ac:dyDescent="0.25">
      <c r="A102" s="1" t="str">
        <f t="shared" si="2"/>
        <v>ZIMMER  Eliane</v>
      </c>
      <c r="B102" s="219" t="s">
        <v>0</v>
      </c>
      <c r="C102" s="215" t="s">
        <v>3</v>
      </c>
      <c r="D102" s="241">
        <v>101</v>
      </c>
      <c r="E102" s="136" t="s">
        <v>13</v>
      </c>
      <c r="F102" s="201">
        <v>57008</v>
      </c>
      <c r="G102" s="203" t="s">
        <v>1</v>
      </c>
      <c r="H102" s="226"/>
      <c r="I102" s="210">
        <v>1945</v>
      </c>
      <c r="K102" s="234">
        <f>versements!V108</f>
        <v>40</v>
      </c>
      <c r="L102" s="210">
        <f t="shared" si="3"/>
        <v>72</v>
      </c>
      <c r="M102" s="273">
        <v>37583</v>
      </c>
      <c r="O102" s="240">
        <f>versements!X108</f>
        <v>0</v>
      </c>
      <c r="P102" s="240">
        <f>versements!Y108</f>
        <v>0</v>
      </c>
      <c r="Q102" s="240">
        <f>versements!Z108</f>
        <v>2</v>
      </c>
      <c r="R102" s="240">
        <f>versements!AA108</f>
        <v>0</v>
      </c>
      <c r="S102" s="240">
        <f>versements!AB108</f>
        <v>0</v>
      </c>
      <c r="T102" s="240">
        <f>versements!AC108</f>
        <v>0</v>
      </c>
      <c r="U102" s="240">
        <f>versements!AD108</f>
        <v>0</v>
      </c>
    </row>
    <row r="103" spans="1:21" ht="17.100000000000001" customHeight="1" x14ac:dyDescent="0.25">
      <c r="A103" s="1" t="str">
        <f t="shared" si="2"/>
        <v>ZIMMER  Eliane</v>
      </c>
      <c r="B103" s="219" t="s">
        <v>0</v>
      </c>
      <c r="C103" s="215" t="s">
        <v>3</v>
      </c>
      <c r="D103" s="241">
        <v>102</v>
      </c>
      <c r="E103" s="136" t="s">
        <v>274</v>
      </c>
      <c r="F103" s="201">
        <v>57009</v>
      </c>
      <c r="G103" s="203" t="s">
        <v>1</v>
      </c>
      <c r="H103" s="222"/>
      <c r="I103" s="210">
        <v>1946</v>
      </c>
      <c r="J103" s="232" t="s">
        <v>111</v>
      </c>
      <c r="K103" s="234">
        <f>versements!V109</f>
        <v>100</v>
      </c>
      <c r="L103" s="210">
        <f t="shared" si="3"/>
        <v>71</v>
      </c>
      <c r="M103" s="273">
        <v>39039</v>
      </c>
      <c r="O103" s="240">
        <f>versements!X109</f>
        <v>0</v>
      </c>
      <c r="P103" s="240">
        <f>versements!Y109</f>
        <v>0</v>
      </c>
      <c r="Q103" s="240">
        <f>versements!Z109</f>
        <v>0</v>
      </c>
      <c r="R103" s="240">
        <f>versements!AA109</f>
        <v>0</v>
      </c>
      <c r="S103" s="240">
        <f>versements!AB109</f>
        <v>0</v>
      </c>
      <c r="T103" s="240">
        <f>versements!AC109</f>
        <v>0</v>
      </c>
      <c r="U103" s="240">
        <f>versements!AD109</f>
        <v>0</v>
      </c>
    </row>
    <row r="104" spans="1:21" ht="17.100000000000001" customHeight="1" x14ac:dyDescent="0.25">
      <c r="A104" s="1" t="str">
        <f t="shared" si="2"/>
        <v>ZIMMER  Eliane</v>
      </c>
      <c r="B104" s="219" t="s">
        <v>0</v>
      </c>
      <c r="C104" s="215" t="s">
        <v>3</v>
      </c>
      <c r="D104" s="241">
        <v>103</v>
      </c>
      <c r="E104" s="136" t="s">
        <v>275</v>
      </c>
      <c r="F104" s="201">
        <v>57010</v>
      </c>
      <c r="G104" s="203" t="s">
        <v>1</v>
      </c>
      <c r="I104" s="210">
        <v>1951</v>
      </c>
      <c r="K104" s="234">
        <f>versements!V110</f>
        <v>80</v>
      </c>
      <c r="L104" s="210">
        <f t="shared" si="3"/>
        <v>66</v>
      </c>
      <c r="M104" s="273">
        <v>37939</v>
      </c>
      <c r="O104" s="240">
        <f>versements!X110</f>
        <v>0</v>
      </c>
      <c r="P104" s="240">
        <f>versements!Y110</f>
        <v>1</v>
      </c>
      <c r="Q104" s="240">
        <f>versements!Z110</f>
        <v>1</v>
      </c>
      <c r="R104" s="240">
        <f>versements!AA110</f>
        <v>1</v>
      </c>
      <c r="S104" s="240">
        <f>versements!AB110</f>
        <v>0</v>
      </c>
      <c r="T104" s="240">
        <f>versements!AC110</f>
        <v>0</v>
      </c>
      <c r="U104" s="240">
        <f>versements!AD110</f>
        <v>0</v>
      </c>
    </row>
    <row r="105" spans="1:21" ht="17.100000000000001" customHeight="1" x14ac:dyDescent="0.25">
      <c r="A105" s="1" t="str">
        <f t="shared" si="2"/>
        <v>ZIMMER  Eliane</v>
      </c>
      <c r="B105" s="219" t="s">
        <v>0</v>
      </c>
      <c r="C105" s="215" t="s">
        <v>3</v>
      </c>
      <c r="D105" s="241">
        <v>104</v>
      </c>
      <c r="E105" s="136" t="s">
        <v>276</v>
      </c>
      <c r="F105" s="201">
        <v>57011</v>
      </c>
      <c r="G105" s="203" t="s">
        <v>1</v>
      </c>
      <c r="H105" s="222"/>
      <c r="J105" s="232"/>
      <c r="K105" s="234">
        <f>versements!V111</f>
        <v>20</v>
      </c>
      <c r="L105" s="210" t="str">
        <f t="shared" si="3"/>
        <v/>
      </c>
      <c r="M105" s="273">
        <v>42699</v>
      </c>
      <c r="O105" s="240">
        <f>versements!X111</f>
        <v>0</v>
      </c>
      <c r="P105" s="240">
        <f>versements!Y111</f>
        <v>0</v>
      </c>
      <c r="Q105" s="240">
        <f>versements!Z111</f>
        <v>0</v>
      </c>
      <c r="R105" s="240">
        <f>versements!AA111</f>
        <v>0</v>
      </c>
      <c r="S105" s="240">
        <f>versements!AB111</f>
        <v>0</v>
      </c>
      <c r="T105" s="240">
        <f>versements!AC111</f>
        <v>0</v>
      </c>
      <c r="U105" s="240">
        <f>versements!AD111</f>
        <v>0</v>
      </c>
    </row>
    <row r="106" spans="1:21" ht="17.100000000000001" customHeight="1" x14ac:dyDescent="0.25">
      <c r="A106" s="1" t="str">
        <f t="shared" si="2"/>
        <v>ZIMMER  Eliane</v>
      </c>
      <c r="B106" s="219" t="s">
        <v>0</v>
      </c>
      <c r="C106" s="215" t="s">
        <v>3</v>
      </c>
      <c r="D106" s="241">
        <v>105</v>
      </c>
      <c r="E106" s="136" t="s">
        <v>277</v>
      </c>
      <c r="F106" s="201">
        <v>57012</v>
      </c>
      <c r="G106" s="203" t="s">
        <v>1</v>
      </c>
      <c r="H106" s="222"/>
      <c r="I106" s="210">
        <v>1929</v>
      </c>
      <c r="K106" s="234">
        <f>versements!V112</f>
        <v>50</v>
      </c>
      <c r="L106" s="210">
        <f t="shared" si="3"/>
        <v>88</v>
      </c>
      <c r="M106" s="273">
        <v>41244</v>
      </c>
      <c r="O106" s="240">
        <f>versements!X112</f>
        <v>0</v>
      </c>
      <c r="P106" s="240">
        <f>versements!Y112</f>
        <v>0</v>
      </c>
      <c r="Q106" s="240">
        <f>versements!Z112</f>
        <v>0</v>
      </c>
      <c r="R106" s="240">
        <f>versements!AA112</f>
        <v>0</v>
      </c>
      <c r="S106" s="240">
        <f>versements!AB112</f>
        <v>0</v>
      </c>
      <c r="T106" s="240">
        <f>versements!AC112</f>
        <v>0</v>
      </c>
      <c r="U106" s="240">
        <f>versements!AD112</f>
        <v>0</v>
      </c>
    </row>
    <row r="107" spans="1:21" ht="17.100000000000001" customHeight="1" x14ac:dyDescent="0.25">
      <c r="A107" s="1" t="str">
        <f t="shared" si="2"/>
        <v>ZIMMER  Eliane</v>
      </c>
      <c r="B107" s="219" t="s">
        <v>0</v>
      </c>
      <c r="C107" s="215" t="s">
        <v>3</v>
      </c>
      <c r="D107" s="241">
        <v>106</v>
      </c>
      <c r="E107" s="136" t="s">
        <v>102</v>
      </c>
      <c r="F107" s="201">
        <v>57013</v>
      </c>
      <c r="G107" s="203" t="s">
        <v>1</v>
      </c>
      <c r="H107" s="222"/>
      <c r="I107" s="210">
        <v>1936</v>
      </c>
      <c r="K107" s="234">
        <f>versements!V113</f>
        <v>50</v>
      </c>
      <c r="L107" s="210">
        <f t="shared" si="3"/>
        <v>81</v>
      </c>
      <c r="M107" s="273">
        <v>41244</v>
      </c>
      <c r="O107" s="240">
        <f>versements!X113</f>
        <v>0</v>
      </c>
      <c r="P107" s="240">
        <f>versements!Y113</f>
        <v>1</v>
      </c>
      <c r="Q107" s="240">
        <f>versements!Z113</f>
        <v>0</v>
      </c>
      <c r="R107" s="240">
        <f>versements!AA113</f>
        <v>0</v>
      </c>
      <c r="S107" s="240">
        <f>versements!AB113</f>
        <v>0</v>
      </c>
      <c r="T107" s="240">
        <f>versements!AC113</f>
        <v>0</v>
      </c>
      <c r="U107" s="240">
        <f>versements!AD113</f>
        <v>0</v>
      </c>
    </row>
    <row r="108" spans="1:21" ht="17.100000000000001" customHeight="1" x14ac:dyDescent="0.25">
      <c r="A108" s="1" t="str">
        <f t="shared" si="2"/>
        <v>ZIMMER  Eliane</v>
      </c>
      <c r="B108" s="219" t="s">
        <v>0</v>
      </c>
      <c r="C108" s="215" t="s">
        <v>3</v>
      </c>
      <c r="D108" s="241">
        <v>107</v>
      </c>
      <c r="E108" s="136" t="s">
        <v>278</v>
      </c>
      <c r="F108" s="201">
        <v>57014</v>
      </c>
      <c r="G108" s="203" t="s">
        <v>1</v>
      </c>
      <c r="H108" s="222"/>
      <c r="I108" s="210">
        <v>1959</v>
      </c>
      <c r="K108" s="234">
        <f>versements!V114</f>
        <v>17</v>
      </c>
      <c r="L108" s="210">
        <f t="shared" si="3"/>
        <v>58</v>
      </c>
      <c r="M108" s="273">
        <v>39395</v>
      </c>
      <c r="O108" s="240">
        <f>versements!X114</f>
        <v>0</v>
      </c>
      <c r="P108" s="240">
        <f>versements!Y114</f>
        <v>0</v>
      </c>
      <c r="Q108" s="240">
        <f>versements!Z114</f>
        <v>0</v>
      </c>
      <c r="R108" s="240">
        <f>versements!AA114</f>
        <v>0</v>
      </c>
      <c r="S108" s="240">
        <f>versements!AB114</f>
        <v>0</v>
      </c>
      <c r="T108" s="240">
        <f>versements!AC114</f>
        <v>0</v>
      </c>
      <c r="U108" s="240">
        <f>versements!AD114</f>
        <v>0</v>
      </c>
    </row>
    <row r="109" spans="1:21" ht="17.100000000000001" customHeight="1" x14ac:dyDescent="0.25">
      <c r="A109" s="1" t="str">
        <f t="shared" si="2"/>
        <v>ZIMMER  Eliane</v>
      </c>
      <c r="B109" s="219" t="s">
        <v>0</v>
      </c>
      <c r="C109" s="215" t="s">
        <v>3</v>
      </c>
      <c r="D109" s="241">
        <v>108</v>
      </c>
      <c r="E109" s="136" t="s">
        <v>279</v>
      </c>
      <c r="F109" s="201">
        <v>57015</v>
      </c>
      <c r="G109" s="203" t="s">
        <v>1</v>
      </c>
      <c r="H109" s="222"/>
      <c r="I109" s="210">
        <v>1957</v>
      </c>
      <c r="J109" s="232" t="s">
        <v>141</v>
      </c>
      <c r="K109" s="234">
        <f>versements!V115</f>
        <v>47</v>
      </c>
      <c r="L109" s="210">
        <f t="shared" si="3"/>
        <v>60</v>
      </c>
      <c r="M109" s="273">
        <v>42335</v>
      </c>
      <c r="O109" s="240">
        <f>versements!X115</f>
        <v>0</v>
      </c>
      <c r="P109" s="240">
        <f>versements!Y115</f>
        <v>0</v>
      </c>
      <c r="Q109" s="240">
        <f>versements!Z115</f>
        <v>2</v>
      </c>
      <c r="R109" s="240">
        <f>versements!AA115</f>
        <v>0</v>
      </c>
      <c r="S109" s="240">
        <f>versements!AB115</f>
        <v>1</v>
      </c>
      <c r="T109" s="240">
        <f>versements!AC115</f>
        <v>1</v>
      </c>
      <c r="U109" s="240">
        <f>versements!AD115</f>
        <v>0</v>
      </c>
    </row>
    <row r="110" spans="1:21" ht="17.100000000000001" customHeight="1" x14ac:dyDescent="0.25">
      <c r="A110" s="1" t="str">
        <f t="shared" si="2"/>
        <v>ZIMMER  Eliane</v>
      </c>
      <c r="B110" s="219" t="s">
        <v>0</v>
      </c>
      <c r="C110" s="215" t="s">
        <v>3</v>
      </c>
      <c r="D110" s="241">
        <v>109</v>
      </c>
      <c r="E110" s="136" t="s">
        <v>280</v>
      </c>
      <c r="F110" s="201">
        <v>57016</v>
      </c>
      <c r="G110" s="203" t="s">
        <v>1</v>
      </c>
      <c r="H110" s="222"/>
      <c r="I110" s="210">
        <v>1941</v>
      </c>
      <c r="K110" s="234">
        <f>versements!V116</f>
        <v>17</v>
      </c>
      <c r="L110" s="210">
        <f t="shared" si="3"/>
        <v>76</v>
      </c>
      <c r="M110" s="273"/>
      <c r="O110" s="240">
        <f>versements!X116</f>
        <v>0</v>
      </c>
      <c r="P110" s="240">
        <f>versements!Y116</f>
        <v>0</v>
      </c>
      <c r="Q110" s="240">
        <f>versements!Z116</f>
        <v>0</v>
      </c>
      <c r="R110" s="240">
        <f>versements!AA116</f>
        <v>0</v>
      </c>
      <c r="S110" s="240">
        <f>versements!AB116</f>
        <v>0</v>
      </c>
      <c r="T110" s="240">
        <f>versements!AC116</f>
        <v>0</v>
      </c>
      <c r="U110" s="240">
        <f>versements!AD116</f>
        <v>0</v>
      </c>
    </row>
    <row r="111" spans="1:21" ht="17.100000000000001" customHeight="1" x14ac:dyDescent="0.25">
      <c r="A111" s="1" t="str">
        <f t="shared" si="2"/>
        <v>ZIMMER  Eliane</v>
      </c>
      <c r="B111" s="219" t="s">
        <v>0</v>
      </c>
      <c r="C111" s="215" t="s">
        <v>3</v>
      </c>
      <c r="D111" s="241">
        <v>110</v>
      </c>
      <c r="E111" s="136" t="s">
        <v>281</v>
      </c>
      <c r="F111" s="201">
        <v>57017</v>
      </c>
      <c r="G111" s="203" t="s">
        <v>1</v>
      </c>
      <c r="H111" s="222"/>
      <c r="I111" s="210">
        <v>1943</v>
      </c>
      <c r="J111" s="232" t="s">
        <v>141</v>
      </c>
      <c r="K111" s="234">
        <f>versements!V117</f>
        <v>47</v>
      </c>
      <c r="L111" s="210">
        <f t="shared" si="3"/>
        <v>74</v>
      </c>
      <c r="M111" s="273">
        <v>42335</v>
      </c>
      <c r="O111" s="240">
        <f>versements!X117</f>
        <v>0</v>
      </c>
      <c r="P111" s="240">
        <f>versements!Y117</f>
        <v>0</v>
      </c>
      <c r="Q111" s="240">
        <f>versements!Z117</f>
        <v>2</v>
      </c>
      <c r="R111" s="240">
        <f>versements!AA117</f>
        <v>0</v>
      </c>
      <c r="S111" s="240">
        <f>versements!AB117</f>
        <v>1</v>
      </c>
      <c r="T111" s="240">
        <f>versements!AC117</f>
        <v>1</v>
      </c>
      <c r="U111" s="240">
        <f>versements!AD117</f>
        <v>0</v>
      </c>
    </row>
    <row r="112" spans="1:21" ht="17.100000000000001" customHeight="1" x14ac:dyDescent="0.25">
      <c r="A112" s="1" t="str">
        <f t="shared" si="2"/>
        <v>ZIMMER  Eliane</v>
      </c>
      <c r="B112" s="219" t="s">
        <v>0</v>
      </c>
      <c r="C112" s="215" t="s">
        <v>3</v>
      </c>
      <c r="D112" s="241">
        <v>111</v>
      </c>
      <c r="E112" s="136" t="s">
        <v>282</v>
      </c>
      <c r="F112" s="201">
        <v>57018</v>
      </c>
      <c r="G112" s="203" t="s">
        <v>1</v>
      </c>
      <c r="H112" s="222"/>
      <c r="I112" s="210">
        <v>1969</v>
      </c>
      <c r="K112" s="234">
        <f>versements!V118</f>
        <v>17</v>
      </c>
      <c r="L112" s="210">
        <f t="shared" si="3"/>
        <v>48</v>
      </c>
      <c r="M112" s="273">
        <v>40237</v>
      </c>
      <c r="O112" s="240">
        <f>versements!X118</f>
        <v>0</v>
      </c>
      <c r="P112" s="240">
        <f>versements!Y118</f>
        <v>0</v>
      </c>
      <c r="Q112" s="240">
        <f>versements!Z118</f>
        <v>0</v>
      </c>
      <c r="R112" s="240">
        <f>versements!AA118</f>
        <v>1</v>
      </c>
      <c r="S112" s="240">
        <f>versements!AB118</f>
        <v>1</v>
      </c>
      <c r="T112" s="240">
        <f>versements!AC118</f>
        <v>1</v>
      </c>
      <c r="U112" s="240">
        <f>versements!AD118</f>
        <v>0</v>
      </c>
    </row>
    <row r="113" spans="1:21" ht="17.100000000000001" customHeight="1" x14ac:dyDescent="0.25">
      <c r="A113" s="1" t="str">
        <f t="shared" si="2"/>
        <v>ZIMMER  Eliane</v>
      </c>
      <c r="B113" s="219" t="s">
        <v>0</v>
      </c>
      <c r="C113" s="215" t="s">
        <v>3</v>
      </c>
      <c r="D113" s="241">
        <v>112</v>
      </c>
      <c r="E113" s="136" t="s">
        <v>283</v>
      </c>
      <c r="F113" s="201">
        <v>57019</v>
      </c>
      <c r="G113" s="203" t="s">
        <v>1</v>
      </c>
      <c r="H113" s="222"/>
      <c r="I113" s="210">
        <v>1954</v>
      </c>
      <c r="K113" s="234">
        <f>versements!V119</f>
        <v>47</v>
      </c>
      <c r="L113" s="210">
        <f t="shared" si="3"/>
        <v>63</v>
      </c>
      <c r="M113" s="273"/>
      <c r="O113" s="240">
        <f>versements!X119</f>
        <v>0</v>
      </c>
      <c r="P113" s="240">
        <f>versements!Y119</f>
        <v>0</v>
      </c>
      <c r="Q113" s="240">
        <f>versements!Z119</f>
        <v>2</v>
      </c>
      <c r="R113" s="240">
        <f>versements!AA119</f>
        <v>0</v>
      </c>
      <c r="S113" s="240">
        <f>versements!AB119</f>
        <v>1</v>
      </c>
      <c r="T113" s="240">
        <f>versements!AC119</f>
        <v>1</v>
      </c>
      <c r="U113" s="240">
        <f>versements!AD119</f>
        <v>0</v>
      </c>
    </row>
    <row r="114" spans="1:21" ht="17.100000000000001" customHeight="1" x14ac:dyDescent="0.25">
      <c r="A114" s="1" t="str">
        <f t="shared" si="2"/>
        <v xml:space="preserve">  </v>
      </c>
      <c r="B114" s="219"/>
      <c r="C114" s="211"/>
      <c r="D114" s="241">
        <v>113</v>
      </c>
      <c r="E114" s="135"/>
      <c r="F114" s="199"/>
      <c r="H114" s="222"/>
      <c r="J114" s="232"/>
      <c r="K114" s="234">
        <f>versements!V120</f>
        <v>0</v>
      </c>
      <c r="L114" s="210" t="str">
        <f t="shared" si="3"/>
        <v/>
      </c>
      <c r="M114" s="273">
        <v>42335</v>
      </c>
      <c r="O114" s="240">
        <f>versements!X120</f>
        <v>0</v>
      </c>
      <c r="P114" s="240">
        <f>versements!Y120</f>
        <v>0</v>
      </c>
      <c r="Q114" s="240">
        <f>versements!Z120</f>
        <v>0</v>
      </c>
      <c r="R114" s="240">
        <f>versements!AA120</f>
        <v>0</v>
      </c>
      <c r="S114" s="240">
        <f>versements!AB120</f>
        <v>0</v>
      </c>
      <c r="T114" s="240">
        <f>versements!AC120</f>
        <v>0</v>
      </c>
      <c r="U114" s="240">
        <f>versements!AD120</f>
        <v>0</v>
      </c>
    </row>
    <row r="115" spans="1:21" ht="17.100000000000001" customHeight="1" x14ac:dyDescent="0.25">
      <c r="A115" s="1" t="str">
        <f t="shared" si="2"/>
        <v>SCHMITT  Pierrette</v>
      </c>
      <c r="B115" s="219" t="s">
        <v>2</v>
      </c>
      <c r="C115" s="211" t="s">
        <v>136</v>
      </c>
      <c r="D115" s="241">
        <v>114</v>
      </c>
      <c r="E115" s="135" t="s">
        <v>137</v>
      </c>
      <c r="F115" s="201">
        <v>57000</v>
      </c>
      <c r="G115" s="203" t="s">
        <v>284</v>
      </c>
      <c r="H115" s="222"/>
      <c r="I115" s="210">
        <v>1951</v>
      </c>
      <c r="J115" s="232" t="s">
        <v>138</v>
      </c>
      <c r="K115" s="234">
        <f>versements!V121</f>
        <v>147</v>
      </c>
      <c r="L115" s="210">
        <f t="shared" si="3"/>
        <v>66</v>
      </c>
      <c r="M115" s="273"/>
      <c r="O115" s="240">
        <f>versements!X121</f>
        <v>0</v>
      </c>
      <c r="P115" s="240">
        <f>versements!Y121</f>
        <v>0</v>
      </c>
      <c r="Q115" s="240">
        <f>versements!Z121</f>
        <v>0</v>
      </c>
      <c r="R115" s="240">
        <f>versements!AA121</f>
        <v>0</v>
      </c>
      <c r="S115" s="240">
        <f>versements!AB121</f>
        <v>0</v>
      </c>
      <c r="T115" s="240">
        <f>versements!AC121</f>
        <v>0</v>
      </c>
      <c r="U115" s="240">
        <f>versements!AD121</f>
        <v>0</v>
      </c>
    </row>
    <row r="116" spans="1:21" ht="17.100000000000001" customHeight="1" x14ac:dyDescent="0.25">
      <c r="A116" s="1" t="str">
        <f t="shared" si="2"/>
        <v>SCHMITT  Julien</v>
      </c>
      <c r="B116" s="219" t="s">
        <v>2</v>
      </c>
      <c r="C116" s="211" t="s">
        <v>134</v>
      </c>
      <c r="D116" s="241">
        <v>115</v>
      </c>
      <c r="E116" s="135" t="s">
        <v>137</v>
      </c>
      <c r="F116" s="201">
        <v>57000</v>
      </c>
      <c r="G116" s="203" t="s">
        <v>284</v>
      </c>
      <c r="H116" s="222"/>
      <c r="I116" s="210">
        <v>1946</v>
      </c>
      <c r="J116" s="232" t="s">
        <v>138</v>
      </c>
      <c r="K116" s="234">
        <f>versements!V122</f>
        <v>147</v>
      </c>
      <c r="L116" s="210">
        <f t="shared" si="3"/>
        <v>71</v>
      </c>
      <c r="M116" s="273"/>
      <c r="O116" s="240">
        <f>versements!X122</f>
        <v>1</v>
      </c>
      <c r="P116" s="240">
        <f>versements!Y122</f>
        <v>0</v>
      </c>
      <c r="Q116" s="240">
        <f>versements!Z122</f>
        <v>2</v>
      </c>
      <c r="R116" s="240">
        <f>versements!AA122</f>
        <v>0</v>
      </c>
      <c r="S116" s="240">
        <f>versements!AB122</f>
        <v>1</v>
      </c>
      <c r="T116" s="240">
        <f>versements!AC122</f>
        <v>1</v>
      </c>
      <c r="U116" s="240">
        <f>versements!AD122</f>
        <v>0</v>
      </c>
    </row>
    <row r="117" spans="1:21" ht="17.100000000000001" customHeight="1" x14ac:dyDescent="0.25">
      <c r="A117" s="1" t="str">
        <f t="shared" si="2"/>
        <v xml:space="preserve">  </v>
      </c>
      <c r="B117" s="219"/>
      <c r="C117" s="211"/>
      <c r="D117" s="241"/>
      <c r="E117" s="135"/>
      <c r="H117" s="222"/>
      <c r="K117" s="234"/>
      <c r="M117" s="273"/>
      <c r="O117" s="240">
        <f>versements!X123</f>
        <v>0</v>
      </c>
      <c r="P117" s="240">
        <f>versements!Y123</f>
        <v>0</v>
      </c>
      <c r="Q117" s="240">
        <f>versements!Z123</f>
        <v>0</v>
      </c>
      <c r="R117" s="240">
        <f>versements!AA123</f>
        <v>0</v>
      </c>
      <c r="S117" s="240">
        <f>versements!AB123</f>
        <v>0</v>
      </c>
      <c r="T117" s="240">
        <f>versements!AC123</f>
        <v>0</v>
      </c>
      <c r="U117" s="240">
        <f>versements!AD123</f>
        <v>0</v>
      </c>
    </row>
    <row r="118" spans="1:21" ht="17.100000000000001" customHeight="1" x14ac:dyDescent="0.25">
      <c r="A118" s="1" t="str">
        <f t="shared" si="2"/>
        <v xml:space="preserve">  </v>
      </c>
      <c r="B118" s="219"/>
      <c r="C118" s="211"/>
      <c r="D118" s="241"/>
      <c r="E118" s="135"/>
      <c r="F118" s="199"/>
      <c r="H118" s="222"/>
      <c r="K118" s="234"/>
      <c r="M118" s="273"/>
      <c r="O118" s="240">
        <f>versements!X124</f>
        <v>0</v>
      </c>
      <c r="P118" s="240">
        <f>versements!Y124</f>
        <v>0</v>
      </c>
      <c r="Q118" s="240">
        <f>versements!Z124</f>
        <v>0</v>
      </c>
      <c r="R118" s="240">
        <f>versements!AA124</f>
        <v>0</v>
      </c>
      <c r="S118" s="240">
        <f>versements!AB124</f>
        <v>0</v>
      </c>
      <c r="T118" s="240">
        <f>versements!AC124</f>
        <v>0</v>
      </c>
      <c r="U118" s="240">
        <f>versements!AD124</f>
        <v>0</v>
      </c>
    </row>
    <row r="119" spans="1:21" ht="17.100000000000001" customHeight="1" x14ac:dyDescent="0.25">
      <c r="A119" s="1" t="str">
        <f t="shared" si="2"/>
        <v xml:space="preserve">  </v>
      </c>
      <c r="B119" s="219"/>
      <c r="C119" s="211"/>
      <c r="D119" s="241"/>
      <c r="E119" s="135"/>
      <c r="F119" s="199"/>
      <c r="H119" s="222"/>
      <c r="K119" s="234"/>
      <c r="M119" s="273">
        <v>41244</v>
      </c>
      <c r="O119" s="240">
        <f>versements!X125</f>
        <v>0</v>
      </c>
      <c r="P119" s="240">
        <f>versements!Y125</f>
        <v>0</v>
      </c>
      <c r="Q119" s="240">
        <f>versements!Z125</f>
        <v>0</v>
      </c>
      <c r="R119" s="240">
        <f>versements!AA125</f>
        <v>0</v>
      </c>
      <c r="S119" s="240">
        <f>versements!AB125</f>
        <v>0</v>
      </c>
      <c r="T119" s="240">
        <f>versements!AC125</f>
        <v>0</v>
      </c>
      <c r="U119" s="240">
        <f>versements!AD125</f>
        <v>0</v>
      </c>
    </row>
    <row r="120" spans="1:21" ht="17.100000000000001" customHeight="1" x14ac:dyDescent="0.25">
      <c r="A120" s="1" t="str">
        <f t="shared" si="2"/>
        <v xml:space="preserve">  </v>
      </c>
      <c r="B120" s="219"/>
      <c r="C120" s="211"/>
      <c r="D120" s="241"/>
      <c r="E120" s="135"/>
      <c r="F120" s="199"/>
      <c r="H120" s="222"/>
      <c r="K120" s="234"/>
      <c r="M120" s="273">
        <v>42104</v>
      </c>
      <c r="O120" s="240">
        <f>versements!X126</f>
        <v>0</v>
      </c>
      <c r="P120" s="240">
        <f>versements!Y126</f>
        <v>0</v>
      </c>
      <c r="Q120" s="240">
        <f>versements!Z126</f>
        <v>0</v>
      </c>
      <c r="R120" s="240">
        <f>versements!AA126</f>
        <v>0</v>
      </c>
      <c r="S120" s="240">
        <f>versements!AB126</f>
        <v>0</v>
      </c>
      <c r="T120" s="240">
        <f>versements!AC126</f>
        <v>0</v>
      </c>
      <c r="U120" s="240">
        <f>versements!AD126</f>
        <v>0</v>
      </c>
    </row>
    <row r="121" spans="1:21" ht="17.100000000000001" customHeight="1" x14ac:dyDescent="0.25">
      <c r="A121" s="1" t="str">
        <f t="shared" si="2"/>
        <v xml:space="preserve">  </v>
      </c>
      <c r="B121" s="219"/>
      <c r="C121" s="211"/>
      <c r="D121" s="241"/>
      <c r="E121" s="135"/>
      <c r="F121" s="199"/>
      <c r="H121" s="222"/>
      <c r="J121" s="232"/>
      <c r="K121" s="234"/>
      <c r="M121" s="273">
        <v>42335</v>
      </c>
      <c r="O121" s="240">
        <f>versements!X127</f>
        <v>0</v>
      </c>
      <c r="P121" s="240">
        <f>versements!Y127</f>
        <v>0</v>
      </c>
      <c r="Q121" s="240">
        <f>versements!Z127</f>
        <v>0</v>
      </c>
      <c r="R121" s="240">
        <f>versements!AA127</f>
        <v>0</v>
      </c>
      <c r="S121" s="240">
        <f>versements!AB127</f>
        <v>0</v>
      </c>
      <c r="T121" s="240">
        <f>versements!AC127</f>
        <v>0</v>
      </c>
      <c r="U121" s="240">
        <f>versements!AD127</f>
        <v>0</v>
      </c>
    </row>
    <row r="122" spans="1:21" ht="17.100000000000001" customHeight="1" x14ac:dyDescent="0.25">
      <c r="A122" s="1" t="str">
        <f t="shared" si="2"/>
        <v xml:space="preserve">  </v>
      </c>
      <c r="B122" s="219"/>
      <c r="C122" s="211"/>
      <c r="D122" s="241"/>
      <c r="E122" s="135"/>
      <c r="H122" s="222"/>
      <c r="K122" s="234"/>
      <c r="M122" s="273">
        <v>42349</v>
      </c>
      <c r="O122" s="240">
        <f>versements!X128</f>
        <v>0</v>
      </c>
      <c r="P122" s="240">
        <f>versements!Y128</f>
        <v>0</v>
      </c>
      <c r="Q122" s="240">
        <f>versements!Z128</f>
        <v>0</v>
      </c>
      <c r="R122" s="240">
        <f>versements!AA128</f>
        <v>0</v>
      </c>
      <c r="S122" s="240">
        <f>versements!AB128</f>
        <v>0</v>
      </c>
      <c r="T122" s="240">
        <f>versements!AC128</f>
        <v>0</v>
      </c>
      <c r="U122" s="240">
        <f>versements!AD128</f>
        <v>0</v>
      </c>
    </row>
    <row r="123" spans="1:21" ht="17.100000000000001" customHeight="1" x14ac:dyDescent="0.25">
      <c r="A123" s="1" t="str">
        <f t="shared" si="2"/>
        <v xml:space="preserve">  </v>
      </c>
      <c r="B123" s="219"/>
      <c r="D123" s="205"/>
      <c r="E123" s="135"/>
      <c r="H123" s="222"/>
      <c r="K123" s="234"/>
      <c r="M123" s="273"/>
      <c r="O123" s="240">
        <f>versements!X129</f>
        <v>0</v>
      </c>
      <c r="P123" s="240">
        <f>versements!Y129</f>
        <v>0</v>
      </c>
      <c r="Q123" s="240">
        <f>versements!Z129</f>
        <v>0</v>
      </c>
      <c r="R123" s="240">
        <f>versements!AA129</f>
        <v>0</v>
      </c>
      <c r="S123" s="240">
        <f>versements!AB129</f>
        <v>0</v>
      </c>
      <c r="T123" s="240">
        <f>versements!AC129</f>
        <v>0</v>
      </c>
      <c r="U123" s="240">
        <f>versements!AD129</f>
        <v>0</v>
      </c>
    </row>
    <row r="124" spans="1:21" ht="17.100000000000001" customHeight="1" x14ac:dyDescent="0.25">
      <c r="A124" s="1" t="str">
        <f t="shared" si="2"/>
        <v xml:space="preserve">  </v>
      </c>
      <c r="B124" s="220"/>
      <c r="C124" s="214"/>
      <c r="D124" s="205"/>
      <c r="E124" s="135"/>
      <c r="H124" s="222"/>
      <c r="J124" s="232"/>
      <c r="K124" s="234"/>
      <c r="M124" s="273">
        <v>39115</v>
      </c>
      <c r="O124" s="240">
        <f>versements!X130</f>
        <v>0</v>
      </c>
      <c r="P124" s="240">
        <f>versements!Y130</f>
        <v>0</v>
      </c>
      <c r="Q124" s="240">
        <f>versements!Z130</f>
        <v>0</v>
      </c>
      <c r="R124" s="240">
        <f>versements!AA130</f>
        <v>0</v>
      </c>
      <c r="S124" s="240">
        <f>versements!AB130</f>
        <v>0</v>
      </c>
      <c r="T124" s="240">
        <f>versements!AC130</f>
        <v>0</v>
      </c>
      <c r="U124" s="240">
        <f>versements!AD130</f>
        <v>0</v>
      </c>
    </row>
    <row r="125" spans="1:21" ht="17.100000000000001" customHeight="1" x14ac:dyDescent="0.25">
      <c r="A125" s="1" t="str">
        <f t="shared" si="2"/>
        <v xml:space="preserve">  </v>
      </c>
      <c r="B125" s="219"/>
      <c r="D125" s="205"/>
      <c r="E125" s="138"/>
      <c r="F125" s="199"/>
      <c r="H125" s="222"/>
      <c r="K125" s="234"/>
      <c r="M125" s="273"/>
      <c r="O125" s="240">
        <f>versements!X131</f>
        <v>0</v>
      </c>
      <c r="P125" s="240">
        <f>versements!Y131</f>
        <v>0</v>
      </c>
      <c r="Q125" s="240">
        <f>versements!Z131</f>
        <v>0</v>
      </c>
      <c r="R125" s="240">
        <f>versements!AA131</f>
        <v>0</v>
      </c>
      <c r="S125" s="240">
        <f>versements!AB131</f>
        <v>0</v>
      </c>
      <c r="T125" s="240">
        <f>versements!AC131</f>
        <v>0</v>
      </c>
      <c r="U125" s="240">
        <f>versements!AD131</f>
        <v>0</v>
      </c>
    </row>
    <row r="126" spans="1:21" ht="17.100000000000001" customHeight="1" x14ac:dyDescent="0.25">
      <c r="A126" s="1" t="str">
        <f t="shared" si="2"/>
        <v xml:space="preserve">  </v>
      </c>
      <c r="B126" s="219"/>
      <c r="D126" s="205"/>
      <c r="E126" s="138"/>
      <c r="F126" s="199"/>
      <c r="H126" s="222"/>
      <c r="K126" s="234"/>
      <c r="M126" s="273"/>
      <c r="O126" s="240">
        <f>versements!X132</f>
        <v>0</v>
      </c>
      <c r="P126" s="240">
        <f>versements!Y132</f>
        <v>0</v>
      </c>
      <c r="Q126" s="240">
        <f>versements!Z132</f>
        <v>0</v>
      </c>
      <c r="R126" s="240">
        <f>versements!AA132</f>
        <v>0</v>
      </c>
      <c r="S126" s="240">
        <f>versements!AB132</f>
        <v>0</v>
      </c>
      <c r="T126" s="240">
        <f>versements!AC132</f>
        <v>0</v>
      </c>
      <c r="U126" s="240">
        <f>versements!AD132</f>
        <v>0</v>
      </c>
    </row>
    <row r="127" spans="1:21" ht="17.100000000000001" customHeight="1" x14ac:dyDescent="0.25">
      <c r="A127" s="1" t="str">
        <f t="shared" si="2"/>
        <v xml:space="preserve">  </v>
      </c>
      <c r="B127" s="219"/>
      <c r="D127" s="205"/>
      <c r="E127" s="138"/>
      <c r="H127" s="222"/>
      <c r="K127" s="234"/>
      <c r="M127" s="273"/>
      <c r="O127" s="240">
        <f>versements!X133</f>
        <v>0</v>
      </c>
      <c r="P127" s="240">
        <f>versements!Y133</f>
        <v>0</v>
      </c>
      <c r="Q127" s="240">
        <f>versements!Z133</f>
        <v>0</v>
      </c>
      <c r="R127" s="240">
        <f>versements!AA133</f>
        <v>0</v>
      </c>
      <c r="S127" s="240">
        <f>versements!AB133</f>
        <v>0</v>
      </c>
      <c r="T127" s="240">
        <f>versements!AC133</f>
        <v>0</v>
      </c>
      <c r="U127" s="240">
        <f>versements!AD133</f>
        <v>0</v>
      </c>
    </row>
    <row r="128" spans="1:21" ht="17.100000000000001" customHeight="1" x14ac:dyDescent="0.25">
      <c r="A128" s="1" t="str">
        <f t="shared" si="2"/>
        <v xml:space="preserve">  </v>
      </c>
      <c r="B128" s="219"/>
      <c r="C128" s="211"/>
      <c r="D128" s="205"/>
      <c r="E128" s="135"/>
      <c r="F128" s="199"/>
      <c r="H128" s="222"/>
      <c r="K128" s="234"/>
      <c r="M128" s="273">
        <v>41404</v>
      </c>
      <c r="O128" s="240">
        <f>versements!X134</f>
        <v>0</v>
      </c>
      <c r="P128" s="240">
        <f>versements!Y134</f>
        <v>0</v>
      </c>
      <c r="Q128" s="240">
        <f>versements!Z134</f>
        <v>0</v>
      </c>
      <c r="R128" s="240">
        <f>versements!AA134</f>
        <v>0</v>
      </c>
      <c r="S128" s="240">
        <f>versements!AB134</f>
        <v>0</v>
      </c>
      <c r="T128" s="240">
        <f>versements!AC134</f>
        <v>0</v>
      </c>
      <c r="U128" s="240">
        <f>versements!AD134</f>
        <v>0</v>
      </c>
    </row>
    <row r="129" spans="1:21" ht="17.100000000000001" customHeight="1" x14ac:dyDescent="0.25">
      <c r="A129" s="1" t="str">
        <f t="shared" si="2"/>
        <v xml:space="preserve">  </v>
      </c>
      <c r="B129" s="219"/>
      <c r="D129" s="205"/>
      <c r="E129" s="138"/>
      <c r="F129" s="199"/>
      <c r="H129" s="222"/>
      <c r="K129" s="234"/>
      <c r="M129" s="273"/>
      <c r="O129" s="240">
        <f>versements!X135</f>
        <v>0</v>
      </c>
      <c r="P129" s="240">
        <f>versements!Y135</f>
        <v>0</v>
      </c>
      <c r="Q129" s="240">
        <f>versements!Z135</f>
        <v>0</v>
      </c>
      <c r="R129" s="240">
        <f>versements!AA135</f>
        <v>0</v>
      </c>
      <c r="S129" s="240">
        <f>versements!AB135</f>
        <v>0</v>
      </c>
      <c r="T129" s="240">
        <f>versements!AC135</f>
        <v>0</v>
      </c>
      <c r="U129" s="240">
        <f>versements!AD135</f>
        <v>0</v>
      </c>
    </row>
    <row r="130" spans="1:21" ht="17.100000000000001" customHeight="1" x14ac:dyDescent="0.25">
      <c r="A130" s="1" t="str">
        <f t="shared" ref="A130:A193" si="4">B130&amp;"  "&amp;C130</f>
        <v xml:space="preserve">  </v>
      </c>
      <c r="B130" s="219"/>
      <c r="D130" s="205"/>
      <c r="E130" s="135"/>
      <c r="F130" s="199"/>
      <c r="H130" s="222"/>
      <c r="K130" s="234"/>
      <c r="M130" s="273"/>
      <c r="O130" s="240">
        <f>versements!X136</f>
        <v>0</v>
      </c>
      <c r="P130" s="240">
        <f>versements!Y136</f>
        <v>0</v>
      </c>
      <c r="Q130" s="240">
        <f>versements!Z136</f>
        <v>0</v>
      </c>
      <c r="R130" s="240">
        <f>versements!AA136</f>
        <v>0</v>
      </c>
      <c r="S130" s="240">
        <f>versements!AB136</f>
        <v>0</v>
      </c>
      <c r="T130" s="240">
        <f>versements!AC136</f>
        <v>0</v>
      </c>
      <c r="U130" s="240">
        <f>versements!AD136</f>
        <v>0</v>
      </c>
    </row>
    <row r="131" spans="1:21" ht="17.100000000000001" customHeight="1" x14ac:dyDescent="0.25">
      <c r="A131" s="1" t="str">
        <f t="shared" si="4"/>
        <v xml:space="preserve">  </v>
      </c>
      <c r="B131" s="219"/>
      <c r="D131" s="205"/>
      <c r="E131" s="135"/>
      <c r="F131" s="199"/>
      <c r="H131" s="222"/>
      <c r="K131" s="234"/>
      <c r="M131" s="273"/>
      <c r="O131" s="240">
        <f>versements!X137</f>
        <v>0</v>
      </c>
      <c r="P131" s="240">
        <f>versements!Y137</f>
        <v>0</v>
      </c>
      <c r="Q131" s="240">
        <f>versements!Z137</f>
        <v>0</v>
      </c>
      <c r="R131" s="240">
        <f>versements!AA137</f>
        <v>0</v>
      </c>
      <c r="S131" s="240">
        <f>versements!AB137</f>
        <v>0</v>
      </c>
      <c r="T131" s="240">
        <f>versements!AC137</f>
        <v>0</v>
      </c>
      <c r="U131" s="240">
        <f>versements!AD137</f>
        <v>0</v>
      </c>
    </row>
    <row r="132" spans="1:21" ht="17.100000000000001" customHeight="1" x14ac:dyDescent="0.25">
      <c r="A132" s="1" t="str">
        <f t="shared" si="4"/>
        <v xml:space="preserve">  </v>
      </c>
      <c r="B132" s="219"/>
      <c r="D132" s="205"/>
      <c r="E132" s="135"/>
      <c r="F132" s="199"/>
      <c r="H132" s="222"/>
      <c r="K132" s="234"/>
      <c r="M132" s="273">
        <v>39039</v>
      </c>
      <c r="O132" s="240">
        <f>versements!X138</f>
        <v>0</v>
      </c>
      <c r="P132" s="240">
        <f>versements!Y138</f>
        <v>0</v>
      </c>
      <c r="Q132" s="240">
        <f>versements!Z138</f>
        <v>0</v>
      </c>
      <c r="R132" s="240">
        <f>versements!AA138</f>
        <v>0</v>
      </c>
      <c r="S132" s="240">
        <f>versements!AB138</f>
        <v>0</v>
      </c>
      <c r="T132" s="240">
        <f>versements!AC138</f>
        <v>0</v>
      </c>
      <c r="U132" s="240">
        <f>versements!AD138</f>
        <v>0</v>
      </c>
    </row>
    <row r="133" spans="1:21" ht="17.100000000000001" customHeight="1" x14ac:dyDescent="0.25">
      <c r="A133" s="1" t="str">
        <f t="shared" si="4"/>
        <v xml:space="preserve">  </v>
      </c>
      <c r="B133" s="219"/>
      <c r="D133" s="205"/>
      <c r="E133" s="135"/>
      <c r="F133" s="199"/>
      <c r="H133" s="222"/>
      <c r="K133" s="234"/>
      <c r="M133" s="273"/>
      <c r="O133" s="240">
        <f>versements!X139</f>
        <v>0</v>
      </c>
      <c r="P133" s="240">
        <f>versements!Y139</f>
        <v>0</v>
      </c>
      <c r="Q133" s="240">
        <f>versements!Z139</f>
        <v>0</v>
      </c>
      <c r="R133" s="240">
        <f>versements!AA139</f>
        <v>0</v>
      </c>
      <c r="S133" s="240">
        <f>versements!AB139</f>
        <v>0</v>
      </c>
      <c r="T133" s="240">
        <f>versements!AC139</f>
        <v>0</v>
      </c>
      <c r="U133" s="240">
        <f>versements!AD139</f>
        <v>0</v>
      </c>
    </row>
    <row r="134" spans="1:21" ht="17.100000000000001" customHeight="1" x14ac:dyDescent="0.25">
      <c r="A134" s="1" t="str">
        <f t="shared" si="4"/>
        <v xml:space="preserve">  </v>
      </c>
      <c r="B134" s="219"/>
      <c r="D134" s="205"/>
      <c r="E134" s="138"/>
      <c r="H134" s="222"/>
      <c r="K134" s="234"/>
      <c r="M134" s="273"/>
      <c r="O134" s="240">
        <f>versements!X140</f>
        <v>0</v>
      </c>
      <c r="P134" s="240">
        <f>versements!Y140</f>
        <v>0</v>
      </c>
      <c r="Q134" s="240">
        <f>versements!Z140</f>
        <v>0</v>
      </c>
      <c r="R134" s="240">
        <f>versements!AA140</f>
        <v>0</v>
      </c>
      <c r="S134" s="240">
        <f>versements!AB140</f>
        <v>0</v>
      </c>
      <c r="T134" s="240">
        <f>versements!AC140</f>
        <v>0</v>
      </c>
      <c r="U134" s="240">
        <f>versements!AD140</f>
        <v>0</v>
      </c>
    </row>
    <row r="135" spans="1:21" ht="17.100000000000001" customHeight="1" x14ac:dyDescent="0.25">
      <c r="A135" s="1" t="str">
        <f t="shared" si="4"/>
        <v xml:space="preserve">  </v>
      </c>
      <c r="B135" s="219"/>
      <c r="D135" s="205"/>
      <c r="E135" s="135"/>
      <c r="F135" s="199"/>
      <c r="H135" s="222"/>
      <c r="K135" s="234"/>
      <c r="M135" s="273">
        <v>40151</v>
      </c>
      <c r="O135" s="240">
        <f>versements!X141</f>
        <v>0</v>
      </c>
      <c r="P135" s="240">
        <f>versements!Y141</f>
        <v>0</v>
      </c>
      <c r="Q135" s="240">
        <f>versements!Z141</f>
        <v>0</v>
      </c>
      <c r="R135" s="240">
        <f>versements!AA141</f>
        <v>0</v>
      </c>
      <c r="S135" s="240">
        <f>versements!AB141</f>
        <v>0</v>
      </c>
      <c r="T135" s="240">
        <f>versements!AC141</f>
        <v>0</v>
      </c>
      <c r="U135" s="240">
        <f>versements!AD141</f>
        <v>0</v>
      </c>
    </row>
    <row r="136" spans="1:21" ht="17.100000000000001" customHeight="1" x14ac:dyDescent="0.25">
      <c r="A136" s="1" t="str">
        <f t="shared" si="4"/>
        <v xml:space="preserve">  </v>
      </c>
      <c r="B136" s="219"/>
      <c r="D136" s="241"/>
      <c r="E136" s="135"/>
      <c r="F136" s="199"/>
      <c r="H136" s="222"/>
      <c r="K136" s="234"/>
      <c r="M136" s="273"/>
      <c r="O136" s="240">
        <f>versements!X142</f>
        <v>0</v>
      </c>
      <c r="P136" s="240">
        <f>versements!Y142</f>
        <v>0</v>
      </c>
      <c r="Q136" s="240">
        <f>versements!Z142</f>
        <v>0</v>
      </c>
      <c r="R136" s="240">
        <f>versements!AA142</f>
        <v>0</v>
      </c>
      <c r="S136" s="240">
        <f>versements!AB142</f>
        <v>0</v>
      </c>
      <c r="T136" s="240">
        <f>versements!AC142</f>
        <v>0</v>
      </c>
      <c r="U136" s="240">
        <f>versements!AD142</f>
        <v>0</v>
      </c>
    </row>
    <row r="137" spans="1:21" ht="17.100000000000001" customHeight="1" x14ac:dyDescent="0.25">
      <c r="A137" s="1" t="str">
        <f t="shared" si="4"/>
        <v xml:space="preserve">  </v>
      </c>
      <c r="B137" s="220"/>
      <c r="C137" s="214"/>
      <c r="D137" s="242"/>
      <c r="E137" s="135"/>
      <c r="H137" s="222"/>
      <c r="J137" s="232"/>
      <c r="K137" s="234"/>
      <c r="M137" s="273">
        <v>42337</v>
      </c>
      <c r="O137" s="240">
        <f>versements!X143</f>
        <v>0</v>
      </c>
      <c r="P137" s="240">
        <f>versements!Y143</f>
        <v>0</v>
      </c>
      <c r="Q137" s="240">
        <f>versements!Z143</f>
        <v>0</v>
      </c>
      <c r="R137" s="240">
        <f>versements!AA143</f>
        <v>0</v>
      </c>
      <c r="S137" s="240">
        <f>versements!AB143</f>
        <v>0</v>
      </c>
      <c r="T137" s="240">
        <f>versements!AC143</f>
        <v>0</v>
      </c>
      <c r="U137" s="240">
        <f>versements!AD143</f>
        <v>0</v>
      </c>
    </row>
    <row r="138" spans="1:21" ht="17.100000000000001" customHeight="1" x14ac:dyDescent="0.25">
      <c r="A138" s="1" t="str">
        <f t="shared" si="4"/>
        <v xml:space="preserve">  </v>
      </c>
      <c r="B138" s="220"/>
      <c r="C138" s="216"/>
      <c r="D138" s="241"/>
      <c r="E138" s="135"/>
      <c r="H138" s="222"/>
      <c r="K138" s="234"/>
      <c r="M138" s="273"/>
      <c r="O138" s="240">
        <f>versements!X144</f>
        <v>0</v>
      </c>
      <c r="P138" s="240">
        <f>versements!Y144</f>
        <v>0</v>
      </c>
      <c r="Q138" s="240">
        <f>versements!Z144</f>
        <v>0</v>
      </c>
      <c r="R138" s="240">
        <f>versements!AA144</f>
        <v>0</v>
      </c>
      <c r="S138" s="240">
        <f>versements!AB144</f>
        <v>0</v>
      </c>
      <c r="T138" s="240">
        <f>versements!AC144</f>
        <v>0</v>
      </c>
      <c r="U138" s="240">
        <f>versements!AD144</f>
        <v>0</v>
      </c>
    </row>
    <row r="139" spans="1:21" ht="17.100000000000001" customHeight="1" x14ac:dyDescent="0.25">
      <c r="A139" s="1" t="str">
        <f t="shared" si="4"/>
        <v xml:space="preserve">  </v>
      </c>
      <c r="B139" s="220"/>
      <c r="C139" s="214"/>
      <c r="D139" s="241"/>
      <c r="E139" s="135"/>
      <c r="F139" s="199"/>
      <c r="H139" s="222"/>
      <c r="J139" s="232"/>
      <c r="K139" s="234"/>
      <c r="M139" s="273">
        <v>42375</v>
      </c>
      <c r="O139" s="240">
        <f>versements!X145</f>
        <v>0</v>
      </c>
      <c r="P139" s="240">
        <f>versements!Y145</f>
        <v>0</v>
      </c>
      <c r="Q139" s="240">
        <f>versements!Z145</f>
        <v>0</v>
      </c>
      <c r="R139" s="240">
        <f>versements!AA145</f>
        <v>0</v>
      </c>
      <c r="S139" s="240">
        <f>versements!AB145</f>
        <v>0</v>
      </c>
      <c r="T139" s="240">
        <f>versements!AC145</f>
        <v>0</v>
      </c>
      <c r="U139" s="240">
        <f>versements!AD145</f>
        <v>0</v>
      </c>
    </row>
    <row r="140" spans="1:21" ht="17.100000000000001" customHeight="1" x14ac:dyDescent="0.25">
      <c r="A140" s="1" t="str">
        <f t="shared" si="4"/>
        <v xml:space="preserve">  </v>
      </c>
      <c r="B140" s="219"/>
      <c r="C140" s="211"/>
      <c r="D140" s="241"/>
      <c r="E140" s="135"/>
      <c r="H140" s="222"/>
      <c r="J140" s="232"/>
      <c r="K140" s="234"/>
      <c r="M140" s="273">
        <v>42657</v>
      </c>
      <c r="O140" s="240">
        <f>versements!X146</f>
        <v>0</v>
      </c>
      <c r="P140" s="240">
        <f>versements!Y146</f>
        <v>0</v>
      </c>
      <c r="Q140" s="240">
        <f>versements!Z146</f>
        <v>0</v>
      </c>
      <c r="R140" s="240">
        <f>versements!AA146</f>
        <v>0</v>
      </c>
      <c r="S140" s="240">
        <f>versements!AB146</f>
        <v>0</v>
      </c>
      <c r="T140" s="240">
        <f>versements!AC146</f>
        <v>0</v>
      </c>
      <c r="U140" s="240">
        <f>versements!AD146</f>
        <v>0</v>
      </c>
    </row>
    <row r="141" spans="1:21" ht="17.100000000000001" customHeight="1" x14ac:dyDescent="0.25">
      <c r="A141" s="1" t="str">
        <f t="shared" si="4"/>
        <v xml:space="preserve">  </v>
      </c>
      <c r="B141" s="219"/>
      <c r="C141" s="211"/>
      <c r="D141" s="241"/>
      <c r="E141" s="135"/>
      <c r="H141" s="222"/>
      <c r="J141" s="232"/>
      <c r="K141" s="234"/>
      <c r="M141" s="273">
        <v>42657</v>
      </c>
      <c r="O141" s="240">
        <f>versements!X147</f>
        <v>0</v>
      </c>
      <c r="P141" s="240">
        <f>versements!Y147</f>
        <v>0</v>
      </c>
      <c r="Q141" s="240">
        <f>versements!Z147</f>
        <v>0</v>
      </c>
      <c r="R141" s="240">
        <f>versements!AA147</f>
        <v>0</v>
      </c>
      <c r="S141" s="240">
        <f>versements!AB147</f>
        <v>0</v>
      </c>
      <c r="T141" s="240">
        <f>versements!AC147</f>
        <v>0</v>
      </c>
      <c r="U141" s="240">
        <f>versements!AD147</f>
        <v>0</v>
      </c>
    </row>
    <row r="142" spans="1:21" ht="17.100000000000001" customHeight="1" x14ac:dyDescent="0.25">
      <c r="A142" s="1" t="str">
        <f t="shared" si="4"/>
        <v xml:space="preserve">  </v>
      </c>
      <c r="B142" s="219"/>
      <c r="C142" s="211"/>
      <c r="D142" s="241"/>
      <c r="E142" s="135"/>
      <c r="H142" s="222"/>
      <c r="J142" s="232"/>
      <c r="K142" s="234"/>
      <c r="M142" s="273">
        <v>42377</v>
      </c>
      <c r="O142" s="240">
        <f>versements!X148</f>
        <v>0</v>
      </c>
      <c r="P142" s="240">
        <f>versements!Y148</f>
        <v>0</v>
      </c>
      <c r="Q142" s="240">
        <f>versements!Z148</f>
        <v>0</v>
      </c>
      <c r="R142" s="240">
        <f>versements!AA148</f>
        <v>0</v>
      </c>
      <c r="S142" s="240">
        <f>versements!AB148</f>
        <v>0</v>
      </c>
      <c r="T142" s="240">
        <f>versements!AC148</f>
        <v>0</v>
      </c>
      <c r="U142" s="240">
        <f>versements!AD148</f>
        <v>0</v>
      </c>
    </row>
    <row r="143" spans="1:21" ht="17.100000000000001" customHeight="1" x14ac:dyDescent="0.25">
      <c r="A143" s="1" t="str">
        <f t="shared" si="4"/>
        <v xml:space="preserve">  </v>
      </c>
      <c r="B143" s="219"/>
      <c r="D143" s="241"/>
      <c r="E143" s="135"/>
      <c r="H143" s="222"/>
      <c r="J143" s="232"/>
      <c r="K143" s="234"/>
      <c r="M143" s="273"/>
      <c r="O143" s="240">
        <f>versements!X149</f>
        <v>0</v>
      </c>
      <c r="P143" s="240">
        <f>versements!Y149</f>
        <v>0</v>
      </c>
      <c r="Q143" s="240">
        <f>versements!Z149</f>
        <v>0</v>
      </c>
      <c r="R143" s="240">
        <f>versements!AA149</f>
        <v>0</v>
      </c>
      <c r="S143" s="240">
        <f>versements!AB149</f>
        <v>0</v>
      </c>
      <c r="T143" s="240">
        <f>versements!AC149</f>
        <v>0</v>
      </c>
      <c r="U143" s="240">
        <f>versements!AD149</f>
        <v>0</v>
      </c>
    </row>
    <row r="144" spans="1:21" ht="17.100000000000001" customHeight="1" x14ac:dyDescent="0.25">
      <c r="A144" s="1" t="str">
        <f t="shared" si="4"/>
        <v xml:space="preserve">  </v>
      </c>
      <c r="B144" s="219"/>
      <c r="C144" s="211"/>
      <c r="D144" s="241"/>
      <c r="E144" s="135"/>
      <c r="H144" s="222"/>
      <c r="K144" s="234"/>
      <c r="M144" s="273">
        <v>42377</v>
      </c>
      <c r="O144" s="240">
        <f>versements!X150</f>
        <v>0</v>
      </c>
      <c r="P144" s="240">
        <f>versements!Y150</f>
        <v>0</v>
      </c>
      <c r="Q144" s="240">
        <f>versements!Z150</f>
        <v>0</v>
      </c>
      <c r="R144" s="240">
        <f>versements!AA150</f>
        <v>0</v>
      </c>
      <c r="S144" s="240">
        <f>versements!AB150</f>
        <v>0</v>
      </c>
      <c r="T144" s="240">
        <f>versements!AC150</f>
        <v>0</v>
      </c>
      <c r="U144" s="240">
        <f>versements!AD150</f>
        <v>0</v>
      </c>
    </row>
    <row r="145" spans="1:21" ht="17.100000000000001" customHeight="1" x14ac:dyDescent="0.25">
      <c r="A145" s="1" t="str">
        <f t="shared" si="4"/>
        <v xml:space="preserve">  </v>
      </c>
      <c r="B145" s="219"/>
      <c r="C145" s="211"/>
      <c r="D145" s="241"/>
      <c r="E145" s="138"/>
      <c r="F145" s="199"/>
      <c r="H145" s="222"/>
      <c r="K145" s="234"/>
      <c r="M145" s="273"/>
      <c r="O145" s="240">
        <f>versements!X151</f>
        <v>0</v>
      </c>
      <c r="P145" s="240">
        <f>versements!Y151</f>
        <v>0</v>
      </c>
      <c r="Q145" s="240">
        <f>versements!Z151</f>
        <v>0</v>
      </c>
      <c r="R145" s="240">
        <f>versements!AA151</f>
        <v>0</v>
      </c>
      <c r="S145" s="240">
        <f>versements!AB151</f>
        <v>0</v>
      </c>
      <c r="T145" s="240">
        <f>versements!AC151</f>
        <v>0</v>
      </c>
      <c r="U145" s="240">
        <f>versements!AD151</f>
        <v>0</v>
      </c>
    </row>
    <row r="146" spans="1:21" ht="17.100000000000001" customHeight="1" x14ac:dyDescent="0.25">
      <c r="A146" s="1" t="str">
        <f t="shared" si="4"/>
        <v xml:space="preserve">  </v>
      </c>
      <c r="B146" s="219"/>
      <c r="C146" s="211"/>
      <c r="D146" s="241"/>
      <c r="E146" s="135"/>
      <c r="F146" s="199"/>
      <c r="K146" s="234"/>
      <c r="M146" s="273">
        <v>42699</v>
      </c>
      <c r="O146" s="240">
        <f>versements!X152</f>
        <v>0</v>
      </c>
      <c r="P146" s="240">
        <f>versements!Y152</f>
        <v>0</v>
      </c>
      <c r="Q146" s="240">
        <f>versements!Z152</f>
        <v>0</v>
      </c>
      <c r="R146" s="240">
        <f>versements!AA152</f>
        <v>0</v>
      </c>
      <c r="S146" s="240">
        <f>versements!AB152</f>
        <v>0</v>
      </c>
      <c r="T146" s="240">
        <f>versements!AC152</f>
        <v>0</v>
      </c>
      <c r="U146" s="240">
        <f>versements!AD152</f>
        <v>0</v>
      </c>
    </row>
    <row r="147" spans="1:21" ht="17.100000000000001" customHeight="1" x14ac:dyDescent="0.25">
      <c r="A147" s="1" t="str">
        <f t="shared" si="4"/>
        <v xml:space="preserve">  </v>
      </c>
      <c r="B147" s="219"/>
      <c r="D147" s="241"/>
      <c r="E147" s="138"/>
      <c r="H147" s="222"/>
      <c r="K147" s="234"/>
      <c r="M147" s="273"/>
      <c r="O147" s="240">
        <f>versements!X153</f>
        <v>0</v>
      </c>
      <c r="P147" s="240">
        <f>versements!Y153</f>
        <v>0</v>
      </c>
      <c r="Q147" s="240">
        <f>versements!Z153</f>
        <v>0</v>
      </c>
      <c r="R147" s="240">
        <f>versements!AA153</f>
        <v>0</v>
      </c>
      <c r="S147" s="240">
        <f>versements!AB153</f>
        <v>0</v>
      </c>
      <c r="T147" s="240">
        <f>versements!AC153</f>
        <v>0</v>
      </c>
      <c r="U147" s="240">
        <f>versements!AD153</f>
        <v>0</v>
      </c>
    </row>
    <row r="148" spans="1:21" ht="17.100000000000001" customHeight="1" x14ac:dyDescent="0.25">
      <c r="A148" s="1" t="str">
        <f t="shared" si="4"/>
        <v xml:space="preserve">  </v>
      </c>
      <c r="B148" s="219"/>
      <c r="D148" s="241"/>
      <c r="E148" s="138"/>
      <c r="H148" s="222"/>
      <c r="K148" s="234"/>
      <c r="M148" s="273"/>
      <c r="O148" s="240">
        <f>versements!X154</f>
        <v>0</v>
      </c>
      <c r="P148" s="240">
        <f>versements!Y154</f>
        <v>0</v>
      </c>
      <c r="Q148" s="240">
        <f>versements!Z154</f>
        <v>0</v>
      </c>
      <c r="R148" s="240">
        <f>versements!AA154</f>
        <v>0</v>
      </c>
      <c r="S148" s="240">
        <f>versements!AB154</f>
        <v>0</v>
      </c>
      <c r="T148" s="240">
        <f>versements!AC154</f>
        <v>0</v>
      </c>
      <c r="U148" s="240">
        <f>versements!AD154</f>
        <v>0</v>
      </c>
    </row>
    <row r="149" spans="1:21" ht="17.100000000000001" customHeight="1" x14ac:dyDescent="0.25">
      <c r="A149" s="1" t="str">
        <f t="shared" si="4"/>
        <v xml:space="preserve">  </v>
      </c>
      <c r="B149" s="219"/>
      <c r="C149" s="211"/>
      <c r="D149" s="241"/>
      <c r="E149" s="135"/>
      <c r="H149" s="222"/>
      <c r="K149" s="234"/>
      <c r="M149" s="273">
        <v>42622</v>
      </c>
      <c r="O149" s="240">
        <f>versements!X155</f>
        <v>0</v>
      </c>
      <c r="P149" s="240">
        <f>versements!Y155</f>
        <v>0</v>
      </c>
      <c r="Q149" s="240">
        <f>versements!Z155</f>
        <v>0</v>
      </c>
      <c r="R149" s="240">
        <f>versements!AA155</f>
        <v>0</v>
      </c>
      <c r="S149" s="240">
        <f>versements!AB155</f>
        <v>0</v>
      </c>
      <c r="T149" s="240">
        <f>versements!AC155</f>
        <v>0</v>
      </c>
      <c r="U149" s="240">
        <f>versements!AD155</f>
        <v>0</v>
      </c>
    </row>
    <row r="150" spans="1:21" ht="17.100000000000001" customHeight="1" x14ac:dyDescent="0.25">
      <c r="A150" s="1" t="str">
        <f t="shared" si="4"/>
        <v xml:space="preserve">  </v>
      </c>
      <c r="B150" s="219"/>
      <c r="D150" s="241"/>
      <c r="E150" s="138"/>
      <c r="F150" s="199"/>
      <c r="H150" s="222"/>
      <c r="J150" s="232"/>
      <c r="K150" s="234"/>
      <c r="M150" s="273"/>
      <c r="O150" s="240">
        <f>versements!X156</f>
        <v>0</v>
      </c>
      <c r="P150" s="240">
        <f>versements!Y156</f>
        <v>0</v>
      </c>
      <c r="Q150" s="240">
        <f>versements!Z156</f>
        <v>0</v>
      </c>
      <c r="R150" s="240">
        <f>versements!AA156</f>
        <v>0</v>
      </c>
      <c r="S150" s="240">
        <f>versements!AB156</f>
        <v>0</v>
      </c>
      <c r="T150" s="240">
        <f>versements!AC156</f>
        <v>0</v>
      </c>
      <c r="U150" s="240">
        <f>versements!AD156</f>
        <v>0</v>
      </c>
    </row>
    <row r="151" spans="1:21" ht="17.100000000000001" customHeight="1" x14ac:dyDescent="0.25">
      <c r="A151" s="1" t="str">
        <f t="shared" si="4"/>
        <v xml:space="preserve">  </v>
      </c>
      <c r="B151" s="219"/>
      <c r="C151" s="211"/>
      <c r="D151" s="241"/>
      <c r="E151" s="135"/>
      <c r="H151" s="222"/>
      <c r="J151" s="232"/>
      <c r="K151" s="234"/>
      <c r="M151" s="273">
        <v>42335</v>
      </c>
      <c r="O151" s="240">
        <f>versements!X157</f>
        <v>0</v>
      </c>
      <c r="P151" s="240">
        <f>versements!Y157</f>
        <v>0</v>
      </c>
      <c r="Q151" s="240">
        <f>versements!Z157</f>
        <v>0</v>
      </c>
      <c r="R151" s="240">
        <f>versements!AA157</f>
        <v>0</v>
      </c>
      <c r="S151" s="240">
        <f>versements!AB157</f>
        <v>0</v>
      </c>
      <c r="T151" s="240">
        <f>versements!AC157</f>
        <v>0</v>
      </c>
      <c r="U151" s="240">
        <f>versements!AD157</f>
        <v>0</v>
      </c>
    </row>
    <row r="152" spans="1:21" ht="17.100000000000001" customHeight="1" x14ac:dyDescent="0.25">
      <c r="A152" s="1" t="str">
        <f t="shared" si="4"/>
        <v xml:space="preserve">  </v>
      </c>
      <c r="B152" s="219"/>
      <c r="D152" s="241"/>
      <c r="E152" s="135"/>
      <c r="H152" s="224"/>
      <c r="J152" s="231"/>
      <c r="K152" s="234"/>
      <c r="M152" s="273"/>
      <c r="O152" s="240">
        <f>versements!X158</f>
        <v>0</v>
      </c>
      <c r="P152" s="240">
        <f>versements!Y158</f>
        <v>0</v>
      </c>
      <c r="Q152" s="240">
        <f>versements!Z158</f>
        <v>0</v>
      </c>
      <c r="R152" s="240">
        <f>versements!AA158</f>
        <v>0</v>
      </c>
      <c r="S152" s="240">
        <f>versements!AB158</f>
        <v>0</v>
      </c>
      <c r="T152" s="240">
        <f>versements!AC158</f>
        <v>0</v>
      </c>
      <c r="U152" s="240">
        <f>versements!AD158</f>
        <v>0</v>
      </c>
    </row>
    <row r="153" spans="1:21" ht="17.100000000000001" customHeight="1" x14ac:dyDescent="0.25">
      <c r="A153" s="1" t="str">
        <f t="shared" si="4"/>
        <v xml:space="preserve">  </v>
      </c>
      <c r="B153" s="219"/>
      <c r="D153" s="241"/>
      <c r="E153" s="138"/>
      <c r="H153" s="222"/>
      <c r="K153" s="234"/>
      <c r="M153" s="273"/>
      <c r="O153" s="240">
        <f>versements!X159</f>
        <v>0</v>
      </c>
      <c r="P153" s="240">
        <f>versements!Y159</f>
        <v>0</v>
      </c>
      <c r="Q153" s="240">
        <f>versements!Z159</f>
        <v>0</v>
      </c>
      <c r="R153" s="240">
        <f>versements!AA159</f>
        <v>0</v>
      </c>
      <c r="S153" s="240">
        <f>versements!AB159</f>
        <v>0</v>
      </c>
      <c r="T153" s="240">
        <f>versements!AC159</f>
        <v>0</v>
      </c>
      <c r="U153" s="240">
        <f>versements!AD159</f>
        <v>0</v>
      </c>
    </row>
    <row r="154" spans="1:21" ht="17.100000000000001" customHeight="1" x14ac:dyDescent="0.25">
      <c r="A154" s="1" t="str">
        <f t="shared" si="4"/>
        <v xml:space="preserve">  </v>
      </c>
      <c r="B154" s="219"/>
      <c r="D154" s="241"/>
      <c r="E154" s="137"/>
      <c r="H154" s="222"/>
      <c r="K154" s="234"/>
      <c r="M154" s="273">
        <v>39045</v>
      </c>
      <c r="O154" s="240">
        <f>versements!X160</f>
        <v>0</v>
      </c>
      <c r="P154" s="240">
        <f>versements!Y160</f>
        <v>0</v>
      </c>
      <c r="Q154" s="240">
        <f>versements!Z160</f>
        <v>0</v>
      </c>
      <c r="R154" s="240">
        <f>versements!AA160</f>
        <v>0</v>
      </c>
      <c r="S154" s="240">
        <f>versements!AB160</f>
        <v>0</v>
      </c>
      <c r="T154" s="240">
        <f>versements!AC160</f>
        <v>0</v>
      </c>
      <c r="U154" s="240">
        <f>versements!AD160</f>
        <v>0</v>
      </c>
    </row>
    <row r="155" spans="1:21" ht="17.100000000000001" customHeight="1" x14ac:dyDescent="0.25">
      <c r="A155" s="1" t="str">
        <f t="shared" si="4"/>
        <v xml:space="preserve">  </v>
      </c>
      <c r="B155" s="219"/>
      <c r="C155" s="211"/>
      <c r="D155" s="241"/>
      <c r="E155" s="135"/>
      <c r="H155" s="222"/>
      <c r="K155" s="234"/>
      <c r="M155" s="273">
        <v>42335</v>
      </c>
      <c r="O155" s="240">
        <f>versements!X161</f>
        <v>0</v>
      </c>
      <c r="P155" s="240">
        <f>versements!Y161</f>
        <v>0</v>
      </c>
      <c r="Q155" s="240">
        <f>versements!Z161</f>
        <v>0</v>
      </c>
      <c r="R155" s="240">
        <f>versements!AA161</f>
        <v>0</v>
      </c>
      <c r="S155" s="240">
        <f>versements!AB161</f>
        <v>0</v>
      </c>
      <c r="T155" s="240">
        <f>versements!AC161</f>
        <v>0</v>
      </c>
      <c r="U155" s="240">
        <f>versements!AD161</f>
        <v>0</v>
      </c>
    </row>
    <row r="156" spans="1:21" ht="17.100000000000001" customHeight="1" x14ac:dyDescent="0.25">
      <c r="A156" s="1" t="str">
        <f t="shared" si="4"/>
        <v xml:space="preserve">  </v>
      </c>
      <c r="B156" s="219"/>
      <c r="D156" s="241"/>
      <c r="E156" s="137"/>
      <c r="H156" s="222"/>
      <c r="K156" s="234"/>
      <c r="M156" s="273">
        <v>39395</v>
      </c>
      <c r="O156" s="240">
        <f>versements!X162</f>
        <v>0</v>
      </c>
      <c r="P156" s="240">
        <f>versements!Y162</f>
        <v>0</v>
      </c>
      <c r="Q156" s="240">
        <f>versements!Z162</f>
        <v>0</v>
      </c>
      <c r="R156" s="240">
        <f>versements!AA162</f>
        <v>0</v>
      </c>
      <c r="S156" s="240">
        <f>versements!AB162</f>
        <v>0</v>
      </c>
      <c r="T156" s="240">
        <f>versements!AC162</f>
        <v>0</v>
      </c>
      <c r="U156" s="240">
        <f>versements!AD162</f>
        <v>0</v>
      </c>
    </row>
    <row r="157" spans="1:21" ht="17.100000000000001" customHeight="1" x14ac:dyDescent="0.25">
      <c r="A157" s="1" t="str">
        <f t="shared" si="4"/>
        <v xml:space="preserve">  </v>
      </c>
      <c r="B157" s="219"/>
      <c r="D157" s="241"/>
      <c r="E157" s="135"/>
      <c r="H157" s="222"/>
      <c r="K157" s="234"/>
      <c r="M157" s="273">
        <v>39773</v>
      </c>
      <c r="O157" s="240">
        <f>versements!X163</f>
        <v>0</v>
      </c>
      <c r="P157" s="240">
        <f>versements!Y163</f>
        <v>0</v>
      </c>
      <c r="Q157" s="240">
        <f>versements!Z163</f>
        <v>0</v>
      </c>
      <c r="R157" s="240">
        <f>versements!AA163</f>
        <v>0</v>
      </c>
      <c r="S157" s="240">
        <f>versements!AB163</f>
        <v>0</v>
      </c>
      <c r="T157" s="240">
        <f>versements!AC163</f>
        <v>0</v>
      </c>
      <c r="U157" s="240">
        <f>versements!AD163</f>
        <v>0</v>
      </c>
    </row>
    <row r="158" spans="1:21" ht="17.100000000000001" customHeight="1" x14ac:dyDescent="0.25">
      <c r="A158" s="1" t="str">
        <f t="shared" si="4"/>
        <v xml:space="preserve">  </v>
      </c>
      <c r="B158" s="219"/>
      <c r="C158" s="213"/>
      <c r="D158" s="241"/>
      <c r="E158" s="135"/>
      <c r="H158" s="222"/>
      <c r="K158" s="234"/>
      <c r="M158" s="273"/>
      <c r="O158" s="240">
        <f>versements!X164</f>
        <v>0</v>
      </c>
      <c r="P158" s="240">
        <f>versements!Y164</f>
        <v>0</v>
      </c>
      <c r="Q158" s="240">
        <f>versements!Z164</f>
        <v>0</v>
      </c>
      <c r="R158" s="240">
        <f>versements!AA164</f>
        <v>0</v>
      </c>
      <c r="S158" s="240">
        <f>versements!AB164</f>
        <v>0</v>
      </c>
      <c r="T158" s="240">
        <f>versements!AC164</f>
        <v>0</v>
      </c>
      <c r="U158" s="240">
        <f>versements!AD164</f>
        <v>0</v>
      </c>
    </row>
    <row r="159" spans="1:21" ht="17.100000000000001" customHeight="1" x14ac:dyDescent="0.25">
      <c r="A159" s="1" t="str">
        <f t="shared" si="4"/>
        <v xml:space="preserve">  </v>
      </c>
      <c r="B159" s="219"/>
      <c r="C159" s="211"/>
      <c r="D159" s="241"/>
      <c r="E159" s="138"/>
      <c r="F159" s="199"/>
      <c r="H159" s="222"/>
      <c r="J159" s="232"/>
      <c r="K159" s="234"/>
      <c r="M159" s="273">
        <v>37583</v>
      </c>
      <c r="O159" s="240">
        <f>versements!X165</f>
        <v>0</v>
      </c>
      <c r="P159" s="240">
        <f>versements!Y165</f>
        <v>0</v>
      </c>
      <c r="Q159" s="240">
        <f>versements!Z165</f>
        <v>0</v>
      </c>
      <c r="R159" s="240">
        <f>versements!AA165</f>
        <v>0</v>
      </c>
      <c r="S159" s="240">
        <f>versements!AB165</f>
        <v>0</v>
      </c>
      <c r="T159" s="240">
        <f>versements!AC165</f>
        <v>0</v>
      </c>
      <c r="U159" s="240">
        <f>versements!AD165</f>
        <v>0</v>
      </c>
    </row>
    <row r="160" spans="1:21" ht="17.100000000000001" customHeight="1" x14ac:dyDescent="0.25">
      <c r="A160" s="1" t="str">
        <f t="shared" si="4"/>
        <v xml:space="preserve">  </v>
      </c>
      <c r="B160" s="219"/>
      <c r="C160" s="211"/>
      <c r="D160" s="241"/>
      <c r="E160" s="135"/>
      <c r="H160" s="222"/>
      <c r="K160" s="234"/>
      <c r="M160" s="273">
        <v>42622</v>
      </c>
      <c r="O160" s="240">
        <f>versements!X166</f>
        <v>0</v>
      </c>
      <c r="P160" s="240">
        <f>versements!Y166</f>
        <v>0</v>
      </c>
      <c r="Q160" s="240">
        <f>versements!Z166</f>
        <v>0</v>
      </c>
      <c r="R160" s="240">
        <f>versements!AA166</f>
        <v>0</v>
      </c>
      <c r="S160" s="240">
        <f>versements!AB166</f>
        <v>0</v>
      </c>
      <c r="T160" s="240">
        <f>versements!AC166</f>
        <v>0</v>
      </c>
      <c r="U160" s="240">
        <f>versements!AD166</f>
        <v>0</v>
      </c>
    </row>
    <row r="161" spans="1:21" ht="17.100000000000001" customHeight="1" x14ac:dyDescent="0.25">
      <c r="A161" s="1" t="str">
        <f t="shared" si="4"/>
        <v xml:space="preserve">  </v>
      </c>
      <c r="B161" s="219"/>
      <c r="C161" s="216"/>
      <c r="D161" s="241"/>
      <c r="E161" s="135"/>
      <c r="H161" s="222"/>
      <c r="K161" s="234"/>
      <c r="M161" s="273"/>
      <c r="O161" s="240">
        <f>versements!X167</f>
        <v>0</v>
      </c>
      <c r="P161" s="240">
        <f>versements!Y167</f>
        <v>0</v>
      </c>
      <c r="Q161" s="240">
        <f>versements!Z167</f>
        <v>0</v>
      </c>
      <c r="R161" s="240">
        <f>versements!AA167</f>
        <v>0</v>
      </c>
      <c r="S161" s="240">
        <f>versements!AB167</f>
        <v>0</v>
      </c>
      <c r="T161" s="240">
        <f>versements!AC167</f>
        <v>0</v>
      </c>
      <c r="U161" s="240">
        <f>versements!AD167</f>
        <v>0</v>
      </c>
    </row>
    <row r="162" spans="1:21" ht="17.100000000000001" customHeight="1" x14ac:dyDescent="0.25">
      <c r="A162" s="1" t="str">
        <f t="shared" si="4"/>
        <v xml:space="preserve">  </v>
      </c>
      <c r="B162" s="219"/>
      <c r="D162" s="241"/>
      <c r="E162" s="135"/>
      <c r="H162" s="222"/>
      <c r="K162" s="234"/>
      <c r="M162" s="273">
        <v>39760</v>
      </c>
      <c r="O162" s="240">
        <f>versements!X168</f>
        <v>0</v>
      </c>
      <c r="P162" s="240">
        <f>versements!Y168</f>
        <v>0</v>
      </c>
      <c r="Q162" s="240">
        <f>versements!Z168</f>
        <v>0</v>
      </c>
      <c r="R162" s="240">
        <f>versements!AA168</f>
        <v>0</v>
      </c>
      <c r="S162" s="240">
        <f>versements!AB168</f>
        <v>0</v>
      </c>
      <c r="T162" s="240">
        <f>versements!AC168</f>
        <v>0</v>
      </c>
      <c r="U162" s="240">
        <f>versements!AD168</f>
        <v>0</v>
      </c>
    </row>
    <row r="163" spans="1:21" ht="17.100000000000001" customHeight="1" x14ac:dyDescent="0.25">
      <c r="A163" s="1" t="str">
        <f t="shared" si="4"/>
        <v xml:space="preserve">  </v>
      </c>
      <c r="B163" s="219"/>
      <c r="C163" s="211"/>
      <c r="D163" s="241"/>
      <c r="E163" s="138"/>
      <c r="F163" s="199"/>
      <c r="H163" s="222"/>
      <c r="K163" s="234"/>
      <c r="M163" s="273">
        <v>39760</v>
      </c>
      <c r="O163" s="240">
        <f>versements!X169</f>
        <v>0</v>
      </c>
      <c r="P163" s="240">
        <f>versements!Y169</f>
        <v>0</v>
      </c>
      <c r="Q163" s="240">
        <f>versements!Z169</f>
        <v>0</v>
      </c>
      <c r="R163" s="240">
        <f>versements!AA169</f>
        <v>0</v>
      </c>
      <c r="S163" s="240">
        <f>versements!AB169</f>
        <v>0</v>
      </c>
      <c r="T163" s="240">
        <f>versements!AC169</f>
        <v>0</v>
      </c>
      <c r="U163" s="240">
        <f>versements!AD169</f>
        <v>0</v>
      </c>
    </row>
    <row r="164" spans="1:21" ht="17.100000000000001" customHeight="1" x14ac:dyDescent="0.25">
      <c r="A164" s="1" t="str">
        <f t="shared" si="4"/>
        <v xml:space="preserve">  </v>
      </c>
      <c r="B164" s="219"/>
      <c r="D164" s="241"/>
      <c r="E164" s="138"/>
      <c r="H164" s="222"/>
      <c r="K164" s="234"/>
      <c r="M164" s="273">
        <v>39760</v>
      </c>
      <c r="O164" s="240">
        <f>versements!X170</f>
        <v>0</v>
      </c>
      <c r="P164" s="240">
        <f>versements!Y170</f>
        <v>0</v>
      </c>
      <c r="Q164" s="240">
        <f>versements!Z170</f>
        <v>0</v>
      </c>
      <c r="R164" s="240">
        <f>versements!AA170</f>
        <v>0</v>
      </c>
      <c r="S164" s="240">
        <f>versements!AB170</f>
        <v>0</v>
      </c>
      <c r="T164" s="240">
        <f>versements!AC170</f>
        <v>0</v>
      </c>
      <c r="U164" s="240">
        <f>versements!AD170</f>
        <v>0</v>
      </c>
    </row>
    <row r="165" spans="1:21" ht="17.100000000000001" customHeight="1" x14ac:dyDescent="0.25">
      <c r="A165" s="1" t="str">
        <f t="shared" si="4"/>
        <v xml:space="preserve">  </v>
      </c>
      <c r="B165" s="219"/>
      <c r="D165" s="241"/>
      <c r="E165" s="135"/>
      <c r="F165" s="199"/>
      <c r="H165" s="222"/>
      <c r="J165" s="232"/>
      <c r="K165" s="234"/>
      <c r="M165" s="273">
        <v>37583</v>
      </c>
      <c r="O165" s="240">
        <f>versements!X171</f>
        <v>0</v>
      </c>
      <c r="P165" s="240">
        <f>versements!Y171</f>
        <v>0</v>
      </c>
      <c r="Q165" s="240">
        <f>versements!Z171</f>
        <v>0</v>
      </c>
      <c r="R165" s="240">
        <f>versements!AA171</f>
        <v>0</v>
      </c>
      <c r="S165" s="240">
        <f>versements!AB171</f>
        <v>0</v>
      </c>
      <c r="T165" s="240">
        <f>versements!AC171</f>
        <v>0</v>
      </c>
      <c r="U165" s="240">
        <f>versements!AD171</f>
        <v>0</v>
      </c>
    </row>
    <row r="166" spans="1:21" ht="17.100000000000001" customHeight="1" x14ac:dyDescent="0.25">
      <c r="A166" s="1" t="str">
        <f t="shared" si="4"/>
        <v xml:space="preserve">  </v>
      </c>
      <c r="B166" s="219"/>
      <c r="D166" s="241"/>
      <c r="E166" s="135"/>
      <c r="F166" s="199"/>
      <c r="H166" s="222"/>
      <c r="K166" s="234"/>
      <c r="M166" s="273"/>
      <c r="O166" s="240">
        <f>versements!X172</f>
        <v>0</v>
      </c>
      <c r="P166" s="240">
        <f>versements!Y172</f>
        <v>0</v>
      </c>
      <c r="Q166" s="240">
        <f>versements!Z172</f>
        <v>0</v>
      </c>
      <c r="R166" s="240">
        <f>versements!AA172</f>
        <v>0</v>
      </c>
      <c r="S166" s="240">
        <f>versements!AB172</f>
        <v>0</v>
      </c>
      <c r="T166" s="240">
        <f>versements!AC172</f>
        <v>0</v>
      </c>
      <c r="U166" s="240">
        <f>versements!AD172</f>
        <v>0</v>
      </c>
    </row>
    <row r="167" spans="1:21" ht="17.100000000000001" customHeight="1" x14ac:dyDescent="0.25">
      <c r="A167" s="1" t="str">
        <f t="shared" si="4"/>
        <v xml:space="preserve">  </v>
      </c>
      <c r="B167" s="219"/>
      <c r="C167" s="211"/>
      <c r="D167" s="241"/>
      <c r="E167" s="135"/>
      <c r="J167" s="232"/>
      <c r="K167" s="234"/>
      <c r="M167" s="273">
        <v>42657</v>
      </c>
      <c r="O167" s="240">
        <f>versements!X173</f>
        <v>0</v>
      </c>
      <c r="P167" s="240">
        <f>versements!Y173</f>
        <v>0</v>
      </c>
      <c r="Q167" s="240">
        <f>versements!Z173</f>
        <v>0</v>
      </c>
      <c r="R167" s="240">
        <f>versements!AA173</f>
        <v>0</v>
      </c>
      <c r="S167" s="240">
        <f>versements!AB173</f>
        <v>0</v>
      </c>
      <c r="T167" s="240">
        <f>versements!AC173</f>
        <v>0</v>
      </c>
      <c r="U167" s="240">
        <f>versements!AD173</f>
        <v>0</v>
      </c>
    </row>
    <row r="168" spans="1:21" ht="17.100000000000001" customHeight="1" x14ac:dyDescent="0.25">
      <c r="A168" s="1" t="str">
        <f t="shared" si="4"/>
        <v xml:space="preserve">  </v>
      </c>
      <c r="B168" s="219"/>
      <c r="D168" s="241"/>
      <c r="E168" s="135"/>
      <c r="F168" s="199"/>
      <c r="H168" s="222"/>
      <c r="K168" s="234"/>
      <c r="M168" s="273"/>
      <c r="O168" s="240">
        <f>versements!X174</f>
        <v>0</v>
      </c>
      <c r="P168" s="240">
        <f>versements!Y174</f>
        <v>0</v>
      </c>
      <c r="Q168" s="240">
        <f>versements!Z174</f>
        <v>0</v>
      </c>
      <c r="R168" s="240">
        <f>versements!AA174</f>
        <v>0</v>
      </c>
      <c r="S168" s="240">
        <f>versements!AB174</f>
        <v>0</v>
      </c>
      <c r="T168" s="240">
        <f>versements!AC174</f>
        <v>0</v>
      </c>
      <c r="U168" s="240">
        <f>versements!AD174</f>
        <v>0</v>
      </c>
    </row>
    <row r="169" spans="1:21" ht="17.100000000000001" customHeight="1" x14ac:dyDescent="0.25">
      <c r="A169" s="1" t="str">
        <f t="shared" si="4"/>
        <v xml:space="preserve">  </v>
      </c>
      <c r="B169" s="219"/>
      <c r="C169" s="211"/>
      <c r="D169" s="241"/>
      <c r="E169" s="135"/>
      <c r="H169" s="222"/>
      <c r="J169" s="232"/>
      <c r="K169" s="234"/>
      <c r="M169" s="273">
        <v>42337</v>
      </c>
      <c r="O169" s="240">
        <f>versements!X175</f>
        <v>0</v>
      </c>
      <c r="P169" s="240">
        <f>versements!Y175</f>
        <v>0</v>
      </c>
      <c r="Q169" s="240">
        <f>versements!Z175</f>
        <v>0</v>
      </c>
      <c r="R169" s="240">
        <f>versements!AA175</f>
        <v>0</v>
      </c>
      <c r="S169" s="240">
        <f>versements!AB175</f>
        <v>0</v>
      </c>
      <c r="T169" s="240">
        <f>versements!AC175</f>
        <v>0</v>
      </c>
      <c r="U169" s="240">
        <f>versements!AD175</f>
        <v>0</v>
      </c>
    </row>
    <row r="170" spans="1:21" ht="17.100000000000001" customHeight="1" x14ac:dyDescent="0.25">
      <c r="A170" s="1" t="str">
        <f t="shared" si="4"/>
        <v xml:space="preserve">  </v>
      </c>
      <c r="B170" s="219"/>
      <c r="C170" s="217"/>
      <c r="D170" s="241"/>
      <c r="E170" s="135"/>
      <c r="F170" s="199"/>
      <c r="H170" s="222"/>
      <c r="K170" s="234"/>
      <c r="M170" s="273">
        <v>39647</v>
      </c>
      <c r="O170" s="240">
        <f>versements!X176</f>
        <v>0</v>
      </c>
      <c r="P170" s="240">
        <f>versements!Y176</f>
        <v>0</v>
      </c>
      <c r="Q170" s="240">
        <f>versements!Z176</f>
        <v>0</v>
      </c>
      <c r="R170" s="240">
        <f>versements!AA176</f>
        <v>0</v>
      </c>
      <c r="S170" s="240">
        <f>versements!AB176</f>
        <v>0</v>
      </c>
      <c r="T170" s="240">
        <f>versements!AC176</f>
        <v>0</v>
      </c>
      <c r="U170" s="240">
        <f>versements!AD176</f>
        <v>0</v>
      </c>
    </row>
    <row r="171" spans="1:21" ht="17.100000000000001" customHeight="1" x14ac:dyDescent="0.25">
      <c r="A171" s="1" t="str">
        <f t="shared" si="4"/>
        <v xml:space="preserve">  </v>
      </c>
      <c r="B171" s="219"/>
      <c r="D171" s="241"/>
      <c r="E171" s="138"/>
      <c r="F171" s="199"/>
      <c r="H171" s="222"/>
      <c r="K171" s="234"/>
      <c r="M171" s="273"/>
      <c r="O171" s="240">
        <f>versements!X177</f>
        <v>0</v>
      </c>
      <c r="P171" s="240">
        <f>versements!Y177</f>
        <v>0</v>
      </c>
      <c r="Q171" s="240">
        <f>versements!Z177</f>
        <v>0</v>
      </c>
      <c r="R171" s="240">
        <f>versements!AA177</f>
        <v>0</v>
      </c>
      <c r="S171" s="240">
        <f>versements!AB177</f>
        <v>0</v>
      </c>
      <c r="T171" s="240">
        <f>versements!AC177</f>
        <v>0</v>
      </c>
      <c r="U171" s="240">
        <f>versements!AD177</f>
        <v>0</v>
      </c>
    </row>
    <row r="172" spans="1:21" ht="17.100000000000001" customHeight="1" x14ac:dyDescent="0.25">
      <c r="A172" s="1" t="str">
        <f t="shared" si="4"/>
        <v xml:space="preserve">  </v>
      </c>
      <c r="B172" s="219"/>
      <c r="C172" s="211"/>
      <c r="D172" s="241"/>
      <c r="E172" s="135"/>
      <c r="F172" s="199"/>
      <c r="H172" s="222"/>
      <c r="K172" s="234"/>
      <c r="M172" s="273">
        <v>42622</v>
      </c>
      <c r="O172" s="240">
        <f>versements!X178</f>
        <v>0</v>
      </c>
      <c r="P172" s="240">
        <f>versements!Y178</f>
        <v>0</v>
      </c>
      <c r="Q172" s="240">
        <f>versements!Z178</f>
        <v>0</v>
      </c>
      <c r="R172" s="240">
        <f>versements!AA178</f>
        <v>0</v>
      </c>
      <c r="S172" s="240">
        <f>versements!AB178</f>
        <v>0</v>
      </c>
      <c r="T172" s="240">
        <f>versements!AC178</f>
        <v>0</v>
      </c>
      <c r="U172" s="240">
        <f>versements!AD178</f>
        <v>0</v>
      </c>
    </row>
    <row r="173" spans="1:21" ht="17.100000000000001" customHeight="1" x14ac:dyDescent="0.25">
      <c r="A173" s="1" t="str">
        <f t="shared" si="4"/>
        <v xml:space="preserve">  </v>
      </c>
      <c r="B173" s="219"/>
      <c r="D173" s="241"/>
      <c r="E173" s="138"/>
      <c r="H173" s="222"/>
      <c r="K173" s="234"/>
      <c r="M173" s="273"/>
      <c r="O173" s="240">
        <f>versements!X179</f>
        <v>0</v>
      </c>
      <c r="P173" s="240">
        <f>versements!Y179</f>
        <v>0</v>
      </c>
      <c r="Q173" s="240">
        <f>versements!Z179</f>
        <v>0</v>
      </c>
      <c r="R173" s="240">
        <f>versements!AA179</f>
        <v>0</v>
      </c>
      <c r="S173" s="240">
        <f>versements!AB179</f>
        <v>0</v>
      </c>
      <c r="T173" s="240">
        <f>versements!AC179</f>
        <v>0</v>
      </c>
      <c r="U173" s="240">
        <f>versements!AD179</f>
        <v>0</v>
      </c>
    </row>
    <row r="174" spans="1:21" ht="17.100000000000001" customHeight="1" x14ac:dyDescent="0.25">
      <c r="A174" s="1" t="str">
        <f t="shared" si="4"/>
        <v xml:space="preserve">  </v>
      </c>
      <c r="B174" s="219"/>
      <c r="D174" s="241"/>
      <c r="E174" s="138"/>
      <c r="H174" s="222"/>
      <c r="K174" s="234"/>
      <c r="M174" s="273">
        <v>36855</v>
      </c>
      <c r="O174" s="240">
        <f>versements!X180</f>
        <v>0</v>
      </c>
      <c r="P174" s="240">
        <f>versements!Y180</f>
        <v>0</v>
      </c>
      <c r="Q174" s="240">
        <f>versements!Z180</f>
        <v>0</v>
      </c>
      <c r="R174" s="240">
        <f>versements!AA180</f>
        <v>0</v>
      </c>
      <c r="S174" s="240">
        <f>versements!AB180</f>
        <v>0</v>
      </c>
      <c r="T174" s="240">
        <f>versements!AC180</f>
        <v>0</v>
      </c>
      <c r="U174" s="240">
        <f>versements!AD180</f>
        <v>0</v>
      </c>
    </row>
    <row r="175" spans="1:21" ht="17.100000000000001" customHeight="1" x14ac:dyDescent="0.25">
      <c r="A175" s="1" t="str">
        <f t="shared" si="4"/>
        <v xml:space="preserve">  </v>
      </c>
      <c r="B175" s="219"/>
      <c r="D175" s="241"/>
      <c r="E175" s="138"/>
      <c r="H175" s="222"/>
      <c r="K175" s="234"/>
      <c r="M175" s="273">
        <v>36855</v>
      </c>
      <c r="O175" s="240">
        <f>versements!X181</f>
        <v>0</v>
      </c>
      <c r="P175" s="240">
        <f>versements!Y181</f>
        <v>0</v>
      </c>
      <c r="Q175" s="240">
        <f>versements!Z181</f>
        <v>0</v>
      </c>
      <c r="R175" s="240">
        <f>versements!AA181</f>
        <v>0</v>
      </c>
      <c r="S175" s="240">
        <f>versements!AB181</f>
        <v>0</v>
      </c>
      <c r="T175" s="240">
        <f>versements!AC181</f>
        <v>0</v>
      </c>
      <c r="U175" s="240">
        <f>versements!AD181</f>
        <v>0</v>
      </c>
    </row>
    <row r="176" spans="1:21" ht="17.100000000000001" customHeight="1" x14ac:dyDescent="0.25">
      <c r="A176" s="1" t="str">
        <f t="shared" si="4"/>
        <v xml:space="preserve">  </v>
      </c>
      <c r="B176" s="219"/>
      <c r="C176" s="211"/>
      <c r="D176" s="241"/>
      <c r="E176" s="135"/>
      <c r="K176" s="234"/>
      <c r="M176" s="273">
        <v>42699</v>
      </c>
      <c r="O176" s="240">
        <f>versements!X182</f>
        <v>0</v>
      </c>
      <c r="P176" s="240">
        <f>versements!Y182</f>
        <v>0</v>
      </c>
      <c r="Q176" s="240">
        <f>versements!Z182</f>
        <v>0</v>
      </c>
      <c r="R176" s="240">
        <f>versements!AA182</f>
        <v>0</v>
      </c>
      <c r="S176" s="240">
        <f>versements!AB182</f>
        <v>0</v>
      </c>
      <c r="T176" s="240">
        <f>versements!AC182</f>
        <v>0</v>
      </c>
      <c r="U176" s="240">
        <f>versements!AD182</f>
        <v>0</v>
      </c>
    </row>
    <row r="177" spans="1:21" ht="17.100000000000001" customHeight="1" x14ac:dyDescent="0.25">
      <c r="A177" s="1" t="str">
        <f t="shared" si="4"/>
        <v xml:space="preserve">  </v>
      </c>
      <c r="B177" s="219"/>
      <c r="D177" s="241"/>
      <c r="E177" s="135"/>
      <c r="F177" s="199"/>
      <c r="H177" s="222"/>
      <c r="I177" s="146"/>
      <c r="K177" s="234"/>
      <c r="M177" s="273"/>
      <c r="O177" s="240">
        <f>versements!X183</f>
        <v>0</v>
      </c>
      <c r="P177" s="240">
        <f>versements!Y183</f>
        <v>0</v>
      </c>
      <c r="Q177" s="240">
        <f>versements!Z183</f>
        <v>0</v>
      </c>
      <c r="R177" s="240">
        <f>versements!AA183</f>
        <v>0</v>
      </c>
      <c r="S177" s="240">
        <f>versements!AB183</f>
        <v>0</v>
      </c>
      <c r="T177" s="240">
        <f>versements!AC183</f>
        <v>0</v>
      </c>
      <c r="U177" s="240">
        <f>versements!AD183</f>
        <v>0</v>
      </c>
    </row>
    <row r="178" spans="1:21" ht="17.100000000000001" customHeight="1" x14ac:dyDescent="0.25">
      <c r="A178" s="1" t="str">
        <f t="shared" si="4"/>
        <v xml:space="preserve">  </v>
      </c>
      <c r="B178" s="219"/>
      <c r="C178" s="213"/>
      <c r="D178" s="241"/>
      <c r="E178" s="135"/>
      <c r="F178" s="199"/>
      <c r="H178" s="222"/>
      <c r="K178" s="234"/>
      <c r="M178" s="273"/>
      <c r="O178" s="240">
        <f>versements!X184</f>
        <v>0</v>
      </c>
      <c r="P178" s="240">
        <f>versements!Y184</f>
        <v>0</v>
      </c>
      <c r="Q178" s="240">
        <f>versements!Z184</f>
        <v>0</v>
      </c>
      <c r="R178" s="240">
        <f>versements!AA184</f>
        <v>0</v>
      </c>
      <c r="S178" s="240">
        <f>versements!AB184</f>
        <v>0</v>
      </c>
      <c r="T178" s="240">
        <f>versements!AC184</f>
        <v>0</v>
      </c>
      <c r="U178" s="240">
        <f>versements!AD184</f>
        <v>0</v>
      </c>
    </row>
    <row r="179" spans="1:21" ht="17.100000000000001" customHeight="1" x14ac:dyDescent="0.25">
      <c r="A179" s="1" t="str">
        <f t="shared" si="4"/>
        <v xml:space="preserve">  </v>
      </c>
      <c r="B179" s="219"/>
      <c r="C179" s="211"/>
      <c r="D179" s="241"/>
      <c r="E179" s="135"/>
      <c r="H179" s="222"/>
      <c r="K179" s="234"/>
      <c r="M179" s="273">
        <v>42344</v>
      </c>
      <c r="O179" s="240">
        <f>versements!X185</f>
        <v>0</v>
      </c>
      <c r="P179" s="240">
        <f>versements!Y185</f>
        <v>0</v>
      </c>
      <c r="Q179" s="240">
        <f>versements!Z185</f>
        <v>0</v>
      </c>
      <c r="R179" s="240">
        <f>versements!AA185</f>
        <v>0</v>
      </c>
      <c r="S179" s="240">
        <f>versements!AB185</f>
        <v>0</v>
      </c>
      <c r="T179" s="240">
        <f>versements!AC185</f>
        <v>0</v>
      </c>
      <c r="U179" s="240">
        <f>versements!AD185</f>
        <v>0</v>
      </c>
    </row>
    <row r="180" spans="1:21" ht="17.100000000000001" customHeight="1" x14ac:dyDescent="0.25">
      <c r="A180" s="1" t="str">
        <f t="shared" si="4"/>
        <v xml:space="preserve">  </v>
      </c>
      <c r="B180" s="219"/>
      <c r="C180" s="211"/>
      <c r="D180" s="241"/>
      <c r="E180" s="135"/>
      <c r="H180" s="222"/>
      <c r="K180" s="234"/>
      <c r="M180" s="273">
        <v>40830</v>
      </c>
      <c r="O180" s="240">
        <f>versements!X186</f>
        <v>0</v>
      </c>
      <c r="P180" s="240">
        <f>versements!Y186</f>
        <v>0</v>
      </c>
      <c r="Q180" s="240">
        <f>versements!Z186</f>
        <v>0</v>
      </c>
      <c r="R180" s="240">
        <f>versements!AA186</f>
        <v>0</v>
      </c>
      <c r="S180" s="240">
        <f>versements!AB186</f>
        <v>0</v>
      </c>
      <c r="T180" s="240">
        <f>versements!AC186</f>
        <v>0</v>
      </c>
      <c r="U180" s="240">
        <f>versements!AD186</f>
        <v>0</v>
      </c>
    </row>
    <row r="181" spans="1:21" ht="17.100000000000001" customHeight="1" x14ac:dyDescent="0.25">
      <c r="A181" s="1" t="str">
        <f t="shared" si="4"/>
        <v xml:space="preserve">  </v>
      </c>
      <c r="B181" s="219"/>
      <c r="C181" s="211"/>
      <c r="D181" s="241"/>
      <c r="E181" s="135"/>
      <c r="H181" s="222"/>
      <c r="J181" s="232"/>
      <c r="K181" s="234"/>
      <c r="M181" s="273">
        <v>40795</v>
      </c>
      <c r="O181" s="240">
        <f>versements!X187</f>
        <v>0</v>
      </c>
      <c r="P181" s="240">
        <f>versements!Y187</f>
        <v>0</v>
      </c>
      <c r="Q181" s="240">
        <f>versements!Z187</f>
        <v>0</v>
      </c>
      <c r="R181" s="240">
        <f>versements!AA187</f>
        <v>0</v>
      </c>
      <c r="S181" s="240">
        <f>versements!AB187</f>
        <v>0</v>
      </c>
      <c r="T181" s="240">
        <f>versements!AC187</f>
        <v>0</v>
      </c>
      <c r="U181" s="240">
        <f>versements!AD187</f>
        <v>0</v>
      </c>
    </row>
    <row r="182" spans="1:21" ht="17.100000000000001" customHeight="1" x14ac:dyDescent="0.25">
      <c r="A182" s="1" t="str">
        <f t="shared" si="4"/>
        <v xml:space="preserve">  </v>
      </c>
      <c r="B182" s="220"/>
      <c r="C182" s="214"/>
      <c r="D182" s="241"/>
      <c r="E182" s="135"/>
      <c r="F182" s="199"/>
      <c r="H182" s="222"/>
      <c r="K182" s="234"/>
      <c r="M182" s="273">
        <v>41607</v>
      </c>
      <c r="O182" s="240">
        <f>versements!X188</f>
        <v>0</v>
      </c>
      <c r="P182" s="240">
        <f>versements!Y188</f>
        <v>0</v>
      </c>
      <c r="Q182" s="240">
        <f>versements!Z188</f>
        <v>0</v>
      </c>
      <c r="R182" s="240">
        <f>versements!AA188</f>
        <v>0</v>
      </c>
      <c r="S182" s="240">
        <f>versements!AB188</f>
        <v>0</v>
      </c>
      <c r="T182" s="240">
        <f>versements!AC188</f>
        <v>0</v>
      </c>
      <c r="U182" s="240">
        <f>versements!AD188</f>
        <v>0</v>
      </c>
    </row>
    <row r="183" spans="1:21" ht="17.100000000000001" customHeight="1" x14ac:dyDescent="0.25">
      <c r="A183" s="1" t="str">
        <f t="shared" si="4"/>
        <v xml:space="preserve">  </v>
      </c>
      <c r="B183" s="219"/>
      <c r="C183" s="211"/>
      <c r="D183" s="241"/>
      <c r="E183" s="135"/>
      <c r="H183" s="222"/>
      <c r="K183" s="234"/>
      <c r="M183" s="273">
        <v>41607</v>
      </c>
      <c r="O183" s="240">
        <f>versements!X189</f>
        <v>0</v>
      </c>
      <c r="P183" s="240">
        <f>versements!Y189</f>
        <v>0</v>
      </c>
      <c r="Q183" s="240">
        <f>versements!Z189</f>
        <v>0</v>
      </c>
      <c r="R183" s="240">
        <f>versements!AA189</f>
        <v>0</v>
      </c>
      <c r="S183" s="240">
        <f>versements!AB189</f>
        <v>0</v>
      </c>
      <c r="T183" s="240">
        <f>versements!AC189</f>
        <v>0</v>
      </c>
      <c r="U183" s="240">
        <f>versements!AD189</f>
        <v>0</v>
      </c>
    </row>
    <row r="184" spans="1:21" ht="17.100000000000001" customHeight="1" x14ac:dyDescent="0.25">
      <c r="A184" s="1" t="str">
        <f t="shared" si="4"/>
        <v xml:space="preserve">  </v>
      </c>
      <c r="B184" s="219"/>
      <c r="C184" s="211"/>
      <c r="D184" s="241"/>
      <c r="E184" s="135"/>
      <c r="F184" s="199"/>
      <c r="K184" s="234"/>
      <c r="M184" s="273"/>
      <c r="O184" s="240">
        <f>versements!X190</f>
        <v>0</v>
      </c>
      <c r="P184" s="240">
        <f>versements!Y190</f>
        <v>0</v>
      </c>
      <c r="Q184" s="240">
        <f>versements!Z190</f>
        <v>0</v>
      </c>
      <c r="R184" s="240">
        <f>versements!AA190</f>
        <v>0</v>
      </c>
      <c r="S184" s="240">
        <f>versements!AB190</f>
        <v>0</v>
      </c>
      <c r="T184" s="240">
        <f>versements!AC190</f>
        <v>0</v>
      </c>
      <c r="U184" s="240">
        <f>versements!AD190</f>
        <v>0</v>
      </c>
    </row>
    <row r="185" spans="1:21" ht="17.100000000000001" customHeight="1" x14ac:dyDescent="0.25">
      <c r="A185" s="1" t="str">
        <f t="shared" si="4"/>
        <v xml:space="preserve">  </v>
      </c>
      <c r="B185" s="219"/>
      <c r="D185" s="241"/>
      <c r="E185" s="135"/>
      <c r="K185" s="234"/>
      <c r="M185" s="273"/>
      <c r="O185" s="240">
        <f>versements!X191</f>
        <v>0</v>
      </c>
      <c r="P185" s="240">
        <f>versements!Y191</f>
        <v>0</v>
      </c>
      <c r="Q185" s="240">
        <f>versements!Z191</f>
        <v>0</v>
      </c>
      <c r="R185" s="240">
        <f>versements!AA191</f>
        <v>0</v>
      </c>
      <c r="S185" s="240">
        <f>versements!AB191</f>
        <v>0</v>
      </c>
      <c r="T185" s="240">
        <f>versements!AC191</f>
        <v>0</v>
      </c>
      <c r="U185" s="240">
        <f>versements!AD191</f>
        <v>0</v>
      </c>
    </row>
    <row r="186" spans="1:21" ht="17.100000000000001" customHeight="1" x14ac:dyDescent="0.25">
      <c r="A186" s="1" t="str">
        <f t="shared" si="4"/>
        <v xml:space="preserve">  </v>
      </c>
      <c r="B186" s="219"/>
      <c r="D186" s="241"/>
      <c r="E186" s="138"/>
      <c r="F186" s="199"/>
      <c r="J186" s="232"/>
      <c r="K186" s="234"/>
      <c r="M186" s="273">
        <v>40180</v>
      </c>
      <c r="O186" s="240">
        <f>versements!X192</f>
        <v>0</v>
      </c>
      <c r="P186" s="240">
        <f>versements!Y192</f>
        <v>0</v>
      </c>
      <c r="Q186" s="240">
        <f>versements!Z192</f>
        <v>0</v>
      </c>
      <c r="R186" s="240">
        <f>versements!AA192</f>
        <v>0</v>
      </c>
      <c r="S186" s="240">
        <f>versements!AB192</f>
        <v>0</v>
      </c>
      <c r="T186" s="240">
        <f>versements!AC192</f>
        <v>0</v>
      </c>
      <c r="U186" s="240">
        <f>versements!AD192</f>
        <v>0</v>
      </c>
    </row>
    <row r="187" spans="1:21" ht="17.100000000000001" customHeight="1" x14ac:dyDescent="0.25">
      <c r="A187" s="1" t="str">
        <f t="shared" si="4"/>
        <v xml:space="preserve">  </v>
      </c>
      <c r="B187" s="219"/>
      <c r="D187" s="241"/>
      <c r="E187" s="138"/>
      <c r="F187" s="199"/>
      <c r="H187" s="222"/>
      <c r="I187" s="228"/>
      <c r="J187" s="232"/>
      <c r="K187" s="234"/>
      <c r="M187" s="273">
        <v>40180</v>
      </c>
      <c r="O187" s="240">
        <f>versements!X193</f>
        <v>0</v>
      </c>
      <c r="P187" s="240">
        <f>versements!Y193</f>
        <v>0</v>
      </c>
      <c r="Q187" s="240">
        <f>versements!Z193</f>
        <v>0</v>
      </c>
      <c r="R187" s="240">
        <f>versements!AA193</f>
        <v>0</v>
      </c>
      <c r="S187" s="240">
        <f>versements!AB193</f>
        <v>0</v>
      </c>
      <c r="T187" s="240">
        <f>versements!AC193</f>
        <v>0</v>
      </c>
      <c r="U187" s="240">
        <f>versements!AD193</f>
        <v>0</v>
      </c>
    </row>
    <row r="188" spans="1:21" ht="17.100000000000001" customHeight="1" x14ac:dyDescent="0.25">
      <c r="A188" s="1" t="str">
        <f t="shared" si="4"/>
        <v xml:space="preserve">  </v>
      </c>
      <c r="B188" s="219"/>
      <c r="D188" s="241"/>
      <c r="E188" s="138"/>
      <c r="K188" s="234"/>
      <c r="M188" s="273"/>
      <c r="O188" s="240">
        <f>versements!X194</f>
        <v>0</v>
      </c>
      <c r="P188" s="240">
        <f>versements!Y194</f>
        <v>0</v>
      </c>
      <c r="Q188" s="240">
        <f>versements!Z194</f>
        <v>0</v>
      </c>
      <c r="R188" s="240">
        <f>versements!AA194</f>
        <v>0</v>
      </c>
      <c r="S188" s="240">
        <f>versements!AB194</f>
        <v>0</v>
      </c>
      <c r="T188" s="240">
        <f>versements!AC194</f>
        <v>0</v>
      </c>
      <c r="U188" s="240">
        <f>versements!AD194</f>
        <v>0</v>
      </c>
    </row>
    <row r="189" spans="1:21" ht="17.100000000000001" customHeight="1" x14ac:dyDescent="0.25">
      <c r="A189" s="1" t="str">
        <f t="shared" si="4"/>
        <v xml:space="preserve">  </v>
      </c>
      <c r="B189" s="219"/>
      <c r="C189" s="211"/>
      <c r="D189" s="241"/>
      <c r="E189" s="135"/>
      <c r="H189" s="222"/>
      <c r="J189" s="232"/>
      <c r="K189" s="234"/>
      <c r="M189" s="273">
        <v>41607</v>
      </c>
      <c r="O189" s="240">
        <f>versements!X195</f>
        <v>0</v>
      </c>
      <c r="P189" s="240">
        <f>versements!Y195</f>
        <v>0</v>
      </c>
      <c r="Q189" s="240">
        <f>versements!Z195</f>
        <v>0</v>
      </c>
      <c r="R189" s="240">
        <f>versements!AA195</f>
        <v>0</v>
      </c>
      <c r="S189" s="240">
        <f>versements!AB195</f>
        <v>0</v>
      </c>
      <c r="T189" s="240">
        <f>versements!AC195</f>
        <v>0</v>
      </c>
      <c r="U189" s="240">
        <f>versements!AD195</f>
        <v>0</v>
      </c>
    </row>
    <row r="190" spans="1:21" ht="17.100000000000001" customHeight="1" x14ac:dyDescent="0.25">
      <c r="A190" s="1" t="str">
        <f t="shared" si="4"/>
        <v xml:space="preserve">  </v>
      </c>
      <c r="B190" s="219"/>
      <c r="C190" s="211"/>
      <c r="D190" s="241"/>
      <c r="E190" s="135"/>
      <c r="H190" s="222"/>
      <c r="J190" s="232"/>
      <c r="K190" s="234"/>
      <c r="M190" s="273">
        <v>41607</v>
      </c>
      <c r="O190" s="240">
        <f>versements!X196</f>
        <v>0</v>
      </c>
      <c r="P190" s="240">
        <f>versements!Y196</f>
        <v>0</v>
      </c>
      <c r="Q190" s="240">
        <f>versements!Z196</f>
        <v>0</v>
      </c>
      <c r="R190" s="240">
        <f>versements!AA196</f>
        <v>0</v>
      </c>
      <c r="S190" s="240">
        <f>versements!AB196</f>
        <v>0</v>
      </c>
      <c r="T190" s="240">
        <f>versements!AC196</f>
        <v>0</v>
      </c>
      <c r="U190" s="240">
        <f>versements!AD196</f>
        <v>0</v>
      </c>
    </row>
    <row r="191" spans="1:21" ht="17.100000000000001" customHeight="1" x14ac:dyDescent="0.25">
      <c r="A191" s="1" t="str">
        <f t="shared" si="4"/>
        <v xml:space="preserve">  </v>
      </c>
      <c r="B191" s="219"/>
      <c r="D191" s="241"/>
      <c r="E191" s="138"/>
      <c r="H191" s="222"/>
      <c r="K191" s="234"/>
      <c r="M191" s="273">
        <v>39760</v>
      </c>
      <c r="O191" s="240">
        <f>versements!X197</f>
        <v>0</v>
      </c>
      <c r="P191" s="240">
        <f>versements!Y197</f>
        <v>0</v>
      </c>
      <c r="Q191" s="240">
        <f>versements!Z197</f>
        <v>0</v>
      </c>
      <c r="R191" s="240">
        <f>versements!AA197</f>
        <v>0</v>
      </c>
      <c r="S191" s="240">
        <f>versements!AB197</f>
        <v>0</v>
      </c>
      <c r="T191" s="240">
        <f>versements!AC197</f>
        <v>0</v>
      </c>
      <c r="U191" s="240">
        <f>versements!AD197</f>
        <v>0</v>
      </c>
    </row>
    <row r="192" spans="1:21" ht="17.100000000000001" customHeight="1" x14ac:dyDescent="0.25">
      <c r="A192" s="1" t="str">
        <f t="shared" si="4"/>
        <v xml:space="preserve">  </v>
      </c>
      <c r="B192" s="219"/>
      <c r="C192" s="211"/>
      <c r="D192" s="241"/>
      <c r="E192" s="135"/>
      <c r="H192" s="222"/>
      <c r="J192" s="232"/>
      <c r="K192" s="234"/>
      <c r="M192" s="273">
        <v>42335</v>
      </c>
      <c r="O192" s="240">
        <f>versements!X198</f>
        <v>0</v>
      </c>
      <c r="P192" s="240">
        <f>versements!Y198</f>
        <v>0</v>
      </c>
      <c r="Q192" s="240">
        <f>versements!Z198</f>
        <v>0</v>
      </c>
      <c r="R192" s="240">
        <f>versements!AA198</f>
        <v>0</v>
      </c>
      <c r="S192" s="240">
        <f>versements!AB198</f>
        <v>0</v>
      </c>
      <c r="T192" s="240">
        <f>versements!AC198</f>
        <v>0</v>
      </c>
      <c r="U192" s="240">
        <f>versements!AD198</f>
        <v>0</v>
      </c>
    </row>
    <row r="193" spans="1:21" ht="17.100000000000001" customHeight="1" x14ac:dyDescent="0.25">
      <c r="A193" s="1" t="str">
        <f t="shared" si="4"/>
        <v xml:space="preserve">  </v>
      </c>
      <c r="B193" s="219"/>
      <c r="C193" s="211"/>
      <c r="D193" s="241"/>
      <c r="E193" s="135"/>
      <c r="H193" s="222"/>
      <c r="J193" s="232"/>
      <c r="K193" s="234"/>
      <c r="M193" s="273">
        <v>42335</v>
      </c>
      <c r="O193" s="240">
        <f>versements!X199</f>
        <v>0</v>
      </c>
      <c r="P193" s="240">
        <f>versements!Y199</f>
        <v>0</v>
      </c>
      <c r="Q193" s="240">
        <f>versements!Z199</f>
        <v>0</v>
      </c>
      <c r="R193" s="240">
        <f>versements!AA199</f>
        <v>0</v>
      </c>
      <c r="S193" s="240">
        <f>versements!AB199</f>
        <v>0</v>
      </c>
      <c r="T193" s="240">
        <f>versements!AC199</f>
        <v>0</v>
      </c>
      <c r="U193" s="240">
        <f>versements!AD199</f>
        <v>0</v>
      </c>
    </row>
    <row r="194" spans="1:21" ht="17.100000000000001" customHeight="1" x14ac:dyDescent="0.25">
      <c r="A194" s="1" t="str">
        <f t="shared" ref="A194:A251" si="5">B194&amp;"  "&amp;C194</f>
        <v xml:space="preserve">  </v>
      </c>
      <c r="B194" s="220"/>
      <c r="C194" s="216"/>
      <c r="D194" s="241"/>
      <c r="E194" s="139"/>
      <c r="F194" s="199"/>
      <c r="H194" s="222"/>
      <c r="J194" s="232"/>
      <c r="K194" s="234"/>
      <c r="M194" s="273"/>
      <c r="O194" s="240">
        <f>versements!X200</f>
        <v>0</v>
      </c>
      <c r="P194" s="240">
        <f>versements!Y200</f>
        <v>0</v>
      </c>
      <c r="Q194" s="240">
        <f>versements!Z200</f>
        <v>0</v>
      </c>
      <c r="R194" s="240">
        <f>versements!AA200</f>
        <v>0</v>
      </c>
      <c r="S194" s="240">
        <f>versements!AB200</f>
        <v>0</v>
      </c>
      <c r="T194" s="240">
        <f>versements!AC200</f>
        <v>0</v>
      </c>
      <c r="U194" s="240">
        <f>versements!AD200</f>
        <v>0</v>
      </c>
    </row>
    <row r="195" spans="1:21" ht="17.100000000000001" customHeight="1" x14ac:dyDescent="0.25">
      <c r="A195" s="1" t="str">
        <f t="shared" si="5"/>
        <v xml:space="preserve">  </v>
      </c>
      <c r="B195" s="219"/>
      <c r="D195" s="241"/>
      <c r="E195" s="135"/>
      <c r="F195" s="199"/>
      <c r="H195" s="222"/>
      <c r="K195" s="234"/>
      <c r="M195" s="273">
        <v>39416</v>
      </c>
      <c r="O195" s="240">
        <f>versements!X201</f>
        <v>0</v>
      </c>
      <c r="P195" s="240">
        <f>versements!Y201</f>
        <v>0</v>
      </c>
      <c r="Q195" s="240">
        <f>versements!Z201</f>
        <v>0</v>
      </c>
      <c r="R195" s="240">
        <f>versements!AA201</f>
        <v>0</v>
      </c>
      <c r="S195" s="240">
        <f>versements!AB201</f>
        <v>0</v>
      </c>
      <c r="T195" s="240">
        <f>versements!AC201</f>
        <v>0</v>
      </c>
      <c r="U195" s="240">
        <f>versements!AD201</f>
        <v>0</v>
      </c>
    </row>
    <row r="196" spans="1:21" ht="17.100000000000001" customHeight="1" x14ac:dyDescent="0.25">
      <c r="A196" s="1" t="str">
        <f t="shared" si="5"/>
        <v xml:space="preserve">  </v>
      </c>
      <c r="B196" s="219"/>
      <c r="C196" s="211"/>
      <c r="D196" s="241"/>
      <c r="E196" s="135"/>
      <c r="H196" s="222"/>
      <c r="K196" s="234"/>
      <c r="M196" s="273">
        <v>41609</v>
      </c>
      <c r="O196" s="240">
        <f>versements!X202</f>
        <v>0</v>
      </c>
      <c r="P196" s="240">
        <f>versements!Y202</f>
        <v>0</v>
      </c>
      <c r="Q196" s="240">
        <f>versements!Z202</f>
        <v>0</v>
      </c>
      <c r="R196" s="240">
        <f>versements!AA202</f>
        <v>0</v>
      </c>
      <c r="S196" s="240">
        <f>versements!AB202</f>
        <v>0</v>
      </c>
      <c r="T196" s="240">
        <f>versements!AC202</f>
        <v>0</v>
      </c>
      <c r="U196" s="240">
        <f>versements!AD202</f>
        <v>0</v>
      </c>
    </row>
    <row r="197" spans="1:21" ht="17.100000000000001" customHeight="1" x14ac:dyDescent="0.25">
      <c r="A197" s="1" t="str">
        <f t="shared" si="5"/>
        <v xml:space="preserve">  </v>
      </c>
      <c r="B197" s="219"/>
      <c r="D197" s="241"/>
      <c r="E197" s="135"/>
      <c r="F197" s="199"/>
      <c r="J197" s="232"/>
      <c r="K197" s="234"/>
      <c r="M197" s="273"/>
      <c r="O197" s="240">
        <f>versements!X203</f>
        <v>0</v>
      </c>
      <c r="P197" s="240">
        <f>versements!Y203</f>
        <v>0</v>
      </c>
      <c r="Q197" s="240">
        <f>versements!Z203</f>
        <v>0</v>
      </c>
      <c r="R197" s="240">
        <f>versements!AA203</f>
        <v>0</v>
      </c>
      <c r="S197" s="240">
        <f>versements!AB203</f>
        <v>0</v>
      </c>
      <c r="T197" s="240">
        <f>versements!AC203</f>
        <v>0</v>
      </c>
      <c r="U197" s="240">
        <f>versements!AD203</f>
        <v>0</v>
      </c>
    </row>
    <row r="198" spans="1:21" ht="17.100000000000001" customHeight="1" x14ac:dyDescent="0.25">
      <c r="A198" s="1" t="str">
        <f t="shared" si="5"/>
        <v xml:space="preserve">  </v>
      </c>
      <c r="B198" s="219"/>
      <c r="C198" s="211"/>
      <c r="D198" s="241"/>
      <c r="E198" s="135"/>
      <c r="H198" s="222"/>
      <c r="K198" s="234"/>
      <c r="M198" s="273">
        <v>41341</v>
      </c>
      <c r="O198" s="240">
        <f>versements!X204</f>
        <v>0</v>
      </c>
      <c r="P198" s="240">
        <f>versements!Y204</f>
        <v>0</v>
      </c>
      <c r="Q198" s="240">
        <f>versements!Z204</f>
        <v>0</v>
      </c>
      <c r="R198" s="240">
        <f>versements!AA204</f>
        <v>0</v>
      </c>
      <c r="S198" s="240">
        <f>versements!AB204</f>
        <v>0</v>
      </c>
      <c r="T198" s="240">
        <f>versements!AC204</f>
        <v>0</v>
      </c>
      <c r="U198" s="240">
        <f>versements!AD204</f>
        <v>0</v>
      </c>
    </row>
    <row r="199" spans="1:21" ht="17.100000000000001" customHeight="1" x14ac:dyDescent="0.25">
      <c r="A199" s="1" t="str">
        <f t="shared" si="5"/>
        <v xml:space="preserve">  </v>
      </c>
      <c r="C199" s="211"/>
      <c r="D199" s="241"/>
      <c r="E199" s="135"/>
      <c r="H199" s="222"/>
      <c r="K199" s="234"/>
      <c r="M199" s="273">
        <v>41341</v>
      </c>
      <c r="O199" s="240">
        <f>versements!X205</f>
        <v>0</v>
      </c>
      <c r="P199" s="240">
        <f>versements!Y205</f>
        <v>0</v>
      </c>
      <c r="Q199" s="240">
        <f>versements!Z205</f>
        <v>0</v>
      </c>
      <c r="R199" s="240">
        <f>versements!AA205</f>
        <v>0</v>
      </c>
      <c r="S199" s="240">
        <f>versements!AB205</f>
        <v>0</v>
      </c>
      <c r="T199" s="240">
        <f>versements!AC205</f>
        <v>0</v>
      </c>
      <c r="U199" s="240">
        <f>versements!AD205</f>
        <v>0</v>
      </c>
    </row>
    <row r="200" spans="1:21" ht="17.100000000000001" customHeight="1" x14ac:dyDescent="0.25">
      <c r="A200" s="1" t="str">
        <f t="shared" si="5"/>
        <v xml:space="preserve">  </v>
      </c>
      <c r="C200" s="211"/>
      <c r="D200" s="242"/>
      <c r="E200" s="135"/>
      <c r="H200" s="222"/>
      <c r="K200" s="234"/>
      <c r="M200" s="273">
        <v>41341</v>
      </c>
      <c r="O200" s="240">
        <f>versements!X206</f>
        <v>0</v>
      </c>
      <c r="P200" s="240">
        <f>versements!Y206</f>
        <v>0</v>
      </c>
      <c r="Q200" s="240">
        <f>versements!Z206</f>
        <v>0</v>
      </c>
      <c r="R200" s="240">
        <f>versements!AA206</f>
        <v>0</v>
      </c>
      <c r="S200" s="240">
        <f>versements!AB206</f>
        <v>0</v>
      </c>
      <c r="T200" s="240">
        <f>versements!AC206</f>
        <v>0</v>
      </c>
      <c r="U200" s="240">
        <f>versements!AD206</f>
        <v>0</v>
      </c>
    </row>
    <row r="201" spans="1:21" ht="17.100000000000001" customHeight="1" x14ac:dyDescent="0.25">
      <c r="A201" s="1" t="str">
        <f t="shared" si="5"/>
        <v xml:space="preserve">  </v>
      </c>
      <c r="B201" s="219"/>
      <c r="D201" s="241"/>
      <c r="E201" s="135"/>
      <c r="J201" s="232"/>
      <c r="K201" s="234"/>
      <c r="M201" s="273">
        <v>31120</v>
      </c>
      <c r="O201" s="240">
        <f>versements!X207</f>
        <v>0</v>
      </c>
      <c r="P201" s="240">
        <f>versements!Y207</f>
        <v>0</v>
      </c>
      <c r="Q201" s="240">
        <f>versements!Z207</f>
        <v>0</v>
      </c>
      <c r="R201" s="240">
        <f>versements!AA207</f>
        <v>0</v>
      </c>
      <c r="S201" s="240">
        <f>versements!AB207</f>
        <v>0</v>
      </c>
      <c r="T201" s="240">
        <f>versements!AC207</f>
        <v>0</v>
      </c>
      <c r="U201" s="240">
        <f>versements!AD207</f>
        <v>0</v>
      </c>
    </row>
    <row r="202" spans="1:21" ht="17.100000000000001" customHeight="1" x14ac:dyDescent="0.25">
      <c r="A202" s="1" t="str">
        <f t="shared" si="5"/>
        <v xml:space="preserve">  </v>
      </c>
      <c r="B202" s="219"/>
      <c r="D202" s="241"/>
      <c r="E202" s="135"/>
      <c r="F202" s="199"/>
      <c r="H202" s="222"/>
      <c r="K202" s="234"/>
      <c r="M202" s="273">
        <v>31120</v>
      </c>
      <c r="O202" s="240">
        <f>versements!X208</f>
        <v>0</v>
      </c>
      <c r="P202" s="240">
        <f>versements!Y208</f>
        <v>0</v>
      </c>
      <c r="Q202" s="240">
        <f>versements!Z208</f>
        <v>0</v>
      </c>
      <c r="R202" s="240">
        <f>versements!AA208</f>
        <v>0</v>
      </c>
      <c r="S202" s="240">
        <f>versements!AB208</f>
        <v>0</v>
      </c>
      <c r="T202" s="240">
        <f>versements!AC208</f>
        <v>0</v>
      </c>
      <c r="U202" s="240">
        <f>versements!AD208</f>
        <v>0</v>
      </c>
    </row>
    <row r="203" spans="1:21" ht="17.100000000000001" customHeight="1" x14ac:dyDescent="0.25">
      <c r="A203" s="1" t="str">
        <f t="shared" si="5"/>
        <v xml:space="preserve">  </v>
      </c>
      <c r="B203" s="219"/>
      <c r="C203" s="211"/>
      <c r="D203" s="242"/>
      <c r="E203" s="135"/>
      <c r="H203" s="222"/>
      <c r="J203" s="232"/>
      <c r="K203" s="234"/>
      <c r="M203" s="273">
        <v>41649</v>
      </c>
      <c r="O203" s="240">
        <f>versements!X209</f>
        <v>0</v>
      </c>
      <c r="P203" s="240">
        <f>versements!Y209</f>
        <v>0</v>
      </c>
      <c r="Q203" s="240">
        <f>versements!Z209</f>
        <v>0</v>
      </c>
      <c r="R203" s="240">
        <f>versements!AA209</f>
        <v>0</v>
      </c>
      <c r="S203" s="240">
        <f>versements!AB209</f>
        <v>0</v>
      </c>
      <c r="T203" s="240">
        <f>versements!AC209</f>
        <v>0</v>
      </c>
      <c r="U203" s="240">
        <f>versements!AD209</f>
        <v>0</v>
      </c>
    </row>
    <row r="204" spans="1:21" ht="17.100000000000001" customHeight="1" x14ac:dyDescent="0.25">
      <c r="A204" s="1" t="str">
        <f t="shared" si="5"/>
        <v xml:space="preserve">  </v>
      </c>
      <c r="B204" s="219"/>
      <c r="C204" s="211"/>
      <c r="D204" s="241"/>
      <c r="E204" s="135"/>
      <c r="H204" s="222"/>
      <c r="J204" s="232"/>
      <c r="K204" s="234"/>
      <c r="M204" s="273">
        <v>41649</v>
      </c>
      <c r="O204" s="240">
        <f>versements!X210</f>
        <v>0</v>
      </c>
      <c r="P204" s="240">
        <f>versements!Y210</f>
        <v>0</v>
      </c>
      <c r="Q204" s="240">
        <f>versements!Z210</f>
        <v>0</v>
      </c>
      <c r="R204" s="240">
        <f>versements!AA210</f>
        <v>0</v>
      </c>
      <c r="S204" s="240">
        <f>versements!AB210</f>
        <v>0</v>
      </c>
      <c r="T204" s="240">
        <f>versements!AC210</f>
        <v>0</v>
      </c>
      <c r="U204" s="240">
        <f>versements!AD210</f>
        <v>0</v>
      </c>
    </row>
    <row r="205" spans="1:21" ht="17.100000000000001" customHeight="1" x14ac:dyDescent="0.25">
      <c r="A205" s="1" t="str">
        <f t="shared" si="5"/>
        <v xml:space="preserve">  </v>
      </c>
      <c r="B205" s="219"/>
      <c r="D205" s="241"/>
      <c r="E205" s="138"/>
      <c r="F205" s="199"/>
      <c r="H205" s="222"/>
      <c r="K205" s="234"/>
      <c r="M205" s="273">
        <v>39416</v>
      </c>
      <c r="O205" s="240">
        <f>versements!X211</f>
        <v>0</v>
      </c>
      <c r="P205" s="240">
        <f>versements!Y211</f>
        <v>0</v>
      </c>
      <c r="Q205" s="240">
        <f>versements!Z211</f>
        <v>0</v>
      </c>
      <c r="R205" s="240">
        <f>versements!AA211</f>
        <v>0</v>
      </c>
      <c r="S205" s="240">
        <f>versements!AB211</f>
        <v>0</v>
      </c>
      <c r="T205" s="240">
        <f>versements!AC211</f>
        <v>0</v>
      </c>
      <c r="U205" s="240">
        <f>versements!AD211</f>
        <v>0</v>
      </c>
    </row>
    <row r="206" spans="1:21" ht="17.100000000000001" customHeight="1" x14ac:dyDescent="0.25">
      <c r="A206" s="1" t="str">
        <f t="shared" si="5"/>
        <v xml:space="preserve">  </v>
      </c>
      <c r="B206" s="219"/>
      <c r="D206" s="241"/>
      <c r="E206" s="135"/>
      <c r="F206" s="199"/>
      <c r="H206" s="222"/>
      <c r="K206" s="234"/>
      <c r="M206" s="273"/>
      <c r="O206" s="240">
        <f>versements!X212</f>
        <v>0</v>
      </c>
      <c r="P206" s="240">
        <f>versements!Y212</f>
        <v>0</v>
      </c>
      <c r="Q206" s="240">
        <f>versements!Z212</f>
        <v>0</v>
      </c>
      <c r="R206" s="240">
        <f>versements!AA212</f>
        <v>0</v>
      </c>
      <c r="S206" s="240">
        <f>versements!AB212</f>
        <v>0</v>
      </c>
      <c r="T206" s="240">
        <f>versements!AC212</f>
        <v>0</v>
      </c>
      <c r="U206" s="240">
        <f>versements!AD212</f>
        <v>0</v>
      </c>
    </row>
    <row r="207" spans="1:21" ht="17.100000000000001" customHeight="1" x14ac:dyDescent="0.25">
      <c r="A207" s="1" t="str">
        <f t="shared" si="5"/>
        <v xml:space="preserve">  </v>
      </c>
      <c r="B207" s="219"/>
      <c r="C207" s="211"/>
      <c r="D207" s="241"/>
      <c r="E207" s="135"/>
      <c r="H207" s="222"/>
      <c r="J207" s="232"/>
      <c r="K207" s="234"/>
      <c r="M207" s="273">
        <v>41607</v>
      </c>
      <c r="O207" s="240">
        <f>versements!X213</f>
        <v>0</v>
      </c>
      <c r="P207" s="240">
        <f>versements!Y213</f>
        <v>0</v>
      </c>
      <c r="Q207" s="240">
        <f>versements!Z213</f>
        <v>0</v>
      </c>
      <c r="R207" s="240">
        <f>versements!AA213</f>
        <v>0</v>
      </c>
      <c r="S207" s="240">
        <f>versements!AB213</f>
        <v>0</v>
      </c>
      <c r="T207" s="240">
        <f>versements!AC213</f>
        <v>0</v>
      </c>
      <c r="U207" s="240">
        <f>versements!AD213</f>
        <v>0</v>
      </c>
    </row>
    <row r="208" spans="1:21" ht="17.100000000000001" customHeight="1" x14ac:dyDescent="0.25">
      <c r="A208" s="1" t="str">
        <f t="shared" si="5"/>
        <v xml:space="preserve">  </v>
      </c>
      <c r="B208" s="219"/>
      <c r="C208" s="211"/>
      <c r="D208" s="241"/>
      <c r="E208" s="135"/>
      <c r="H208" s="222"/>
      <c r="J208" s="232"/>
      <c r="K208" s="234"/>
      <c r="M208" s="273">
        <v>41607</v>
      </c>
      <c r="O208" s="240">
        <f>versements!X214</f>
        <v>0</v>
      </c>
      <c r="P208" s="240">
        <f>versements!Y214</f>
        <v>0</v>
      </c>
      <c r="Q208" s="240">
        <f>versements!Z214</f>
        <v>0</v>
      </c>
      <c r="R208" s="240">
        <f>versements!AA214</f>
        <v>0</v>
      </c>
      <c r="S208" s="240">
        <f>versements!AB214</f>
        <v>0</v>
      </c>
      <c r="T208" s="240">
        <f>versements!AC214</f>
        <v>0</v>
      </c>
      <c r="U208" s="240">
        <f>versements!AD214</f>
        <v>0</v>
      </c>
    </row>
    <row r="209" spans="1:21" ht="17.100000000000001" customHeight="1" x14ac:dyDescent="0.25">
      <c r="A209" s="1" t="str">
        <f t="shared" si="5"/>
        <v xml:space="preserve">  </v>
      </c>
      <c r="B209" s="219"/>
      <c r="D209" s="241"/>
      <c r="E209" s="137"/>
      <c r="F209" s="199"/>
      <c r="H209" s="222"/>
      <c r="K209" s="234"/>
      <c r="M209" s="273">
        <v>37909</v>
      </c>
      <c r="O209" s="240">
        <f>versements!X215</f>
        <v>0</v>
      </c>
      <c r="P209" s="240">
        <f>versements!Y215</f>
        <v>0</v>
      </c>
      <c r="Q209" s="240">
        <f>versements!Z215</f>
        <v>0</v>
      </c>
      <c r="R209" s="240">
        <f>versements!AA215</f>
        <v>0</v>
      </c>
      <c r="S209" s="240">
        <f>versements!AB215</f>
        <v>0</v>
      </c>
      <c r="T209" s="240">
        <f>versements!AC215</f>
        <v>0</v>
      </c>
      <c r="U209" s="240">
        <f>versements!AD215</f>
        <v>0</v>
      </c>
    </row>
    <row r="210" spans="1:21" ht="17.100000000000001" customHeight="1" x14ac:dyDescent="0.25">
      <c r="A210" s="1" t="str">
        <f t="shared" si="5"/>
        <v xml:space="preserve">  </v>
      </c>
      <c r="B210" s="219"/>
      <c r="C210" s="211"/>
      <c r="D210" s="241"/>
      <c r="E210" s="135"/>
      <c r="H210" s="222"/>
      <c r="J210" s="232"/>
      <c r="K210" s="234"/>
      <c r="M210" s="273">
        <v>41699</v>
      </c>
      <c r="O210" s="240">
        <f>versements!X216</f>
        <v>0</v>
      </c>
      <c r="P210" s="240">
        <f>versements!Y216</f>
        <v>0</v>
      </c>
      <c r="Q210" s="240">
        <f>versements!Z216</f>
        <v>0</v>
      </c>
      <c r="R210" s="240">
        <f>versements!AA216</f>
        <v>0</v>
      </c>
      <c r="S210" s="240">
        <f>versements!AB216</f>
        <v>0</v>
      </c>
      <c r="T210" s="240">
        <f>versements!AC216</f>
        <v>0</v>
      </c>
      <c r="U210" s="240">
        <f>versements!AD216</f>
        <v>0</v>
      </c>
    </row>
    <row r="211" spans="1:21" ht="17.100000000000001" customHeight="1" x14ac:dyDescent="0.25">
      <c r="A211" s="1" t="str">
        <f t="shared" si="5"/>
        <v xml:space="preserve">  </v>
      </c>
      <c r="B211" s="219"/>
      <c r="C211" s="211"/>
      <c r="D211" s="241"/>
      <c r="E211" s="135"/>
      <c r="F211" s="199"/>
      <c r="H211" s="222"/>
      <c r="K211" s="234"/>
      <c r="M211" s="273">
        <v>41699</v>
      </c>
      <c r="O211" s="240">
        <f>versements!X217</f>
        <v>0</v>
      </c>
      <c r="P211" s="240">
        <f>versements!Y217</f>
        <v>0</v>
      </c>
      <c r="Q211" s="240">
        <f>versements!Z217</f>
        <v>0</v>
      </c>
      <c r="R211" s="240">
        <f>versements!AA217</f>
        <v>0</v>
      </c>
      <c r="S211" s="240">
        <f>versements!AB217</f>
        <v>0</v>
      </c>
      <c r="T211" s="240">
        <f>versements!AC217</f>
        <v>0</v>
      </c>
      <c r="U211" s="240">
        <f>versements!AD217</f>
        <v>0</v>
      </c>
    </row>
    <row r="212" spans="1:21" ht="17.100000000000001" customHeight="1" x14ac:dyDescent="0.25">
      <c r="A212" s="1" t="str">
        <f t="shared" si="5"/>
        <v xml:space="preserve">  </v>
      </c>
      <c r="B212" s="219"/>
      <c r="C212" s="211"/>
      <c r="D212" s="241"/>
      <c r="E212" s="135"/>
      <c r="H212" s="222"/>
      <c r="K212" s="234"/>
      <c r="M212" s="273">
        <v>42013</v>
      </c>
      <c r="O212" s="240">
        <f>versements!X218</f>
        <v>0</v>
      </c>
      <c r="P212" s="240">
        <f>versements!Y218</f>
        <v>0</v>
      </c>
      <c r="Q212" s="240">
        <f>versements!Z218</f>
        <v>0</v>
      </c>
      <c r="R212" s="240">
        <f>versements!AA218</f>
        <v>0</v>
      </c>
      <c r="S212" s="240">
        <f>versements!AB218</f>
        <v>0</v>
      </c>
      <c r="T212" s="240">
        <f>versements!AC218</f>
        <v>0</v>
      </c>
      <c r="U212" s="240">
        <f>versements!AD218</f>
        <v>0</v>
      </c>
    </row>
    <row r="213" spans="1:21" ht="17.100000000000001" customHeight="1" x14ac:dyDescent="0.25">
      <c r="A213" s="1" t="str">
        <f t="shared" si="5"/>
        <v xml:space="preserve">  </v>
      </c>
      <c r="B213" s="219"/>
      <c r="C213" s="211"/>
      <c r="D213" s="205"/>
      <c r="E213" s="135"/>
      <c r="K213" s="234"/>
      <c r="M213" s="273">
        <v>42013</v>
      </c>
      <c r="O213" s="240">
        <f>versements!X219</f>
        <v>0</v>
      </c>
      <c r="P213" s="240">
        <f>versements!Y219</f>
        <v>0</v>
      </c>
      <c r="Q213" s="240">
        <f>versements!Z219</f>
        <v>0</v>
      </c>
      <c r="R213" s="240">
        <f>versements!AA219</f>
        <v>0</v>
      </c>
      <c r="S213" s="240">
        <f>versements!AB219</f>
        <v>0</v>
      </c>
      <c r="T213" s="240">
        <f>versements!AC219</f>
        <v>0</v>
      </c>
      <c r="U213" s="240">
        <f>versements!AD219</f>
        <v>0</v>
      </c>
    </row>
    <row r="214" spans="1:21" ht="17.100000000000001" customHeight="1" x14ac:dyDescent="0.25">
      <c r="A214" s="1" t="str">
        <f t="shared" si="5"/>
        <v xml:space="preserve">  </v>
      </c>
      <c r="B214" s="219"/>
      <c r="C214" s="211"/>
      <c r="D214" s="205"/>
      <c r="E214" s="135"/>
      <c r="K214" s="234"/>
      <c r="M214" s="273">
        <v>42013</v>
      </c>
      <c r="O214" s="240">
        <f>versements!X220</f>
        <v>0</v>
      </c>
      <c r="P214" s="240">
        <f>versements!Y220</f>
        <v>0</v>
      </c>
      <c r="Q214" s="240">
        <f>versements!Z220</f>
        <v>0</v>
      </c>
      <c r="R214" s="240">
        <f>versements!AA220</f>
        <v>0</v>
      </c>
      <c r="S214" s="240">
        <f>versements!AB220</f>
        <v>0</v>
      </c>
      <c r="T214" s="240">
        <f>versements!AC220</f>
        <v>0</v>
      </c>
      <c r="U214" s="240">
        <f>versements!AD220</f>
        <v>0</v>
      </c>
    </row>
    <row r="215" spans="1:21" ht="17.100000000000001" customHeight="1" x14ac:dyDescent="0.25">
      <c r="A215" s="1" t="str">
        <f t="shared" si="5"/>
        <v xml:space="preserve">  </v>
      </c>
      <c r="B215" s="219"/>
      <c r="D215" s="205"/>
      <c r="E215" s="140"/>
      <c r="F215" s="199"/>
      <c r="H215" s="222"/>
      <c r="K215" s="234"/>
      <c r="M215" s="273">
        <v>38681</v>
      </c>
      <c r="O215" s="240">
        <f>versements!X221</f>
        <v>0</v>
      </c>
      <c r="P215" s="240">
        <f>versements!Y221</f>
        <v>0</v>
      </c>
      <c r="Q215" s="240">
        <f>versements!Z221</f>
        <v>0</v>
      </c>
      <c r="R215" s="240">
        <f>versements!AA221</f>
        <v>0</v>
      </c>
      <c r="S215" s="240">
        <f>versements!AB221</f>
        <v>0</v>
      </c>
      <c r="T215" s="240">
        <f>versements!AC221</f>
        <v>0</v>
      </c>
      <c r="U215" s="240">
        <f>versements!AD221</f>
        <v>0</v>
      </c>
    </row>
    <row r="216" spans="1:21" ht="17.100000000000001" customHeight="1" x14ac:dyDescent="0.25">
      <c r="A216" s="1" t="str">
        <f t="shared" si="5"/>
        <v xml:space="preserve">  </v>
      </c>
      <c r="B216" s="220"/>
      <c r="C216" s="214"/>
      <c r="D216" s="241"/>
      <c r="E216" s="135"/>
      <c r="H216" s="222"/>
      <c r="K216" s="234"/>
      <c r="M216" s="273">
        <v>42335</v>
      </c>
      <c r="O216" s="240">
        <f>versements!X222</f>
        <v>0</v>
      </c>
      <c r="P216" s="240">
        <f>versements!Y222</f>
        <v>0</v>
      </c>
      <c r="Q216" s="240">
        <f>versements!Z222</f>
        <v>0</v>
      </c>
      <c r="R216" s="240">
        <f>versements!AA222</f>
        <v>0</v>
      </c>
      <c r="S216" s="240">
        <f>versements!AB222</f>
        <v>0</v>
      </c>
      <c r="T216" s="240">
        <f>versements!AC222</f>
        <v>0</v>
      </c>
      <c r="U216" s="240">
        <f>versements!AD222</f>
        <v>0</v>
      </c>
    </row>
    <row r="217" spans="1:21" ht="17.100000000000001" customHeight="1" x14ac:dyDescent="0.25">
      <c r="A217" s="1" t="str">
        <f t="shared" si="5"/>
        <v xml:space="preserve">  </v>
      </c>
      <c r="B217" s="219"/>
      <c r="D217" s="205"/>
      <c r="E217" s="138"/>
      <c r="K217" s="234"/>
      <c r="M217" s="273"/>
      <c r="O217" s="240">
        <f>versements!X223</f>
        <v>0</v>
      </c>
      <c r="P217" s="240">
        <f>versements!Y223</f>
        <v>0</v>
      </c>
      <c r="Q217" s="240">
        <f>versements!Z223</f>
        <v>0</v>
      </c>
      <c r="R217" s="240">
        <f>versements!AA223</f>
        <v>0</v>
      </c>
      <c r="S217" s="240">
        <f>versements!AB223</f>
        <v>0</v>
      </c>
      <c r="T217" s="240">
        <f>versements!AC223</f>
        <v>0</v>
      </c>
      <c r="U217" s="240">
        <f>versements!AD223</f>
        <v>0</v>
      </c>
    </row>
    <row r="218" spans="1:21" ht="17.100000000000001" customHeight="1" x14ac:dyDescent="0.25">
      <c r="A218" s="1" t="str">
        <f t="shared" si="5"/>
        <v xml:space="preserve">  </v>
      </c>
      <c r="B218" s="219"/>
      <c r="D218" s="205"/>
      <c r="E218" s="138"/>
      <c r="F218" s="199"/>
      <c r="H218" s="222"/>
      <c r="K218" s="234"/>
      <c r="M218" s="273">
        <v>39395</v>
      </c>
      <c r="O218" s="240">
        <f>versements!X224</f>
        <v>0</v>
      </c>
      <c r="P218" s="240">
        <f>versements!Y224</f>
        <v>0</v>
      </c>
      <c r="Q218" s="240">
        <f>versements!Z224</f>
        <v>0</v>
      </c>
      <c r="R218" s="240">
        <f>versements!AA224</f>
        <v>0</v>
      </c>
      <c r="S218" s="240">
        <f>versements!AB224</f>
        <v>0</v>
      </c>
      <c r="T218" s="240">
        <f>versements!AC224</f>
        <v>0</v>
      </c>
      <c r="U218" s="240">
        <f>versements!AD224</f>
        <v>0</v>
      </c>
    </row>
    <row r="219" spans="1:21" ht="17.100000000000001" customHeight="1" x14ac:dyDescent="0.25">
      <c r="A219" s="1" t="str">
        <f t="shared" si="5"/>
        <v xml:space="preserve">  </v>
      </c>
      <c r="B219" s="219"/>
      <c r="D219" s="205"/>
      <c r="E219" s="135"/>
      <c r="F219" s="199"/>
      <c r="H219" s="222"/>
      <c r="K219" s="234"/>
      <c r="M219" s="273">
        <v>37583</v>
      </c>
      <c r="O219" s="240">
        <f>versements!X225</f>
        <v>0</v>
      </c>
      <c r="P219" s="240">
        <f>versements!Y225</f>
        <v>0</v>
      </c>
      <c r="Q219" s="240">
        <f>versements!Z225</f>
        <v>0</v>
      </c>
      <c r="R219" s="240">
        <f>versements!AA225</f>
        <v>0</v>
      </c>
      <c r="S219" s="240">
        <f>versements!AB225</f>
        <v>0</v>
      </c>
      <c r="T219" s="240">
        <f>versements!AC225</f>
        <v>0</v>
      </c>
      <c r="U219" s="240">
        <f>versements!AD225</f>
        <v>0</v>
      </c>
    </row>
    <row r="220" spans="1:21" ht="17.100000000000001" customHeight="1" x14ac:dyDescent="0.25">
      <c r="A220" s="1" t="str">
        <f t="shared" si="5"/>
        <v xml:space="preserve">  </v>
      </c>
      <c r="B220" s="219"/>
      <c r="C220" s="211"/>
      <c r="D220" s="205"/>
      <c r="E220" s="135"/>
      <c r="H220" s="222"/>
      <c r="J220" s="232"/>
      <c r="K220" s="234"/>
      <c r="M220" s="273">
        <v>42091</v>
      </c>
      <c r="O220" s="240">
        <f>versements!X226</f>
        <v>0</v>
      </c>
      <c r="P220" s="240">
        <f>versements!Y226</f>
        <v>0</v>
      </c>
      <c r="Q220" s="240">
        <f>versements!Z226</f>
        <v>0</v>
      </c>
      <c r="R220" s="240">
        <f>versements!AA226</f>
        <v>0</v>
      </c>
      <c r="S220" s="240">
        <f>versements!AB226</f>
        <v>0</v>
      </c>
      <c r="T220" s="240">
        <f>versements!AC226</f>
        <v>0</v>
      </c>
      <c r="U220" s="240">
        <f>versements!AD226</f>
        <v>0</v>
      </c>
    </row>
    <row r="221" spans="1:21" ht="17.100000000000001" customHeight="1" x14ac:dyDescent="0.25">
      <c r="A221" s="1" t="str">
        <f t="shared" si="5"/>
        <v xml:space="preserve">  </v>
      </c>
      <c r="B221" s="219"/>
      <c r="C221" s="211"/>
      <c r="D221" s="205"/>
      <c r="E221" s="135"/>
      <c r="H221" s="222"/>
      <c r="J221" s="232"/>
      <c r="K221" s="234"/>
      <c r="M221" s="273">
        <v>42091</v>
      </c>
      <c r="O221" s="240">
        <f>versements!X227</f>
        <v>0</v>
      </c>
      <c r="P221" s="240">
        <f>versements!Y227</f>
        <v>0</v>
      </c>
      <c r="Q221" s="240">
        <f>versements!Z227</f>
        <v>0</v>
      </c>
      <c r="R221" s="240">
        <f>versements!AA227</f>
        <v>0</v>
      </c>
      <c r="S221" s="240">
        <f>versements!AB227</f>
        <v>0</v>
      </c>
      <c r="T221" s="240">
        <f>versements!AC227</f>
        <v>0</v>
      </c>
      <c r="U221" s="240">
        <f>versements!AD227</f>
        <v>0</v>
      </c>
    </row>
    <row r="222" spans="1:21" ht="17.100000000000001" customHeight="1" x14ac:dyDescent="0.25">
      <c r="A222" s="1" t="str">
        <f t="shared" si="5"/>
        <v xml:space="preserve">  </v>
      </c>
      <c r="B222" s="219"/>
      <c r="C222" s="211"/>
      <c r="D222" s="205"/>
      <c r="E222" s="135"/>
      <c r="H222" s="222"/>
      <c r="K222" s="234"/>
      <c r="M222" s="273">
        <v>42232</v>
      </c>
      <c r="O222" s="240">
        <f>versements!X228</f>
        <v>0</v>
      </c>
      <c r="P222" s="240">
        <f>versements!Y228</f>
        <v>0</v>
      </c>
      <c r="Q222" s="240">
        <f>versements!Z228</f>
        <v>0</v>
      </c>
      <c r="R222" s="240">
        <f>versements!AA228</f>
        <v>0</v>
      </c>
      <c r="S222" s="240">
        <f>versements!AB228</f>
        <v>0</v>
      </c>
      <c r="T222" s="240">
        <f>versements!AC228</f>
        <v>0</v>
      </c>
      <c r="U222" s="240">
        <f>versements!AD228</f>
        <v>0</v>
      </c>
    </row>
    <row r="223" spans="1:21" ht="17.100000000000001" customHeight="1" x14ac:dyDescent="0.25">
      <c r="A223" s="1" t="str">
        <f t="shared" si="5"/>
        <v xml:space="preserve">  </v>
      </c>
      <c r="B223" s="219"/>
      <c r="C223" s="211"/>
      <c r="D223" s="205"/>
      <c r="E223" s="135"/>
      <c r="H223" s="222"/>
      <c r="J223" s="232"/>
      <c r="K223" s="234"/>
      <c r="M223" s="273">
        <v>42232</v>
      </c>
      <c r="O223" s="240">
        <f>versements!X229</f>
        <v>0</v>
      </c>
      <c r="P223" s="240">
        <f>versements!Y229</f>
        <v>0</v>
      </c>
      <c r="Q223" s="240">
        <f>versements!Z229</f>
        <v>0</v>
      </c>
      <c r="R223" s="240">
        <f>versements!AA229</f>
        <v>0</v>
      </c>
      <c r="S223" s="240">
        <f>versements!AB229</f>
        <v>0</v>
      </c>
      <c r="T223" s="240">
        <f>versements!AC229</f>
        <v>0</v>
      </c>
      <c r="U223" s="240">
        <f>versements!AD229</f>
        <v>0</v>
      </c>
    </row>
    <row r="224" spans="1:21" ht="17.100000000000001" customHeight="1" x14ac:dyDescent="0.25">
      <c r="A224" s="1" t="str">
        <f t="shared" si="5"/>
        <v xml:space="preserve">  </v>
      </c>
      <c r="B224" s="219"/>
      <c r="C224" s="211"/>
      <c r="D224" s="205"/>
      <c r="E224" s="138"/>
      <c r="H224" s="222"/>
      <c r="J224" s="232"/>
      <c r="K224" s="234"/>
      <c r="M224" s="273"/>
      <c r="O224" s="240">
        <f>versements!X230</f>
        <v>0</v>
      </c>
      <c r="P224" s="240">
        <f>versements!Y230</f>
        <v>0</v>
      </c>
      <c r="Q224" s="240">
        <f>versements!Z230</f>
        <v>0</v>
      </c>
      <c r="R224" s="240">
        <f>versements!AA230</f>
        <v>0</v>
      </c>
      <c r="S224" s="240">
        <f>versements!AB230</f>
        <v>0</v>
      </c>
      <c r="T224" s="240">
        <f>versements!AC230</f>
        <v>0</v>
      </c>
      <c r="U224" s="240">
        <f>versements!AD230</f>
        <v>0</v>
      </c>
    </row>
    <row r="225" spans="1:21" ht="17.100000000000001" customHeight="1" x14ac:dyDescent="0.25">
      <c r="A225" s="1" t="str">
        <f t="shared" si="5"/>
        <v xml:space="preserve">  </v>
      </c>
      <c r="B225" s="219"/>
      <c r="C225" s="211"/>
      <c r="D225" s="241"/>
      <c r="E225" s="135"/>
      <c r="H225" s="222"/>
      <c r="K225" s="234"/>
      <c r="M225" s="273">
        <v>42335</v>
      </c>
      <c r="O225" s="240">
        <f>versements!X231</f>
        <v>0</v>
      </c>
      <c r="P225" s="240">
        <f>versements!Y231</f>
        <v>0</v>
      </c>
      <c r="Q225" s="240">
        <f>versements!Z231</f>
        <v>0</v>
      </c>
      <c r="R225" s="240">
        <f>versements!AA231</f>
        <v>0</v>
      </c>
      <c r="S225" s="240">
        <f>versements!AB231</f>
        <v>0</v>
      </c>
      <c r="T225" s="240">
        <f>versements!AC231</f>
        <v>0</v>
      </c>
      <c r="U225" s="240">
        <f>versements!AD231</f>
        <v>0</v>
      </c>
    </row>
    <row r="226" spans="1:21" ht="17.100000000000001" customHeight="1" x14ac:dyDescent="0.25">
      <c r="A226" s="1" t="str">
        <f t="shared" si="5"/>
        <v xml:space="preserve">  </v>
      </c>
      <c r="B226" s="219"/>
      <c r="C226" s="211"/>
      <c r="D226" s="241"/>
      <c r="E226" s="135"/>
      <c r="H226" s="222"/>
      <c r="J226" s="232"/>
      <c r="K226" s="234"/>
      <c r="M226" s="273">
        <v>42335</v>
      </c>
      <c r="O226" s="240">
        <f>versements!X232</f>
        <v>0</v>
      </c>
      <c r="P226" s="240">
        <f>versements!Y232</f>
        <v>0</v>
      </c>
      <c r="Q226" s="240">
        <f>versements!Z232</f>
        <v>0</v>
      </c>
      <c r="R226" s="240">
        <f>versements!AA232</f>
        <v>0</v>
      </c>
      <c r="S226" s="240">
        <f>versements!AB232</f>
        <v>0</v>
      </c>
      <c r="T226" s="240">
        <f>versements!AC232</f>
        <v>0</v>
      </c>
      <c r="U226" s="240">
        <f>versements!AD232</f>
        <v>0</v>
      </c>
    </row>
    <row r="227" spans="1:21" ht="17.100000000000001" customHeight="1" x14ac:dyDescent="0.25">
      <c r="A227" s="1" t="str">
        <f t="shared" si="5"/>
        <v xml:space="preserve">  </v>
      </c>
      <c r="B227" s="219"/>
      <c r="C227" s="211"/>
      <c r="D227" s="241"/>
      <c r="E227" s="138"/>
      <c r="K227" s="234"/>
      <c r="M227" s="273"/>
      <c r="O227" s="240">
        <f>versements!X233</f>
        <v>0</v>
      </c>
      <c r="P227" s="240">
        <f>versements!Y233</f>
        <v>0</v>
      </c>
      <c r="Q227" s="240">
        <f>versements!Z233</f>
        <v>0</v>
      </c>
      <c r="R227" s="240">
        <f>versements!AA233</f>
        <v>0</v>
      </c>
      <c r="S227" s="240">
        <f>versements!AB233</f>
        <v>0</v>
      </c>
      <c r="T227" s="240">
        <f>versements!AC233</f>
        <v>0</v>
      </c>
      <c r="U227" s="240">
        <f>versements!AD233</f>
        <v>0</v>
      </c>
    </row>
    <row r="228" spans="1:21" ht="17.100000000000001" customHeight="1" x14ac:dyDescent="0.25">
      <c r="A228" s="1" t="str">
        <f t="shared" si="5"/>
        <v xml:space="preserve">  </v>
      </c>
      <c r="B228" s="219"/>
      <c r="D228" s="241"/>
      <c r="E228" s="138"/>
      <c r="F228" s="199"/>
      <c r="K228" s="234"/>
      <c r="M228" s="273">
        <v>38322</v>
      </c>
      <c r="O228" s="240">
        <f>versements!X234</f>
        <v>0</v>
      </c>
      <c r="P228" s="240">
        <f>versements!Y234</f>
        <v>0</v>
      </c>
      <c r="Q228" s="240">
        <f>versements!Z234</f>
        <v>0</v>
      </c>
      <c r="R228" s="240">
        <f>versements!AA234</f>
        <v>0</v>
      </c>
      <c r="S228" s="240">
        <f>versements!AB234</f>
        <v>0</v>
      </c>
      <c r="T228" s="240">
        <f>versements!AC234</f>
        <v>0</v>
      </c>
      <c r="U228" s="240">
        <f>versements!AD234</f>
        <v>0</v>
      </c>
    </row>
    <row r="229" spans="1:21" ht="17.100000000000001" customHeight="1" x14ac:dyDescent="0.25">
      <c r="A229" s="1" t="str">
        <f t="shared" si="5"/>
        <v xml:space="preserve">  </v>
      </c>
      <c r="B229" s="219"/>
      <c r="C229" s="211"/>
      <c r="D229" s="241"/>
      <c r="E229" s="135"/>
      <c r="J229" s="232"/>
      <c r="K229" s="234"/>
      <c r="M229" s="273">
        <v>42699</v>
      </c>
      <c r="O229" s="240">
        <f>versements!X235</f>
        <v>0</v>
      </c>
      <c r="P229" s="240">
        <f>versements!Y235</f>
        <v>0</v>
      </c>
      <c r="Q229" s="240">
        <f>versements!Z235</f>
        <v>0</v>
      </c>
      <c r="R229" s="240">
        <f>versements!AA235</f>
        <v>0</v>
      </c>
      <c r="S229" s="240">
        <f>versements!AB235</f>
        <v>0</v>
      </c>
      <c r="T229" s="240">
        <f>versements!AC235</f>
        <v>0</v>
      </c>
      <c r="U229" s="240">
        <f>versements!AD235</f>
        <v>0</v>
      </c>
    </row>
    <row r="230" spans="1:21" ht="17.100000000000001" customHeight="1" x14ac:dyDescent="0.25">
      <c r="A230" s="1" t="str">
        <f t="shared" si="5"/>
        <v xml:space="preserve">  </v>
      </c>
      <c r="B230" s="219"/>
      <c r="C230" s="211"/>
      <c r="D230" s="241"/>
      <c r="E230" s="135"/>
      <c r="H230" s="222"/>
      <c r="K230" s="234"/>
      <c r="M230" s="273">
        <v>39395</v>
      </c>
      <c r="O230" s="240">
        <f>versements!X236</f>
        <v>0</v>
      </c>
      <c r="P230" s="240">
        <f>versements!Y236</f>
        <v>0</v>
      </c>
      <c r="Q230" s="240">
        <f>versements!Z236</f>
        <v>0</v>
      </c>
      <c r="R230" s="240">
        <f>versements!AA236</f>
        <v>0</v>
      </c>
      <c r="S230" s="240">
        <f>versements!AB236</f>
        <v>0</v>
      </c>
      <c r="T230" s="240">
        <f>versements!AC236</f>
        <v>0</v>
      </c>
      <c r="U230" s="240">
        <f>versements!AD236</f>
        <v>0</v>
      </c>
    </row>
    <row r="231" spans="1:21" ht="17.100000000000001" customHeight="1" x14ac:dyDescent="0.25">
      <c r="A231" s="1" t="str">
        <f t="shared" si="5"/>
        <v xml:space="preserve">  </v>
      </c>
      <c r="B231" s="219"/>
      <c r="D231" s="241"/>
      <c r="E231" s="138"/>
      <c r="K231" s="234"/>
      <c r="M231" s="273">
        <v>38047</v>
      </c>
      <c r="O231" s="240">
        <f>versements!X237</f>
        <v>0</v>
      </c>
      <c r="P231" s="240">
        <f>versements!Y237</f>
        <v>0</v>
      </c>
      <c r="Q231" s="240">
        <f>versements!Z237</f>
        <v>0</v>
      </c>
      <c r="R231" s="240">
        <f>versements!AA237</f>
        <v>0</v>
      </c>
      <c r="S231" s="240">
        <f>versements!AB237</f>
        <v>0</v>
      </c>
      <c r="T231" s="240">
        <f>versements!AC237</f>
        <v>0</v>
      </c>
      <c r="U231" s="240">
        <f>versements!AD237</f>
        <v>0</v>
      </c>
    </row>
    <row r="232" spans="1:21" ht="17.100000000000001" customHeight="1" x14ac:dyDescent="0.25">
      <c r="A232" s="1" t="str">
        <f t="shared" si="5"/>
        <v xml:space="preserve">  </v>
      </c>
      <c r="B232" s="219"/>
      <c r="C232" s="211"/>
      <c r="D232" s="241"/>
      <c r="E232" s="135"/>
      <c r="H232" s="222"/>
      <c r="J232" s="232"/>
      <c r="K232" s="234"/>
      <c r="M232" s="273">
        <v>42344</v>
      </c>
      <c r="O232" s="240">
        <f>versements!X238</f>
        <v>0</v>
      </c>
      <c r="P232" s="240">
        <f>versements!Y238</f>
        <v>0</v>
      </c>
      <c r="Q232" s="240">
        <f>versements!Z238</f>
        <v>0</v>
      </c>
      <c r="R232" s="240">
        <f>versements!AA238</f>
        <v>0</v>
      </c>
      <c r="S232" s="240">
        <f>versements!AB238</f>
        <v>0</v>
      </c>
      <c r="T232" s="240">
        <f>versements!AC238</f>
        <v>0</v>
      </c>
      <c r="U232" s="240">
        <f>versements!AD238</f>
        <v>0</v>
      </c>
    </row>
    <row r="233" spans="1:21" ht="17.100000000000001" customHeight="1" x14ac:dyDescent="0.25">
      <c r="A233" s="1" t="str">
        <f t="shared" si="5"/>
        <v xml:space="preserve">  </v>
      </c>
      <c r="B233" s="219"/>
      <c r="D233" s="241"/>
      <c r="E233" s="135"/>
      <c r="H233" s="222"/>
      <c r="K233" s="234"/>
      <c r="M233" s="273">
        <v>40123</v>
      </c>
      <c r="O233" s="240">
        <f>versements!X239</f>
        <v>0</v>
      </c>
      <c r="P233" s="240">
        <f>versements!Y239</f>
        <v>0</v>
      </c>
      <c r="Q233" s="240">
        <f>versements!Z239</f>
        <v>0</v>
      </c>
      <c r="R233" s="240">
        <f>versements!AA239</f>
        <v>0</v>
      </c>
      <c r="S233" s="240">
        <f>versements!AB239</f>
        <v>0</v>
      </c>
      <c r="T233" s="240">
        <f>versements!AC239</f>
        <v>0</v>
      </c>
      <c r="U233" s="240">
        <f>versements!AD239</f>
        <v>0</v>
      </c>
    </row>
    <row r="234" spans="1:21" ht="17.100000000000001" customHeight="1" x14ac:dyDescent="0.25">
      <c r="A234" s="1" t="str">
        <f t="shared" si="5"/>
        <v xml:space="preserve">  </v>
      </c>
      <c r="B234" s="237"/>
      <c r="C234" s="211"/>
      <c r="D234" s="241"/>
      <c r="E234" s="135"/>
      <c r="F234" s="199"/>
      <c r="H234" s="222"/>
      <c r="J234" s="232"/>
      <c r="K234" s="234"/>
      <c r="M234" s="273">
        <v>42375</v>
      </c>
      <c r="O234" s="240">
        <f>versements!X240</f>
        <v>0</v>
      </c>
      <c r="P234" s="240">
        <f>versements!Y240</f>
        <v>0</v>
      </c>
      <c r="Q234" s="240">
        <f>versements!Z240</f>
        <v>0</v>
      </c>
      <c r="R234" s="240">
        <f>versements!AA240</f>
        <v>0</v>
      </c>
      <c r="S234" s="240">
        <f>versements!AB240</f>
        <v>0</v>
      </c>
      <c r="T234" s="240">
        <f>versements!AC240</f>
        <v>0</v>
      </c>
      <c r="U234" s="240">
        <f>versements!AD240</f>
        <v>0</v>
      </c>
    </row>
    <row r="235" spans="1:21" ht="17.100000000000001" customHeight="1" x14ac:dyDescent="0.25">
      <c r="A235" s="1" t="str">
        <f t="shared" si="5"/>
        <v xml:space="preserve">  </v>
      </c>
      <c r="B235" s="219"/>
      <c r="D235" s="241"/>
      <c r="E235" s="138"/>
      <c r="F235" s="199"/>
      <c r="K235" s="234"/>
      <c r="M235" s="273"/>
      <c r="O235" s="240">
        <f>versements!X241</f>
        <v>0</v>
      </c>
      <c r="P235" s="240">
        <f>versements!Y241</f>
        <v>0</v>
      </c>
      <c r="Q235" s="240">
        <f>versements!Z241</f>
        <v>0</v>
      </c>
      <c r="R235" s="240">
        <f>versements!AA241</f>
        <v>0</v>
      </c>
      <c r="S235" s="240">
        <f>versements!AB241</f>
        <v>0</v>
      </c>
      <c r="T235" s="240">
        <f>versements!AC241</f>
        <v>0</v>
      </c>
      <c r="U235" s="240">
        <f>versements!AD241</f>
        <v>0</v>
      </c>
    </row>
    <row r="236" spans="1:21" ht="17.100000000000001" customHeight="1" x14ac:dyDescent="0.25">
      <c r="A236" s="1" t="str">
        <f t="shared" si="5"/>
        <v xml:space="preserve">  </v>
      </c>
      <c r="B236" s="219"/>
      <c r="C236" s="211"/>
      <c r="D236" s="241"/>
      <c r="E236" s="135"/>
      <c r="H236" s="222"/>
      <c r="J236" s="232"/>
      <c r="K236" s="234"/>
      <c r="M236" s="273">
        <v>42258</v>
      </c>
      <c r="O236" s="240">
        <f>versements!X242</f>
        <v>0</v>
      </c>
      <c r="P236" s="240">
        <f>versements!Y242</f>
        <v>0</v>
      </c>
      <c r="Q236" s="240">
        <f>versements!Z242</f>
        <v>0</v>
      </c>
      <c r="R236" s="240">
        <f>versements!AA242</f>
        <v>0</v>
      </c>
      <c r="S236" s="240">
        <f>versements!AB242</f>
        <v>0</v>
      </c>
      <c r="T236" s="240">
        <f>versements!AC242</f>
        <v>0</v>
      </c>
      <c r="U236" s="240">
        <f>versements!AD242</f>
        <v>0</v>
      </c>
    </row>
    <row r="237" spans="1:21" ht="17.100000000000001" customHeight="1" x14ac:dyDescent="0.25">
      <c r="A237" s="1" t="str">
        <f t="shared" si="5"/>
        <v xml:space="preserve">  </v>
      </c>
      <c r="B237" s="219"/>
      <c r="C237" s="211"/>
      <c r="D237" s="241"/>
      <c r="E237" s="135"/>
      <c r="H237" s="222"/>
      <c r="J237" s="232"/>
      <c r="K237" s="234"/>
      <c r="M237" s="273">
        <v>42258</v>
      </c>
      <c r="O237" s="240">
        <f>versements!X243</f>
        <v>0</v>
      </c>
      <c r="P237" s="240">
        <f>versements!Y243</f>
        <v>0</v>
      </c>
      <c r="Q237" s="240">
        <f>versements!Z243</f>
        <v>0</v>
      </c>
      <c r="R237" s="240">
        <f>versements!AA243</f>
        <v>0</v>
      </c>
      <c r="S237" s="240">
        <f>versements!AB243</f>
        <v>0</v>
      </c>
      <c r="T237" s="240">
        <f>versements!AC243</f>
        <v>0</v>
      </c>
      <c r="U237" s="240">
        <f>versements!AD243</f>
        <v>0</v>
      </c>
    </row>
    <row r="238" spans="1:21" ht="17.100000000000001" customHeight="1" x14ac:dyDescent="0.25">
      <c r="A238" s="1" t="str">
        <f t="shared" si="5"/>
        <v xml:space="preserve">  </v>
      </c>
      <c r="B238" s="219"/>
      <c r="C238" s="211"/>
      <c r="D238" s="241"/>
      <c r="E238" s="135"/>
      <c r="H238" s="222"/>
      <c r="J238" s="232"/>
      <c r="K238" s="234"/>
      <c r="M238" s="273">
        <v>42335</v>
      </c>
      <c r="O238" s="240">
        <f>versements!X244</f>
        <v>0</v>
      </c>
      <c r="P238" s="240">
        <f>versements!Y244</f>
        <v>0</v>
      </c>
      <c r="Q238" s="240">
        <f>versements!Z244</f>
        <v>0</v>
      </c>
      <c r="R238" s="240">
        <f>versements!AA244</f>
        <v>0</v>
      </c>
      <c r="S238" s="240">
        <f>versements!AB244</f>
        <v>0</v>
      </c>
      <c r="T238" s="240">
        <f>versements!AC244</f>
        <v>0</v>
      </c>
      <c r="U238" s="240">
        <f>versements!AD244</f>
        <v>0</v>
      </c>
    </row>
    <row r="239" spans="1:21" ht="17.100000000000001" customHeight="1" x14ac:dyDescent="0.25">
      <c r="A239" s="1" t="str">
        <f t="shared" si="5"/>
        <v xml:space="preserve">  </v>
      </c>
      <c r="B239" s="219"/>
      <c r="C239" s="211"/>
      <c r="D239" s="241"/>
      <c r="E239" s="135"/>
      <c r="F239" s="199"/>
      <c r="H239" s="222"/>
      <c r="J239" s="232"/>
      <c r="K239" s="234"/>
      <c r="M239" s="273">
        <v>42335</v>
      </c>
      <c r="O239" s="240">
        <f>versements!X245</f>
        <v>0</v>
      </c>
      <c r="P239" s="240">
        <f>versements!Y245</f>
        <v>0</v>
      </c>
      <c r="Q239" s="240">
        <f>versements!Z245</f>
        <v>0</v>
      </c>
      <c r="R239" s="240">
        <f>versements!AA245</f>
        <v>0</v>
      </c>
      <c r="S239" s="240">
        <f>versements!AB245</f>
        <v>0</v>
      </c>
      <c r="T239" s="240">
        <f>versements!AC245</f>
        <v>0</v>
      </c>
      <c r="U239" s="240">
        <f>versements!AD245</f>
        <v>0</v>
      </c>
    </row>
    <row r="240" spans="1:21" ht="17.100000000000001" customHeight="1" x14ac:dyDescent="0.25">
      <c r="A240" s="1" t="str">
        <f t="shared" si="5"/>
        <v xml:space="preserve">  </v>
      </c>
      <c r="B240" s="219"/>
      <c r="C240" s="211"/>
      <c r="D240" s="241"/>
      <c r="E240" s="135"/>
      <c r="F240" s="199"/>
      <c r="H240" s="222"/>
      <c r="J240" s="232"/>
      <c r="K240" s="234"/>
      <c r="M240" s="273">
        <v>42377</v>
      </c>
      <c r="O240" s="240">
        <f>versements!X246</f>
        <v>0</v>
      </c>
      <c r="P240" s="240">
        <f>versements!Y246</f>
        <v>0</v>
      </c>
      <c r="Q240" s="240">
        <f>versements!Z246</f>
        <v>0</v>
      </c>
      <c r="R240" s="240">
        <f>versements!AA246</f>
        <v>0</v>
      </c>
      <c r="S240" s="240">
        <f>versements!AB246</f>
        <v>0</v>
      </c>
      <c r="T240" s="240">
        <f>versements!AC246</f>
        <v>0</v>
      </c>
      <c r="U240" s="240">
        <f>versements!AD246</f>
        <v>0</v>
      </c>
    </row>
    <row r="241" spans="1:21" ht="17.100000000000001" customHeight="1" x14ac:dyDescent="0.25">
      <c r="A241" s="1" t="str">
        <f t="shared" si="5"/>
        <v xml:space="preserve">  </v>
      </c>
      <c r="B241" s="219"/>
      <c r="D241" s="241"/>
      <c r="E241" s="137"/>
      <c r="H241" s="222"/>
      <c r="K241" s="234"/>
      <c r="M241" s="273">
        <v>39760</v>
      </c>
      <c r="O241" s="240">
        <f>versements!X247</f>
        <v>0</v>
      </c>
      <c r="P241" s="240">
        <f>versements!Y247</f>
        <v>0</v>
      </c>
      <c r="Q241" s="240">
        <f>versements!Z247</f>
        <v>0</v>
      </c>
      <c r="R241" s="240">
        <f>versements!AA247</f>
        <v>0</v>
      </c>
      <c r="S241" s="240">
        <f>versements!AB247</f>
        <v>0</v>
      </c>
      <c r="T241" s="240">
        <f>versements!AC247</f>
        <v>0</v>
      </c>
      <c r="U241" s="240">
        <f>versements!AD247</f>
        <v>0</v>
      </c>
    </row>
    <row r="242" spans="1:21" ht="17.100000000000001" customHeight="1" x14ac:dyDescent="0.25">
      <c r="A242" s="1" t="str">
        <f t="shared" si="5"/>
        <v xml:space="preserve">  </v>
      </c>
      <c r="B242" s="219"/>
      <c r="C242" s="211"/>
      <c r="D242" s="241"/>
      <c r="E242" s="135"/>
      <c r="F242" s="199"/>
      <c r="H242" s="222"/>
      <c r="K242" s="234"/>
      <c r="M242" s="273"/>
      <c r="O242" s="240">
        <f>versements!X248</f>
        <v>0</v>
      </c>
      <c r="P242" s="240">
        <f>versements!Y248</f>
        <v>0</v>
      </c>
      <c r="Q242" s="240">
        <f>versements!Z248</f>
        <v>0</v>
      </c>
      <c r="R242" s="240">
        <f>versements!AA248</f>
        <v>0</v>
      </c>
      <c r="S242" s="240">
        <f>versements!AB248</f>
        <v>0</v>
      </c>
      <c r="T242" s="240">
        <f>versements!AC248</f>
        <v>0</v>
      </c>
      <c r="U242" s="240">
        <f>versements!AD248</f>
        <v>0</v>
      </c>
    </row>
    <row r="243" spans="1:21" ht="17.100000000000001" customHeight="1" x14ac:dyDescent="0.25">
      <c r="A243" s="1" t="str">
        <f t="shared" si="5"/>
        <v xml:space="preserve">  </v>
      </c>
      <c r="B243" s="219"/>
      <c r="D243" s="241"/>
      <c r="E243" s="135"/>
      <c r="H243" s="222"/>
      <c r="K243" s="234"/>
      <c r="M243" s="273">
        <v>39760</v>
      </c>
      <c r="O243" s="240">
        <f>versements!X249</f>
        <v>0</v>
      </c>
      <c r="P243" s="240">
        <f>versements!Y249</f>
        <v>0</v>
      </c>
      <c r="Q243" s="240">
        <f>versements!Z249</f>
        <v>0</v>
      </c>
      <c r="R243" s="240">
        <f>versements!AA249</f>
        <v>0</v>
      </c>
      <c r="S243" s="240">
        <f>versements!AB249</f>
        <v>0</v>
      </c>
      <c r="T243" s="240">
        <f>versements!AC249</f>
        <v>0</v>
      </c>
      <c r="U243" s="240">
        <f>versements!AD249</f>
        <v>0</v>
      </c>
    </row>
    <row r="244" spans="1:21" ht="17.100000000000001" customHeight="1" x14ac:dyDescent="0.25">
      <c r="A244" s="1" t="str">
        <f t="shared" si="5"/>
        <v xml:space="preserve">  </v>
      </c>
      <c r="B244" s="219"/>
      <c r="D244" s="241"/>
      <c r="E244" s="135"/>
      <c r="H244" s="222"/>
      <c r="K244" s="234"/>
      <c r="M244" s="273"/>
      <c r="O244" s="240">
        <f>versements!X250</f>
        <v>0</v>
      </c>
      <c r="P244" s="240">
        <f>versements!Y250</f>
        <v>0</v>
      </c>
      <c r="Q244" s="240">
        <f>versements!Z250</f>
        <v>0</v>
      </c>
      <c r="R244" s="240">
        <f>versements!AA250</f>
        <v>0</v>
      </c>
      <c r="S244" s="240">
        <f>versements!AB250</f>
        <v>0</v>
      </c>
      <c r="T244" s="240">
        <f>versements!AC250</f>
        <v>0</v>
      </c>
      <c r="U244" s="240">
        <f>versements!AD250</f>
        <v>0</v>
      </c>
    </row>
    <row r="245" spans="1:21" ht="17.100000000000001" customHeight="1" x14ac:dyDescent="0.25">
      <c r="A245" s="1" t="str">
        <f t="shared" si="5"/>
        <v xml:space="preserve">  </v>
      </c>
      <c r="B245" s="219"/>
      <c r="C245" s="211"/>
      <c r="D245" s="241"/>
      <c r="E245" s="135"/>
      <c r="F245" s="199"/>
      <c r="H245" s="222"/>
      <c r="J245" s="232"/>
      <c r="K245" s="234"/>
      <c r="M245" s="273">
        <v>42335</v>
      </c>
      <c r="O245" s="240">
        <f>versements!X251</f>
        <v>0</v>
      </c>
      <c r="P245" s="240">
        <f>versements!Y251</f>
        <v>0</v>
      </c>
      <c r="Q245" s="240">
        <f>versements!Z251</f>
        <v>0</v>
      </c>
      <c r="R245" s="240">
        <f>versements!AA251</f>
        <v>0</v>
      </c>
      <c r="S245" s="240">
        <f>versements!AB251</f>
        <v>0</v>
      </c>
      <c r="T245" s="240">
        <f>versements!AC251</f>
        <v>0</v>
      </c>
      <c r="U245" s="240">
        <f>versements!AD251</f>
        <v>0</v>
      </c>
    </row>
    <row r="246" spans="1:21" ht="17.100000000000001" customHeight="1" x14ac:dyDescent="0.25">
      <c r="A246" s="1" t="str">
        <f t="shared" si="5"/>
        <v xml:space="preserve">  </v>
      </c>
      <c r="B246" s="219"/>
      <c r="C246" s="211"/>
      <c r="D246" s="241"/>
      <c r="E246" s="135"/>
      <c r="F246" s="199"/>
      <c r="H246" s="222"/>
      <c r="J246" s="232"/>
      <c r="K246" s="234"/>
      <c r="M246" s="273">
        <v>42335</v>
      </c>
      <c r="O246" s="240">
        <f>versements!X252</f>
        <v>0</v>
      </c>
      <c r="P246" s="240">
        <f>versements!Y252</f>
        <v>0</v>
      </c>
      <c r="Q246" s="240">
        <f>versements!Z252</f>
        <v>0</v>
      </c>
      <c r="R246" s="240">
        <f>versements!AA252</f>
        <v>0</v>
      </c>
      <c r="S246" s="240">
        <f>versements!AB252</f>
        <v>0</v>
      </c>
      <c r="T246" s="240">
        <f>versements!AC252</f>
        <v>0</v>
      </c>
      <c r="U246" s="240">
        <f>versements!AD252</f>
        <v>0</v>
      </c>
    </row>
    <row r="247" spans="1:21" ht="17.100000000000001" customHeight="1" x14ac:dyDescent="0.25">
      <c r="A247" s="1" t="str">
        <f t="shared" si="5"/>
        <v xml:space="preserve">  </v>
      </c>
      <c r="B247" s="219"/>
      <c r="D247" s="241"/>
      <c r="E247" s="135"/>
      <c r="H247" s="222"/>
      <c r="K247" s="234"/>
      <c r="M247" s="273">
        <v>39416</v>
      </c>
      <c r="O247" s="240">
        <f>versements!X253</f>
        <v>0</v>
      </c>
      <c r="P247" s="240">
        <f>versements!Y253</f>
        <v>0</v>
      </c>
      <c r="Q247" s="240">
        <f>versements!Z253</f>
        <v>0</v>
      </c>
      <c r="R247" s="240">
        <f>versements!AA253</f>
        <v>0</v>
      </c>
      <c r="S247" s="240">
        <f>versements!AB253</f>
        <v>0</v>
      </c>
      <c r="T247" s="240">
        <f>versements!AC253</f>
        <v>0</v>
      </c>
      <c r="U247" s="240">
        <f>versements!AD253</f>
        <v>0</v>
      </c>
    </row>
    <row r="248" spans="1:21" ht="17.100000000000001" customHeight="1" x14ac:dyDescent="0.25">
      <c r="A248" s="1" t="str">
        <f t="shared" si="5"/>
        <v xml:space="preserve">  </v>
      </c>
      <c r="B248" s="219"/>
      <c r="C248" s="211"/>
      <c r="D248" s="241"/>
      <c r="E248" s="138"/>
      <c r="H248" s="222"/>
      <c r="K248" s="234"/>
      <c r="M248" s="273"/>
      <c r="O248" s="240">
        <f>versements!X254</f>
        <v>0</v>
      </c>
      <c r="P248" s="240">
        <f>versements!Y254</f>
        <v>0</v>
      </c>
      <c r="Q248" s="240">
        <f>versements!Z254</f>
        <v>0</v>
      </c>
      <c r="R248" s="240">
        <f>versements!AA254</f>
        <v>0</v>
      </c>
      <c r="S248" s="240">
        <f>versements!AB254</f>
        <v>0</v>
      </c>
      <c r="T248" s="240">
        <f>versements!AC254</f>
        <v>0</v>
      </c>
      <c r="U248" s="240">
        <f>versements!AD254</f>
        <v>0</v>
      </c>
    </row>
    <row r="249" spans="1:21" ht="17.100000000000001" customHeight="1" x14ac:dyDescent="0.25">
      <c r="A249" s="1" t="str">
        <f t="shared" si="5"/>
        <v xml:space="preserve">  </v>
      </c>
      <c r="B249" s="219"/>
      <c r="C249" s="211"/>
      <c r="D249" s="241"/>
      <c r="E249" s="138"/>
      <c r="F249" s="199"/>
      <c r="K249" s="234"/>
      <c r="M249" s="273"/>
      <c r="O249" s="240">
        <f>versements!X255</f>
        <v>0</v>
      </c>
      <c r="P249" s="240">
        <f>versements!Y255</f>
        <v>0</v>
      </c>
      <c r="Q249" s="240">
        <f>versements!Z255</f>
        <v>0</v>
      </c>
      <c r="R249" s="240">
        <f>versements!AA255</f>
        <v>0</v>
      </c>
      <c r="S249" s="240">
        <f>versements!AB255</f>
        <v>0</v>
      </c>
      <c r="T249" s="240">
        <f>versements!AC255</f>
        <v>0</v>
      </c>
      <c r="U249" s="240">
        <f>versements!AD255</f>
        <v>0</v>
      </c>
    </row>
    <row r="250" spans="1:21" ht="17.100000000000001" customHeight="1" x14ac:dyDescent="0.25">
      <c r="A250" s="1" t="str">
        <f t="shared" si="5"/>
        <v xml:space="preserve">  </v>
      </c>
      <c r="B250" s="219"/>
      <c r="D250" s="241"/>
      <c r="E250" s="135"/>
      <c r="H250" s="222"/>
      <c r="J250" s="232"/>
      <c r="K250" s="234"/>
      <c r="M250" s="273"/>
      <c r="O250" s="240">
        <f>versements!X256</f>
        <v>0</v>
      </c>
      <c r="P250" s="240">
        <f>versements!Y256</f>
        <v>0</v>
      </c>
      <c r="Q250" s="240">
        <f>versements!Z256</f>
        <v>0</v>
      </c>
      <c r="R250" s="240">
        <f>versements!AA256</f>
        <v>0</v>
      </c>
      <c r="S250" s="240">
        <f>versements!AB256</f>
        <v>0</v>
      </c>
      <c r="T250" s="240">
        <f>versements!AC256</f>
        <v>0</v>
      </c>
      <c r="U250" s="240">
        <f>versements!AD256</f>
        <v>0</v>
      </c>
    </row>
    <row r="251" spans="1:21" ht="17.100000000000001" customHeight="1" x14ac:dyDescent="0.25">
      <c r="A251" s="1" t="str">
        <f t="shared" si="5"/>
        <v xml:space="preserve">  </v>
      </c>
      <c r="B251" s="204"/>
      <c r="C251" s="211"/>
      <c r="D251" s="266"/>
      <c r="E251" s="211"/>
      <c r="H251" s="222"/>
      <c r="J251" s="232"/>
      <c r="K251" s="234"/>
      <c r="M251" s="273">
        <v>42335</v>
      </c>
      <c r="O251" s="240">
        <f>versements!X258</f>
        <v>0</v>
      </c>
      <c r="P251" s="240">
        <f>versements!Y258</f>
        <v>0</v>
      </c>
      <c r="Q251" s="240">
        <f>versements!Z258</f>
        <v>0</v>
      </c>
      <c r="R251" s="240">
        <f>versements!AA258</f>
        <v>0</v>
      </c>
      <c r="S251" s="240">
        <f>versements!AB258</f>
        <v>0</v>
      </c>
      <c r="T251" s="240">
        <f>versements!AC258</f>
        <v>0</v>
      </c>
      <c r="U251" s="240">
        <f>versements!AD258</f>
        <v>0</v>
      </c>
    </row>
    <row r="252" spans="1:21" ht="17.100000000000001" customHeight="1" thickBot="1" x14ac:dyDescent="0.3">
      <c r="D252" s="261"/>
      <c r="M252" s="250"/>
      <c r="O252" s="240">
        <f>versements!X259</f>
        <v>4</v>
      </c>
      <c r="P252" s="240">
        <f>versements!Y259</f>
        <v>17</v>
      </c>
      <c r="Q252" s="240">
        <f>versements!Z259</f>
        <v>64</v>
      </c>
      <c r="R252" s="240">
        <f>versements!AA259</f>
        <v>25</v>
      </c>
      <c r="S252" s="240">
        <f>versements!AB259</f>
        <v>49</v>
      </c>
      <c r="T252" s="240">
        <f>versements!AC259</f>
        <v>51</v>
      </c>
      <c r="U252" s="240">
        <f>versements!AD259</f>
        <v>1</v>
      </c>
    </row>
    <row r="253" spans="1:21" ht="17.100000000000001" customHeight="1" thickBot="1" x14ac:dyDescent="0.3">
      <c r="A253" s="1" t="e">
        <f>#REF!&amp;"  "&amp;C253</f>
        <v>#REF!</v>
      </c>
      <c r="B253" s="271" t="str">
        <f>COUNTA(B2:B251)&amp;" "&amp;"membres"</f>
        <v>105 membres</v>
      </c>
      <c r="D253" s="261"/>
      <c r="M253" s="250"/>
      <c r="O253" s="240">
        <f>versements!X260</f>
        <v>0</v>
      </c>
      <c r="P253" s="240">
        <f>versements!Y260</f>
        <v>0</v>
      </c>
      <c r="Q253" s="240">
        <f>versements!Z260</f>
        <v>0</v>
      </c>
      <c r="R253" s="240">
        <f>versements!AA260</f>
        <v>0</v>
      </c>
      <c r="S253" s="240">
        <f>versements!AB260</f>
        <v>0</v>
      </c>
      <c r="T253" s="240">
        <f>versements!AC260</f>
        <v>0</v>
      </c>
      <c r="U253" s="240">
        <f>versements!AD260</f>
        <v>0</v>
      </c>
    </row>
    <row r="254" spans="1:21" ht="17.100000000000001" customHeight="1" x14ac:dyDescent="0.25">
      <c r="B254" s="263"/>
      <c r="D254" s="261"/>
      <c r="M254" s="250"/>
      <c r="O254" s="240">
        <f>versements!X261</f>
        <v>0</v>
      </c>
      <c r="P254" s="240">
        <f>versements!Y261</f>
        <v>0</v>
      </c>
      <c r="Q254" s="240">
        <f>versements!Z261</f>
        <v>0</v>
      </c>
      <c r="R254" s="240">
        <f>versements!AA261</f>
        <v>0</v>
      </c>
      <c r="S254" s="240">
        <f>versements!AB261</f>
        <v>0</v>
      </c>
      <c r="T254" s="240">
        <f>versements!AC261</f>
        <v>0</v>
      </c>
      <c r="U254" s="240">
        <f>versements!AD261</f>
        <v>0</v>
      </c>
    </row>
    <row r="255" spans="1:21" ht="17.100000000000001" customHeight="1" x14ac:dyDescent="0.25">
      <c r="B255" s="263"/>
      <c r="D255" s="261"/>
      <c r="M255" s="250"/>
      <c r="O255" s="240">
        <f>versements!X262</f>
        <v>0</v>
      </c>
      <c r="P255" s="240">
        <f>versements!Y262</f>
        <v>0</v>
      </c>
      <c r="Q255" s="240">
        <f>versements!Z262</f>
        <v>0</v>
      </c>
      <c r="R255" s="240">
        <f>versements!AA262</f>
        <v>0</v>
      </c>
      <c r="S255" s="240">
        <f>versements!AB262</f>
        <v>0</v>
      </c>
      <c r="T255" s="240">
        <f>versements!AC262</f>
        <v>0</v>
      </c>
      <c r="U255" s="240">
        <f>versements!AD262</f>
        <v>0</v>
      </c>
    </row>
    <row r="256" spans="1:21" ht="17.100000000000001" customHeight="1" x14ac:dyDescent="0.25">
      <c r="A256" s="1" t="str">
        <f>B256&amp;"  "&amp;C256</f>
        <v xml:space="preserve">  </v>
      </c>
      <c r="B256" s="263"/>
      <c r="C256" s="218"/>
      <c r="D256" s="261"/>
      <c r="M256" s="250"/>
      <c r="O256" s="240">
        <f>versements!X263</f>
        <v>0</v>
      </c>
      <c r="P256" s="240">
        <f>versements!Y263</f>
        <v>0</v>
      </c>
      <c r="Q256" s="240">
        <f>versements!Z263</f>
        <v>0</v>
      </c>
      <c r="R256" s="240">
        <f>versements!AA263</f>
        <v>0</v>
      </c>
      <c r="S256" s="240">
        <f>versements!AB263</f>
        <v>0</v>
      </c>
      <c r="T256" s="240">
        <f>versements!AC263</f>
        <v>0</v>
      </c>
      <c r="U256" s="240">
        <f>versements!AD263</f>
        <v>0</v>
      </c>
    </row>
    <row r="257" spans="2:21" ht="17.100000000000001" customHeight="1" x14ac:dyDescent="0.25">
      <c r="B257" s="204"/>
      <c r="D257" s="228"/>
      <c r="E257" s="141"/>
      <c r="M257" s="238"/>
      <c r="O257" s="240">
        <f>versements!X264</f>
        <v>0</v>
      </c>
      <c r="P257" s="240">
        <f>versements!Y264</f>
        <v>0</v>
      </c>
      <c r="Q257" s="240">
        <f>versements!Z264</f>
        <v>0</v>
      </c>
      <c r="R257" s="240">
        <f>versements!AA264</f>
        <v>0</v>
      </c>
      <c r="S257" s="240">
        <f>versements!AB264</f>
        <v>0</v>
      </c>
      <c r="T257" s="240">
        <f>versements!AC264</f>
        <v>0</v>
      </c>
      <c r="U257" s="240">
        <f>versements!AD264</f>
        <v>0</v>
      </c>
    </row>
    <row r="258" spans="2:21" ht="17.100000000000001" customHeight="1" x14ac:dyDescent="0.25">
      <c r="B258" s="204"/>
      <c r="P258" s="240">
        <f>versements!Y265</f>
        <v>0</v>
      </c>
      <c r="Q258" s="240">
        <f>versements!Z265</f>
        <v>0</v>
      </c>
      <c r="R258" s="240">
        <f>versements!AA265</f>
        <v>0</v>
      </c>
      <c r="S258" s="240">
        <f>versements!AB265</f>
        <v>0</v>
      </c>
      <c r="T258" s="240">
        <f>versements!AC265</f>
        <v>0</v>
      </c>
      <c r="U258" s="240">
        <f>versements!AD265</f>
        <v>0</v>
      </c>
    </row>
    <row r="259" spans="2:21" ht="17.100000000000001" customHeight="1" x14ac:dyDescent="0.25">
      <c r="B259" s="204"/>
      <c r="P259" s="240">
        <f>versements!Y266</f>
        <v>0</v>
      </c>
      <c r="Q259" s="240">
        <f>versements!Z266</f>
        <v>0</v>
      </c>
      <c r="R259" s="240">
        <f>versements!AA266</f>
        <v>0</v>
      </c>
      <c r="S259" s="240">
        <f>versements!AB266</f>
        <v>0</v>
      </c>
      <c r="T259" s="240">
        <f>versements!AC266</f>
        <v>0</v>
      </c>
      <c r="U259" s="240">
        <f>versements!AD266</f>
        <v>0</v>
      </c>
    </row>
    <row r="260" spans="2:21" ht="17.100000000000001" customHeight="1" x14ac:dyDescent="0.25">
      <c r="B260" s="262"/>
      <c r="P260" s="240">
        <f>versements!Y267</f>
        <v>0</v>
      </c>
      <c r="Q260" s="240">
        <f>versements!Z267</f>
        <v>0</v>
      </c>
      <c r="R260" s="240">
        <f>versements!AA267</f>
        <v>0</v>
      </c>
      <c r="S260" s="240">
        <f>versements!AB267</f>
        <v>0</v>
      </c>
      <c r="T260" s="240">
        <f>versements!AC267</f>
        <v>0</v>
      </c>
      <c r="U260" s="240">
        <f>versements!AD267</f>
        <v>0</v>
      </c>
    </row>
    <row r="261" spans="2:21" ht="17.100000000000001" customHeight="1" x14ac:dyDescent="0.25">
      <c r="B261" s="204"/>
    </row>
    <row r="269" spans="2:21" ht="17.100000000000001" customHeight="1" x14ac:dyDescent="0.25">
      <c r="C269" s="218"/>
    </row>
  </sheetData>
  <autoFilter ref="A1:M260">
    <sortState ref="A2:M260">
      <sortCondition ref="D1:D260"/>
    </sortState>
  </autoFilter>
  <conditionalFormatting sqref="A252 C252:XFD252 B253 A2:XFD251">
    <cfRule type="expression" dxfId="65" priority="2">
      <formula>MOD(ROW(),2)</formula>
    </cfRule>
  </conditionalFormatting>
  <conditionalFormatting sqref="A1:XFD1">
    <cfRule type="expression" dxfId="64" priority="29">
      <formula>MOD(ROW(2:249),2)</formula>
    </cfRule>
  </conditionalFormatting>
  <conditionalFormatting sqref="A1048575:XFD1048576">
    <cfRule type="expression" dxfId="63" priority="30">
      <formula>MOD(ROW(1:248),2)</formula>
    </cfRule>
  </conditionalFormatting>
  <conditionalFormatting sqref="A1048327:XFD1048574">
    <cfRule type="expression" dxfId="62" priority="31">
      <formula>MOD(ROW(1:1048328),2)</formula>
    </cfRule>
  </conditionalFormatting>
  <conditionalFormatting sqref="M2">
    <cfRule type="cellIs" dxfId="61" priority="1" operator="equal">
      <formula>$N$1</formula>
    </cfRule>
  </conditionalFormatting>
  <hyperlinks>
    <hyperlink ref="J74" r:id="rId1"/>
    <hyperlink ref="J103" r:id="rId2"/>
    <hyperlink ref="J81" r:id="rId3"/>
    <hyperlink ref="J84" r:id="rId4"/>
    <hyperlink ref="J69" r:id="rId5"/>
    <hyperlink ref="J66" r:id="rId6"/>
    <hyperlink ref="J94" r:id="rId7"/>
    <hyperlink ref="J73" r:id="rId8"/>
    <hyperlink ref="J115" r:id="rId9"/>
    <hyperlink ref="J116" r:id="rId10"/>
    <hyperlink ref="J109" r:id="rId11"/>
    <hyperlink ref="J111" r:id="rId12"/>
    <hyperlink ref="J99" r:id="rId13"/>
  </hyperlinks>
  <pageMargins left="0.25" right="0.25" top="0.75" bottom="0.75" header="0.3" footer="0.3"/>
  <pageSetup orientation="portrait" horizontalDpi="360" verticalDpi="360" r:id="rId14"/>
  <headerFooter>
    <oddFooter>&amp;CMis à jour le: &amp;D</oddFooter>
  </headerFooter>
  <drawing r:id="rId15"/>
  <legacyDrawing r:id="rId16"/>
  <controls>
    <mc:AlternateContent xmlns:mc="http://schemas.openxmlformats.org/markup-compatibility/2006">
      <mc:Choice Requires="x14">
        <control shapeId="3075" r:id="rId17" name="ToggleButton1">
          <controlPr autoLine="0" r:id="rId18">
            <anchor>
              <from>
                <xdr:col>13</xdr:col>
                <xdr:colOff>142875</xdr:colOff>
                <xdr:row>11</xdr:row>
                <xdr:rowOff>47625</xdr:rowOff>
              </from>
              <to>
                <xdr:col>13</xdr:col>
                <xdr:colOff>942975</xdr:colOff>
                <xdr:row>13</xdr:row>
                <xdr:rowOff>133350</xdr:rowOff>
              </to>
            </anchor>
          </controlPr>
        </control>
      </mc:Choice>
      <mc:Fallback>
        <control shapeId="3075" r:id="rId17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38"/>
  <sheetViews>
    <sheetView workbookViewId="0">
      <selection activeCell="E17" sqref="E17"/>
    </sheetView>
  </sheetViews>
  <sheetFormatPr baseColWidth="10" defaultRowHeight="15.75" x14ac:dyDescent="0.25"/>
  <cols>
    <col min="1" max="1" width="4.42578125" style="253" bestFit="1" customWidth="1"/>
    <col min="2" max="2" width="18.28515625" style="3" customWidth="1"/>
    <col min="3" max="3" width="14" customWidth="1"/>
    <col min="4" max="4" width="4" style="253" bestFit="1" customWidth="1"/>
    <col min="5" max="5" width="20.42578125" style="3" customWidth="1"/>
    <col min="6" max="6" width="13.140625" customWidth="1"/>
    <col min="7" max="7" width="4.42578125" style="253" customWidth="1"/>
    <col min="8" max="8" width="17.5703125" style="3" bestFit="1" customWidth="1"/>
    <col min="9" max="9" width="15.7109375" customWidth="1"/>
  </cols>
  <sheetData>
    <row r="2" spans="1:11" ht="18.75" x14ac:dyDescent="0.3">
      <c r="A2" s="252" t="s">
        <v>20</v>
      </c>
      <c r="B2" s="8"/>
      <c r="C2" s="7"/>
      <c r="D2" s="257"/>
      <c r="E2" s="8"/>
      <c r="F2" s="13" t="str">
        <f>IF($A$9=1,"de casier","alphabétique")</f>
        <v>de casier</v>
      </c>
      <c r="G2" s="257"/>
      <c r="I2" s="7"/>
    </row>
    <row r="3" spans="1:11" ht="18.75" x14ac:dyDescent="0.3">
      <c r="A3" s="252"/>
      <c r="B3" s="8"/>
      <c r="C3" s="7"/>
      <c r="D3" s="257"/>
      <c r="E3" s="8"/>
      <c r="F3" s="13"/>
      <c r="G3" s="257"/>
      <c r="I3" s="7"/>
    </row>
    <row r="4" spans="1:11" ht="18.75" x14ac:dyDescent="0.3">
      <c r="A4" s="252"/>
      <c r="B4" s="8"/>
      <c r="C4" s="7"/>
      <c r="D4" s="257"/>
      <c r="E4" s="8"/>
      <c r="F4" s="13"/>
      <c r="G4" s="257"/>
      <c r="I4" s="7"/>
    </row>
    <row r="5" spans="1:11" ht="18.75" x14ac:dyDescent="0.3">
      <c r="A5" s="252"/>
      <c r="B5" s="332" t="s">
        <v>119</v>
      </c>
      <c r="C5" s="332"/>
      <c r="E5" s="267" t="str">
        <f>'Base de données'!B253</f>
        <v>105 membres</v>
      </c>
      <c r="G5" s="257"/>
      <c r="I5" s="116"/>
    </row>
    <row r="6" spans="1:11" ht="18.75" x14ac:dyDescent="0.3">
      <c r="A6" s="252"/>
      <c r="B6" s="268"/>
      <c r="C6" s="268"/>
      <c r="E6" s="269"/>
      <c r="G6" s="257"/>
      <c r="I6" s="116"/>
    </row>
    <row r="7" spans="1:11" ht="16.5" thickBot="1" x14ac:dyDescent="0.3"/>
    <row r="8" spans="1:11" ht="16.5" thickBot="1" x14ac:dyDescent="0.3">
      <c r="A8" s="254" t="s">
        <v>4</v>
      </c>
      <c r="B8" s="5" t="s">
        <v>5</v>
      </c>
      <c r="C8" s="4" t="s">
        <v>6</v>
      </c>
      <c r="D8" s="258" t="s">
        <v>4</v>
      </c>
      <c r="E8" s="5" t="s">
        <v>5</v>
      </c>
      <c r="F8" s="4" t="s">
        <v>6</v>
      </c>
      <c r="G8" s="258" t="s">
        <v>4</v>
      </c>
      <c r="H8" s="5" t="s">
        <v>5</v>
      </c>
      <c r="I8" s="4" t="s">
        <v>6</v>
      </c>
      <c r="K8" s="3"/>
    </row>
    <row r="9" spans="1:11" ht="15" x14ac:dyDescent="0.25">
      <c r="A9" s="272">
        <f>'Base de données'!D2</f>
        <v>1</v>
      </c>
      <c r="B9" s="270" t="str">
        <f>IF('Base de données'!B2="","",'Base de données'!B2)</f>
        <v>A</v>
      </c>
      <c r="C9" t="str">
        <f>IF('Base de données'!C2="","",'Base de données'!C2)</f>
        <v>a</v>
      </c>
      <c r="D9" s="272">
        <f>'Base de données'!D44</f>
        <v>43</v>
      </c>
      <c r="E9" s="330" t="str">
        <f>IF('Base de données'!B44="","",'Base de données'!B44)</f>
        <v>A</v>
      </c>
      <c r="F9" t="str">
        <f>IF('Base de données'!C44="","",'Base de données'!C44)</f>
        <v>c</v>
      </c>
      <c r="G9" s="272">
        <f>'Base de données'!D86</f>
        <v>85</v>
      </c>
      <c r="H9" s="330" t="str">
        <f>IF('Base de données'!B86="","",'Base de données'!B86)</f>
        <v>A</v>
      </c>
      <c r="I9" t="str">
        <f>IF('Base de données'!C86="","",'Base de données'!C86)</f>
        <v>f</v>
      </c>
    </row>
    <row r="10" spans="1:11" ht="15" x14ac:dyDescent="0.25">
      <c r="A10" s="272">
        <f>'Base de données'!D3</f>
        <v>2</v>
      </c>
      <c r="B10" s="270" t="str">
        <f>IF('Base de données'!B3="","",'Base de données'!B3)</f>
        <v>B</v>
      </c>
      <c r="C10" t="str">
        <f>IF('Base de données'!C3="","",'Base de données'!C3)</f>
        <v>b</v>
      </c>
      <c r="D10" s="272">
        <f>'Base de données'!D45</f>
        <v>44</v>
      </c>
      <c r="E10" s="270" t="str">
        <f>IF('Base de données'!B45="","",'Base de données'!B45)</f>
        <v>B</v>
      </c>
      <c r="F10" t="str">
        <f>IF('Base de données'!C45="","",'Base de données'!C45)</f>
        <v>e</v>
      </c>
      <c r="G10" s="272">
        <f>'Base de données'!D87</f>
        <v>86</v>
      </c>
      <c r="H10" s="270" t="str">
        <f>IF('Base de données'!B87="","",'Base de données'!B87)</f>
        <v>B</v>
      </c>
      <c r="I10" t="str">
        <f>IF('Base de données'!C87="","",'Base de données'!C87)</f>
        <v>a</v>
      </c>
    </row>
    <row r="11" spans="1:11" ht="15" x14ac:dyDescent="0.25">
      <c r="A11" s="272">
        <f>'Base de données'!D4</f>
        <v>3</v>
      </c>
      <c r="B11" s="270" t="str">
        <f>IF('Base de données'!B4="","",'Base de données'!B4)</f>
        <v>C</v>
      </c>
      <c r="C11" t="str">
        <f>IF('Base de données'!C4="","",'Base de données'!C4)</f>
        <v>c</v>
      </c>
      <c r="D11" s="272">
        <f>'Base de données'!D46</f>
        <v>45</v>
      </c>
      <c r="E11" s="270" t="str">
        <f>IF('Base de données'!B46="","",'Base de données'!B46)</f>
        <v>A</v>
      </c>
      <c r="F11" t="str">
        <f>IF('Base de données'!C46="","",'Base de données'!C46)</f>
        <v>f</v>
      </c>
      <c r="G11" s="272">
        <f>'Base de données'!D88</f>
        <v>87</v>
      </c>
      <c r="H11" s="270" t="str">
        <f>IF('Base de données'!B88="","",'Base de données'!B88)</f>
        <v>A</v>
      </c>
      <c r="I11" t="str">
        <f>IF('Base de données'!C88="","",'Base de données'!C88)</f>
        <v>b</v>
      </c>
    </row>
    <row r="12" spans="1:11" ht="15" x14ac:dyDescent="0.25">
      <c r="A12" s="272">
        <f>'Base de données'!D5</f>
        <v>4</v>
      </c>
      <c r="B12" s="270" t="str">
        <f>IF('Base de données'!B5="","",'Base de données'!B5)</f>
        <v>A</v>
      </c>
      <c r="C12" t="str">
        <f>IF('Base de données'!C5="","",'Base de données'!C5)</f>
        <v>e</v>
      </c>
      <c r="D12" s="272">
        <f>'Base de données'!D47</f>
        <v>46</v>
      </c>
      <c r="E12" s="270" t="str">
        <f>IF('Base de données'!B47="","",'Base de données'!B47)</f>
        <v>B</v>
      </c>
      <c r="F12" t="str">
        <f>IF('Base de données'!C47="","",'Base de données'!C47)</f>
        <v>a</v>
      </c>
      <c r="G12" s="272">
        <f>'Base de données'!D89</f>
        <v>88</v>
      </c>
      <c r="H12" s="270" t="str">
        <f>IF('Base de données'!B89="","",'Base de données'!B89)</f>
        <v>B</v>
      </c>
      <c r="I12" t="str">
        <f>IF('Base de données'!C89="","",'Base de données'!C89)</f>
        <v>c</v>
      </c>
    </row>
    <row r="13" spans="1:11" ht="15" x14ac:dyDescent="0.25">
      <c r="A13" s="272">
        <f>'Base de données'!D6</f>
        <v>5</v>
      </c>
      <c r="B13" s="270" t="str">
        <f>IF('Base de données'!B6="","",'Base de données'!B6)</f>
        <v>B</v>
      </c>
      <c r="C13" t="str">
        <f>IF('Base de données'!C6="","",'Base de données'!C6)</f>
        <v>f</v>
      </c>
      <c r="D13" s="272">
        <f>'Base de données'!D48</f>
        <v>47</v>
      </c>
      <c r="E13" s="270" t="str">
        <f>IF('Base de données'!B48="","",'Base de données'!B48)</f>
        <v>A</v>
      </c>
      <c r="F13" t="str">
        <f>IF('Base de données'!C48="","",'Base de données'!C48)</f>
        <v>b</v>
      </c>
      <c r="G13" s="272">
        <f>'Base de données'!D90</f>
        <v>89</v>
      </c>
      <c r="H13" s="270" t="str">
        <f>IF('Base de données'!B90="","",'Base de données'!B90)</f>
        <v/>
      </c>
      <c r="I13" t="str">
        <f>IF('Base de données'!C90="","",'Base de données'!C90)</f>
        <v/>
      </c>
    </row>
    <row r="14" spans="1:11" ht="15" x14ac:dyDescent="0.25">
      <c r="A14" s="272">
        <f>'Base de données'!D7</f>
        <v>6</v>
      </c>
      <c r="B14" s="270" t="str">
        <f>IF('Base de données'!B7="","",'Base de données'!B7)</f>
        <v>B</v>
      </c>
      <c r="C14" t="str">
        <f>IF('Base de données'!C7="","",'Base de données'!C7)</f>
        <v>a</v>
      </c>
      <c r="D14" s="272">
        <f>'Base de données'!D49</f>
        <v>48</v>
      </c>
      <c r="E14" s="270" t="str">
        <f>IF('Base de données'!B49="","",'Base de données'!B49)</f>
        <v>B</v>
      </c>
      <c r="F14" t="str">
        <f>IF('Base de données'!C49="","",'Base de données'!C49)</f>
        <v>c</v>
      </c>
      <c r="G14" s="272">
        <f>'Base de données'!D91</f>
        <v>90</v>
      </c>
      <c r="H14" s="270" t="str">
        <f>IF('Base de données'!B91="","",'Base de données'!B91)</f>
        <v>B</v>
      </c>
      <c r="I14" t="str">
        <f>IF('Base de données'!C91="","",'Base de données'!C91)</f>
        <v>b</v>
      </c>
    </row>
    <row r="15" spans="1:11" ht="15" x14ac:dyDescent="0.25">
      <c r="A15" s="272">
        <f>'Base de données'!D8</f>
        <v>7</v>
      </c>
      <c r="B15" s="270" t="str">
        <f>IF('Base de données'!B8="","",'Base de données'!B8)</f>
        <v>A</v>
      </c>
      <c r="C15" t="str">
        <f>IF('Base de données'!C8="","",'Base de données'!C8)</f>
        <v>b</v>
      </c>
      <c r="D15" s="272">
        <f>'Base de données'!D50</f>
        <v>49</v>
      </c>
      <c r="E15" s="270" t="str">
        <f>IF('Base de données'!B50="","",'Base de données'!B50)</f>
        <v/>
      </c>
      <c r="F15" t="str">
        <f>IF('Base de données'!C50="","",'Base de données'!C50)</f>
        <v/>
      </c>
      <c r="G15" s="272">
        <f>'Base de données'!D92</f>
        <v>91</v>
      </c>
      <c r="H15" s="270" t="str">
        <f>IF('Base de données'!B92="","",'Base de données'!B92)</f>
        <v/>
      </c>
      <c r="I15" t="str">
        <f>IF('Base de données'!C92="","",'Base de données'!C92)</f>
        <v/>
      </c>
    </row>
    <row r="16" spans="1:11" ht="15" x14ac:dyDescent="0.25">
      <c r="A16" s="272">
        <f>'Base de données'!D9</f>
        <v>8</v>
      </c>
      <c r="B16" s="270" t="str">
        <f>IF('Base de données'!B9="","",'Base de données'!B9)</f>
        <v>B</v>
      </c>
      <c r="C16" t="str">
        <f>IF('Base de données'!C9="","",'Base de données'!C9)</f>
        <v>c</v>
      </c>
      <c r="D16" s="272">
        <f>'Base de données'!D51</f>
        <v>50</v>
      </c>
      <c r="E16" s="270" t="str">
        <f>IF('Base de données'!B51="","",'Base de données'!B51)</f>
        <v>B</v>
      </c>
      <c r="F16" t="str">
        <f>IF('Base de données'!C51="","",'Base de données'!C51)</f>
        <v>b</v>
      </c>
      <c r="G16" s="272">
        <f>'Base de données'!D93</f>
        <v>92</v>
      </c>
      <c r="H16" s="270" t="str">
        <f>IF('Base de données'!B93="","",'Base de données'!B93)</f>
        <v/>
      </c>
      <c r="I16" t="str">
        <f>IF('Base de données'!C93="","",'Base de données'!C93)</f>
        <v/>
      </c>
    </row>
    <row r="17" spans="1:9" ht="15" x14ac:dyDescent="0.25">
      <c r="A17" s="272">
        <f>'Base de données'!D10</f>
        <v>9</v>
      </c>
      <c r="B17" s="270" t="str">
        <f>IF('Base de données'!B10="","",'Base de données'!B10)</f>
        <v>A</v>
      </c>
      <c r="C17" t="str">
        <f>IF('Base de données'!C10="","",'Base de données'!C10)</f>
        <v>e</v>
      </c>
      <c r="D17" s="272">
        <f>'Base de données'!D52</f>
        <v>51</v>
      </c>
      <c r="E17" s="270" t="str">
        <f>IF('Base de données'!B52="","",'Base de données'!B52)</f>
        <v>A</v>
      </c>
      <c r="F17" t="str">
        <f>IF('Base de données'!C52="","",'Base de données'!C52)</f>
        <v>c</v>
      </c>
      <c r="G17" s="272">
        <f>'Base de données'!D94</f>
        <v>93</v>
      </c>
      <c r="H17" s="270" t="str">
        <f>IF('Base de données'!B94="","",'Base de données'!B94)</f>
        <v>ZIMMER</v>
      </c>
      <c r="I17" t="str">
        <f>IF('Base de données'!C94="","",'Base de données'!C94)</f>
        <v>Eliane</v>
      </c>
    </row>
    <row r="18" spans="1:9" ht="15" x14ac:dyDescent="0.25">
      <c r="A18" s="272">
        <f>'Base de données'!D11</f>
        <v>10</v>
      </c>
      <c r="B18" s="270" t="str">
        <f>IF('Base de données'!B11="","",'Base de données'!B11)</f>
        <v>B</v>
      </c>
      <c r="C18" t="str">
        <f>IF('Base de données'!C11="","",'Base de données'!C11)</f>
        <v>f</v>
      </c>
      <c r="D18" s="272">
        <f>'Base de données'!D53</f>
        <v>52</v>
      </c>
      <c r="E18" s="270" t="str">
        <f>IF('Base de données'!B53="","",'Base de données'!B53)</f>
        <v>B</v>
      </c>
      <c r="F18" t="str">
        <f>IF('Base de données'!C53="","",'Base de données'!C53)</f>
        <v>e</v>
      </c>
      <c r="G18" s="272">
        <f>'Base de données'!D95</f>
        <v>94</v>
      </c>
      <c r="H18" s="270" t="str">
        <f>IF('Base de données'!B95="","",'Base de données'!B95)</f>
        <v>ZIMMER</v>
      </c>
      <c r="I18" t="str">
        <f>IF('Base de données'!C95="","",'Base de données'!C95)</f>
        <v>Eliane</v>
      </c>
    </row>
    <row r="19" spans="1:9" ht="15" x14ac:dyDescent="0.25">
      <c r="A19" s="272">
        <f>'Base de données'!D12</f>
        <v>11</v>
      </c>
      <c r="B19" s="270" t="str">
        <f>IF('Base de données'!B12="","",'Base de données'!B12)</f>
        <v>A</v>
      </c>
      <c r="C19" t="str">
        <f>IF('Base de données'!C12="","",'Base de données'!C12)</f>
        <v>a</v>
      </c>
      <c r="D19" s="272">
        <f>'Base de données'!D54</f>
        <v>53</v>
      </c>
      <c r="E19" s="270" t="str">
        <f>IF('Base de données'!B54="","",'Base de données'!B54)</f>
        <v>A</v>
      </c>
      <c r="F19" t="str">
        <f>IF('Base de données'!C54="","",'Base de données'!C54)</f>
        <v>f</v>
      </c>
      <c r="G19" s="272">
        <f>'Base de données'!D96</f>
        <v>95</v>
      </c>
      <c r="H19" s="270" t="str">
        <f>IF('Base de données'!B96="","",'Base de données'!B96)</f>
        <v>ZIMMER</v>
      </c>
      <c r="I19" t="str">
        <f>IF('Base de données'!C96="","",'Base de données'!C96)</f>
        <v>Eliane</v>
      </c>
    </row>
    <row r="20" spans="1:9" ht="15" x14ac:dyDescent="0.25">
      <c r="A20" s="272">
        <f>'Base de données'!D13</f>
        <v>12</v>
      </c>
      <c r="B20" s="270" t="str">
        <f>IF('Base de données'!B13="","",'Base de données'!B13)</f>
        <v>B</v>
      </c>
      <c r="C20" t="str">
        <f>IF('Base de données'!C13="","",'Base de données'!C13)</f>
        <v>b</v>
      </c>
      <c r="D20" s="272">
        <f>'Base de données'!D55</f>
        <v>54</v>
      </c>
      <c r="E20" s="270" t="str">
        <f>IF('Base de données'!B55="","",'Base de données'!B55)</f>
        <v>B</v>
      </c>
      <c r="F20" t="str">
        <f>IF('Base de données'!C55="","",'Base de données'!C55)</f>
        <v>a</v>
      </c>
      <c r="G20" s="272">
        <f>'Base de données'!D97</f>
        <v>96</v>
      </c>
      <c r="H20" s="270" t="str">
        <f>IF('Base de données'!B97="","",'Base de données'!B97)</f>
        <v>ZIMMER</v>
      </c>
      <c r="I20" t="str">
        <f>IF('Base de données'!C97="","",'Base de données'!C97)</f>
        <v>Eliane</v>
      </c>
    </row>
    <row r="21" spans="1:9" ht="15" x14ac:dyDescent="0.25">
      <c r="A21" s="272">
        <f>'Base de données'!D14</f>
        <v>13</v>
      </c>
      <c r="B21" s="270" t="str">
        <f>IF('Base de données'!B14="","",'Base de données'!B14)</f>
        <v>A</v>
      </c>
      <c r="C21" t="str">
        <f>IF('Base de données'!C14="","",'Base de données'!C14)</f>
        <v>c</v>
      </c>
      <c r="D21" s="272">
        <f>'Base de données'!D56</f>
        <v>55</v>
      </c>
      <c r="E21" s="270" t="str">
        <f>IF('Base de données'!B56="","",'Base de données'!B56)</f>
        <v>A</v>
      </c>
      <c r="F21" t="str">
        <f>IF('Base de données'!C56="","",'Base de données'!C56)</f>
        <v>b</v>
      </c>
      <c r="G21" s="272">
        <f>'Base de données'!D98</f>
        <v>97</v>
      </c>
      <c r="H21" s="270" t="str">
        <f>IF('Base de données'!B98="","",'Base de données'!B98)</f>
        <v>ZIMMER</v>
      </c>
      <c r="I21" t="str">
        <f>IF('Base de données'!C98="","",'Base de données'!C98)</f>
        <v>Eliane</v>
      </c>
    </row>
    <row r="22" spans="1:9" ht="15" x14ac:dyDescent="0.25">
      <c r="A22" s="272">
        <f>'Base de données'!D15</f>
        <v>14</v>
      </c>
      <c r="B22" s="270" t="str">
        <f>IF('Base de données'!B15="","",'Base de données'!B15)</f>
        <v>B</v>
      </c>
      <c r="C22" t="str">
        <f>IF('Base de données'!C15="","",'Base de données'!C15)</f>
        <v>e</v>
      </c>
      <c r="D22" s="272">
        <f>'Base de données'!D57</f>
        <v>56</v>
      </c>
      <c r="E22" s="270" t="str">
        <f>IF('Base de données'!B57="","",'Base de données'!B57)</f>
        <v>B</v>
      </c>
      <c r="F22" t="str">
        <f>IF('Base de données'!C57="","",'Base de données'!C57)</f>
        <v>c</v>
      </c>
      <c r="G22" s="272">
        <f>'Base de données'!D99</f>
        <v>98</v>
      </c>
      <c r="H22" s="270" t="str">
        <f>IF('Base de données'!B99="","",'Base de données'!B99)</f>
        <v>ZIMMER</v>
      </c>
      <c r="I22" t="str">
        <f>IF('Base de données'!C99="","",'Base de données'!C99)</f>
        <v>Eliane</v>
      </c>
    </row>
    <row r="23" spans="1:9" ht="15" x14ac:dyDescent="0.25">
      <c r="A23" s="272">
        <f>'Base de données'!D16</f>
        <v>15</v>
      </c>
      <c r="B23" s="270" t="str">
        <f>IF('Base de données'!B16="","",'Base de données'!B16)</f>
        <v>A</v>
      </c>
      <c r="C23" t="str">
        <f>IF('Base de données'!C16="","",'Base de données'!C16)</f>
        <v>f</v>
      </c>
      <c r="D23" s="272">
        <f>'Base de données'!D58</f>
        <v>57</v>
      </c>
      <c r="E23" s="270" t="str">
        <f>IF('Base de données'!B58="","",'Base de données'!B58)</f>
        <v/>
      </c>
      <c r="F23" t="str">
        <f>IF('Base de données'!C58="","",'Base de données'!C58)</f>
        <v/>
      </c>
      <c r="G23" s="272">
        <f>'Base de données'!D100</f>
        <v>99</v>
      </c>
      <c r="H23" s="270" t="str">
        <f>IF('Base de données'!B100="","",'Base de données'!B100)</f>
        <v>ZIMMER</v>
      </c>
      <c r="I23" t="str">
        <f>IF('Base de données'!C100="","",'Base de données'!C100)</f>
        <v>Eliane</v>
      </c>
    </row>
    <row r="24" spans="1:9" ht="15" x14ac:dyDescent="0.25">
      <c r="A24" s="272">
        <f>'Base de données'!D17</f>
        <v>16</v>
      </c>
      <c r="B24" s="270" t="str">
        <f>IF('Base de données'!B17="","",'Base de données'!B17)</f>
        <v>B</v>
      </c>
      <c r="C24" t="str">
        <f>IF('Base de données'!C17="","",'Base de données'!C17)</f>
        <v>a</v>
      </c>
      <c r="D24" s="272">
        <f>'Base de données'!D59</f>
        <v>58</v>
      </c>
      <c r="E24" s="270" t="str">
        <f>IF('Base de données'!B59="","",'Base de données'!B59)</f>
        <v>B</v>
      </c>
      <c r="F24" t="str">
        <f>IF('Base de données'!C59="","",'Base de données'!C59)</f>
        <v>b</v>
      </c>
      <c r="G24" s="272">
        <f>'Base de données'!D101</f>
        <v>100</v>
      </c>
      <c r="H24" s="270" t="str">
        <f>IF('Base de données'!B101="","",'Base de données'!B101)</f>
        <v>ZIMMER</v>
      </c>
      <c r="I24" t="str">
        <f>IF('Base de données'!C101="","",'Base de données'!C101)</f>
        <v>Eliane</v>
      </c>
    </row>
    <row r="25" spans="1:9" ht="15" x14ac:dyDescent="0.25">
      <c r="A25" s="272">
        <f>'Base de données'!D18</f>
        <v>17</v>
      </c>
      <c r="B25" s="270" t="str">
        <f>IF('Base de données'!B18="","",'Base de données'!B18)</f>
        <v>A</v>
      </c>
      <c r="C25" t="str">
        <f>IF('Base de données'!C18="","",'Base de données'!C18)</f>
        <v>b</v>
      </c>
      <c r="D25" s="272">
        <f>'Base de données'!D60</f>
        <v>59</v>
      </c>
      <c r="E25" s="270" t="str">
        <f>IF('Base de données'!B60="","",'Base de données'!B60)</f>
        <v>A</v>
      </c>
      <c r="F25" t="str">
        <f>IF('Base de données'!C60="","",'Base de données'!C60)</f>
        <v>c</v>
      </c>
      <c r="G25" s="272">
        <f>'Base de données'!D102</f>
        <v>101</v>
      </c>
      <c r="H25" s="270" t="str">
        <f>IF('Base de données'!B102="","",'Base de données'!B102)</f>
        <v>ZIMMER</v>
      </c>
      <c r="I25" t="str">
        <f>IF('Base de données'!C102="","",'Base de données'!C102)</f>
        <v>Eliane</v>
      </c>
    </row>
    <row r="26" spans="1:9" ht="15" x14ac:dyDescent="0.25">
      <c r="A26" s="272">
        <f>'Base de données'!D19</f>
        <v>18</v>
      </c>
      <c r="B26" s="270" t="str">
        <f>IF('Base de données'!B19="","",'Base de données'!B19)</f>
        <v>B</v>
      </c>
      <c r="C26" t="str">
        <f>IF('Base de données'!C19="","",'Base de données'!C19)</f>
        <v>c</v>
      </c>
      <c r="D26" s="272">
        <f>'Base de données'!D61</f>
        <v>60</v>
      </c>
      <c r="E26" s="270" t="str">
        <f>IF('Base de données'!B61="","",'Base de données'!B61)</f>
        <v>B</v>
      </c>
      <c r="F26" t="str">
        <f>IF('Base de données'!C61="","",'Base de données'!C61)</f>
        <v>e</v>
      </c>
      <c r="G26" s="272">
        <f>'Base de données'!D103</f>
        <v>102</v>
      </c>
      <c r="H26" s="270" t="str">
        <f>IF('Base de données'!B103="","",'Base de données'!B103)</f>
        <v>ZIMMER</v>
      </c>
      <c r="I26" t="str">
        <f>IF('Base de données'!C103="","",'Base de données'!C103)</f>
        <v>Eliane</v>
      </c>
    </row>
    <row r="27" spans="1:9" ht="15" x14ac:dyDescent="0.25">
      <c r="A27" s="272">
        <f>'Base de données'!D20</f>
        <v>19</v>
      </c>
      <c r="B27" s="270" t="str">
        <f>IF('Base de données'!B20="","",'Base de données'!B20)</f>
        <v>A</v>
      </c>
      <c r="C27" t="str">
        <f>IF('Base de données'!C20="","",'Base de données'!C20)</f>
        <v>e</v>
      </c>
      <c r="D27" s="272">
        <f>'Base de données'!D62</f>
        <v>61</v>
      </c>
      <c r="E27" s="270" t="str">
        <f>IF('Base de données'!B62="","",'Base de données'!B62)</f>
        <v>B</v>
      </c>
      <c r="F27" t="str">
        <f>IF('Base de données'!C62="","",'Base de données'!C62)</f>
        <v>b</v>
      </c>
      <c r="G27" s="272">
        <f>'Base de données'!D104</f>
        <v>103</v>
      </c>
      <c r="H27" s="270" t="str">
        <f>IF('Base de données'!B104="","",'Base de données'!B104)</f>
        <v>ZIMMER</v>
      </c>
      <c r="I27" t="str">
        <f>IF('Base de données'!C104="","",'Base de données'!C104)</f>
        <v>Eliane</v>
      </c>
    </row>
    <row r="28" spans="1:9" ht="15" x14ac:dyDescent="0.25">
      <c r="A28" s="272">
        <f>'Base de données'!D21</f>
        <v>20</v>
      </c>
      <c r="B28" s="270" t="str">
        <f>IF('Base de données'!B21="","",'Base de données'!B21)</f>
        <v>B</v>
      </c>
      <c r="C28" t="str">
        <f>IF('Base de données'!C21="","",'Base de données'!C21)</f>
        <v>f</v>
      </c>
      <c r="D28" s="272">
        <f>'Base de données'!D63</f>
        <v>62</v>
      </c>
      <c r="E28" s="270" t="str">
        <f>IF('Base de données'!B63="","",'Base de données'!B63)</f>
        <v>B</v>
      </c>
      <c r="F28" t="str">
        <f>IF('Base de données'!C63="","",'Base de données'!C63)</f>
        <v>b</v>
      </c>
      <c r="G28" s="272">
        <f>'Base de données'!D105</f>
        <v>104</v>
      </c>
      <c r="H28" s="270" t="str">
        <f>IF('Base de données'!B105="","",'Base de données'!B105)</f>
        <v>ZIMMER</v>
      </c>
      <c r="I28" t="str">
        <f>IF('Base de données'!C105="","",'Base de données'!C105)</f>
        <v>Eliane</v>
      </c>
    </row>
    <row r="29" spans="1:9" ht="15" x14ac:dyDescent="0.25">
      <c r="A29" s="272">
        <f>'Base de données'!D22</f>
        <v>21</v>
      </c>
      <c r="B29" s="270" t="str">
        <f>IF('Base de données'!B22="","",'Base de données'!B22)</f>
        <v>A</v>
      </c>
      <c r="C29" t="str">
        <f>IF('Base de données'!C22="","",'Base de données'!C22)</f>
        <v>a</v>
      </c>
      <c r="D29" s="272">
        <f>'Base de données'!D64</f>
        <v>63</v>
      </c>
      <c r="E29" s="270" t="str">
        <f>IF('Base de données'!B64="","",'Base de données'!B64)</f>
        <v>A</v>
      </c>
      <c r="F29" t="str">
        <f>IF('Base de données'!C64="","",'Base de données'!C64)</f>
        <v>c</v>
      </c>
      <c r="G29" s="272">
        <f>'Base de données'!D106</f>
        <v>105</v>
      </c>
      <c r="H29" s="270" t="str">
        <f>IF('Base de données'!B106="","",'Base de données'!B106)</f>
        <v>ZIMMER</v>
      </c>
      <c r="I29" t="str">
        <f>IF('Base de données'!C106="","",'Base de données'!C106)</f>
        <v>Eliane</v>
      </c>
    </row>
    <row r="30" spans="1:9" ht="15" x14ac:dyDescent="0.25">
      <c r="A30" s="272">
        <f>'Base de données'!D23</f>
        <v>22</v>
      </c>
      <c r="B30" s="270" t="str">
        <f>IF('Base de données'!B23="","",'Base de données'!B23)</f>
        <v>B</v>
      </c>
      <c r="C30" t="str">
        <f>IF('Base de données'!C23="","",'Base de données'!C23)</f>
        <v>b</v>
      </c>
      <c r="D30" s="272">
        <f>'Base de données'!D65</f>
        <v>64</v>
      </c>
      <c r="E30" s="270" t="str">
        <f>IF('Base de données'!B65="","",'Base de données'!B65)</f>
        <v>B</v>
      </c>
      <c r="F30" t="str">
        <f>IF('Base de données'!C65="","",'Base de données'!C65)</f>
        <v>e</v>
      </c>
      <c r="G30" s="272">
        <f>'Base de données'!D107</f>
        <v>106</v>
      </c>
      <c r="H30" s="270" t="str">
        <f>IF('Base de données'!B107="","",'Base de données'!B107)</f>
        <v>ZIMMER</v>
      </c>
      <c r="I30" t="str">
        <f>IF('Base de données'!C107="","",'Base de données'!C107)</f>
        <v>Eliane</v>
      </c>
    </row>
    <row r="31" spans="1:9" ht="15" x14ac:dyDescent="0.25">
      <c r="A31" s="272">
        <f>'Base de données'!D24</f>
        <v>23</v>
      </c>
      <c r="B31" s="270" t="str">
        <f>IF('Base de données'!B24="","",'Base de données'!B24)</f>
        <v>A</v>
      </c>
      <c r="C31" t="str">
        <f>IF('Base de données'!C24="","",'Base de données'!C24)</f>
        <v>c</v>
      </c>
      <c r="D31" s="272">
        <f>'Base de données'!D66</f>
        <v>65</v>
      </c>
      <c r="E31" s="270" t="str">
        <f>IF('Base de données'!B66="","",'Base de données'!B66)</f>
        <v>A</v>
      </c>
      <c r="F31" t="str">
        <f>IF('Base de données'!C66="","",'Base de données'!C66)</f>
        <v>f</v>
      </c>
      <c r="G31" s="272">
        <f>'Base de données'!D108</f>
        <v>107</v>
      </c>
      <c r="H31" s="270" t="str">
        <f>IF('Base de données'!B108="","",'Base de données'!B108)</f>
        <v>ZIMMER</v>
      </c>
      <c r="I31" t="str">
        <f>IF('Base de données'!C108="","",'Base de données'!C108)</f>
        <v>Eliane</v>
      </c>
    </row>
    <row r="32" spans="1:9" ht="15" x14ac:dyDescent="0.25">
      <c r="A32" s="272">
        <f>'Base de données'!D25</f>
        <v>24</v>
      </c>
      <c r="B32" s="270" t="str">
        <f>IF('Base de données'!B25="","",'Base de données'!B25)</f>
        <v>B</v>
      </c>
      <c r="C32" t="str">
        <f>IF('Base de données'!C25="","",'Base de données'!C25)</f>
        <v>e</v>
      </c>
      <c r="D32" s="272">
        <f>'Base de données'!D67</f>
        <v>66</v>
      </c>
      <c r="E32" s="270" t="str">
        <f>IF('Base de données'!B67="","",'Base de données'!B67)</f>
        <v>B</v>
      </c>
      <c r="F32" t="str">
        <f>IF('Base de données'!C67="","",'Base de données'!C67)</f>
        <v>a</v>
      </c>
      <c r="G32" s="272">
        <f>'Base de données'!D109</f>
        <v>108</v>
      </c>
      <c r="H32" s="270" t="str">
        <f>IF('Base de données'!B109="","",'Base de données'!B109)</f>
        <v>ZIMMER</v>
      </c>
      <c r="I32" t="str">
        <f>IF('Base de données'!C109="","",'Base de données'!C109)</f>
        <v>Eliane</v>
      </c>
    </row>
    <row r="33" spans="1:9" ht="15" x14ac:dyDescent="0.25">
      <c r="A33" s="272">
        <f>'Base de données'!D26</f>
        <v>25</v>
      </c>
      <c r="B33" s="270" t="str">
        <f>IF('Base de données'!B26="","",'Base de données'!B26)</f>
        <v>A</v>
      </c>
      <c r="C33" t="str">
        <f>IF('Base de données'!C26="","",'Base de données'!C26)</f>
        <v>f</v>
      </c>
      <c r="D33" s="272">
        <f>'Base de données'!D68</f>
        <v>67</v>
      </c>
      <c r="E33" s="270" t="str">
        <f>IF('Base de données'!B68="","",'Base de données'!B68)</f>
        <v>A</v>
      </c>
      <c r="F33" t="str">
        <f>IF('Base de données'!C68="","",'Base de données'!C68)</f>
        <v>b</v>
      </c>
      <c r="G33" s="272">
        <f>'Base de données'!D110</f>
        <v>109</v>
      </c>
      <c r="H33" s="270" t="str">
        <f>IF('Base de données'!B110="","",'Base de données'!B110)</f>
        <v>ZIMMER</v>
      </c>
      <c r="I33" t="str">
        <f>IF('Base de données'!C110="","",'Base de données'!C110)</f>
        <v>Eliane</v>
      </c>
    </row>
    <row r="34" spans="1:9" ht="15" x14ac:dyDescent="0.25">
      <c r="A34" s="272">
        <f>'Base de données'!D27</f>
        <v>26</v>
      </c>
      <c r="B34" s="270" t="str">
        <f>IF('Base de données'!B27="","",'Base de données'!B27)</f>
        <v>B</v>
      </c>
      <c r="C34" t="str">
        <f>IF('Base de données'!C27="","",'Base de données'!C27)</f>
        <v>a</v>
      </c>
      <c r="D34" s="272">
        <f>'Base de données'!D69</f>
        <v>68</v>
      </c>
      <c r="E34" s="270" t="str">
        <f>IF('Base de données'!B69="","",'Base de données'!B69)</f>
        <v>B</v>
      </c>
      <c r="F34" t="str">
        <f>IF('Base de données'!C69="","",'Base de données'!C69)</f>
        <v>c</v>
      </c>
      <c r="G34" s="272">
        <f>'Base de données'!D111</f>
        <v>110</v>
      </c>
      <c r="H34" s="270" t="str">
        <f>IF('Base de données'!B111="","",'Base de données'!B111)</f>
        <v>ZIMMER</v>
      </c>
      <c r="I34" t="str">
        <f>IF('Base de données'!C111="","",'Base de données'!C111)</f>
        <v>Eliane</v>
      </c>
    </row>
    <row r="35" spans="1:9" ht="15" x14ac:dyDescent="0.25">
      <c r="A35" s="272">
        <f>'Base de données'!D28</f>
        <v>27</v>
      </c>
      <c r="B35" s="270" t="str">
        <f>IF('Base de données'!B28="","",'Base de données'!B28)</f>
        <v>A</v>
      </c>
      <c r="C35" t="str">
        <f>IF('Base de données'!C28="","",'Base de données'!C28)</f>
        <v>b</v>
      </c>
      <c r="D35" s="272">
        <f>'Base de données'!D70</f>
        <v>69</v>
      </c>
      <c r="E35" s="270" t="str">
        <f>IF('Base de données'!B70="","",'Base de données'!B70)</f>
        <v/>
      </c>
      <c r="F35" t="str">
        <f>IF('Base de données'!C70="","",'Base de données'!C70)</f>
        <v/>
      </c>
      <c r="G35" s="272">
        <f>'Base de données'!D112</f>
        <v>111</v>
      </c>
      <c r="H35" s="270" t="str">
        <f>IF('Base de données'!B112="","",'Base de données'!B112)</f>
        <v>ZIMMER</v>
      </c>
      <c r="I35" t="str">
        <f>IF('Base de données'!C112="","",'Base de données'!C112)</f>
        <v>Eliane</v>
      </c>
    </row>
    <row r="36" spans="1:9" ht="15" x14ac:dyDescent="0.25">
      <c r="A36" s="272">
        <f>'Base de données'!D29</f>
        <v>28</v>
      </c>
      <c r="B36" s="270" t="str">
        <f>IF('Base de données'!B29="","",'Base de données'!B29)</f>
        <v>B</v>
      </c>
      <c r="C36" t="str">
        <f>IF('Base de données'!C29="","",'Base de données'!C29)</f>
        <v>c</v>
      </c>
      <c r="D36" s="272">
        <f>'Base de données'!D71</f>
        <v>70</v>
      </c>
      <c r="E36" s="270" t="str">
        <f>IF('Base de données'!B71="","",'Base de données'!B71)</f>
        <v>B</v>
      </c>
      <c r="F36" t="str">
        <f>IF('Base de données'!C71="","",'Base de données'!C71)</f>
        <v>b</v>
      </c>
      <c r="G36" s="272">
        <f>'Base de données'!D113</f>
        <v>112</v>
      </c>
      <c r="H36" s="270" t="str">
        <f>IF('Base de données'!B113="","",'Base de données'!B113)</f>
        <v>ZIMMER</v>
      </c>
      <c r="I36" t="str">
        <f>IF('Base de données'!C113="","",'Base de données'!C113)</f>
        <v>Eliane</v>
      </c>
    </row>
    <row r="37" spans="1:9" ht="15" x14ac:dyDescent="0.25">
      <c r="A37" s="272">
        <f>'Base de données'!D30</f>
        <v>29</v>
      </c>
      <c r="B37" s="270" t="str">
        <f>IF('Base de données'!B30="","",'Base de données'!B30)</f>
        <v/>
      </c>
      <c r="C37" t="str">
        <f>IF('Base de données'!C30="","",'Base de données'!C30)</f>
        <v/>
      </c>
      <c r="D37" s="272">
        <f>'Base de données'!D72</f>
        <v>71</v>
      </c>
      <c r="E37" s="270" t="str">
        <f>IF('Base de données'!B72="","",'Base de données'!B72)</f>
        <v>A</v>
      </c>
      <c r="F37" t="str">
        <f>IF('Base de données'!C72="","",'Base de données'!C72)</f>
        <v>c</v>
      </c>
      <c r="G37" s="272">
        <f>'Base de données'!D114</f>
        <v>113</v>
      </c>
      <c r="H37" s="270" t="str">
        <f>IF('Base de données'!B114="","",'Base de données'!B114)</f>
        <v/>
      </c>
      <c r="I37" t="str">
        <f>IF('Base de données'!C114="","",'Base de données'!C114)</f>
        <v/>
      </c>
    </row>
    <row r="38" spans="1:9" ht="15" x14ac:dyDescent="0.25">
      <c r="A38" s="272">
        <f>'Base de données'!D31</f>
        <v>30</v>
      </c>
      <c r="B38" s="270" t="str">
        <f>IF('Base de données'!B31="","",'Base de données'!B31)</f>
        <v>B</v>
      </c>
      <c r="C38" t="str">
        <f>IF('Base de données'!C31="","",'Base de données'!C31)</f>
        <v>b</v>
      </c>
      <c r="D38" s="272">
        <f>'Base de données'!D73</f>
        <v>72</v>
      </c>
      <c r="E38" s="270" t="str">
        <f>IF('Base de données'!B73="","",'Base de données'!B73)</f>
        <v>B</v>
      </c>
      <c r="F38" t="str">
        <f>IF('Base de données'!C73="","",'Base de données'!C73)</f>
        <v>e</v>
      </c>
      <c r="G38" s="272">
        <f>'Base de données'!D115</f>
        <v>114</v>
      </c>
      <c r="H38" s="270" t="str">
        <f>IF('Base de données'!B115="","",'Base de données'!B115)</f>
        <v>SCHMITT</v>
      </c>
      <c r="I38" t="str">
        <f>IF('Base de données'!C115="","",'Base de données'!C115)</f>
        <v>Pierrette</v>
      </c>
    </row>
    <row r="39" spans="1:9" ht="15" x14ac:dyDescent="0.25">
      <c r="A39" s="272">
        <f>'Base de données'!D32</f>
        <v>31</v>
      </c>
      <c r="B39" s="270" t="str">
        <f>IF('Base de données'!B32="","",'Base de données'!B32)</f>
        <v>A</v>
      </c>
      <c r="C39" t="str">
        <f>IF('Base de données'!C32="","",'Base de données'!C32)</f>
        <v>c</v>
      </c>
      <c r="D39" s="272">
        <f>'Base de données'!D74</f>
        <v>73</v>
      </c>
      <c r="E39" s="270" t="str">
        <f>IF('Base de données'!B74="","",'Base de données'!B74)</f>
        <v>A</v>
      </c>
      <c r="F39" t="str">
        <f>IF('Base de données'!C74="","",'Base de données'!C74)</f>
        <v>f</v>
      </c>
      <c r="G39" s="272">
        <f>'Base de données'!D116</f>
        <v>115</v>
      </c>
      <c r="H39" s="270" t="str">
        <f>IF('Base de données'!B116="","",'Base de données'!B116)</f>
        <v>SCHMITT</v>
      </c>
      <c r="I39" t="str">
        <f>IF('Base de données'!C116="","",'Base de données'!C116)</f>
        <v>Julien</v>
      </c>
    </row>
    <row r="40" spans="1:9" ht="15" x14ac:dyDescent="0.25">
      <c r="A40" s="272">
        <f>'Base de données'!D33</f>
        <v>32</v>
      </c>
      <c r="B40" s="270" t="str">
        <f>IF('Base de données'!B33="","",'Base de données'!B33)</f>
        <v>B</v>
      </c>
      <c r="C40" t="str">
        <f>IF('Base de données'!C33="","",'Base de données'!C33)</f>
        <v>e</v>
      </c>
      <c r="D40" s="272">
        <f>'Base de données'!D75</f>
        <v>74</v>
      </c>
      <c r="E40" s="270" t="str">
        <f>IF('Base de données'!B75="","",'Base de données'!B75)</f>
        <v>B</v>
      </c>
      <c r="F40" t="str">
        <f>IF('Base de données'!C75="","",'Base de données'!C75)</f>
        <v>a</v>
      </c>
      <c r="G40" s="272">
        <f>'Base de données'!D117</f>
        <v>0</v>
      </c>
      <c r="H40" s="270" t="str">
        <f>IF('Base de données'!B117="","",'Base de données'!B117)</f>
        <v/>
      </c>
      <c r="I40" t="str">
        <f>IF('Base de données'!C117="","",'Base de données'!C117)</f>
        <v/>
      </c>
    </row>
    <row r="41" spans="1:9" ht="15" x14ac:dyDescent="0.25">
      <c r="A41" s="272">
        <f>'Base de données'!D34</f>
        <v>33</v>
      </c>
      <c r="B41" s="270" t="str">
        <f>IF('Base de données'!B34="","",'Base de données'!B34)</f>
        <v>A</v>
      </c>
      <c r="C41" t="str">
        <f>IF('Base de données'!C34="","",'Base de données'!C34)</f>
        <v>f</v>
      </c>
      <c r="D41" s="272">
        <f>'Base de données'!D76</f>
        <v>75</v>
      </c>
      <c r="E41" s="270" t="str">
        <f>IF('Base de données'!B76="","",'Base de données'!B76)</f>
        <v>A</v>
      </c>
      <c r="F41" t="str">
        <f>IF('Base de données'!C76="","",'Base de données'!C76)</f>
        <v>b</v>
      </c>
      <c r="G41" s="272">
        <f>'Base de données'!D118</f>
        <v>0</v>
      </c>
      <c r="H41" s="270" t="str">
        <f>IF('Base de données'!B118="","",'Base de données'!B118)</f>
        <v/>
      </c>
      <c r="I41" t="str">
        <f>IF('Base de données'!C118="","",'Base de données'!C118)</f>
        <v/>
      </c>
    </row>
    <row r="42" spans="1:9" ht="15" x14ac:dyDescent="0.25">
      <c r="A42" s="272">
        <f>'Base de données'!D35</f>
        <v>34</v>
      </c>
      <c r="B42" s="270" t="str">
        <f>IF('Base de données'!B35="","",'Base de données'!B35)</f>
        <v>B</v>
      </c>
      <c r="C42" t="str">
        <f>IF('Base de données'!C35="","",'Base de données'!C35)</f>
        <v>a</v>
      </c>
      <c r="D42" s="272">
        <f>'Base de données'!D77</f>
        <v>76</v>
      </c>
      <c r="E42" s="270" t="str">
        <f>IF('Base de données'!B77="","",'Base de données'!B77)</f>
        <v>B</v>
      </c>
      <c r="F42" t="str">
        <f>IF('Base de données'!C77="","",'Base de données'!C77)</f>
        <v>c</v>
      </c>
      <c r="G42" s="272">
        <f>'Base de données'!D119</f>
        <v>0</v>
      </c>
      <c r="H42" s="270" t="str">
        <f>IF('Base de données'!B119="","",'Base de données'!B119)</f>
        <v/>
      </c>
      <c r="I42" t="str">
        <f>IF('Base de données'!C119="","",'Base de données'!C119)</f>
        <v/>
      </c>
    </row>
    <row r="43" spans="1:9" ht="15" x14ac:dyDescent="0.25">
      <c r="A43" s="272">
        <f>'Base de données'!D36</f>
        <v>35</v>
      </c>
      <c r="B43" s="270" t="str">
        <f>IF('Base de données'!B36="","",'Base de données'!B36)</f>
        <v>A</v>
      </c>
      <c r="C43" t="str">
        <f>IF('Base de données'!C36="","",'Base de données'!C36)</f>
        <v>b</v>
      </c>
      <c r="D43" s="272">
        <f>'Base de données'!D78</f>
        <v>77</v>
      </c>
      <c r="E43" s="270" t="str">
        <f>IF('Base de données'!B78="","",'Base de données'!B78)</f>
        <v/>
      </c>
      <c r="F43" t="str">
        <f>IF('Base de données'!C78="","",'Base de données'!C78)</f>
        <v/>
      </c>
      <c r="G43" s="272">
        <f>'Base de données'!D120</f>
        <v>0</v>
      </c>
      <c r="H43" s="270" t="str">
        <f>IF('Base de données'!B120="","",'Base de données'!B120)</f>
        <v/>
      </c>
      <c r="I43" t="str">
        <f>IF('Base de données'!C120="","",'Base de données'!C120)</f>
        <v/>
      </c>
    </row>
    <row r="44" spans="1:9" ht="15" x14ac:dyDescent="0.25">
      <c r="A44" s="272">
        <f>'Base de données'!D37</f>
        <v>36</v>
      </c>
      <c r="B44" s="270" t="str">
        <f>IF('Base de données'!B37="","",'Base de données'!B37)</f>
        <v>B</v>
      </c>
      <c r="C44" t="str">
        <f>IF('Base de données'!C37="","",'Base de données'!C37)</f>
        <v>c</v>
      </c>
      <c r="D44" s="272">
        <f>'Base de données'!D79</f>
        <v>78</v>
      </c>
      <c r="E44" s="270" t="str">
        <f>IF('Base de données'!B79="","",'Base de données'!B79)</f>
        <v>B</v>
      </c>
      <c r="F44" t="str">
        <f>IF('Base de données'!C79="","",'Base de données'!C79)</f>
        <v>b</v>
      </c>
      <c r="G44" s="272">
        <f>'Base de données'!D121</f>
        <v>0</v>
      </c>
      <c r="H44" s="270" t="str">
        <f>IF('Base de données'!B121="","",'Base de données'!B121)</f>
        <v/>
      </c>
      <c r="I44" t="str">
        <f>IF('Base de données'!C121="","",'Base de données'!C121)</f>
        <v/>
      </c>
    </row>
    <row r="45" spans="1:9" ht="15" x14ac:dyDescent="0.25">
      <c r="A45" s="272">
        <f>'Base de données'!D38</f>
        <v>37</v>
      </c>
      <c r="B45" s="270" t="str">
        <f>IF('Base de données'!B38="","",'Base de données'!B38)</f>
        <v/>
      </c>
      <c r="C45" t="str">
        <f>IF('Base de données'!C38="","",'Base de données'!C38)</f>
        <v/>
      </c>
      <c r="D45" s="272">
        <f>'Base de données'!D80</f>
        <v>79</v>
      </c>
      <c r="E45" s="270" t="str">
        <f>IF('Base de données'!B80="","",'Base de données'!B80)</f>
        <v>A</v>
      </c>
      <c r="F45" t="str">
        <f>IF('Base de données'!C80="","",'Base de données'!C80)</f>
        <v>c</v>
      </c>
      <c r="G45" s="272">
        <f>'Base de données'!D122</f>
        <v>0</v>
      </c>
      <c r="H45" s="270" t="str">
        <f>IF('Base de données'!B122="","",'Base de données'!B122)</f>
        <v/>
      </c>
      <c r="I45" t="str">
        <f>IF('Base de données'!C122="","",'Base de données'!C122)</f>
        <v/>
      </c>
    </row>
    <row r="46" spans="1:9" ht="15" x14ac:dyDescent="0.25">
      <c r="A46" s="272">
        <f>'Base de données'!D39</f>
        <v>38</v>
      </c>
      <c r="B46" s="270" t="str">
        <f>IF('Base de données'!B39="","",'Base de données'!B39)</f>
        <v>B</v>
      </c>
      <c r="C46" t="str">
        <f>IF('Base de données'!C39="","",'Base de données'!C39)</f>
        <v>b</v>
      </c>
      <c r="D46" s="272">
        <f>'Base de données'!D81</f>
        <v>80</v>
      </c>
      <c r="E46" s="270" t="str">
        <f>IF('Base de données'!B81="","",'Base de données'!B81)</f>
        <v>B</v>
      </c>
      <c r="F46" t="str">
        <f>IF('Base de données'!C81="","",'Base de données'!C81)</f>
        <v>e</v>
      </c>
      <c r="G46" s="272">
        <f>'Base de données'!D123</f>
        <v>0</v>
      </c>
      <c r="H46" s="270" t="str">
        <f>IF('Base de données'!B123="","",'Base de données'!B123)</f>
        <v/>
      </c>
      <c r="I46" t="str">
        <f>IF('Base de données'!C123="","",'Base de données'!C123)</f>
        <v/>
      </c>
    </row>
    <row r="47" spans="1:9" ht="15" x14ac:dyDescent="0.25">
      <c r="A47" s="272">
        <f>'Base de données'!D40</f>
        <v>39</v>
      </c>
      <c r="B47" s="270" t="str">
        <f>IF('Base de données'!B40="","",'Base de données'!B40)</f>
        <v>A</v>
      </c>
      <c r="C47" t="str">
        <f>IF('Base de données'!C40="","",'Base de données'!C40)</f>
        <v>c</v>
      </c>
      <c r="D47" s="272">
        <f>'Base de données'!D82</f>
        <v>81</v>
      </c>
      <c r="E47" s="270" t="str">
        <f>IF('Base de données'!B82="","",'Base de données'!B82)</f>
        <v>B</v>
      </c>
      <c r="F47" t="str">
        <f>IF('Base de données'!C82="","",'Base de données'!C82)</f>
        <v>b</v>
      </c>
      <c r="G47" s="272">
        <f>'Base de données'!D124</f>
        <v>0</v>
      </c>
      <c r="H47" s="270" t="str">
        <f>IF('Base de données'!B124="","",'Base de données'!B124)</f>
        <v/>
      </c>
      <c r="I47" t="str">
        <f>IF('Base de données'!C124="","",'Base de données'!C124)</f>
        <v/>
      </c>
    </row>
    <row r="48" spans="1:9" ht="15" x14ac:dyDescent="0.25">
      <c r="A48" s="272">
        <f>'Base de données'!D41</f>
        <v>40</v>
      </c>
      <c r="B48" s="270" t="str">
        <f>IF('Base de données'!B41="","",'Base de données'!B41)</f>
        <v>B</v>
      </c>
      <c r="C48" t="str">
        <f>IF('Base de données'!C41="","",'Base de données'!C41)</f>
        <v>e</v>
      </c>
      <c r="D48" s="272">
        <f>'Base de données'!D83</f>
        <v>82</v>
      </c>
      <c r="E48" s="270" t="str">
        <f>IF('Base de données'!B83="","",'Base de données'!B83)</f>
        <v>B</v>
      </c>
      <c r="F48" t="str">
        <f>IF('Base de données'!C83="","",'Base de données'!C83)</f>
        <v>b</v>
      </c>
      <c r="G48" s="272">
        <f>'Base de données'!D125</f>
        <v>0</v>
      </c>
      <c r="H48" s="270" t="str">
        <f>IF('Base de données'!B125="","",'Base de données'!B125)</f>
        <v/>
      </c>
      <c r="I48" t="str">
        <f>IF('Base de données'!C125="","",'Base de données'!C125)</f>
        <v/>
      </c>
    </row>
    <row r="49" spans="1:9" ht="15" x14ac:dyDescent="0.25">
      <c r="A49" s="272">
        <f>'Base de données'!D42</f>
        <v>41</v>
      </c>
      <c r="B49" s="270" t="str">
        <f>IF('Base de données'!B42="","",'Base de données'!B42)</f>
        <v>B</v>
      </c>
      <c r="C49" t="str">
        <f>IF('Base de données'!C42="","",'Base de données'!C42)</f>
        <v>b</v>
      </c>
      <c r="D49" s="272">
        <f>'Base de données'!D84</f>
        <v>83</v>
      </c>
      <c r="E49" s="270" t="str">
        <f>IF('Base de données'!B84="","",'Base de données'!B84)</f>
        <v>A</v>
      </c>
      <c r="F49" t="str">
        <f>IF('Base de données'!C84="","",'Base de données'!C84)</f>
        <v>c</v>
      </c>
      <c r="G49" s="272">
        <f>'Base de données'!D126</f>
        <v>0</v>
      </c>
      <c r="H49" s="270" t="str">
        <f>IF('Base de données'!B126="","",'Base de données'!B126)</f>
        <v/>
      </c>
      <c r="I49" t="str">
        <f>IF('Base de données'!C126="","",'Base de données'!C126)</f>
        <v/>
      </c>
    </row>
    <row r="50" spans="1:9" ht="15" x14ac:dyDescent="0.25">
      <c r="A50" s="272">
        <f>'Base de données'!D43</f>
        <v>42</v>
      </c>
      <c r="B50" s="270" t="str">
        <f>IF('Base de données'!B43="","",'Base de données'!B43)</f>
        <v>B</v>
      </c>
      <c r="C50" t="str">
        <f>IF('Base de données'!C43="","",'Base de données'!C43)</f>
        <v>b</v>
      </c>
      <c r="D50" s="272">
        <f>'Base de données'!D85</f>
        <v>84</v>
      </c>
      <c r="E50" s="270" t="str">
        <f>IF('Base de données'!B85="","",'Base de données'!B85)</f>
        <v>B</v>
      </c>
      <c r="F50" t="str">
        <f>IF('Base de données'!C85="","",'Base de données'!C85)</f>
        <v>e</v>
      </c>
      <c r="G50" s="272">
        <f>'Base de données'!D127</f>
        <v>0</v>
      </c>
      <c r="H50" s="270" t="str">
        <f>IF('Base de données'!B127="","",'Base de données'!B127)</f>
        <v/>
      </c>
      <c r="I50" t="str">
        <f>IF('Base de données'!C127="","",'Base de données'!C127)</f>
        <v/>
      </c>
    </row>
    <row r="51" spans="1:9" x14ac:dyDescent="0.25">
      <c r="A51" s="255"/>
      <c r="B51" s="18"/>
      <c r="D51" s="255"/>
      <c r="E51" s="18"/>
      <c r="G51" s="255"/>
      <c r="H51" s="18"/>
    </row>
    <row r="52" spans="1:9" x14ac:dyDescent="0.25">
      <c r="A52" s="255"/>
      <c r="B52" s="18"/>
      <c r="D52" s="255"/>
      <c r="E52" s="18"/>
      <c r="G52" s="255"/>
      <c r="H52" s="18"/>
    </row>
    <row r="53" spans="1:9" x14ac:dyDescent="0.25">
      <c r="A53" s="255"/>
      <c r="B53" s="18" t="s">
        <v>120</v>
      </c>
      <c r="C53" s="127">
        <v>42714</v>
      </c>
      <c r="D53" s="255"/>
      <c r="E53" s="18"/>
      <c r="G53" s="255"/>
      <c r="H53" s="18"/>
    </row>
    <row r="55" spans="1:9" ht="18.75" x14ac:dyDescent="0.3">
      <c r="A55" s="252" t="s">
        <v>21</v>
      </c>
      <c r="B55" s="8"/>
      <c r="C55" s="7"/>
      <c r="D55" s="257"/>
      <c r="E55" s="8"/>
      <c r="F55" s="7"/>
      <c r="G55" s="257"/>
      <c r="H55" s="13" t="str">
        <f>IF($A$9=1,"de casier","alphabétique")</f>
        <v>de casier</v>
      </c>
      <c r="I55" s="7"/>
    </row>
    <row r="56" spans="1:9" ht="16.5" thickBot="1" x14ac:dyDescent="0.3"/>
    <row r="57" spans="1:9" ht="17.25" thickTop="1" thickBot="1" x14ac:dyDescent="0.3">
      <c r="A57" s="256" t="s">
        <v>4</v>
      </c>
      <c r="B57" s="17" t="s">
        <v>5</v>
      </c>
      <c r="C57" s="16" t="s">
        <v>6</v>
      </c>
      <c r="D57" s="259" t="s">
        <v>4</v>
      </c>
      <c r="E57" s="17" t="s">
        <v>5</v>
      </c>
      <c r="F57" s="16" t="s">
        <v>6</v>
      </c>
      <c r="G57" s="259" t="s">
        <v>4</v>
      </c>
      <c r="H57" s="17" t="s">
        <v>5</v>
      </c>
      <c r="I57" s="16" t="s">
        <v>6</v>
      </c>
    </row>
    <row r="58" spans="1:9" thickTop="1" x14ac:dyDescent="0.25">
      <c r="A58" s="272">
        <f>'Base de données'!D128</f>
        <v>0</v>
      </c>
      <c r="B58" s="270" t="str">
        <f>IF('Base de données'!B128="","",'Base de données'!B128)</f>
        <v/>
      </c>
      <c r="C58" t="str">
        <f>IF('Base de données'!C128="","",'Base de données'!C128)</f>
        <v/>
      </c>
      <c r="D58" s="272">
        <f>'Base de données'!D169</f>
        <v>0</v>
      </c>
      <c r="E58" s="270" t="str">
        <f>IF('Base de données'!B169="","",'Base de données'!B169)</f>
        <v/>
      </c>
      <c r="F58" t="str">
        <f>IF('Base de données'!C169="","",'Base de données'!C169)</f>
        <v/>
      </c>
      <c r="G58" s="272">
        <f>'Base de données'!D210</f>
        <v>0</v>
      </c>
      <c r="H58" s="270" t="str">
        <f>IF('Base de données'!B210="","",'Base de données'!B210)</f>
        <v/>
      </c>
      <c r="I58" t="str">
        <f>IF('Base de données'!C210="","",'Base de données'!C210)</f>
        <v/>
      </c>
    </row>
    <row r="59" spans="1:9" ht="15" x14ac:dyDescent="0.25">
      <c r="A59" s="272">
        <f>'Base de données'!D129</f>
        <v>0</v>
      </c>
      <c r="B59" s="270" t="str">
        <f>IF('Base de données'!B129="","",'Base de données'!B129)</f>
        <v/>
      </c>
      <c r="C59" t="str">
        <f>IF('Base de données'!C129="","",'Base de données'!C129)</f>
        <v/>
      </c>
      <c r="D59" s="272">
        <f>'Base de données'!D170</f>
        <v>0</v>
      </c>
      <c r="E59" s="270" t="str">
        <f>IF('Base de données'!B170="","",'Base de données'!B170)</f>
        <v/>
      </c>
      <c r="F59" t="str">
        <f>IF('Base de données'!C170="","",'Base de données'!C170)</f>
        <v/>
      </c>
      <c r="G59" s="272">
        <f>'Base de données'!D211</f>
        <v>0</v>
      </c>
      <c r="H59" s="270" t="str">
        <f>IF('Base de données'!B211="","",'Base de données'!B211)</f>
        <v/>
      </c>
      <c r="I59" t="str">
        <f>IF('Base de données'!C211="","",'Base de données'!C211)</f>
        <v/>
      </c>
    </row>
    <row r="60" spans="1:9" ht="15" x14ac:dyDescent="0.25">
      <c r="A60" s="272">
        <f>'Base de données'!D130</f>
        <v>0</v>
      </c>
      <c r="B60" s="270" t="str">
        <f>IF('Base de données'!B130="","",'Base de données'!B130)</f>
        <v/>
      </c>
      <c r="C60" t="str">
        <f>IF('Base de données'!C130="","",'Base de données'!C130)</f>
        <v/>
      </c>
      <c r="D60" s="272">
        <f>'Base de données'!D171</f>
        <v>0</v>
      </c>
      <c r="E60" s="270" t="str">
        <f>IF('Base de données'!B171="","",'Base de données'!B171)</f>
        <v/>
      </c>
      <c r="F60" t="str">
        <f>IF('Base de données'!C171="","",'Base de données'!C171)</f>
        <v/>
      </c>
      <c r="G60" s="272">
        <f>'Base de données'!D212</f>
        <v>0</v>
      </c>
      <c r="H60" s="270" t="str">
        <f>IF('Base de données'!B212="","",'Base de données'!B212)</f>
        <v/>
      </c>
      <c r="I60" t="str">
        <f>IF('Base de données'!C212="","",'Base de données'!C212)</f>
        <v/>
      </c>
    </row>
    <row r="61" spans="1:9" ht="15" x14ac:dyDescent="0.25">
      <c r="A61" s="272">
        <f>'Base de données'!D131</f>
        <v>0</v>
      </c>
      <c r="B61" s="270" t="str">
        <f>IF('Base de données'!B131="","",'Base de données'!B131)</f>
        <v/>
      </c>
      <c r="C61" t="str">
        <f>IF('Base de données'!C131="","",'Base de données'!C131)</f>
        <v/>
      </c>
      <c r="D61" s="272">
        <f>'Base de données'!D172</f>
        <v>0</v>
      </c>
      <c r="E61" s="270" t="str">
        <f>IF('Base de données'!B172="","",'Base de données'!B172)</f>
        <v/>
      </c>
      <c r="F61" t="str">
        <f>IF('Base de données'!C172="","",'Base de données'!C172)</f>
        <v/>
      </c>
      <c r="G61" s="272">
        <f>'Base de données'!D213</f>
        <v>0</v>
      </c>
      <c r="H61" s="270" t="str">
        <f>IF('Base de données'!B213="","",'Base de données'!B213)</f>
        <v/>
      </c>
      <c r="I61" t="str">
        <f>IF('Base de données'!C213="","",'Base de données'!C213)</f>
        <v/>
      </c>
    </row>
    <row r="62" spans="1:9" ht="15" x14ac:dyDescent="0.25">
      <c r="A62" s="272">
        <f>'Base de données'!D132</f>
        <v>0</v>
      </c>
      <c r="B62" s="270" t="str">
        <f>IF('Base de données'!B132="","",'Base de données'!B132)</f>
        <v/>
      </c>
      <c r="C62" t="str">
        <f>IF('Base de données'!C132="","",'Base de données'!C132)</f>
        <v/>
      </c>
      <c r="D62" s="272">
        <f>'Base de données'!D173</f>
        <v>0</v>
      </c>
      <c r="E62" s="270" t="str">
        <f>IF('Base de données'!B173="","",'Base de données'!B173)</f>
        <v/>
      </c>
      <c r="F62" t="str">
        <f>IF('Base de données'!C173="","",'Base de données'!C173)</f>
        <v/>
      </c>
      <c r="G62" s="272">
        <f>'Base de données'!D214</f>
        <v>0</v>
      </c>
      <c r="H62" s="270" t="str">
        <f>IF('Base de données'!B214="","",'Base de données'!B214)</f>
        <v/>
      </c>
      <c r="I62" t="str">
        <f>IF('Base de données'!C214="","",'Base de données'!C214)</f>
        <v/>
      </c>
    </row>
    <row r="63" spans="1:9" ht="15" x14ac:dyDescent="0.25">
      <c r="A63" s="272">
        <f>'Base de données'!D133</f>
        <v>0</v>
      </c>
      <c r="B63" s="270" t="str">
        <f>IF('Base de données'!B133="","",'Base de données'!B133)</f>
        <v/>
      </c>
      <c r="C63" t="str">
        <f>IF('Base de données'!C133="","",'Base de données'!C133)</f>
        <v/>
      </c>
      <c r="D63" s="272">
        <f>'Base de données'!D174</f>
        <v>0</v>
      </c>
      <c r="E63" s="270" t="str">
        <f>IF('Base de données'!B174="","",'Base de données'!B174)</f>
        <v/>
      </c>
      <c r="F63" t="str">
        <f>IF('Base de données'!C174="","",'Base de données'!C174)</f>
        <v/>
      </c>
      <c r="G63" s="272">
        <f>'Base de données'!D215</f>
        <v>0</v>
      </c>
      <c r="H63" s="270" t="str">
        <f>IF('Base de données'!B215="","",'Base de données'!B215)</f>
        <v/>
      </c>
      <c r="I63" t="str">
        <f>IF('Base de données'!C215="","",'Base de données'!C215)</f>
        <v/>
      </c>
    </row>
    <row r="64" spans="1:9" ht="15" x14ac:dyDescent="0.25">
      <c r="A64" s="272">
        <f>'Base de données'!D134</f>
        <v>0</v>
      </c>
      <c r="B64" s="270" t="str">
        <f>IF('Base de données'!B134="","",'Base de données'!B134)</f>
        <v/>
      </c>
      <c r="C64" t="str">
        <f>IF('Base de données'!C134="","",'Base de données'!C134)</f>
        <v/>
      </c>
      <c r="D64" s="272">
        <f>'Base de données'!D175</f>
        <v>0</v>
      </c>
      <c r="E64" s="270" t="str">
        <f>IF('Base de données'!B175="","",'Base de données'!B175)</f>
        <v/>
      </c>
      <c r="F64" t="str">
        <f>IF('Base de données'!C175="","",'Base de données'!C175)</f>
        <v/>
      </c>
      <c r="G64" s="272">
        <f>'Base de données'!D216</f>
        <v>0</v>
      </c>
      <c r="H64" s="270" t="str">
        <f>IF('Base de données'!B216="","",'Base de données'!B216)</f>
        <v/>
      </c>
      <c r="I64" t="str">
        <f>IF('Base de données'!C216="","",'Base de données'!C216)</f>
        <v/>
      </c>
    </row>
    <row r="65" spans="1:9" ht="15" x14ac:dyDescent="0.25">
      <c r="A65" s="272">
        <f>'Base de données'!D135</f>
        <v>0</v>
      </c>
      <c r="B65" s="270" t="str">
        <f>IF('Base de données'!B135="","",'Base de données'!B135)</f>
        <v/>
      </c>
      <c r="C65" t="str">
        <f>IF('Base de données'!C135="","",'Base de données'!C135)</f>
        <v/>
      </c>
      <c r="D65" s="272">
        <f>'Base de données'!D176</f>
        <v>0</v>
      </c>
      <c r="E65" s="270" t="str">
        <f>IF('Base de données'!B176="","",'Base de données'!B176)</f>
        <v/>
      </c>
      <c r="F65" t="str">
        <f>IF('Base de données'!C176="","",'Base de données'!C176)</f>
        <v/>
      </c>
      <c r="G65" s="272">
        <f>'Base de données'!D217</f>
        <v>0</v>
      </c>
      <c r="H65" s="270" t="str">
        <f>IF('Base de données'!B217="","",'Base de données'!B217)</f>
        <v/>
      </c>
      <c r="I65" t="str">
        <f>IF('Base de données'!C217="","",'Base de données'!C217)</f>
        <v/>
      </c>
    </row>
    <row r="66" spans="1:9" ht="15" x14ac:dyDescent="0.25">
      <c r="A66" s="272">
        <f>'Base de données'!D136</f>
        <v>0</v>
      </c>
      <c r="B66" s="270" t="str">
        <f>IF('Base de données'!B136="","",'Base de données'!B136)</f>
        <v/>
      </c>
      <c r="C66" t="str">
        <f>IF('Base de données'!C136="","",'Base de données'!C136)</f>
        <v/>
      </c>
      <c r="D66" s="272">
        <f>'Base de données'!D177</f>
        <v>0</v>
      </c>
      <c r="E66" s="270" t="str">
        <f>IF('Base de données'!B177="","",'Base de données'!B177)</f>
        <v/>
      </c>
      <c r="F66" t="str">
        <f>IF('Base de données'!C177="","",'Base de données'!C177)</f>
        <v/>
      </c>
      <c r="G66" s="272">
        <f>'Base de données'!D218</f>
        <v>0</v>
      </c>
      <c r="H66" s="270" t="str">
        <f>IF('Base de données'!B218="","",'Base de données'!B218)</f>
        <v/>
      </c>
      <c r="I66" t="str">
        <f>IF('Base de données'!C218="","",'Base de données'!C218)</f>
        <v/>
      </c>
    </row>
    <row r="67" spans="1:9" ht="15" x14ac:dyDescent="0.25">
      <c r="A67" s="272">
        <f>'Base de données'!D137</f>
        <v>0</v>
      </c>
      <c r="B67" s="270" t="str">
        <f>IF('Base de données'!B137="","",'Base de données'!B137)</f>
        <v/>
      </c>
      <c r="C67" t="str">
        <f>IF('Base de données'!C137="","",'Base de données'!C137)</f>
        <v/>
      </c>
      <c r="D67" s="272">
        <f>'Base de données'!D178</f>
        <v>0</v>
      </c>
      <c r="E67" s="270" t="str">
        <f>IF('Base de données'!B178="","",'Base de données'!B178)</f>
        <v/>
      </c>
      <c r="F67" t="str">
        <f>IF('Base de données'!C178="","",'Base de données'!C178)</f>
        <v/>
      </c>
      <c r="G67" s="272">
        <f>'Base de données'!D219</f>
        <v>0</v>
      </c>
      <c r="H67" s="270" t="str">
        <f>IF('Base de données'!B219="","",'Base de données'!B219)</f>
        <v/>
      </c>
      <c r="I67" t="str">
        <f>IF('Base de données'!C219="","",'Base de données'!C219)</f>
        <v/>
      </c>
    </row>
    <row r="68" spans="1:9" ht="15" x14ac:dyDescent="0.25">
      <c r="A68" s="272">
        <f>'Base de données'!D138</f>
        <v>0</v>
      </c>
      <c r="B68" s="270" t="str">
        <f>IF('Base de données'!B138="","",'Base de données'!B138)</f>
        <v/>
      </c>
      <c r="C68" t="str">
        <f>IF('Base de données'!C138="","",'Base de données'!C138)</f>
        <v/>
      </c>
      <c r="D68" s="272">
        <f>'Base de données'!D179</f>
        <v>0</v>
      </c>
      <c r="E68" s="270" t="str">
        <f>IF('Base de données'!B179="","",'Base de données'!B179)</f>
        <v/>
      </c>
      <c r="F68" t="str">
        <f>IF('Base de données'!C179="","",'Base de données'!C179)</f>
        <v/>
      </c>
      <c r="G68" s="272">
        <f>'Base de données'!D220</f>
        <v>0</v>
      </c>
      <c r="H68" s="270" t="str">
        <f>IF('Base de données'!B220="","",'Base de données'!B220)</f>
        <v/>
      </c>
      <c r="I68" t="str">
        <f>IF('Base de données'!C220="","",'Base de données'!C220)</f>
        <v/>
      </c>
    </row>
    <row r="69" spans="1:9" ht="15" x14ac:dyDescent="0.25">
      <c r="A69" s="272">
        <f>'Base de données'!D139</f>
        <v>0</v>
      </c>
      <c r="B69" s="270" t="str">
        <f>IF('Base de données'!B139="","",'Base de données'!B139)</f>
        <v/>
      </c>
      <c r="C69" t="str">
        <f>IF('Base de données'!C139="","",'Base de données'!C139)</f>
        <v/>
      </c>
      <c r="D69" s="272">
        <f>'Base de données'!D180</f>
        <v>0</v>
      </c>
      <c r="E69" s="270" t="str">
        <f>IF('Base de données'!B180="","",'Base de données'!B180)</f>
        <v/>
      </c>
      <c r="F69" t="str">
        <f>IF('Base de données'!C180="","",'Base de données'!C180)</f>
        <v/>
      </c>
      <c r="G69" s="272">
        <f>'Base de données'!D221</f>
        <v>0</v>
      </c>
      <c r="H69" s="270" t="str">
        <f>IF('Base de données'!B221="","",'Base de données'!B221)</f>
        <v/>
      </c>
      <c r="I69" t="str">
        <f>IF('Base de données'!C221="","",'Base de données'!C221)</f>
        <v/>
      </c>
    </row>
    <row r="70" spans="1:9" ht="15" x14ac:dyDescent="0.25">
      <c r="A70" s="272">
        <f>'Base de données'!D140</f>
        <v>0</v>
      </c>
      <c r="B70" s="270" t="str">
        <f>IF('Base de données'!B140="","",'Base de données'!B140)</f>
        <v/>
      </c>
      <c r="C70" t="str">
        <f>IF('Base de données'!C140="","",'Base de données'!C140)</f>
        <v/>
      </c>
      <c r="D70" s="272">
        <f>'Base de données'!D181</f>
        <v>0</v>
      </c>
      <c r="E70" s="270" t="str">
        <f>IF('Base de données'!B181="","",'Base de données'!B181)</f>
        <v/>
      </c>
      <c r="F70" t="str">
        <f>IF('Base de données'!C181="","",'Base de données'!C181)</f>
        <v/>
      </c>
      <c r="G70" s="272">
        <f>'Base de données'!D222</f>
        <v>0</v>
      </c>
      <c r="H70" s="270" t="str">
        <f>IF('Base de données'!B222="","",'Base de données'!B222)</f>
        <v/>
      </c>
      <c r="I70" t="str">
        <f>IF('Base de données'!C222="","",'Base de données'!C222)</f>
        <v/>
      </c>
    </row>
    <row r="71" spans="1:9" ht="15" x14ac:dyDescent="0.25">
      <c r="A71" s="272">
        <f>'Base de données'!D141</f>
        <v>0</v>
      </c>
      <c r="B71" s="270" t="str">
        <f>IF('Base de données'!B141="","",'Base de données'!B141)</f>
        <v/>
      </c>
      <c r="C71" t="str">
        <f>IF('Base de données'!C141="","",'Base de données'!C141)</f>
        <v/>
      </c>
      <c r="D71" s="272">
        <f>'Base de données'!D182</f>
        <v>0</v>
      </c>
      <c r="E71" s="270" t="str">
        <f>IF('Base de données'!B182="","",'Base de données'!B182)</f>
        <v/>
      </c>
      <c r="F71" t="str">
        <f>IF('Base de données'!C182="","",'Base de données'!C182)</f>
        <v/>
      </c>
      <c r="G71" s="272">
        <f>'Base de données'!D223</f>
        <v>0</v>
      </c>
      <c r="H71" s="270" t="str">
        <f>IF('Base de données'!B223="","",'Base de données'!B223)</f>
        <v/>
      </c>
      <c r="I71" t="str">
        <f>IF('Base de données'!C223="","",'Base de données'!C223)</f>
        <v/>
      </c>
    </row>
    <row r="72" spans="1:9" ht="15" x14ac:dyDescent="0.25">
      <c r="A72" s="272">
        <f>'Base de données'!D142</f>
        <v>0</v>
      </c>
      <c r="B72" s="270" t="str">
        <f>IF('Base de données'!B142="","",'Base de données'!B142)</f>
        <v/>
      </c>
      <c r="C72" t="str">
        <f>IF('Base de données'!C142="","",'Base de données'!C142)</f>
        <v/>
      </c>
      <c r="D72" s="272">
        <f>'Base de données'!D183</f>
        <v>0</v>
      </c>
      <c r="E72" s="270" t="str">
        <f>IF('Base de données'!B183="","",'Base de données'!B183)</f>
        <v/>
      </c>
      <c r="F72" t="str">
        <f>IF('Base de données'!C183="","",'Base de données'!C183)</f>
        <v/>
      </c>
      <c r="G72" s="272">
        <f>'Base de données'!D224</f>
        <v>0</v>
      </c>
      <c r="H72" s="270" t="str">
        <f>IF('Base de données'!B224="","",'Base de données'!B224)</f>
        <v/>
      </c>
      <c r="I72" t="str">
        <f>IF('Base de données'!C224="","",'Base de données'!C224)</f>
        <v/>
      </c>
    </row>
    <row r="73" spans="1:9" ht="15" x14ac:dyDescent="0.25">
      <c r="A73" s="272">
        <f>'Base de données'!D143</f>
        <v>0</v>
      </c>
      <c r="B73" s="270" t="str">
        <f>IF('Base de données'!B143="","",'Base de données'!B143)</f>
        <v/>
      </c>
      <c r="C73" t="str">
        <f>IF('Base de données'!C143="","",'Base de données'!C143)</f>
        <v/>
      </c>
      <c r="D73" s="272">
        <f>'Base de données'!D184</f>
        <v>0</v>
      </c>
      <c r="E73" s="270" t="str">
        <f>IF('Base de données'!B184="","",'Base de données'!B184)</f>
        <v/>
      </c>
      <c r="F73" t="str">
        <f>IF('Base de données'!C184="","",'Base de données'!C184)</f>
        <v/>
      </c>
      <c r="G73" s="272">
        <f>'Base de données'!D225</f>
        <v>0</v>
      </c>
      <c r="H73" s="270" t="str">
        <f>IF('Base de données'!B225="","",'Base de données'!B225)</f>
        <v/>
      </c>
      <c r="I73" t="str">
        <f>IF('Base de données'!C225="","",'Base de données'!C225)</f>
        <v/>
      </c>
    </row>
    <row r="74" spans="1:9" ht="15" x14ac:dyDescent="0.25">
      <c r="A74" s="272">
        <f>'Base de données'!D144</f>
        <v>0</v>
      </c>
      <c r="B74" s="270" t="str">
        <f>IF('Base de données'!B144="","",'Base de données'!B144)</f>
        <v/>
      </c>
      <c r="C74" t="str">
        <f>IF('Base de données'!C144="","",'Base de données'!C144)</f>
        <v/>
      </c>
      <c r="D74" s="272">
        <f>'Base de données'!D185</f>
        <v>0</v>
      </c>
      <c r="E74" s="270" t="str">
        <f>IF('Base de données'!B185="","",'Base de données'!B185)</f>
        <v/>
      </c>
      <c r="F74" t="str">
        <f>IF('Base de données'!C185="","",'Base de données'!C185)</f>
        <v/>
      </c>
      <c r="G74" s="272">
        <f>'Base de données'!D226</f>
        <v>0</v>
      </c>
      <c r="H74" s="270" t="str">
        <f>IF('Base de données'!B226="","",'Base de données'!B226)</f>
        <v/>
      </c>
      <c r="I74" t="str">
        <f>IF('Base de données'!C226="","",'Base de données'!C226)</f>
        <v/>
      </c>
    </row>
    <row r="75" spans="1:9" ht="15" x14ac:dyDescent="0.25">
      <c r="A75" s="272">
        <f>'Base de données'!D145</f>
        <v>0</v>
      </c>
      <c r="B75" s="270" t="str">
        <f>IF('Base de données'!B145="","",'Base de données'!B145)</f>
        <v/>
      </c>
      <c r="C75" t="str">
        <f>IF('Base de données'!C145="","",'Base de données'!C145)</f>
        <v/>
      </c>
      <c r="D75" s="272">
        <f>'Base de données'!D186</f>
        <v>0</v>
      </c>
      <c r="E75" s="270" t="str">
        <f>IF('Base de données'!B186="","",'Base de données'!B186)</f>
        <v/>
      </c>
      <c r="F75" t="str">
        <f>IF('Base de données'!C186="","",'Base de données'!C186)</f>
        <v/>
      </c>
      <c r="G75" s="272">
        <f>'Base de données'!D227</f>
        <v>0</v>
      </c>
      <c r="H75" s="270" t="str">
        <f>IF('Base de données'!B227="","",'Base de données'!B227)</f>
        <v/>
      </c>
      <c r="I75" t="str">
        <f>IF('Base de données'!C227="","",'Base de données'!C227)</f>
        <v/>
      </c>
    </row>
    <row r="76" spans="1:9" ht="15" x14ac:dyDescent="0.25">
      <c r="A76" s="272">
        <f>'Base de données'!D146</f>
        <v>0</v>
      </c>
      <c r="B76" s="270" t="str">
        <f>IF('Base de données'!B146="","",'Base de données'!B146)</f>
        <v/>
      </c>
      <c r="C76" t="str">
        <f>IF('Base de données'!C146="","",'Base de données'!C146)</f>
        <v/>
      </c>
      <c r="D76" s="272">
        <f>'Base de données'!D187</f>
        <v>0</v>
      </c>
      <c r="E76" s="270" t="str">
        <f>IF('Base de données'!B187="","",'Base de données'!B187)</f>
        <v/>
      </c>
      <c r="F76" t="str">
        <f>IF('Base de données'!C187="","",'Base de données'!C187)</f>
        <v/>
      </c>
      <c r="G76" s="272">
        <f>'Base de données'!D228</f>
        <v>0</v>
      </c>
      <c r="H76" s="270" t="str">
        <f>IF('Base de données'!B228="","",'Base de données'!B228)</f>
        <v/>
      </c>
      <c r="I76" t="str">
        <f>IF('Base de données'!C228="","",'Base de données'!C228)</f>
        <v/>
      </c>
    </row>
    <row r="77" spans="1:9" ht="15" x14ac:dyDescent="0.25">
      <c r="A77" s="272">
        <f>'Base de données'!D147</f>
        <v>0</v>
      </c>
      <c r="B77" s="270" t="str">
        <f>IF('Base de données'!B147="","",'Base de données'!B147)</f>
        <v/>
      </c>
      <c r="C77" t="str">
        <f>IF('Base de données'!C147="","",'Base de données'!C147)</f>
        <v/>
      </c>
      <c r="D77" s="272">
        <f>'Base de données'!D188</f>
        <v>0</v>
      </c>
      <c r="E77" s="270" t="str">
        <f>IF('Base de données'!B188="","",'Base de données'!B188)</f>
        <v/>
      </c>
      <c r="F77" t="str">
        <f>IF('Base de données'!C188="","",'Base de données'!C188)</f>
        <v/>
      </c>
      <c r="G77" s="272">
        <f>'Base de données'!D229</f>
        <v>0</v>
      </c>
      <c r="H77" s="270" t="str">
        <f>IF('Base de données'!B229="","",'Base de données'!B229)</f>
        <v/>
      </c>
      <c r="I77" t="str">
        <f>IF('Base de données'!C229="","",'Base de données'!C229)</f>
        <v/>
      </c>
    </row>
    <row r="78" spans="1:9" ht="15" x14ac:dyDescent="0.25">
      <c r="A78" s="272">
        <f>'Base de données'!D148</f>
        <v>0</v>
      </c>
      <c r="B78" s="270" t="str">
        <f>IF('Base de données'!B148="","",'Base de données'!B148)</f>
        <v/>
      </c>
      <c r="C78" t="str">
        <f>IF('Base de données'!C148="","",'Base de données'!C148)</f>
        <v/>
      </c>
      <c r="D78" s="272">
        <f>'Base de données'!D189</f>
        <v>0</v>
      </c>
      <c r="E78" s="270" t="str">
        <f>IF('Base de données'!B189="","",'Base de données'!B189)</f>
        <v/>
      </c>
      <c r="F78" t="str">
        <f>IF('Base de données'!C189="","",'Base de données'!C189)</f>
        <v/>
      </c>
      <c r="G78" s="272">
        <f>'Base de données'!D230</f>
        <v>0</v>
      </c>
      <c r="H78" s="270" t="str">
        <f>IF('Base de données'!B230="","",'Base de données'!B230)</f>
        <v/>
      </c>
      <c r="I78" t="str">
        <f>IF('Base de données'!C230="","",'Base de données'!C230)</f>
        <v/>
      </c>
    </row>
    <row r="79" spans="1:9" ht="15" x14ac:dyDescent="0.25">
      <c r="A79" s="272">
        <f>'Base de données'!D149</f>
        <v>0</v>
      </c>
      <c r="B79" s="270" t="str">
        <f>IF('Base de données'!B149="","",'Base de données'!B149)</f>
        <v/>
      </c>
      <c r="C79" t="str">
        <f>IF('Base de données'!C149="","",'Base de données'!C149)</f>
        <v/>
      </c>
      <c r="D79" s="272">
        <f>'Base de données'!D190</f>
        <v>0</v>
      </c>
      <c r="E79" s="270" t="str">
        <f>IF('Base de données'!B190="","",'Base de données'!B190)</f>
        <v/>
      </c>
      <c r="F79" t="str">
        <f>IF('Base de données'!C190="","",'Base de données'!C190)</f>
        <v/>
      </c>
      <c r="G79" s="272">
        <f>'Base de données'!D231</f>
        <v>0</v>
      </c>
      <c r="H79" s="270" t="str">
        <f>IF('Base de données'!B231="","",'Base de données'!B231)</f>
        <v/>
      </c>
      <c r="I79" t="str">
        <f>IF('Base de données'!C231="","",'Base de données'!C231)</f>
        <v/>
      </c>
    </row>
    <row r="80" spans="1:9" ht="15" x14ac:dyDescent="0.25">
      <c r="A80" s="272">
        <f>'Base de données'!D150</f>
        <v>0</v>
      </c>
      <c r="B80" s="270" t="str">
        <f>IF('Base de données'!B150="","",'Base de données'!B150)</f>
        <v/>
      </c>
      <c r="C80" t="str">
        <f>IF('Base de données'!C150="","",'Base de données'!C150)</f>
        <v/>
      </c>
      <c r="D80" s="272">
        <f>'Base de données'!D191</f>
        <v>0</v>
      </c>
      <c r="E80" s="270" t="str">
        <f>IF('Base de données'!B191="","",'Base de données'!B191)</f>
        <v/>
      </c>
      <c r="F80" t="str">
        <f>IF('Base de données'!C191="","",'Base de données'!C191)</f>
        <v/>
      </c>
      <c r="G80" s="272">
        <f>'Base de données'!D232</f>
        <v>0</v>
      </c>
      <c r="H80" s="270" t="str">
        <f>IF('Base de données'!B232="","",'Base de données'!B232)</f>
        <v/>
      </c>
      <c r="I80" t="str">
        <f>IF('Base de données'!C232="","",'Base de données'!C232)</f>
        <v/>
      </c>
    </row>
    <row r="81" spans="1:9" ht="15" x14ac:dyDescent="0.25">
      <c r="A81" s="272">
        <f>'Base de données'!D151</f>
        <v>0</v>
      </c>
      <c r="B81" s="270" t="str">
        <f>IF('Base de données'!B151="","",'Base de données'!B151)</f>
        <v/>
      </c>
      <c r="C81" t="str">
        <f>IF('Base de données'!C151="","",'Base de données'!C151)</f>
        <v/>
      </c>
      <c r="D81" s="272">
        <f>'Base de données'!D192</f>
        <v>0</v>
      </c>
      <c r="E81" s="270" t="str">
        <f>IF('Base de données'!B192="","",'Base de données'!B192)</f>
        <v/>
      </c>
      <c r="F81" t="str">
        <f>IF('Base de données'!C192="","",'Base de données'!C192)</f>
        <v/>
      </c>
      <c r="G81" s="272">
        <f>'Base de données'!D233</f>
        <v>0</v>
      </c>
      <c r="H81" s="270" t="str">
        <f>IF('Base de données'!B233="","",'Base de données'!B233)</f>
        <v/>
      </c>
      <c r="I81" t="str">
        <f>IF('Base de données'!C233="","",'Base de données'!C233)</f>
        <v/>
      </c>
    </row>
    <row r="82" spans="1:9" ht="15" x14ac:dyDescent="0.25">
      <c r="A82" s="272">
        <f>'Base de données'!D152</f>
        <v>0</v>
      </c>
      <c r="B82" s="270" t="str">
        <f>IF('Base de données'!B152="","",'Base de données'!B152)</f>
        <v/>
      </c>
      <c r="C82" t="str">
        <f>IF('Base de données'!C152="","",'Base de données'!C152)</f>
        <v/>
      </c>
      <c r="D82" s="272">
        <f>'Base de données'!D193</f>
        <v>0</v>
      </c>
      <c r="E82" s="270" t="str">
        <f>IF('Base de données'!B193="","",'Base de données'!B193)</f>
        <v/>
      </c>
      <c r="F82" t="str">
        <f>IF('Base de données'!C193="","",'Base de données'!C193)</f>
        <v/>
      </c>
      <c r="G82" s="272">
        <f>'Base de données'!D234</f>
        <v>0</v>
      </c>
      <c r="H82" s="270" t="str">
        <f>IF('Base de données'!B234="","",'Base de données'!B234)</f>
        <v/>
      </c>
      <c r="I82" t="str">
        <f>IF('Base de données'!C234="","",'Base de données'!C234)</f>
        <v/>
      </c>
    </row>
    <row r="83" spans="1:9" ht="15" x14ac:dyDescent="0.25">
      <c r="A83" s="272">
        <f>'Base de données'!D153</f>
        <v>0</v>
      </c>
      <c r="B83" s="270" t="str">
        <f>IF('Base de données'!B153="","",'Base de données'!B153)</f>
        <v/>
      </c>
      <c r="C83" t="str">
        <f>IF('Base de données'!C153="","",'Base de données'!C153)</f>
        <v/>
      </c>
      <c r="D83" s="272">
        <f>'Base de données'!D194</f>
        <v>0</v>
      </c>
      <c r="E83" s="270" t="str">
        <f>IF('Base de données'!B194="","",'Base de données'!B194)</f>
        <v/>
      </c>
      <c r="F83" t="str">
        <f>IF('Base de données'!C194="","",'Base de données'!C194)</f>
        <v/>
      </c>
      <c r="G83" s="272">
        <f>'Base de données'!D235</f>
        <v>0</v>
      </c>
      <c r="H83" s="270" t="str">
        <f>IF('Base de données'!B235="","",'Base de données'!B235)</f>
        <v/>
      </c>
      <c r="I83" t="str">
        <f>IF('Base de données'!C235="","",'Base de données'!C235)</f>
        <v/>
      </c>
    </row>
    <row r="84" spans="1:9" ht="15" x14ac:dyDescent="0.25">
      <c r="A84" s="272">
        <f>'Base de données'!D154</f>
        <v>0</v>
      </c>
      <c r="B84" s="270" t="str">
        <f>IF('Base de données'!B154="","",'Base de données'!B154)</f>
        <v/>
      </c>
      <c r="C84" t="str">
        <f>IF('Base de données'!C154="","",'Base de données'!C154)</f>
        <v/>
      </c>
      <c r="D84" s="272">
        <f>'Base de données'!D195</f>
        <v>0</v>
      </c>
      <c r="E84" s="270" t="str">
        <f>IF('Base de données'!B195="","",'Base de données'!B195)</f>
        <v/>
      </c>
      <c r="F84" t="str">
        <f>IF('Base de données'!C195="","",'Base de données'!C195)</f>
        <v/>
      </c>
      <c r="G84" s="272">
        <f>'Base de données'!D236</f>
        <v>0</v>
      </c>
      <c r="H84" s="270" t="str">
        <f>IF('Base de données'!B236="","",'Base de données'!B236)</f>
        <v/>
      </c>
      <c r="I84" t="str">
        <f>IF('Base de données'!C236="","",'Base de données'!C236)</f>
        <v/>
      </c>
    </row>
    <row r="85" spans="1:9" ht="15" x14ac:dyDescent="0.25">
      <c r="A85" s="272">
        <f>'Base de données'!D155</f>
        <v>0</v>
      </c>
      <c r="B85" s="270" t="str">
        <f>IF('Base de données'!B155="","",'Base de données'!B155)</f>
        <v/>
      </c>
      <c r="C85" t="str">
        <f>IF('Base de données'!C155="","",'Base de données'!C155)</f>
        <v/>
      </c>
      <c r="D85" s="272">
        <f>'Base de données'!D196</f>
        <v>0</v>
      </c>
      <c r="E85" s="270" t="str">
        <f>IF('Base de données'!B196="","",'Base de données'!B196)</f>
        <v/>
      </c>
      <c r="F85" t="str">
        <f>IF('Base de données'!C196="","",'Base de données'!C196)</f>
        <v/>
      </c>
      <c r="G85" s="272">
        <f>'Base de données'!D237</f>
        <v>0</v>
      </c>
      <c r="H85" s="270" t="str">
        <f>IF('Base de données'!B237="","",'Base de données'!B237)</f>
        <v/>
      </c>
      <c r="I85" t="str">
        <f>IF('Base de données'!C237="","",'Base de données'!C237)</f>
        <v/>
      </c>
    </row>
    <row r="86" spans="1:9" ht="15" x14ac:dyDescent="0.25">
      <c r="A86" s="272">
        <f>'Base de données'!D156</f>
        <v>0</v>
      </c>
      <c r="B86" s="270" t="str">
        <f>IF('Base de données'!B156="","",'Base de données'!B156)</f>
        <v/>
      </c>
      <c r="C86" t="str">
        <f>IF('Base de données'!C156="","",'Base de données'!C156)</f>
        <v/>
      </c>
      <c r="D86" s="272">
        <f>'Base de données'!D197</f>
        <v>0</v>
      </c>
      <c r="E86" s="270" t="str">
        <f>IF('Base de données'!B197="","",'Base de données'!B197)</f>
        <v/>
      </c>
      <c r="F86" t="str">
        <f>IF('Base de données'!C197="","",'Base de données'!C197)</f>
        <v/>
      </c>
      <c r="G86" s="272">
        <f>'Base de données'!D238</f>
        <v>0</v>
      </c>
      <c r="H86" s="270" t="str">
        <f>IF('Base de données'!B238="","",'Base de données'!B238)</f>
        <v/>
      </c>
      <c r="I86" t="str">
        <f>IF('Base de données'!C238="","",'Base de données'!C238)</f>
        <v/>
      </c>
    </row>
    <row r="87" spans="1:9" ht="15" x14ac:dyDescent="0.25">
      <c r="A87" s="272">
        <f>'Base de données'!D157</f>
        <v>0</v>
      </c>
      <c r="B87" s="270" t="str">
        <f>IF('Base de données'!B157="","",'Base de données'!B157)</f>
        <v/>
      </c>
      <c r="C87" t="str">
        <f>IF('Base de données'!C157="","",'Base de données'!C157)</f>
        <v/>
      </c>
      <c r="D87" s="272">
        <f>'Base de données'!D198</f>
        <v>0</v>
      </c>
      <c r="E87" s="270" t="str">
        <f>IF('Base de données'!B198="","",'Base de données'!B198)</f>
        <v/>
      </c>
      <c r="F87" t="str">
        <f>IF('Base de données'!C198="","",'Base de données'!C198)</f>
        <v/>
      </c>
      <c r="G87" s="272">
        <f>'Base de données'!D239</f>
        <v>0</v>
      </c>
      <c r="H87" s="270" t="str">
        <f>IF('Base de données'!B239="","",'Base de données'!B239)</f>
        <v/>
      </c>
      <c r="I87" t="str">
        <f>IF('Base de données'!C239="","",'Base de données'!C239)</f>
        <v/>
      </c>
    </row>
    <row r="88" spans="1:9" ht="15" x14ac:dyDescent="0.25">
      <c r="A88" s="272">
        <f>'Base de données'!D158</f>
        <v>0</v>
      </c>
      <c r="B88" s="270" t="str">
        <f>IF('Base de données'!B158="","",'Base de données'!B158)</f>
        <v/>
      </c>
      <c r="C88" t="str">
        <f>IF('Base de données'!C158="","",'Base de données'!C158)</f>
        <v/>
      </c>
      <c r="D88" s="272">
        <f>'Base de données'!D199</f>
        <v>0</v>
      </c>
      <c r="E88" s="270" t="str">
        <f>IF('Base de données'!B199="","",'Base de données'!B199)</f>
        <v/>
      </c>
      <c r="F88" t="str">
        <f>IF('Base de données'!C199="","",'Base de données'!C199)</f>
        <v/>
      </c>
      <c r="G88" s="272">
        <f>'Base de données'!D240</f>
        <v>0</v>
      </c>
      <c r="H88" s="270" t="str">
        <f>IF('Base de données'!B240="","",'Base de données'!B240)</f>
        <v/>
      </c>
      <c r="I88" t="str">
        <f>IF('Base de données'!C240="","",'Base de données'!C240)</f>
        <v/>
      </c>
    </row>
    <row r="89" spans="1:9" ht="15" x14ac:dyDescent="0.25">
      <c r="A89" s="272">
        <f>'Base de données'!D159</f>
        <v>0</v>
      </c>
      <c r="B89" s="270" t="str">
        <f>IF('Base de données'!B159="","",'Base de données'!B159)</f>
        <v/>
      </c>
      <c r="C89" t="str">
        <f>IF('Base de données'!C159="","",'Base de données'!C159)</f>
        <v/>
      </c>
      <c r="D89" s="272">
        <f>'Base de données'!D200</f>
        <v>0</v>
      </c>
      <c r="E89" s="270" t="str">
        <f>IF('Base de données'!B200="","",'Base de données'!B200)</f>
        <v/>
      </c>
      <c r="F89" t="str">
        <f>IF('Base de données'!C200="","",'Base de données'!C200)</f>
        <v/>
      </c>
      <c r="G89" s="272">
        <f>'Base de données'!D241</f>
        <v>0</v>
      </c>
      <c r="H89" s="270" t="str">
        <f>IF('Base de données'!B241="","",'Base de données'!B241)</f>
        <v/>
      </c>
      <c r="I89" t="str">
        <f>IF('Base de données'!C241="","",'Base de données'!C241)</f>
        <v/>
      </c>
    </row>
    <row r="90" spans="1:9" ht="15" x14ac:dyDescent="0.25">
      <c r="A90" s="272">
        <f>'Base de données'!D160</f>
        <v>0</v>
      </c>
      <c r="B90" s="270" t="str">
        <f>IF('Base de données'!B160="","",'Base de données'!B160)</f>
        <v/>
      </c>
      <c r="C90" t="str">
        <f>IF('Base de données'!C160="","",'Base de données'!C160)</f>
        <v/>
      </c>
      <c r="D90" s="272">
        <f>'Base de données'!D201</f>
        <v>0</v>
      </c>
      <c r="E90" s="270" t="str">
        <f>IF('Base de données'!B201="","",'Base de données'!B201)</f>
        <v/>
      </c>
      <c r="F90" t="str">
        <f>IF('Base de données'!C201="","",'Base de données'!C201)</f>
        <v/>
      </c>
      <c r="G90" s="272">
        <f>'Base de données'!D242</f>
        <v>0</v>
      </c>
      <c r="H90" s="270" t="str">
        <f>IF('Base de données'!B242="","",'Base de données'!B242)</f>
        <v/>
      </c>
      <c r="I90" t="str">
        <f>IF('Base de données'!C242="","",'Base de données'!C242)</f>
        <v/>
      </c>
    </row>
    <row r="91" spans="1:9" ht="15" x14ac:dyDescent="0.25">
      <c r="A91" s="272">
        <f>'Base de données'!D161</f>
        <v>0</v>
      </c>
      <c r="B91" s="270" t="str">
        <f>IF('Base de données'!B161="","",'Base de données'!B161)</f>
        <v/>
      </c>
      <c r="C91" t="str">
        <f>IF('Base de données'!C161="","",'Base de données'!C161)</f>
        <v/>
      </c>
      <c r="D91" s="272">
        <f>'Base de données'!D202</f>
        <v>0</v>
      </c>
      <c r="E91" s="270" t="str">
        <f>IF('Base de données'!B202="","",'Base de données'!B202)</f>
        <v/>
      </c>
      <c r="F91" t="str">
        <f>IF('Base de données'!C202="","",'Base de données'!C202)</f>
        <v/>
      </c>
      <c r="G91" s="272">
        <f>'Base de données'!D243</f>
        <v>0</v>
      </c>
      <c r="H91" s="270" t="str">
        <f>IF('Base de données'!B243="","",'Base de données'!B243)</f>
        <v/>
      </c>
      <c r="I91" t="str">
        <f>IF('Base de données'!C243="","",'Base de données'!C243)</f>
        <v/>
      </c>
    </row>
    <row r="92" spans="1:9" ht="15" x14ac:dyDescent="0.25">
      <c r="A92" s="272">
        <f>'Base de données'!D162</f>
        <v>0</v>
      </c>
      <c r="B92" s="270" t="str">
        <f>IF('Base de données'!B162="","",'Base de données'!B162)</f>
        <v/>
      </c>
      <c r="C92" t="str">
        <f>IF('Base de données'!C162="","",'Base de données'!C162)</f>
        <v/>
      </c>
      <c r="D92" s="272">
        <f>'Base de données'!D203</f>
        <v>0</v>
      </c>
      <c r="E92" s="270" t="str">
        <f>IF('Base de données'!B203="","",'Base de données'!B203)</f>
        <v/>
      </c>
      <c r="F92" t="str">
        <f>IF('Base de données'!C203="","",'Base de données'!C203)</f>
        <v/>
      </c>
      <c r="G92" s="272">
        <f>'Base de données'!D244</f>
        <v>0</v>
      </c>
      <c r="H92" s="270" t="str">
        <f>IF('Base de données'!B244="","",'Base de données'!B244)</f>
        <v/>
      </c>
      <c r="I92" t="str">
        <f>IF('Base de données'!C244="","",'Base de données'!C244)</f>
        <v/>
      </c>
    </row>
    <row r="93" spans="1:9" ht="15" x14ac:dyDescent="0.25">
      <c r="A93" s="272">
        <f>'Base de données'!D163</f>
        <v>0</v>
      </c>
      <c r="B93" s="270" t="str">
        <f>IF('Base de données'!B163="","",'Base de données'!B163)</f>
        <v/>
      </c>
      <c r="C93" t="str">
        <f>IF('Base de données'!C163="","",'Base de données'!C163)</f>
        <v/>
      </c>
      <c r="D93" s="272">
        <f>'Base de données'!D204</f>
        <v>0</v>
      </c>
      <c r="E93" s="270" t="str">
        <f>IF('Base de données'!B204="","",'Base de données'!B204)</f>
        <v/>
      </c>
      <c r="F93" t="str">
        <f>IF('Base de données'!C204="","",'Base de données'!C204)</f>
        <v/>
      </c>
      <c r="G93" s="272">
        <f>'Base de données'!D245</f>
        <v>0</v>
      </c>
      <c r="H93" s="270" t="str">
        <f>IF('Base de données'!B245="","",'Base de données'!B245)</f>
        <v/>
      </c>
      <c r="I93" t="str">
        <f>IF('Base de données'!C245="","",'Base de données'!C245)</f>
        <v/>
      </c>
    </row>
    <row r="94" spans="1:9" ht="15" x14ac:dyDescent="0.25">
      <c r="A94" s="272">
        <f>'Base de données'!D164</f>
        <v>0</v>
      </c>
      <c r="B94" s="270" t="str">
        <f>IF('Base de données'!B164="","",'Base de données'!B164)</f>
        <v/>
      </c>
      <c r="C94" t="str">
        <f>IF('Base de données'!C164="","",'Base de données'!C164)</f>
        <v/>
      </c>
      <c r="D94" s="272">
        <f>'Base de données'!D205</f>
        <v>0</v>
      </c>
      <c r="E94" s="270" t="str">
        <f>IF('Base de données'!B205="","",'Base de données'!B205)</f>
        <v/>
      </c>
      <c r="F94" t="str">
        <f>IF('Base de données'!C205="","",'Base de données'!C205)</f>
        <v/>
      </c>
      <c r="G94" s="272">
        <f>'Base de données'!D246</f>
        <v>0</v>
      </c>
      <c r="H94" s="270" t="str">
        <f>IF('Base de données'!B246="","",'Base de données'!B246)</f>
        <v/>
      </c>
      <c r="I94" t="str">
        <f>IF('Base de données'!C246="","",'Base de données'!C246)</f>
        <v/>
      </c>
    </row>
    <row r="95" spans="1:9" ht="15" x14ac:dyDescent="0.25">
      <c r="A95" s="272">
        <f>'Base de données'!D165</f>
        <v>0</v>
      </c>
      <c r="B95" s="270" t="str">
        <f>IF('Base de données'!B165="","",'Base de données'!B165)</f>
        <v/>
      </c>
      <c r="C95" t="str">
        <f>IF('Base de données'!C165="","",'Base de données'!C165)</f>
        <v/>
      </c>
      <c r="D95" s="272">
        <f>'Base de données'!D206</f>
        <v>0</v>
      </c>
      <c r="E95" s="270" t="str">
        <f>IF('Base de données'!B206="","",'Base de données'!B206)</f>
        <v/>
      </c>
      <c r="F95" t="str">
        <f>IF('Base de données'!C206="","",'Base de données'!C206)</f>
        <v/>
      </c>
      <c r="G95" s="272">
        <f>'Base de données'!D247</f>
        <v>0</v>
      </c>
      <c r="H95" s="270" t="str">
        <f>IF('Base de données'!B247="","",'Base de données'!B247)</f>
        <v/>
      </c>
      <c r="I95" t="str">
        <f>IF('Base de données'!C247="","",'Base de données'!C247)</f>
        <v/>
      </c>
    </row>
    <row r="96" spans="1:9" ht="15" x14ac:dyDescent="0.25">
      <c r="A96" s="272">
        <f>'Base de données'!D166</f>
        <v>0</v>
      </c>
      <c r="B96" s="270" t="str">
        <f>IF('Base de données'!B166="","",'Base de données'!B166)</f>
        <v/>
      </c>
      <c r="C96" t="str">
        <f>IF('Base de données'!C166="","",'Base de données'!C166)</f>
        <v/>
      </c>
      <c r="D96" s="272">
        <f>'Base de données'!D207</f>
        <v>0</v>
      </c>
      <c r="E96" s="270" t="str">
        <f>IF('Base de données'!B207="","",'Base de données'!B207)</f>
        <v/>
      </c>
      <c r="F96" t="str">
        <f>IF('Base de données'!C207="","",'Base de données'!C207)</f>
        <v/>
      </c>
      <c r="G96" s="272">
        <f>'Base de données'!D248</f>
        <v>0</v>
      </c>
      <c r="H96" s="270" t="str">
        <f>IF('Base de données'!B248="","",'Base de données'!B248)</f>
        <v/>
      </c>
      <c r="I96" t="str">
        <f>IF('Base de données'!C248="","",'Base de données'!C248)</f>
        <v/>
      </c>
    </row>
    <row r="97" spans="1:9" ht="15" x14ac:dyDescent="0.25">
      <c r="A97" s="272">
        <f>'Base de données'!D167</f>
        <v>0</v>
      </c>
      <c r="B97" s="270" t="str">
        <f>IF('Base de données'!B167="","",'Base de données'!B167)</f>
        <v/>
      </c>
      <c r="C97" t="str">
        <f>IF('Base de données'!C167="","",'Base de données'!C167)</f>
        <v/>
      </c>
      <c r="D97" s="272">
        <f>'Base de données'!D208</f>
        <v>0</v>
      </c>
      <c r="E97" s="270" t="str">
        <f>IF('Base de données'!B208="","",'Base de données'!B208)</f>
        <v/>
      </c>
      <c r="F97" t="str">
        <f>IF('Base de données'!C208="","",'Base de données'!C208)</f>
        <v/>
      </c>
      <c r="G97" s="272">
        <f>'Base de données'!D249</f>
        <v>0</v>
      </c>
      <c r="H97" s="270" t="str">
        <f>IF('Base de données'!B249="","",'Base de données'!B249)</f>
        <v/>
      </c>
      <c r="I97" t="str">
        <f>IF('Base de données'!C249="","",'Base de données'!C249)</f>
        <v/>
      </c>
    </row>
    <row r="98" spans="1:9" ht="15" x14ac:dyDescent="0.25">
      <c r="A98" s="272">
        <f>'Base de données'!D168</f>
        <v>0</v>
      </c>
      <c r="B98" s="270" t="str">
        <f>IF('Base de données'!B168="","",'Base de données'!B168)</f>
        <v/>
      </c>
      <c r="C98" t="str">
        <f>IF('Base de données'!C168="","",'Base de données'!C168)</f>
        <v/>
      </c>
      <c r="D98" s="272">
        <f>'Base de données'!D209</f>
        <v>0</v>
      </c>
      <c r="E98" s="270" t="str">
        <f>IF('Base de données'!B209="","",'Base de données'!B209)</f>
        <v/>
      </c>
      <c r="F98" t="str">
        <f>IF('Base de données'!C209="","",'Base de données'!C209)</f>
        <v/>
      </c>
      <c r="G98" s="272">
        <f>'Base de données'!D250</f>
        <v>0</v>
      </c>
      <c r="H98" s="270" t="str">
        <f>IF('Base de données'!B250="","",'Base de données'!B250)</f>
        <v/>
      </c>
      <c r="I98" t="str">
        <f>IF('Base de données'!C250="","",'Base de données'!C250)</f>
        <v/>
      </c>
    </row>
    <row r="99" spans="1:9" x14ac:dyDescent="0.25">
      <c r="G99" s="272">
        <f>'Base de données'!D251</f>
        <v>0</v>
      </c>
      <c r="H99" s="270" t="str">
        <f>IF('Base de données'!B251="","",'Base de données'!B251)</f>
        <v/>
      </c>
      <c r="I99" t="str">
        <f>IF('Base de données'!C251="","",'Base de données'!C251)</f>
        <v/>
      </c>
    </row>
    <row r="100" spans="1:9" x14ac:dyDescent="0.25">
      <c r="B100" s="18"/>
    </row>
    <row r="101" spans="1:9" x14ac:dyDescent="0.25">
      <c r="B101" s="18" t="s">
        <v>120</v>
      </c>
      <c r="C101" s="127">
        <v>42714</v>
      </c>
      <c r="E101" s="18"/>
      <c r="H101" s="18"/>
    </row>
    <row r="102" spans="1:9" x14ac:dyDescent="0.25">
      <c r="B102" s="18"/>
      <c r="E102" s="18"/>
      <c r="H102" s="18"/>
    </row>
    <row r="103" spans="1:9" x14ac:dyDescent="0.25">
      <c r="B103" s="18"/>
      <c r="E103" s="18"/>
      <c r="G103" s="260"/>
      <c r="H103"/>
    </row>
    <row r="104" spans="1:9" x14ac:dyDescent="0.25">
      <c r="B104" s="18"/>
      <c r="E104" s="18"/>
      <c r="H104" s="18"/>
    </row>
    <row r="105" spans="1:9" x14ac:dyDescent="0.25">
      <c r="B105" s="18"/>
      <c r="E105" s="18"/>
      <c r="H105" s="18"/>
    </row>
    <row r="106" spans="1:9" x14ac:dyDescent="0.25">
      <c r="B106" s="18"/>
      <c r="E106" s="18"/>
      <c r="H106" s="18"/>
    </row>
    <row r="107" spans="1:9" x14ac:dyDescent="0.25">
      <c r="B107" s="18"/>
      <c r="E107" s="18"/>
      <c r="H107" s="18"/>
    </row>
    <row r="108" spans="1:9" x14ac:dyDescent="0.25">
      <c r="B108" s="18"/>
      <c r="E108" s="18"/>
      <c r="H108" s="18"/>
    </row>
    <row r="109" spans="1:9" x14ac:dyDescent="0.25">
      <c r="B109" s="18"/>
      <c r="E109" s="18"/>
      <c r="H109" s="18"/>
    </row>
    <row r="110" spans="1:9" x14ac:dyDescent="0.25">
      <c r="B110" s="18"/>
      <c r="E110" s="18"/>
      <c r="H110" s="18"/>
    </row>
    <row r="111" spans="1:9" x14ac:dyDescent="0.25">
      <c r="B111" s="18"/>
      <c r="E111" s="18"/>
      <c r="H111" s="18"/>
    </row>
    <row r="112" spans="1:9" x14ac:dyDescent="0.25">
      <c r="B112" s="18"/>
      <c r="E112" s="18"/>
      <c r="H112" s="18"/>
    </row>
    <row r="113" spans="2:8" x14ac:dyDescent="0.25">
      <c r="B113" s="18"/>
      <c r="E113" s="18"/>
      <c r="H113" s="18"/>
    </row>
    <row r="114" spans="2:8" x14ac:dyDescent="0.25">
      <c r="H114" s="18"/>
    </row>
    <row r="136" spans="9:9" x14ac:dyDescent="0.25">
      <c r="I136" t="str">
        <f>IF('Base de données'!C258="","",'Base de données'!C258)</f>
        <v/>
      </c>
    </row>
    <row r="137" spans="9:9" x14ac:dyDescent="0.25">
      <c r="I137" t="str">
        <f>IF('Base de données'!C259="","",'Base de données'!C259)</f>
        <v/>
      </c>
    </row>
    <row r="138" spans="9:9" x14ac:dyDescent="0.25">
      <c r="I138" t="str">
        <f>IF('Base de données'!C260="","",'Base de données'!C260)</f>
        <v/>
      </c>
    </row>
  </sheetData>
  <sheetProtection algorithmName="SHA-512" hashValue="By/W46XTb3v3ZAphGFIeIquRlbbMxk35gnGqAcAmNeUtZTfx7yrUpY9+a3raM1gD6sJQ1tpYNE2BHPv5FDRTRg==" saltValue="F+1J3zAMQe+QJ8RaQc/HSA==" spinCount="100000" sheet="1" objects="1" scenarios="1"/>
  <mergeCells count="1">
    <mergeCell ref="B5:C5"/>
  </mergeCells>
  <pageMargins left="0.19685039370078741" right="0.19685039370078741" top="0.19685039370078741" bottom="1.1811023622047245" header="0.15748031496062992" footer="0.31496062992125984"/>
  <pageSetup scale="9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255"/>
  <sheetViews>
    <sheetView showWhiteSpace="0" view="pageLayout" topLeftCell="A7" workbookViewId="0">
      <selection activeCell="AC19" sqref="AC19"/>
    </sheetView>
  </sheetViews>
  <sheetFormatPr baseColWidth="10" defaultColWidth="10.7109375" defaultRowHeight="15" x14ac:dyDescent="0.25"/>
  <cols>
    <col min="1" max="1" width="5" customWidth="1"/>
    <col min="2" max="2" width="5.7109375" customWidth="1"/>
    <col min="3" max="3" width="3.85546875" customWidth="1"/>
    <col min="4" max="4" width="5" customWidth="1"/>
    <col min="5" max="5" width="5.7109375" customWidth="1"/>
    <col min="6" max="6" width="3.7109375" customWidth="1"/>
    <col min="7" max="7" width="5" customWidth="1"/>
    <col min="8" max="8" width="5.7109375" customWidth="1"/>
    <col min="9" max="9" width="3.7109375" customWidth="1"/>
    <col min="10" max="10" width="5" customWidth="1"/>
    <col min="11" max="11" width="5.7109375" customWidth="1"/>
    <col min="12" max="12" width="3.7109375" customWidth="1"/>
    <col min="13" max="13" width="5" customWidth="1"/>
    <col min="14" max="14" width="5.7109375" customWidth="1"/>
    <col min="15" max="15" width="3.7109375" customWidth="1"/>
    <col min="16" max="16" width="5" customWidth="1"/>
    <col min="17" max="17" width="5.7109375" customWidth="1"/>
    <col min="18" max="18" width="3.7109375" customWidth="1"/>
    <col min="19" max="19" width="5" customWidth="1"/>
    <col min="20" max="20" width="5.7109375" customWidth="1"/>
    <col min="21" max="21" width="3.7109375" customWidth="1"/>
    <col min="22" max="22" width="5" customWidth="1"/>
    <col min="23" max="23" width="5.7109375" customWidth="1"/>
    <col min="24" max="24" width="3.7109375" customWidth="1"/>
    <col min="25" max="25" width="5" customWidth="1"/>
    <col min="26" max="26" width="5.7109375" customWidth="1"/>
    <col min="27" max="27" width="3.7109375" customWidth="1"/>
    <col min="28" max="28" width="5" customWidth="1"/>
    <col min="29" max="29" width="5.7109375" customWidth="1"/>
    <col min="30" max="30" width="27.42578125" customWidth="1"/>
    <col min="31" max="32" width="11.42578125" customWidth="1"/>
  </cols>
  <sheetData>
    <row r="1" spans="1:32" ht="15.75" x14ac:dyDescent="0.25">
      <c r="B1" s="2"/>
      <c r="Y1" t="s">
        <v>23</v>
      </c>
      <c r="AC1" s="27">
        <f>COUNTBLANK(AE1:AE250)</f>
        <v>145</v>
      </c>
      <c r="AE1" t="str">
        <f>IF('Base de données'!B2="","",'Base de données'!B2)</f>
        <v>A</v>
      </c>
      <c r="AF1" s="36">
        <v>1</v>
      </c>
    </row>
    <row r="2" spans="1:32" ht="20.25" customHeight="1" thickBot="1" x14ac:dyDescent="0.3">
      <c r="B2" s="106">
        <v>1</v>
      </c>
      <c r="E2" s="106">
        <v>2</v>
      </c>
      <c r="H2" s="106">
        <v>3</v>
      </c>
      <c r="K2" s="106">
        <v>4</v>
      </c>
      <c r="N2" s="106">
        <v>5</v>
      </c>
      <c r="Q2" s="106">
        <v>6</v>
      </c>
      <c r="T2" s="106">
        <v>7</v>
      </c>
      <c r="W2" s="106">
        <v>8</v>
      </c>
      <c r="Z2" s="106">
        <v>9</v>
      </c>
      <c r="AC2" s="106">
        <v>10</v>
      </c>
      <c r="AE2" t="str">
        <f>IF('Base de données'!B3="","",'Base de données'!B3)</f>
        <v>B</v>
      </c>
      <c r="AF2" s="36">
        <v>2</v>
      </c>
    </row>
    <row r="3" spans="1:32" ht="8.25" hidden="1" customHeight="1" thickBot="1" x14ac:dyDescent="0.3">
      <c r="AE3" t="str">
        <f>IF('Base de données'!B4="","",'Base de données'!B4)</f>
        <v>C</v>
      </c>
      <c r="AF3" s="36">
        <v>3</v>
      </c>
    </row>
    <row r="4" spans="1:32" ht="17.100000000000001" customHeight="1" thickBot="1" x14ac:dyDescent="0.3">
      <c r="A4" s="39">
        <v>1</v>
      </c>
      <c r="B4" s="166"/>
      <c r="C4" s="40"/>
      <c r="D4" s="41">
        <v>26</v>
      </c>
      <c r="E4" s="166"/>
      <c r="F4" s="40"/>
      <c r="G4" s="41">
        <v>51</v>
      </c>
      <c r="H4" s="166"/>
      <c r="I4" s="40"/>
      <c r="J4" s="41">
        <v>76</v>
      </c>
      <c r="K4" s="166"/>
      <c r="L4" s="40"/>
      <c r="M4" s="41">
        <v>101</v>
      </c>
      <c r="N4" s="166"/>
      <c r="O4" s="41"/>
      <c r="P4" s="41">
        <v>126</v>
      </c>
      <c r="Q4" s="166"/>
      <c r="R4" s="40"/>
      <c r="S4" s="41">
        <v>151</v>
      </c>
      <c r="T4" s="166"/>
      <c r="U4" s="40"/>
      <c r="V4" s="41">
        <v>176</v>
      </c>
      <c r="W4" s="166"/>
      <c r="X4" s="40"/>
      <c r="Y4" s="41">
        <v>201</v>
      </c>
      <c r="Z4" s="166"/>
      <c r="AA4" s="41"/>
      <c r="AB4" s="41">
        <v>226</v>
      </c>
      <c r="AC4" s="166"/>
      <c r="AE4" t="str">
        <f>IF('Base de données'!B5="","",'Base de données'!B5)</f>
        <v>A</v>
      </c>
      <c r="AF4" s="36">
        <v>4</v>
      </c>
    </row>
    <row r="5" spans="1:32" ht="17.100000000000001" customHeight="1" thickBot="1" x14ac:dyDescent="0.3">
      <c r="A5" s="35">
        <v>2</v>
      </c>
      <c r="B5" s="166"/>
      <c r="C5" s="42"/>
      <c r="D5" s="43">
        <v>27</v>
      </c>
      <c r="E5" s="166"/>
      <c r="F5" s="42"/>
      <c r="G5" s="43">
        <v>52</v>
      </c>
      <c r="H5" s="166"/>
      <c r="I5" s="42"/>
      <c r="J5" s="43">
        <v>77</v>
      </c>
      <c r="K5" s="166"/>
      <c r="L5" s="42"/>
      <c r="M5" s="43">
        <v>102</v>
      </c>
      <c r="N5" s="166"/>
      <c r="O5" s="43"/>
      <c r="P5" s="43">
        <v>127</v>
      </c>
      <c r="Q5" s="166"/>
      <c r="R5" s="42"/>
      <c r="S5" s="43">
        <v>152</v>
      </c>
      <c r="T5" s="166"/>
      <c r="U5" s="42"/>
      <c r="V5" s="43">
        <v>177</v>
      </c>
      <c r="W5" s="166"/>
      <c r="X5" s="42"/>
      <c r="Y5" s="43">
        <v>202</v>
      </c>
      <c r="Z5" s="166"/>
      <c r="AA5" s="43"/>
      <c r="AB5" s="43">
        <v>227</v>
      </c>
      <c r="AC5" s="193"/>
      <c r="AE5" t="str">
        <f>IF('Base de données'!B6="","",'Base de données'!B6)</f>
        <v>B</v>
      </c>
      <c r="AF5" s="36">
        <v>5</v>
      </c>
    </row>
    <row r="6" spans="1:32" ht="17.100000000000001" customHeight="1" thickBot="1" x14ac:dyDescent="0.3">
      <c r="A6" s="35">
        <v>3</v>
      </c>
      <c r="B6" s="166"/>
      <c r="C6" s="42"/>
      <c r="D6" s="43">
        <v>28</v>
      </c>
      <c r="E6" s="166"/>
      <c r="F6" s="42"/>
      <c r="G6" s="43">
        <v>53</v>
      </c>
      <c r="H6" s="166"/>
      <c r="I6" s="42"/>
      <c r="J6" s="43">
        <v>78</v>
      </c>
      <c r="K6" s="166"/>
      <c r="L6" s="42"/>
      <c r="M6" s="43">
        <v>103</v>
      </c>
      <c r="N6" s="166"/>
      <c r="O6" s="43"/>
      <c r="P6" s="43">
        <v>128</v>
      </c>
      <c r="Q6" s="166"/>
      <c r="R6" s="42"/>
      <c r="S6" s="43">
        <v>153</v>
      </c>
      <c r="T6" s="166"/>
      <c r="U6" s="42"/>
      <c r="V6" s="43">
        <v>178</v>
      </c>
      <c r="W6" s="166"/>
      <c r="X6" s="42"/>
      <c r="Y6" s="43">
        <v>203</v>
      </c>
      <c r="Z6" s="166"/>
      <c r="AA6" s="43"/>
      <c r="AB6" s="43">
        <v>228</v>
      </c>
      <c r="AC6" s="193"/>
      <c r="AE6" t="str">
        <f>IF('Base de données'!B7="","",'Base de données'!B7)</f>
        <v>B</v>
      </c>
      <c r="AF6" s="36">
        <v>6</v>
      </c>
    </row>
    <row r="7" spans="1:32" ht="17.100000000000001" customHeight="1" thickBot="1" x14ac:dyDescent="0.3">
      <c r="A7" s="35">
        <v>4</v>
      </c>
      <c r="B7" s="166"/>
      <c r="C7" s="42"/>
      <c r="D7" s="43">
        <v>29</v>
      </c>
      <c r="E7" s="166"/>
      <c r="F7" s="42"/>
      <c r="G7" s="43">
        <v>54</v>
      </c>
      <c r="H7" s="166"/>
      <c r="I7" s="42"/>
      <c r="J7" s="43">
        <v>79</v>
      </c>
      <c r="K7" s="166"/>
      <c r="L7" s="42"/>
      <c r="M7" s="43">
        <v>104</v>
      </c>
      <c r="N7" s="166"/>
      <c r="O7" s="43"/>
      <c r="P7" s="43">
        <v>129</v>
      </c>
      <c r="Q7" s="166"/>
      <c r="R7" s="42"/>
      <c r="S7" s="43">
        <v>154</v>
      </c>
      <c r="T7" s="166"/>
      <c r="U7" s="42"/>
      <c r="V7" s="43">
        <v>179</v>
      </c>
      <c r="W7" s="166"/>
      <c r="X7" s="42"/>
      <c r="Y7" s="43">
        <v>204</v>
      </c>
      <c r="Z7" s="166"/>
      <c r="AA7" s="43"/>
      <c r="AB7" s="43">
        <v>229</v>
      </c>
      <c r="AC7" s="193"/>
      <c r="AE7" t="str">
        <f>IF('Base de données'!B8="","",'Base de données'!B8)</f>
        <v>A</v>
      </c>
      <c r="AF7" s="36">
        <v>7</v>
      </c>
    </row>
    <row r="8" spans="1:32" ht="17.100000000000001" customHeight="1" thickBot="1" x14ac:dyDescent="0.3">
      <c r="A8" s="35">
        <v>5</v>
      </c>
      <c r="B8" s="166"/>
      <c r="C8" s="42"/>
      <c r="D8" s="43">
        <v>30</v>
      </c>
      <c r="E8" s="166"/>
      <c r="F8" s="42"/>
      <c r="G8" s="43">
        <v>55</v>
      </c>
      <c r="H8" s="166"/>
      <c r="I8" s="42"/>
      <c r="J8" s="43">
        <v>80</v>
      </c>
      <c r="K8" s="166"/>
      <c r="L8" s="42"/>
      <c r="M8" s="43">
        <v>105</v>
      </c>
      <c r="N8" s="166"/>
      <c r="O8" s="43"/>
      <c r="P8" s="43">
        <v>130</v>
      </c>
      <c r="Q8" s="166"/>
      <c r="R8" s="42"/>
      <c r="S8" s="43">
        <v>155</v>
      </c>
      <c r="T8" s="166"/>
      <c r="U8" s="42"/>
      <c r="V8" s="43">
        <v>180</v>
      </c>
      <c r="W8" s="166"/>
      <c r="X8" s="42"/>
      <c r="Y8" s="43">
        <v>205</v>
      </c>
      <c r="Z8" s="166"/>
      <c r="AA8" s="43"/>
      <c r="AB8" s="43">
        <v>230</v>
      </c>
      <c r="AC8" s="166"/>
      <c r="AE8" t="str">
        <f>IF('Base de données'!B9="","",'Base de données'!B9)</f>
        <v>B</v>
      </c>
      <c r="AF8" s="36">
        <v>8</v>
      </c>
    </row>
    <row r="9" spans="1:32" ht="17.100000000000001" customHeight="1" thickBot="1" x14ac:dyDescent="0.3">
      <c r="A9" s="35">
        <v>6</v>
      </c>
      <c r="B9" s="166"/>
      <c r="C9" s="42"/>
      <c r="D9" s="43">
        <v>31</v>
      </c>
      <c r="E9" s="166"/>
      <c r="F9" s="42"/>
      <c r="G9" s="43">
        <v>56</v>
      </c>
      <c r="H9" s="166"/>
      <c r="I9" s="42"/>
      <c r="J9" s="43">
        <v>81</v>
      </c>
      <c r="K9" s="166"/>
      <c r="L9" s="42"/>
      <c r="M9" s="43">
        <v>106</v>
      </c>
      <c r="N9" s="166"/>
      <c r="O9" s="43"/>
      <c r="P9" s="43">
        <v>131</v>
      </c>
      <c r="Q9" s="166"/>
      <c r="R9" s="42"/>
      <c r="S9" s="43">
        <v>156</v>
      </c>
      <c r="T9" s="166"/>
      <c r="U9" s="42"/>
      <c r="V9" s="43">
        <v>181</v>
      </c>
      <c r="W9" s="166"/>
      <c r="X9" s="42"/>
      <c r="Y9" s="43">
        <v>206</v>
      </c>
      <c r="Z9" s="166"/>
      <c r="AA9" s="43"/>
      <c r="AB9" s="43">
        <v>231</v>
      </c>
      <c r="AC9" s="193"/>
      <c r="AE9" t="str">
        <f>IF('Base de données'!B10="","",'Base de données'!B10)</f>
        <v>A</v>
      </c>
      <c r="AF9" s="36">
        <v>9</v>
      </c>
    </row>
    <row r="10" spans="1:32" ht="17.100000000000001" customHeight="1" thickBot="1" x14ac:dyDescent="0.3">
      <c r="A10" s="35">
        <v>7</v>
      </c>
      <c r="B10" s="166"/>
      <c r="C10" s="42"/>
      <c r="D10" s="43">
        <v>32</v>
      </c>
      <c r="E10" s="166"/>
      <c r="F10" s="42"/>
      <c r="G10" s="43">
        <v>57</v>
      </c>
      <c r="H10" s="166"/>
      <c r="I10" s="42"/>
      <c r="J10" s="43">
        <v>82</v>
      </c>
      <c r="K10" s="166"/>
      <c r="L10" s="42"/>
      <c r="M10" s="43">
        <v>107</v>
      </c>
      <c r="N10" s="166"/>
      <c r="O10" s="43"/>
      <c r="P10" s="43">
        <v>132</v>
      </c>
      <c r="Q10" s="166"/>
      <c r="R10" s="42"/>
      <c r="S10" s="43">
        <v>157</v>
      </c>
      <c r="T10" s="166"/>
      <c r="U10" s="42"/>
      <c r="V10" s="43">
        <v>182</v>
      </c>
      <c r="W10" s="166"/>
      <c r="X10" s="42"/>
      <c r="Y10" s="43">
        <v>207</v>
      </c>
      <c r="Z10" s="166"/>
      <c r="AA10" s="43"/>
      <c r="AB10" s="43">
        <v>232</v>
      </c>
      <c r="AC10" s="166"/>
      <c r="AE10" t="str">
        <f>IF('Base de données'!B11="","",'Base de données'!B11)</f>
        <v>B</v>
      </c>
      <c r="AF10" s="36">
        <v>10</v>
      </c>
    </row>
    <row r="11" spans="1:32" ht="17.100000000000001" customHeight="1" thickBot="1" x14ac:dyDescent="0.3">
      <c r="A11" s="35">
        <v>8</v>
      </c>
      <c r="B11" s="166"/>
      <c r="C11" s="42"/>
      <c r="D11" s="43">
        <v>33</v>
      </c>
      <c r="E11" s="166"/>
      <c r="F11" s="42"/>
      <c r="G11" s="43">
        <v>58</v>
      </c>
      <c r="H11" s="166"/>
      <c r="I11" s="42"/>
      <c r="J11" s="43">
        <v>83</v>
      </c>
      <c r="K11" s="166"/>
      <c r="L11" s="42"/>
      <c r="M11" s="43">
        <v>108</v>
      </c>
      <c r="N11" s="166"/>
      <c r="O11" s="43"/>
      <c r="P11" s="43">
        <v>133</v>
      </c>
      <c r="Q11" s="166"/>
      <c r="R11" s="42"/>
      <c r="S11" s="43">
        <v>158</v>
      </c>
      <c r="T11" s="166"/>
      <c r="U11" s="42"/>
      <c r="V11" s="43">
        <v>183</v>
      </c>
      <c r="W11" s="166"/>
      <c r="X11" s="42"/>
      <c r="Y11" s="43">
        <v>208</v>
      </c>
      <c r="Z11" s="166"/>
      <c r="AA11" s="43"/>
      <c r="AB11" s="43">
        <v>233</v>
      </c>
      <c r="AC11" s="193"/>
      <c r="AE11" t="str">
        <f>IF('Base de données'!B12="","",'Base de données'!B12)</f>
        <v>A</v>
      </c>
      <c r="AF11" s="36">
        <v>11</v>
      </c>
    </row>
    <row r="12" spans="1:32" ht="17.100000000000001" customHeight="1" thickBot="1" x14ac:dyDescent="0.3">
      <c r="A12" s="35">
        <v>9</v>
      </c>
      <c r="B12" s="166"/>
      <c r="C12" s="42"/>
      <c r="D12" s="43">
        <v>34</v>
      </c>
      <c r="E12" s="166"/>
      <c r="F12" s="42"/>
      <c r="G12" s="43">
        <v>59</v>
      </c>
      <c r="H12" s="166"/>
      <c r="I12" s="42"/>
      <c r="J12" s="43">
        <v>84</v>
      </c>
      <c r="K12" s="166"/>
      <c r="L12" s="42"/>
      <c r="M12" s="43">
        <v>109</v>
      </c>
      <c r="N12" s="166"/>
      <c r="O12" s="43"/>
      <c r="P12" s="43">
        <v>134</v>
      </c>
      <c r="Q12" s="166"/>
      <c r="R12" s="42"/>
      <c r="S12" s="43">
        <v>159</v>
      </c>
      <c r="T12" s="166"/>
      <c r="U12" s="42"/>
      <c r="V12" s="43">
        <v>184</v>
      </c>
      <c r="W12" s="166"/>
      <c r="X12" s="42"/>
      <c r="Y12" s="43">
        <v>209</v>
      </c>
      <c r="Z12" s="166"/>
      <c r="AA12" s="43"/>
      <c r="AB12" s="43">
        <v>234</v>
      </c>
      <c r="AC12" s="193"/>
      <c r="AE12" t="str">
        <f>IF('Base de données'!B13="","",'Base de données'!B13)</f>
        <v>B</v>
      </c>
      <c r="AF12" s="36">
        <v>12</v>
      </c>
    </row>
    <row r="13" spans="1:32" ht="17.100000000000001" customHeight="1" thickBot="1" x14ac:dyDescent="0.3">
      <c r="A13" s="35">
        <v>10</v>
      </c>
      <c r="B13" s="166"/>
      <c r="C13" s="42"/>
      <c r="D13" s="43">
        <v>35</v>
      </c>
      <c r="E13" s="166"/>
      <c r="F13" s="42"/>
      <c r="G13" s="43">
        <v>60</v>
      </c>
      <c r="H13" s="166"/>
      <c r="I13" s="42"/>
      <c r="J13" s="43">
        <v>85</v>
      </c>
      <c r="K13" s="166"/>
      <c r="L13" s="42"/>
      <c r="M13" s="43">
        <v>110</v>
      </c>
      <c r="N13" s="166"/>
      <c r="O13" s="43"/>
      <c r="P13" s="43">
        <v>135</v>
      </c>
      <c r="Q13" s="166"/>
      <c r="R13" s="42"/>
      <c r="S13" s="43">
        <v>160</v>
      </c>
      <c r="T13" s="166"/>
      <c r="U13" s="42"/>
      <c r="V13" s="43">
        <v>185</v>
      </c>
      <c r="W13" s="166"/>
      <c r="X13" s="42"/>
      <c r="Y13" s="43">
        <v>210</v>
      </c>
      <c r="Z13" s="166"/>
      <c r="AA13" s="43"/>
      <c r="AB13" s="43">
        <v>235</v>
      </c>
      <c r="AC13" s="193"/>
      <c r="AE13" t="str">
        <f>IF('Base de données'!B14="","",'Base de données'!B14)</f>
        <v>A</v>
      </c>
      <c r="AF13" s="36">
        <v>13</v>
      </c>
    </row>
    <row r="14" spans="1:32" ht="17.100000000000001" customHeight="1" thickBot="1" x14ac:dyDescent="0.3">
      <c r="A14" s="35">
        <v>11</v>
      </c>
      <c r="B14" s="166"/>
      <c r="C14" s="42"/>
      <c r="D14" s="43">
        <v>36</v>
      </c>
      <c r="E14" s="166"/>
      <c r="F14" s="42"/>
      <c r="G14" s="43">
        <v>61</v>
      </c>
      <c r="H14" s="166"/>
      <c r="I14" s="42"/>
      <c r="J14" s="43">
        <v>86</v>
      </c>
      <c r="K14" s="166"/>
      <c r="L14" s="42"/>
      <c r="M14" s="43">
        <v>111</v>
      </c>
      <c r="N14" s="166"/>
      <c r="O14" s="43"/>
      <c r="P14" s="43">
        <v>136</v>
      </c>
      <c r="Q14" s="166"/>
      <c r="R14" s="42"/>
      <c r="S14" s="43">
        <v>161</v>
      </c>
      <c r="T14" s="166"/>
      <c r="U14" s="42"/>
      <c r="V14" s="43">
        <v>186</v>
      </c>
      <c r="W14" s="166"/>
      <c r="X14" s="42"/>
      <c r="Y14" s="43">
        <v>211</v>
      </c>
      <c r="Z14" s="166"/>
      <c r="AA14" s="43"/>
      <c r="AB14" s="43">
        <v>236</v>
      </c>
      <c r="AC14" s="193"/>
      <c r="AE14" t="str">
        <f>IF('Base de données'!B15="","",'Base de données'!B15)</f>
        <v>B</v>
      </c>
      <c r="AF14" s="36">
        <v>14</v>
      </c>
    </row>
    <row r="15" spans="1:32" ht="17.100000000000001" customHeight="1" thickBot="1" x14ac:dyDescent="0.3">
      <c r="A15" s="35">
        <v>12</v>
      </c>
      <c r="B15" s="166"/>
      <c r="C15" s="42"/>
      <c r="D15" s="43">
        <v>37</v>
      </c>
      <c r="E15" s="166"/>
      <c r="F15" s="42"/>
      <c r="G15" s="43">
        <v>62</v>
      </c>
      <c r="H15" s="166"/>
      <c r="I15" s="42"/>
      <c r="J15" s="43">
        <v>87</v>
      </c>
      <c r="K15" s="166"/>
      <c r="L15" s="42"/>
      <c r="M15" s="43">
        <v>112</v>
      </c>
      <c r="N15" s="166"/>
      <c r="O15" s="43"/>
      <c r="P15" s="43">
        <v>137</v>
      </c>
      <c r="Q15" s="166"/>
      <c r="R15" s="42"/>
      <c r="S15" s="43">
        <v>162</v>
      </c>
      <c r="T15" s="166"/>
      <c r="U15" s="42"/>
      <c r="V15" s="43">
        <v>187</v>
      </c>
      <c r="W15" s="166"/>
      <c r="X15" s="42"/>
      <c r="Y15" s="43">
        <v>212</v>
      </c>
      <c r="Z15" s="166"/>
      <c r="AA15" s="43"/>
      <c r="AB15" s="43">
        <v>237</v>
      </c>
      <c r="AC15" s="193"/>
      <c r="AE15" t="str">
        <f>IF('Base de données'!B16="","",'Base de données'!B16)</f>
        <v>A</v>
      </c>
      <c r="AF15" s="36">
        <v>15</v>
      </c>
    </row>
    <row r="16" spans="1:32" ht="17.100000000000001" customHeight="1" thickBot="1" x14ac:dyDescent="0.3">
      <c r="A16" s="35">
        <v>13</v>
      </c>
      <c r="B16" s="166"/>
      <c r="C16" s="42"/>
      <c r="D16" s="43">
        <v>38</v>
      </c>
      <c r="E16" s="166"/>
      <c r="F16" s="42"/>
      <c r="G16" s="43">
        <v>63</v>
      </c>
      <c r="H16" s="166"/>
      <c r="I16" s="42"/>
      <c r="J16" s="43">
        <v>88</v>
      </c>
      <c r="K16" s="166"/>
      <c r="L16" s="42"/>
      <c r="M16" s="43">
        <v>113</v>
      </c>
      <c r="N16" s="166"/>
      <c r="O16" s="43"/>
      <c r="P16" s="43">
        <v>138</v>
      </c>
      <c r="Q16" s="166"/>
      <c r="R16" s="42"/>
      <c r="S16" s="43">
        <v>163</v>
      </c>
      <c r="T16" s="166"/>
      <c r="U16" s="42"/>
      <c r="V16" s="43">
        <v>188</v>
      </c>
      <c r="W16" s="166"/>
      <c r="X16" s="42"/>
      <c r="Y16" s="43">
        <v>213</v>
      </c>
      <c r="Z16" s="166"/>
      <c r="AA16" s="43"/>
      <c r="AB16" s="43">
        <v>238</v>
      </c>
      <c r="AC16" s="193"/>
      <c r="AE16" t="str">
        <f>IF('Base de données'!B17="","",'Base de données'!B17)</f>
        <v>B</v>
      </c>
      <c r="AF16" s="36">
        <v>16</v>
      </c>
    </row>
    <row r="17" spans="1:32" ht="17.100000000000001" customHeight="1" thickBot="1" x14ac:dyDescent="0.3">
      <c r="A17" s="35">
        <v>14</v>
      </c>
      <c r="B17" s="166"/>
      <c r="C17" s="42"/>
      <c r="D17" s="43">
        <v>39</v>
      </c>
      <c r="E17" s="166"/>
      <c r="F17" s="42"/>
      <c r="G17" s="43">
        <v>64</v>
      </c>
      <c r="H17" s="166"/>
      <c r="I17" s="42"/>
      <c r="J17" s="43">
        <v>89</v>
      </c>
      <c r="K17" s="166"/>
      <c r="L17" s="42"/>
      <c r="M17" s="43">
        <v>114</v>
      </c>
      <c r="N17" s="166"/>
      <c r="O17" s="43"/>
      <c r="P17" s="43">
        <v>139</v>
      </c>
      <c r="Q17" s="166"/>
      <c r="R17" s="42"/>
      <c r="S17" s="43">
        <v>164</v>
      </c>
      <c r="T17" s="166"/>
      <c r="U17" s="42"/>
      <c r="V17" s="43">
        <v>189</v>
      </c>
      <c r="W17" s="166"/>
      <c r="X17" s="42"/>
      <c r="Y17" s="43">
        <v>214</v>
      </c>
      <c r="Z17" s="166"/>
      <c r="AA17" s="43"/>
      <c r="AB17" s="43">
        <v>239</v>
      </c>
      <c r="AC17" s="193"/>
      <c r="AE17" t="str">
        <f>IF('Base de données'!B18="","",'Base de données'!B18)</f>
        <v>A</v>
      </c>
      <c r="AF17" s="36">
        <v>17</v>
      </c>
    </row>
    <row r="18" spans="1:32" ht="17.100000000000001" customHeight="1" thickBot="1" x14ac:dyDescent="0.3">
      <c r="A18" s="35">
        <v>15</v>
      </c>
      <c r="B18" s="166"/>
      <c r="C18" s="42"/>
      <c r="D18" s="43">
        <v>40</v>
      </c>
      <c r="E18" s="166"/>
      <c r="F18" s="42"/>
      <c r="G18" s="43">
        <v>65</v>
      </c>
      <c r="H18" s="166"/>
      <c r="I18" s="42"/>
      <c r="J18" s="43">
        <v>90</v>
      </c>
      <c r="K18" s="166"/>
      <c r="L18" s="42"/>
      <c r="M18" s="43">
        <v>115</v>
      </c>
      <c r="N18" s="166"/>
      <c r="O18" s="43"/>
      <c r="P18" s="43">
        <v>140</v>
      </c>
      <c r="Q18" s="166"/>
      <c r="R18" s="42"/>
      <c r="S18" s="43">
        <v>165</v>
      </c>
      <c r="T18" s="166"/>
      <c r="U18" s="42"/>
      <c r="V18" s="43">
        <v>190</v>
      </c>
      <c r="W18" s="166"/>
      <c r="X18" s="42"/>
      <c r="Y18" s="43">
        <v>215</v>
      </c>
      <c r="Z18" s="166"/>
      <c r="AA18" s="43"/>
      <c r="AB18" s="43">
        <v>240</v>
      </c>
      <c r="AC18" s="193"/>
      <c r="AE18" t="str">
        <f>IF('Base de données'!B19="","",'Base de données'!B19)</f>
        <v>B</v>
      </c>
      <c r="AF18" s="36">
        <v>18</v>
      </c>
    </row>
    <row r="19" spans="1:32" ht="17.100000000000001" customHeight="1" thickBot="1" x14ac:dyDescent="0.3">
      <c r="A19" s="35">
        <v>16</v>
      </c>
      <c r="B19" s="166"/>
      <c r="C19" s="42"/>
      <c r="D19" s="43">
        <v>41</v>
      </c>
      <c r="E19" s="166"/>
      <c r="F19" s="42"/>
      <c r="G19" s="43">
        <v>66</v>
      </c>
      <c r="H19" s="166"/>
      <c r="I19" s="42"/>
      <c r="J19" s="43">
        <v>91</v>
      </c>
      <c r="K19" s="166"/>
      <c r="L19" s="42"/>
      <c r="M19" s="43">
        <v>116</v>
      </c>
      <c r="N19" s="166"/>
      <c r="O19" s="43"/>
      <c r="P19" s="43">
        <v>141</v>
      </c>
      <c r="Q19" s="166"/>
      <c r="R19" s="42"/>
      <c r="S19" s="43">
        <v>166</v>
      </c>
      <c r="T19" s="166"/>
      <c r="U19" s="42"/>
      <c r="V19" s="43">
        <v>191</v>
      </c>
      <c r="W19" s="166"/>
      <c r="X19" s="42"/>
      <c r="Y19" s="43">
        <v>216</v>
      </c>
      <c r="Z19" s="166"/>
      <c r="AA19" s="43"/>
      <c r="AB19" s="43">
        <v>241</v>
      </c>
      <c r="AC19" s="193"/>
      <c r="AE19" t="str">
        <f>IF('Base de données'!B20="","",'Base de données'!B20)</f>
        <v>A</v>
      </c>
      <c r="AF19" s="36">
        <v>19</v>
      </c>
    </row>
    <row r="20" spans="1:32" ht="17.100000000000001" customHeight="1" thickBot="1" x14ac:dyDescent="0.3">
      <c r="A20" s="35">
        <v>17</v>
      </c>
      <c r="B20" s="166"/>
      <c r="C20" s="42"/>
      <c r="D20" s="43">
        <v>42</v>
      </c>
      <c r="E20" s="166"/>
      <c r="F20" s="42"/>
      <c r="G20" s="43">
        <v>67</v>
      </c>
      <c r="H20" s="166"/>
      <c r="I20" s="42"/>
      <c r="J20" s="43">
        <v>92</v>
      </c>
      <c r="K20" s="166"/>
      <c r="L20" s="42"/>
      <c r="M20" s="43">
        <v>117</v>
      </c>
      <c r="N20" s="166"/>
      <c r="O20" s="43"/>
      <c r="P20" s="43">
        <v>142</v>
      </c>
      <c r="Q20" s="166"/>
      <c r="R20" s="42"/>
      <c r="S20" s="43">
        <v>167</v>
      </c>
      <c r="T20" s="166"/>
      <c r="U20" s="42"/>
      <c r="V20" s="43">
        <v>192</v>
      </c>
      <c r="W20" s="166"/>
      <c r="X20" s="42"/>
      <c r="Y20" s="43">
        <v>217</v>
      </c>
      <c r="Z20" s="166"/>
      <c r="AA20" s="43"/>
      <c r="AB20" s="43">
        <v>242</v>
      </c>
      <c r="AC20" s="193"/>
      <c r="AE20" t="str">
        <f>IF('Base de données'!B21="","",'Base de données'!B21)</f>
        <v>B</v>
      </c>
      <c r="AF20" s="36">
        <v>20</v>
      </c>
    </row>
    <row r="21" spans="1:32" ht="17.100000000000001" customHeight="1" thickBot="1" x14ac:dyDescent="0.3">
      <c r="A21" s="35">
        <v>18</v>
      </c>
      <c r="B21" s="166"/>
      <c r="C21" s="42"/>
      <c r="D21" s="43">
        <v>43</v>
      </c>
      <c r="E21" s="166"/>
      <c r="F21" s="42"/>
      <c r="G21" s="43">
        <v>68</v>
      </c>
      <c r="H21" s="166"/>
      <c r="I21" s="42"/>
      <c r="J21" s="43">
        <v>93</v>
      </c>
      <c r="K21" s="166"/>
      <c r="L21" s="42"/>
      <c r="M21" s="43">
        <v>118</v>
      </c>
      <c r="N21" s="166"/>
      <c r="O21" s="43"/>
      <c r="P21" s="43">
        <v>143</v>
      </c>
      <c r="Q21" s="166"/>
      <c r="R21" s="42"/>
      <c r="S21" s="43">
        <v>168</v>
      </c>
      <c r="T21" s="166"/>
      <c r="U21" s="42"/>
      <c r="V21" s="43">
        <v>193</v>
      </c>
      <c r="W21" s="166"/>
      <c r="X21" s="42"/>
      <c r="Y21" s="43">
        <v>218</v>
      </c>
      <c r="Z21" s="166"/>
      <c r="AA21" s="43"/>
      <c r="AB21" s="43">
        <v>243</v>
      </c>
      <c r="AC21" s="193"/>
      <c r="AE21" t="str">
        <f>IF('Base de données'!B22="","",'Base de données'!B22)</f>
        <v>A</v>
      </c>
      <c r="AF21" s="36">
        <v>21</v>
      </c>
    </row>
    <row r="22" spans="1:32" ht="17.100000000000001" customHeight="1" thickBot="1" x14ac:dyDescent="0.3">
      <c r="A22" s="35">
        <v>19</v>
      </c>
      <c r="B22" s="166"/>
      <c r="C22" s="42"/>
      <c r="D22" s="43">
        <v>44</v>
      </c>
      <c r="E22" s="166"/>
      <c r="F22" s="42"/>
      <c r="G22" s="43">
        <v>69</v>
      </c>
      <c r="H22" s="166"/>
      <c r="I22" s="42"/>
      <c r="J22" s="43">
        <v>94</v>
      </c>
      <c r="K22" s="166"/>
      <c r="L22" s="42"/>
      <c r="M22" s="43">
        <v>119</v>
      </c>
      <c r="N22" s="166"/>
      <c r="O22" s="43"/>
      <c r="P22" s="43">
        <v>144</v>
      </c>
      <c r="Q22" s="166"/>
      <c r="R22" s="42"/>
      <c r="S22" s="43">
        <v>169</v>
      </c>
      <c r="T22" s="166"/>
      <c r="U22" s="42"/>
      <c r="V22" s="43">
        <v>194</v>
      </c>
      <c r="W22" s="166"/>
      <c r="X22" s="42"/>
      <c r="Y22" s="43">
        <v>219</v>
      </c>
      <c r="Z22" s="166"/>
      <c r="AA22" s="43"/>
      <c r="AB22" s="43">
        <v>244</v>
      </c>
      <c r="AC22" s="193"/>
      <c r="AE22" t="str">
        <f>IF('Base de données'!B23="","",'Base de données'!B23)</f>
        <v>B</v>
      </c>
      <c r="AF22" s="36">
        <v>22</v>
      </c>
    </row>
    <row r="23" spans="1:32" ht="17.100000000000001" customHeight="1" thickBot="1" x14ac:dyDescent="0.3">
      <c r="A23" s="35">
        <v>20</v>
      </c>
      <c r="B23" s="166"/>
      <c r="C23" s="42"/>
      <c r="D23" s="43">
        <v>45</v>
      </c>
      <c r="E23" s="166"/>
      <c r="F23" s="42"/>
      <c r="G23" s="43">
        <v>70</v>
      </c>
      <c r="H23" s="166"/>
      <c r="I23" s="42"/>
      <c r="J23" s="43">
        <v>95</v>
      </c>
      <c r="K23" s="166"/>
      <c r="L23" s="42"/>
      <c r="M23" s="43">
        <v>120</v>
      </c>
      <c r="N23" s="166"/>
      <c r="O23" s="43"/>
      <c r="P23" s="43">
        <v>145</v>
      </c>
      <c r="Q23" s="166"/>
      <c r="R23" s="42"/>
      <c r="S23" s="43">
        <v>170</v>
      </c>
      <c r="T23" s="166"/>
      <c r="U23" s="42"/>
      <c r="V23" s="43">
        <v>195</v>
      </c>
      <c r="W23" s="166"/>
      <c r="X23" s="42"/>
      <c r="Y23" s="43">
        <v>220</v>
      </c>
      <c r="Z23" s="166"/>
      <c r="AA23" s="43"/>
      <c r="AB23" s="43">
        <v>245</v>
      </c>
      <c r="AC23" s="193"/>
      <c r="AE23" t="str">
        <f>IF('Base de données'!B24="","",'Base de données'!B24)</f>
        <v>A</v>
      </c>
      <c r="AF23" s="36">
        <v>23</v>
      </c>
    </row>
    <row r="24" spans="1:32" ht="17.100000000000001" customHeight="1" thickBot="1" x14ac:dyDescent="0.3">
      <c r="A24" s="35">
        <v>21</v>
      </c>
      <c r="B24" s="166"/>
      <c r="C24" s="42"/>
      <c r="D24" s="43">
        <v>46</v>
      </c>
      <c r="E24" s="166"/>
      <c r="F24" s="42"/>
      <c r="G24" s="43">
        <v>71</v>
      </c>
      <c r="H24" s="166"/>
      <c r="I24" s="42"/>
      <c r="J24" s="43">
        <v>96</v>
      </c>
      <c r="K24" s="166"/>
      <c r="L24" s="42"/>
      <c r="M24" s="43">
        <v>121</v>
      </c>
      <c r="N24" s="166"/>
      <c r="O24" s="43"/>
      <c r="P24" s="43">
        <v>146</v>
      </c>
      <c r="Q24" s="166"/>
      <c r="R24" s="42"/>
      <c r="S24" s="43">
        <v>171</v>
      </c>
      <c r="T24" s="166"/>
      <c r="U24" s="42"/>
      <c r="V24" s="43">
        <v>196</v>
      </c>
      <c r="W24" s="166"/>
      <c r="X24" s="42"/>
      <c r="Y24" s="43">
        <v>221</v>
      </c>
      <c r="Z24" s="166"/>
      <c r="AA24" s="43"/>
      <c r="AB24" s="43">
        <v>246</v>
      </c>
      <c r="AC24" s="193"/>
      <c r="AE24" t="str">
        <f>IF('Base de données'!B25="","",'Base de données'!B25)</f>
        <v>B</v>
      </c>
      <c r="AF24" s="36">
        <v>24</v>
      </c>
    </row>
    <row r="25" spans="1:32" ht="17.100000000000001" customHeight="1" thickBot="1" x14ac:dyDescent="0.3">
      <c r="A25" s="35">
        <v>22</v>
      </c>
      <c r="B25" s="166"/>
      <c r="C25" s="42"/>
      <c r="D25" s="43">
        <v>47</v>
      </c>
      <c r="E25" s="166"/>
      <c r="F25" s="42"/>
      <c r="G25" s="43">
        <v>72</v>
      </c>
      <c r="H25" s="166"/>
      <c r="I25" s="42"/>
      <c r="J25" s="43">
        <v>97</v>
      </c>
      <c r="K25" s="166"/>
      <c r="L25" s="42"/>
      <c r="M25" s="43">
        <v>122</v>
      </c>
      <c r="N25" s="166"/>
      <c r="O25" s="43"/>
      <c r="P25" s="43">
        <v>147</v>
      </c>
      <c r="Q25" s="166"/>
      <c r="R25" s="42"/>
      <c r="S25" s="43">
        <v>172</v>
      </c>
      <c r="T25" s="166"/>
      <c r="U25" s="42"/>
      <c r="V25" s="43">
        <v>197</v>
      </c>
      <c r="W25" s="166"/>
      <c r="X25" s="42"/>
      <c r="Y25" s="43">
        <v>222</v>
      </c>
      <c r="Z25" s="166"/>
      <c r="AA25" s="43"/>
      <c r="AB25" s="43">
        <v>247</v>
      </c>
      <c r="AC25" s="193"/>
      <c r="AE25" t="str">
        <f>IF('Base de données'!B26="","",'Base de données'!B26)</f>
        <v>A</v>
      </c>
      <c r="AF25" s="36">
        <v>25</v>
      </c>
    </row>
    <row r="26" spans="1:32" ht="17.100000000000001" customHeight="1" thickBot="1" x14ac:dyDescent="0.3">
      <c r="A26" s="35">
        <v>23</v>
      </c>
      <c r="B26" s="166"/>
      <c r="C26" s="42"/>
      <c r="D26" s="43">
        <v>48</v>
      </c>
      <c r="E26" s="166"/>
      <c r="F26" s="42"/>
      <c r="G26" s="43">
        <v>73</v>
      </c>
      <c r="H26" s="166"/>
      <c r="I26" s="42"/>
      <c r="J26" s="43">
        <v>98</v>
      </c>
      <c r="K26" s="166"/>
      <c r="L26" s="42"/>
      <c r="M26" s="43">
        <v>123</v>
      </c>
      <c r="N26" s="166"/>
      <c r="O26" s="43"/>
      <c r="P26" s="43">
        <v>148</v>
      </c>
      <c r="Q26" s="166"/>
      <c r="R26" s="42"/>
      <c r="S26" s="43">
        <v>173</v>
      </c>
      <c r="T26" s="166"/>
      <c r="U26" s="42"/>
      <c r="V26" s="43">
        <v>198</v>
      </c>
      <c r="W26" s="166"/>
      <c r="X26" s="42"/>
      <c r="Y26" s="43">
        <v>223</v>
      </c>
      <c r="Z26" s="166"/>
      <c r="AA26" s="43"/>
      <c r="AB26" s="43">
        <v>248</v>
      </c>
      <c r="AC26" s="193"/>
      <c r="AE26" t="str">
        <f>IF('Base de données'!B27="","",'Base de données'!B27)</f>
        <v>B</v>
      </c>
      <c r="AF26" s="36">
        <v>26</v>
      </c>
    </row>
    <row r="27" spans="1:32" ht="17.100000000000001" customHeight="1" thickBot="1" x14ac:dyDescent="0.3">
      <c r="A27" s="35">
        <v>24</v>
      </c>
      <c r="B27" s="166"/>
      <c r="C27" s="42"/>
      <c r="D27" s="43">
        <v>49</v>
      </c>
      <c r="E27" s="166"/>
      <c r="F27" s="42"/>
      <c r="G27" s="43">
        <v>74</v>
      </c>
      <c r="H27" s="166"/>
      <c r="I27" s="42"/>
      <c r="J27" s="43">
        <v>99</v>
      </c>
      <c r="K27" s="166"/>
      <c r="L27" s="42"/>
      <c r="M27" s="43">
        <v>124</v>
      </c>
      <c r="N27" s="166"/>
      <c r="O27" s="43"/>
      <c r="P27" s="43">
        <v>149</v>
      </c>
      <c r="Q27" s="166"/>
      <c r="R27" s="42"/>
      <c r="S27" s="43">
        <v>174</v>
      </c>
      <c r="T27" s="166"/>
      <c r="U27" s="42"/>
      <c r="V27" s="43">
        <v>199</v>
      </c>
      <c r="W27" s="166"/>
      <c r="X27" s="42"/>
      <c r="Y27" s="43">
        <v>224</v>
      </c>
      <c r="Z27" s="166"/>
      <c r="AA27" s="43"/>
      <c r="AB27" s="43">
        <v>249</v>
      </c>
      <c r="AC27" s="166"/>
      <c r="AE27" t="str">
        <f>IF('Base de données'!B28="","",'Base de données'!B28)</f>
        <v>A</v>
      </c>
      <c r="AF27" s="36">
        <v>27</v>
      </c>
    </row>
    <row r="28" spans="1:32" ht="17.100000000000001" customHeight="1" thickBot="1" x14ac:dyDescent="0.3">
      <c r="A28" s="44">
        <v>25</v>
      </c>
      <c r="B28" s="166"/>
      <c r="C28" s="45"/>
      <c r="D28" s="46">
        <v>50</v>
      </c>
      <c r="E28" s="166"/>
      <c r="F28" s="45"/>
      <c r="G28" s="46">
        <v>75</v>
      </c>
      <c r="H28" s="166"/>
      <c r="I28" s="45"/>
      <c r="J28" s="46">
        <v>100</v>
      </c>
      <c r="K28" s="166"/>
      <c r="L28" s="45"/>
      <c r="M28" s="46">
        <v>125</v>
      </c>
      <c r="N28" s="166"/>
      <c r="O28" s="46"/>
      <c r="P28" s="46">
        <v>150</v>
      </c>
      <c r="Q28" s="166"/>
      <c r="R28" s="45"/>
      <c r="S28" s="46">
        <v>175</v>
      </c>
      <c r="T28" s="47"/>
      <c r="U28" s="45"/>
      <c r="V28" s="46">
        <v>200</v>
      </c>
      <c r="W28" s="166"/>
      <c r="X28" s="45"/>
      <c r="Y28" s="46">
        <v>225</v>
      </c>
      <c r="Z28" s="47"/>
      <c r="AA28" s="46"/>
      <c r="AB28" s="46">
        <v>250</v>
      </c>
      <c r="AC28" s="166"/>
      <c r="AE28" t="str">
        <f>IF('Base de données'!B29="","",'Base de données'!B29)</f>
        <v>B</v>
      </c>
      <c r="AF28" s="36">
        <v>28</v>
      </c>
    </row>
    <row r="29" spans="1:32" x14ac:dyDescent="0.25">
      <c r="A29" s="2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6"/>
      <c r="O29" s="22"/>
      <c r="P29" s="22"/>
      <c r="Q29" s="22"/>
      <c r="R29" s="22"/>
      <c r="S29" s="22"/>
      <c r="T29" s="26"/>
      <c r="U29" s="22"/>
      <c r="V29" s="22"/>
      <c r="W29" s="26"/>
      <c r="X29" s="22"/>
      <c r="Y29" s="22"/>
      <c r="Z29" s="22"/>
      <c r="AA29" s="22"/>
      <c r="AB29" s="22"/>
      <c r="AC29" s="26"/>
      <c r="AE29" t="str">
        <f>IF('Base de données'!B30="","",'Base de données'!B30)</f>
        <v/>
      </c>
      <c r="AF29" s="36">
        <v>29</v>
      </c>
    </row>
    <row r="30" spans="1:32" ht="20.25" customHeight="1" x14ac:dyDescent="0.25">
      <c r="A30" s="24"/>
      <c r="B30" s="160" t="str">
        <f>IF(SUM(B4:B28)=0,"",SUM(B4:B28))</f>
        <v/>
      </c>
      <c r="C30" s="22"/>
      <c r="D30" s="22"/>
      <c r="E30" s="160" t="str">
        <f>IF(SUM(E4:E28)=0,"",SUM(E4:E28))</f>
        <v/>
      </c>
      <c r="F30" s="22"/>
      <c r="G30" s="22"/>
      <c r="H30" s="160" t="str">
        <f>IF(SUM(H4:H28)=0,"",SUM(H4:H28))</f>
        <v/>
      </c>
      <c r="I30" s="22"/>
      <c r="J30" s="22"/>
      <c r="K30" s="160" t="str">
        <f>IF(SUM(K4:K28)=0,"",SUM(K4:K28))</f>
        <v/>
      </c>
      <c r="L30" s="22"/>
      <c r="M30" s="22"/>
      <c r="N30" s="162" t="str">
        <f>IF(SUM(N4:N28)=0,"",SUM(N4:N28))</f>
        <v/>
      </c>
      <c r="O30" s="161"/>
      <c r="P30" s="22"/>
      <c r="Q30" s="160" t="str">
        <f>IF(SUM(Q4:Q28)=0,"",SUM(Q4:Q28))</f>
        <v/>
      </c>
      <c r="R30" s="22"/>
      <c r="S30" s="22"/>
      <c r="T30" s="160" t="str">
        <f>IF(SUM(T4:T28)=0,"",SUM(T4:T28))</f>
        <v/>
      </c>
      <c r="U30" s="22"/>
      <c r="V30" s="161"/>
      <c r="W30" s="162" t="str">
        <f>IF(SUM(W4:W28)=0,"",SUM(W4:W28))</f>
        <v/>
      </c>
      <c r="X30" s="22"/>
      <c r="Y30" s="22"/>
      <c r="Z30" s="160" t="str">
        <f>IF(SUM(Z4:Z28)=0,"",SUM(Z4:Z28))</f>
        <v/>
      </c>
      <c r="AA30" s="22"/>
      <c r="AB30" s="22"/>
      <c r="AC30" s="160" t="str">
        <f>IF(SUM(AC4:AC28)=0,"",SUM(AC4:AC28))</f>
        <v/>
      </c>
      <c r="AE30" t="str">
        <f>IF('Base de données'!B31="","",'Base de données'!B31)</f>
        <v>B</v>
      </c>
      <c r="AF30" s="36">
        <v>30</v>
      </c>
    </row>
    <row r="31" spans="1:32" ht="12.75" customHeight="1" thickBot="1" x14ac:dyDescent="0.3">
      <c r="A31" s="25"/>
      <c r="N31" s="33"/>
      <c r="Q31" s="23"/>
      <c r="T31" s="23"/>
      <c r="W31" s="163"/>
      <c r="Z31" s="23"/>
      <c r="AC31" s="23"/>
      <c r="AE31" t="str">
        <f>IF('Base de données'!B32="","",'Base de données'!B32)</f>
        <v>A</v>
      </c>
      <c r="AF31" s="36">
        <v>31</v>
      </c>
    </row>
    <row r="32" spans="1:32" ht="20.25" customHeight="1" thickTop="1" x14ac:dyDescent="0.25">
      <c r="A32" s="333"/>
      <c r="B32" s="334"/>
      <c r="C32" s="335"/>
      <c r="D32" s="164"/>
      <c r="E32" s="28" t="s">
        <v>24</v>
      </c>
      <c r="F32" s="9"/>
      <c r="G32" s="9"/>
      <c r="H32" s="9"/>
      <c r="I32" s="9"/>
      <c r="J32" s="29"/>
      <c r="N32" s="28" t="s">
        <v>24</v>
      </c>
      <c r="O32" s="9"/>
      <c r="P32" s="9"/>
      <c r="Q32" s="9"/>
      <c r="R32" s="9"/>
      <c r="S32" s="29"/>
      <c r="V32" s="28" t="s">
        <v>24</v>
      </c>
      <c r="W32" s="9"/>
      <c r="X32" s="9"/>
      <c r="Y32" s="9"/>
      <c r="Z32" s="9"/>
      <c r="AA32" s="9"/>
      <c r="AB32" s="29"/>
      <c r="AE32" t="str">
        <f>IF('Base de données'!B33="","",'Base de données'!B33)</f>
        <v>B</v>
      </c>
      <c r="AF32" s="36">
        <v>32</v>
      </c>
    </row>
    <row r="33" spans="1:32" ht="15.75" customHeight="1" thickBot="1" x14ac:dyDescent="0.3">
      <c r="A33" s="336"/>
      <c r="B33" s="337"/>
      <c r="C33" s="338"/>
      <c r="D33" s="164"/>
      <c r="E33" s="30" t="s">
        <v>25</v>
      </c>
      <c r="F33" s="10"/>
      <c r="G33" s="10"/>
      <c r="H33" s="10"/>
      <c r="I33" s="10"/>
      <c r="J33" s="31"/>
      <c r="N33" s="30" t="s">
        <v>25</v>
      </c>
      <c r="O33" s="10"/>
      <c r="P33" s="10"/>
      <c r="Q33" s="10"/>
      <c r="R33" s="10"/>
      <c r="S33" s="31"/>
      <c r="V33" s="30" t="s">
        <v>25</v>
      </c>
      <c r="W33" s="10"/>
      <c r="X33" s="10"/>
      <c r="Y33" s="10"/>
      <c r="Z33" s="10"/>
      <c r="AA33" s="10"/>
      <c r="AB33" s="31"/>
      <c r="AE33" t="str">
        <f>IF('Base de données'!B34="","",'Base de données'!B34)</f>
        <v>A</v>
      </c>
      <c r="AF33" s="36">
        <v>33</v>
      </c>
    </row>
    <row r="34" spans="1:32" ht="15.75" thickTop="1" x14ac:dyDescent="0.25">
      <c r="A34" s="165"/>
      <c r="B34" s="165"/>
      <c r="C34" s="165"/>
      <c r="E34" s="32"/>
      <c r="F34" s="33"/>
      <c r="G34" s="33"/>
      <c r="H34" s="33"/>
      <c r="I34" s="33"/>
      <c r="J34" s="34"/>
      <c r="N34" s="32"/>
      <c r="O34" s="33"/>
      <c r="P34" s="33"/>
      <c r="Q34" s="33"/>
      <c r="R34" s="33"/>
      <c r="S34" s="34"/>
      <c r="V34" s="32"/>
      <c r="W34" s="33"/>
      <c r="X34" s="33"/>
      <c r="Y34" s="33"/>
      <c r="Z34" s="33"/>
      <c r="AA34" s="33"/>
      <c r="AB34" s="34"/>
      <c r="AE34" t="str">
        <f>IF('Base de données'!B35="","",'Base de données'!B35)</f>
        <v>B</v>
      </c>
      <c r="AF34" s="36">
        <v>34</v>
      </c>
    </row>
    <row r="35" spans="1:32" x14ac:dyDescent="0.25">
      <c r="E35" s="10"/>
      <c r="F35" s="10"/>
      <c r="G35" s="10"/>
      <c r="H35" s="10"/>
      <c r="I35" s="10"/>
      <c r="J35" s="10"/>
      <c r="N35" s="10"/>
      <c r="O35" s="10"/>
      <c r="P35" s="10"/>
      <c r="Q35" s="10"/>
      <c r="R35" s="10"/>
      <c r="S35" s="10"/>
      <c r="V35" s="10"/>
      <c r="W35" s="10"/>
      <c r="X35" s="10"/>
      <c r="Y35" s="10"/>
      <c r="Z35" s="10"/>
      <c r="AA35" s="10"/>
      <c r="AB35" s="10"/>
      <c r="AE35" t="str">
        <f>IF('Base de données'!B36="","",'Base de données'!B36)</f>
        <v>A</v>
      </c>
      <c r="AF35" s="36">
        <v>35</v>
      </c>
    </row>
    <row r="36" spans="1:32" x14ac:dyDescent="0.25">
      <c r="AE36" t="str">
        <f>IF('Base de données'!B37="","",'Base de données'!B37)</f>
        <v>B</v>
      </c>
      <c r="AF36" s="36">
        <v>36</v>
      </c>
    </row>
    <row r="37" spans="1:32" x14ac:dyDescent="0.25">
      <c r="AE37" t="str">
        <f>IF('Base de données'!B38="","",'Base de données'!B38)</f>
        <v/>
      </c>
      <c r="AF37" s="36">
        <v>37</v>
      </c>
    </row>
    <row r="38" spans="1:32" x14ac:dyDescent="0.25">
      <c r="AE38" t="str">
        <f>IF('Base de données'!B39="","",'Base de données'!B39)</f>
        <v>B</v>
      </c>
      <c r="AF38" s="36">
        <v>38</v>
      </c>
    </row>
    <row r="39" spans="1:32" x14ac:dyDescent="0.25">
      <c r="AE39" t="str">
        <f>IF('Base de données'!B40="","",'Base de données'!B40)</f>
        <v>A</v>
      </c>
      <c r="AF39" s="36">
        <v>39</v>
      </c>
    </row>
    <row r="40" spans="1:32" x14ac:dyDescent="0.25">
      <c r="AE40" t="str">
        <f>IF('Base de données'!B41="","",'Base de données'!B41)</f>
        <v>B</v>
      </c>
      <c r="AF40" s="36">
        <v>40</v>
      </c>
    </row>
    <row r="41" spans="1:32" x14ac:dyDescent="0.25">
      <c r="AE41" t="str">
        <f>IF('Base de données'!B42="","",'Base de données'!B42)</f>
        <v>B</v>
      </c>
      <c r="AF41" s="36">
        <v>41</v>
      </c>
    </row>
    <row r="42" spans="1:32" x14ac:dyDescent="0.25">
      <c r="AE42" t="str">
        <f>IF('Base de données'!B43="","",'Base de données'!B43)</f>
        <v>B</v>
      </c>
      <c r="AF42" s="36">
        <v>42</v>
      </c>
    </row>
    <row r="43" spans="1:32" x14ac:dyDescent="0.25">
      <c r="AE43" t="str">
        <f>IF('Base de données'!B44="","",'Base de données'!B44)</f>
        <v>A</v>
      </c>
      <c r="AF43" s="36">
        <v>43</v>
      </c>
    </row>
    <row r="44" spans="1:32" x14ac:dyDescent="0.25">
      <c r="AE44" t="str">
        <f>IF('Base de données'!B45="","",'Base de données'!B45)</f>
        <v>B</v>
      </c>
      <c r="AF44" s="36">
        <v>44</v>
      </c>
    </row>
    <row r="45" spans="1:32" x14ac:dyDescent="0.25">
      <c r="AE45" t="str">
        <f>IF('Base de données'!B46="","",'Base de données'!B46)</f>
        <v>A</v>
      </c>
      <c r="AF45" s="36">
        <v>45</v>
      </c>
    </row>
    <row r="46" spans="1:32" x14ac:dyDescent="0.25">
      <c r="AE46" t="str">
        <f>IF('Base de données'!B47="","",'Base de données'!B47)</f>
        <v>B</v>
      </c>
      <c r="AF46" s="36">
        <v>46</v>
      </c>
    </row>
    <row r="47" spans="1:32" x14ac:dyDescent="0.25">
      <c r="AE47" t="str">
        <f>IF('Base de données'!B48="","",'Base de données'!B48)</f>
        <v>A</v>
      </c>
      <c r="AF47" s="36">
        <v>47</v>
      </c>
    </row>
    <row r="48" spans="1:32" x14ac:dyDescent="0.25">
      <c r="AE48" t="str">
        <f>IF('Base de données'!B49="","",'Base de données'!B49)</f>
        <v>B</v>
      </c>
      <c r="AF48" s="36">
        <v>48</v>
      </c>
    </row>
    <row r="49" spans="31:32" x14ac:dyDescent="0.25">
      <c r="AE49" t="str">
        <f>IF('Base de données'!B50="","",'Base de données'!B50)</f>
        <v/>
      </c>
      <c r="AF49" s="36">
        <v>49</v>
      </c>
    </row>
    <row r="50" spans="31:32" x14ac:dyDescent="0.25">
      <c r="AE50" t="str">
        <f>IF('Base de données'!B51="","",'Base de données'!B51)</f>
        <v>B</v>
      </c>
      <c r="AF50" s="36">
        <v>50</v>
      </c>
    </row>
    <row r="51" spans="31:32" x14ac:dyDescent="0.25">
      <c r="AE51" t="str">
        <f>IF('Base de données'!B52="","",'Base de données'!B52)</f>
        <v>A</v>
      </c>
      <c r="AF51" s="36">
        <v>51</v>
      </c>
    </row>
    <row r="52" spans="31:32" x14ac:dyDescent="0.25">
      <c r="AE52" t="str">
        <f>IF('Base de données'!B53="","",'Base de données'!B53)</f>
        <v>B</v>
      </c>
      <c r="AF52" s="36">
        <v>52</v>
      </c>
    </row>
    <row r="53" spans="31:32" x14ac:dyDescent="0.25">
      <c r="AE53" t="str">
        <f>IF('Base de données'!B54="","",'Base de données'!B54)</f>
        <v>A</v>
      </c>
      <c r="AF53" s="36">
        <v>53</v>
      </c>
    </row>
    <row r="54" spans="31:32" x14ac:dyDescent="0.25">
      <c r="AE54" t="str">
        <f>IF('Base de données'!B55="","",'Base de données'!B55)</f>
        <v>B</v>
      </c>
      <c r="AF54" s="36">
        <v>54</v>
      </c>
    </row>
    <row r="55" spans="31:32" x14ac:dyDescent="0.25">
      <c r="AE55" t="str">
        <f>IF('Base de données'!B56="","",'Base de données'!B56)</f>
        <v>A</v>
      </c>
      <c r="AF55" s="36">
        <v>55</v>
      </c>
    </row>
    <row r="56" spans="31:32" x14ac:dyDescent="0.25">
      <c r="AE56" t="str">
        <f>IF('Base de données'!B57="","",'Base de données'!B57)</f>
        <v>B</v>
      </c>
      <c r="AF56" s="36">
        <v>56</v>
      </c>
    </row>
    <row r="57" spans="31:32" x14ac:dyDescent="0.25">
      <c r="AE57" t="str">
        <f>IF('Base de données'!B58="","",'Base de données'!B58)</f>
        <v/>
      </c>
      <c r="AF57" s="36">
        <v>57</v>
      </c>
    </row>
    <row r="58" spans="31:32" x14ac:dyDescent="0.25">
      <c r="AE58" t="str">
        <f>IF('Base de données'!B59="","",'Base de données'!B59)</f>
        <v>B</v>
      </c>
      <c r="AF58" s="36">
        <v>58</v>
      </c>
    </row>
    <row r="59" spans="31:32" x14ac:dyDescent="0.25">
      <c r="AE59" t="str">
        <f>IF('Base de données'!B60="","",'Base de données'!B60)</f>
        <v>A</v>
      </c>
      <c r="AF59" s="36">
        <v>59</v>
      </c>
    </row>
    <row r="60" spans="31:32" x14ac:dyDescent="0.25">
      <c r="AE60" t="str">
        <f>IF('Base de données'!B61="","",'Base de données'!B61)</f>
        <v>B</v>
      </c>
      <c r="AF60" s="36">
        <v>60</v>
      </c>
    </row>
    <row r="61" spans="31:32" x14ac:dyDescent="0.25">
      <c r="AE61" t="str">
        <f>IF('Base de données'!B62="","",'Base de données'!B62)</f>
        <v>B</v>
      </c>
      <c r="AF61" s="36">
        <v>61</v>
      </c>
    </row>
    <row r="62" spans="31:32" x14ac:dyDescent="0.25">
      <c r="AE62" t="str">
        <f>IF('Base de données'!B63="","",'Base de données'!B63)</f>
        <v>B</v>
      </c>
      <c r="AF62" s="36">
        <v>62</v>
      </c>
    </row>
    <row r="63" spans="31:32" x14ac:dyDescent="0.25">
      <c r="AE63" t="str">
        <f>IF('Base de données'!B64="","",'Base de données'!B64)</f>
        <v>A</v>
      </c>
      <c r="AF63" s="36">
        <v>63</v>
      </c>
    </row>
    <row r="64" spans="31:32" x14ac:dyDescent="0.25">
      <c r="AE64" t="str">
        <f>IF('Base de données'!B65="","",'Base de données'!B65)</f>
        <v>B</v>
      </c>
      <c r="AF64" s="36">
        <v>64</v>
      </c>
    </row>
    <row r="65" spans="31:32" x14ac:dyDescent="0.25">
      <c r="AE65" t="str">
        <f>IF('Base de données'!B66="","",'Base de données'!B66)</f>
        <v>A</v>
      </c>
      <c r="AF65" s="36">
        <v>65</v>
      </c>
    </row>
    <row r="66" spans="31:32" x14ac:dyDescent="0.25">
      <c r="AE66" t="str">
        <f>IF('Base de données'!B67="","",'Base de données'!B67)</f>
        <v>B</v>
      </c>
      <c r="AF66" s="36">
        <v>66</v>
      </c>
    </row>
    <row r="67" spans="31:32" x14ac:dyDescent="0.25">
      <c r="AE67" t="str">
        <f>IF('Base de données'!B68="","",'Base de données'!B68)</f>
        <v>A</v>
      </c>
      <c r="AF67" s="36">
        <v>67</v>
      </c>
    </row>
    <row r="68" spans="31:32" x14ac:dyDescent="0.25">
      <c r="AE68" t="str">
        <f>IF('Base de données'!B69="","",'Base de données'!B69)</f>
        <v>B</v>
      </c>
      <c r="AF68" s="36">
        <v>68</v>
      </c>
    </row>
    <row r="69" spans="31:32" x14ac:dyDescent="0.25">
      <c r="AE69" t="str">
        <f>IF('Base de données'!B70="","",'Base de données'!B70)</f>
        <v/>
      </c>
      <c r="AF69" s="36">
        <v>69</v>
      </c>
    </row>
    <row r="70" spans="31:32" x14ac:dyDescent="0.25">
      <c r="AE70" t="str">
        <f>IF('Base de données'!B71="","",'Base de données'!B71)</f>
        <v>B</v>
      </c>
      <c r="AF70" s="36">
        <v>70</v>
      </c>
    </row>
    <row r="71" spans="31:32" x14ac:dyDescent="0.25">
      <c r="AE71" t="str">
        <f>IF('Base de données'!B72="","",'Base de données'!B72)</f>
        <v>A</v>
      </c>
      <c r="AF71" s="36">
        <v>71</v>
      </c>
    </row>
    <row r="72" spans="31:32" x14ac:dyDescent="0.25">
      <c r="AE72" t="str">
        <f>IF('Base de données'!B73="","",'Base de données'!B73)</f>
        <v>B</v>
      </c>
      <c r="AF72" s="36">
        <v>72</v>
      </c>
    </row>
    <row r="73" spans="31:32" x14ac:dyDescent="0.25">
      <c r="AE73" t="str">
        <f>IF('Base de données'!B74="","",'Base de données'!B74)</f>
        <v>A</v>
      </c>
      <c r="AF73" s="36">
        <v>73</v>
      </c>
    </row>
    <row r="74" spans="31:32" x14ac:dyDescent="0.25">
      <c r="AE74" t="str">
        <f>IF('Base de données'!B75="","",'Base de données'!B75)</f>
        <v>B</v>
      </c>
      <c r="AF74" s="36">
        <v>74</v>
      </c>
    </row>
    <row r="75" spans="31:32" x14ac:dyDescent="0.25">
      <c r="AE75" t="str">
        <f>IF('Base de données'!B76="","",'Base de données'!B76)</f>
        <v>A</v>
      </c>
      <c r="AF75" s="36">
        <v>75</v>
      </c>
    </row>
    <row r="76" spans="31:32" x14ac:dyDescent="0.25">
      <c r="AE76" t="str">
        <f>IF('Base de données'!B77="","",'Base de données'!B77)</f>
        <v>B</v>
      </c>
      <c r="AF76" s="36">
        <v>76</v>
      </c>
    </row>
    <row r="77" spans="31:32" x14ac:dyDescent="0.25">
      <c r="AE77" t="str">
        <f>IF('Base de données'!B78="","",'Base de données'!B78)</f>
        <v/>
      </c>
      <c r="AF77" s="36">
        <v>77</v>
      </c>
    </row>
    <row r="78" spans="31:32" x14ac:dyDescent="0.25">
      <c r="AE78" t="str">
        <f>IF('Base de données'!B79="","",'Base de données'!B79)</f>
        <v>B</v>
      </c>
      <c r="AF78" s="36">
        <v>78</v>
      </c>
    </row>
    <row r="79" spans="31:32" x14ac:dyDescent="0.25">
      <c r="AE79" t="str">
        <f>IF('Base de données'!B80="","",'Base de données'!B80)</f>
        <v>A</v>
      </c>
      <c r="AF79" s="36">
        <v>79</v>
      </c>
    </row>
    <row r="80" spans="31:32" x14ac:dyDescent="0.25">
      <c r="AE80" t="str">
        <f>IF('Base de données'!B81="","",'Base de données'!B81)</f>
        <v>B</v>
      </c>
      <c r="AF80" s="36">
        <v>80</v>
      </c>
    </row>
    <row r="81" spans="31:32" x14ac:dyDescent="0.25">
      <c r="AE81" t="str">
        <f>IF('Base de données'!B82="","",'Base de données'!B82)</f>
        <v>B</v>
      </c>
      <c r="AF81" s="36">
        <v>81</v>
      </c>
    </row>
    <row r="82" spans="31:32" x14ac:dyDescent="0.25">
      <c r="AE82" t="str">
        <f>IF('Base de données'!B83="","",'Base de données'!B83)</f>
        <v>B</v>
      </c>
      <c r="AF82" s="36">
        <v>82</v>
      </c>
    </row>
    <row r="83" spans="31:32" x14ac:dyDescent="0.25">
      <c r="AE83" t="str">
        <f>IF('Base de données'!B84="","",'Base de données'!B84)</f>
        <v>A</v>
      </c>
      <c r="AF83" s="36">
        <v>83</v>
      </c>
    </row>
    <row r="84" spans="31:32" x14ac:dyDescent="0.25">
      <c r="AE84" t="str">
        <f>IF('Base de données'!B85="","",'Base de données'!B85)</f>
        <v>B</v>
      </c>
      <c r="AF84" s="36">
        <v>84</v>
      </c>
    </row>
    <row r="85" spans="31:32" x14ac:dyDescent="0.25">
      <c r="AE85" t="str">
        <f>IF('Base de données'!B86="","",'Base de données'!B86)</f>
        <v>A</v>
      </c>
      <c r="AF85" s="36">
        <v>85</v>
      </c>
    </row>
    <row r="86" spans="31:32" x14ac:dyDescent="0.25">
      <c r="AE86" t="str">
        <f>IF('Base de données'!B87="","",'Base de données'!B87)</f>
        <v>B</v>
      </c>
      <c r="AF86" s="36">
        <v>86</v>
      </c>
    </row>
    <row r="87" spans="31:32" x14ac:dyDescent="0.25">
      <c r="AE87" t="str">
        <f>IF('Base de données'!B88="","",'Base de données'!B88)</f>
        <v>A</v>
      </c>
      <c r="AF87" s="36">
        <v>87</v>
      </c>
    </row>
    <row r="88" spans="31:32" x14ac:dyDescent="0.25">
      <c r="AE88" t="str">
        <f>IF('Base de données'!B89="","",'Base de données'!B89)</f>
        <v>B</v>
      </c>
      <c r="AF88" s="36">
        <v>88</v>
      </c>
    </row>
    <row r="89" spans="31:32" x14ac:dyDescent="0.25">
      <c r="AE89" t="str">
        <f>IF('Base de données'!B90="","",'Base de données'!B90)</f>
        <v/>
      </c>
      <c r="AF89" s="36">
        <v>89</v>
      </c>
    </row>
    <row r="90" spans="31:32" x14ac:dyDescent="0.25">
      <c r="AE90" t="str">
        <f>IF('Base de données'!B91="","",'Base de données'!B91)</f>
        <v>B</v>
      </c>
      <c r="AF90" s="36">
        <v>90</v>
      </c>
    </row>
    <row r="91" spans="31:32" x14ac:dyDescent="0.25">
      <c r="AE91" t="str">
        <f>IF('Base de données'!B92="","",'Base de données'!B92)</f>
        <v/>
      </c>
      <c r="AF91" s="36">
        <v>91</v>
      </c>
    </row>
    <row r="92" spans="31:32" x14ac:dyDescent="0.25">
      <c r="AE92" t="str">
        <f>IF('Base de données'!B93="","",'Base de données'!B93)</f>
        <v/>
      </c>
      <c r="AF92" s="36">
        <v>92</v>
      </c>
    </row>
    <row r="93" spans="31:32" x14ac:dyDescent="0.25">
      <c r="AE93" t="str">
        <f>IF('Base de données'!B94="","",'Base de données'!B94)</f>
        <v>ZIMMER</v>
      </c>
      <c r="AF93" s="36">
        <v>93</v>
      </c>
    </row>
    <row r="94" spans="31:32" x14ac:dyDescent="0.25">
      <c r="AE94" t="str">
        <f>IF('Base de données'!B95="","",'Base de données'!B95)</f>
        <v>ZIMMER</v>
      </c>
      <c r="AF94" s="36">
        <v>94</v>
      </c>
    </row>
    <row r="95" spans="31:32" x14ac:dyDescent="0.25">
      <c r="AE95" t="str">
        <f>IF('Base de données'!B96="","",'Base de données'!B96)</f>
        <v>ZIMMER</v>
      </c>
      <c r="AF95" s="36">
        <v>95</v>
      </c>
    </row>
    <row r="96" spans="31:32" x14ac:dyDescent="0.25">
      <c r="AE96" t="str">
        <f>IF('Base de données'!B97="","",'Base de données'!B97)</f>
        <v>ZIMMER</v>
      </c>
      <c r="AF96" s="36">
        <v>96</v>
      </c>
    </row>
    <row r="97" spans="31:32" x14ac:dyDescent="0.25">
      <c r="AE97" t="str">
        <f>IF('Base de données'!B98="","",'Base de données'!B98)</f>
        <v>ZIMMER</v>
      </c>
      <c r="AF97" s="36">
        <v>97</v>
      </c>
    </row>
    <row r="98" spans="31:32" x14ac:dyDescent="0.25">
      <c r="AE98" t="str">
        <f>IF('Base de données'!B99="","",'Base de données'!B99)</f>
        <v>ZIMMER</v>
      </c>
      <c r="AF98" s="36">
        <v>98</v>
      </c>
    </row>
    <row r="99" spans="31:32" x14ac:dyDescent="0.25">
      <c r="AE99" t="str">
        <f>IF('Base de données'!B100="","",'Base de données'!B100)</f>
        <v>ZIMMER</v>
      </c>
      <c r="AF99" s="36">
        <v>99</v>
      </c>
    </row>
    <row r="100" spans="31:32" x14ac:dyDescent="0.25">
      <c r="AE100" t="str">
        <f>IF('Base de données'!B101="","",'Base de données'!B101)</f>
        <v>ZIMMER</v>
      </c>
      <c r="AF100" s="36">
        <v>100</v>
      </c>
    </row>
    <row r="101" spans="31:32" x14ac:dyDescent="0.25">
      <c r="AE101" t="str">
        <f>IF('Base de données'!B102="","",'Base de données'!B102)</f>
        <v>ZIMMER</v>
      </c>
      <c r="AF101" s="36">
        <v>101</v>
      </c>
    </row>
    <row r="102" spans="31:32" x14ac:dyDescent="0.25">
      <c r="AE102" t="str">
        <f>IF('Base de données'!B103="","",'Base de données'!B103)</f>
        <v>ZIMMER</v>
      </c>
      <c r="AF102" s="36">
        <v>102</v>
      </c>
    </row>
    <row r="103" spans="31:32" x14ac:dyDescent="0.25">
      <c r="AE103" t="str">
        <f>IF('Base de données'!B104="","",'Base de données'!B104)</f>
        <v>ZIMMER</v>
      </c>
      <c r="AF103" s="36">
        <v>103</v>
      </c>
    </row>
    <row r="104" spans="31:32" x14ac:dyDescent="0.25">
      <c r="AE104" t="str">
        <f>IF('Base de données'!B105="","",'Base de données'!B105)</f>
        <v>ZIMMER</v>
      </c>
      <c r="AF104" s="36">
        <v>104</v>
      </c>
    </row>
    <row r="105" spans="31:32" x14ac:dyDescent="0.25">
      <c r="AE105" t="str">
        <f>IF('Base de données'!B106="","",'Base de données'!B106)</f>
        <v>ZIMMER</v>
      </c>
      <c r="AF105" s="36">
        <v>105</v>
      </c>
    </row>
    <row r="106" spans="31:32" x14ac:dyDescent="0.25">
      <c r="AE106" t="str">
        <f>IF('Base de données'!B107="","",'Base de données'!B107)</f>
        <v>ZIMMER</v>
      </c>
      <c r="AF106" s="36">
        <v>106</v>
      </c>
    </row>
    <row r="107" spans="31:32" x14ac:dyDescent="0.25">
      <c r="AE107" t="str">
        <f>IF('Base de données'!B108="","",'Base de données'!B108)</f>
        <v>ZIMMER</v>
      </c>
      <c r="AF107" s="36">
        <v>107</v>
      </c>
    </row>
    <row r="108" spans="31:32" x14ac:dyDescent="0.25">
      <c r="AE108" t="str">
        <f>IF('Base de données'!B109="","",'Base de données'!B109)</f>
        <v>ZIMMER</v>
      </c>
      <c r="AF108" s="36">
        <v>108</v>
      </c>
    </row>
    <row r="109" spans="31:32" x14ac:dyDescent="0.25">
      <c r="AE109" t="str">
        <f>IF('Base de données'!B110="","",'Base de données'!B110)</f>
        <v>ZIMMER</v>
      </c>
      <c r="AF109" s="36">
        <v>109</v>
      </c>
    </row>
    <row r="110" spans="31:32" x14ac:dyDescent="0.25">
      <c r="AE110" t="str">
        <f>IF('Base de données'!B111="","",'Base de données'!B111)</f>
        <v>ZIMMER</v>
      </c>
      <c r="AF110" s="36">
        <v>110</v>
      </c>
    </row>
    <row r="111" spans="31:32" x14ac:dyDescent="0.25">
      <c r="AE111" t="str">
        <f>IF('Base de données'!B112="","",'Base de données'!B112)</f>
        <v>ZIMMER</v>
      </c>
      <c r="AF111" s="36">
        <v>111</v>
      </c>
    </row>
    <row r="112" spans="31:32" x14ac:dyDescent="0.25">
      <c r="AE112" t="str">
        <f>IF('Base de données'!B113="","",'Base de données'!B113)</f>
        <v>ZIMMER</v>
      </c>
      <c r="AF112" s="36">
        <v>112</v>
      </c>
    </row>
    <row r="113" spans="31:32" x14ac:dyDescent="0.25">
      <c r="AE113" t="str">
        <f>IF('Base de données'!B114="","",'Base de données'!B114)</f>
        <v/>
      </c>
      <c r="AF113" s="36">
        <v>113</v>
      </c>
    </row>
    <row r="114" spans="31:32" x14ac:dyDescent="0.25">
      <c r="AE114" t="str">
        <f>IF('Base de données'!B115="","",'Base de données'!B115)</f>
        <v>SCHMITT</v>
      </c>
      <c r="AF114" s="36">
        <v>114</v>
      </c>
    </row>
    <row r="115" spans="31:32" x14ac:dyDescent="0.25">
      <c r="AE115" t="str">
        <f>IF('Base de données'!B116="","",'Base de données'!B116)</f>
        <v>SCHMITT</v>
      </c>
      <c r="AF115" s="36">
        <v>115</v>
      </c>
    </row>
    <row r="116" spans="31:32" x14ac:dyDescent="0.25">
      <c r="AE116" t="str">
        <f>IF('Base de données'!B117="","",'Base de données'!B117)</f>
        <v/>
      </c>
      <c r="AF116" s="36">
        <v>116</v>
      </c>
    </row>
    <row r="117" spans="31:32" x14ac:dyDescent="0.25">
      <c r="AE117" t="str">
        <f>IF('Base de données'!B118="","",'Base de données'!B118)</f>
        <v/>
      </c>
      <c r="AF117" s="36">
        <v>117</v>
      </c>
    </row>
    <row r="118" spans="31:32" x14ac:dyDescent="0.25">
      <c r="AE118" t="str">
        <f>IF('Base de données'!B119="","",'Base de données'!B119)</f>
        <v/>
      </c>
      <c r="AF118" s="36">
        <v>118</v>
      </c>
    </row>
    <row r="119" spans="31:32" x14ac:dyDescent="0.25">
      <c r="AE119" t="str">
        <f>IF('Base de données'!B120="","",'Base de données'!B120)</f>
        <v/>
      </c>
      <c r="AF119" s="36">
        <v>119</v>
      </c>
    </row>
    <row r="120" spans="31:32" x14ac:dyDescent="0.25">
      <c r="AE120" t="str">
        <f>IF('Base de données'!B121="","",'Base de données'!B121)</f>
        <v/>
      </c>
      <c r="AF120" s="36">
        <v>120</v>
      </c>
    </row>
    <row r="121" spans="31:32" x14ac:dyDescent="0.25">
      <c r="AE121" t="str">
        <f>IF('Base de données'!B122="","",'Base de données'!B122)</f>
        <v/>
      </c>
      <c r="AF121" s="36">
        <v>121</v>
      </c>
    </row>
    <row r="122" spans="31:32" x14ac:dyDescent="0.25">
      <c r="AE122" t="str">
        <f>IF('Base de données'!B123="","",'Base de données'!B123)</f>
        <v/>
      </c>
      <c r="AF122" s="36">
        <v>122</v>
      </c>
    </row>
    <row r="123" spans="31:32" x14ac:dyDescent="0.25">
      <c r="AE123" t="str">
        <f>IF('Base de données'!B124="","",'Base de données'!B124)</f>
        <v/>
      </c>
      <c r="AF123" s="36">
        <v>123</v>
      </c>
    </row>
    <row r="124" spans="31:32" x14ac:dyDescent="0.25">
      <c r="AE124" t="str">
        <f>IF('Base de données'!B125="","",'Base de données'!B125)</f>
        <v/>
      </c>
      <c r="AF124" s="36">
        <v>124</v>
      </c>
    </row>
    <row r="125" spans="31:32" x14ac:dyDescent="0.25">
      <c r="AE125" t="str">
        <f>IF('Base de données'!B126="","",'Base de données'!B126)</f>
        <v/>
      </c>
      <c r="AF125" s="36">
        <v>125</v>
      </c>
    </row>
    <row r="126" spans="31:32" x14ac:dyDescent="0.25">
      <c r="AE126" t="str">
        <f>IF('Base de données'!B127="","",'Base de données'!B127)</f>
        <v/>
      </c>
      <c r="AF126" s="36">
        <v>126</v>
      </c>
    </row>
    <row r="127" spans="31:32" x14ac:dyDescent="0.25">
      <c r="AE127" t="str">
        <f>IF('Base de données'!B128="","",'Base de données'!B128)</f>
        <v/>
      </c>
      <c r="AF127" s="36">
        <v>127</v>
      </c>
    </row>
    <row r="128" spans="31:32" x14ac:dyDescent="0.25">
      <c r="AE128" t="str">
        <f>IF('Base de données'!B129="","",'Base de données'!B129)</f>
        <v/>
      </c>
      <c r="AF128" s="36">
        <v>128</v>
      </c>
    </row>
    <row r="129" spans="31:32" x14ac:dyDescent="0.25">
      <c r="AE129" t="str">
        <f>IF('Base de données'!B130="","",'Base de données'!B130)</f>
        <v/>
      </c>
      <c r="AF129" s="36">
        <v>129</v>
      </c>
    </row>
    <row r="130" spans="31:32" x14ac:dyDescent="0.25">
      <c r="AE130" t="str">
        <f>IF('Base de données'!B131="","",'Base de données'!B131)</f>
        <v/>
      </c>
      <c r="AF130" s="36">
        <v>130</v>
      </c>
    </row>
    <row r="131" spans="31:32" x14ac:dyDescent="0.25">
      <c r="AE131" t="str">
        <f>IF('Base de données'!B132="","",'Base de données'!B132)</f>
        <v/>
      </c>
      <c r="AF131" s="36">
        <v>131</v>
      </c>
    </row>
    <row r="132" spans="31:32" x14ac:dyDescent="0.25">
      <c r="AE132" t="str">
        <f>IF('Base de données'!B133="","",'Base de données'!B133)</f>
        <v/>
      </c>
      <c r="AF132" s="36">
        <v>132</v>
      </c>
    </row>
    <row r="133" spans="31:32" x14ac:dyDescent="0.25">
      <c r="AE133" t="str">
        <f>IF('Base de données'!B134="","",'Base de données'!B134)</f>
        <v/>
      </c>
      <c r="AF133" s="36">
        <v>133</v>
      </c>
    </row>
    <row r="134" spans="31:32" x14ac:dyDescent="0.25">
      <c r="AE134" t="str">
        <f>IF('Base de données'!B135="","",'Base de données'!B135)</f>
        <v/>
      </c>
      <c r="AF134" s="36">
        <v>134</v>
      </c>
    </row>
    <row r="135" spans="31:32" x14ac:dyDescent="0.25">
      <c r="AE135" t="str">
        <f>IF('Base de données'!B136="","",'Base de données'!B136)</f>
        <v/>
      </c>
      <c r="AF135" s="36">
        <v>135</v>
      </c>
    </row>
    <row r="136" spans="31:32" x14ac:dyDescent="0.25">
      <c r="AE136" t="str">
        <f>IF('Base de données'!B137="","",'Base de données'!B137)</f>
        <v/>
      </c>
      <c r="AF136" s="36">
        <v>136</v>
      </c>
    </row>
    <row r="137" spans="31:32" x14ac:dyDescent="0.25">
      <c r="AE137" t="str">
        <f>IF('Base de données'!B138="","",'Base de données'!B138)</f>
        <v/>
      </c>
      <c r="AF137" s="36">
        <v>137</v>
      </c>
    </row>
    <row r="138" spans="31:32" x14ac:dyDescent="0.25">
      <c r="AE138" t="str">
        <f>IF('Base de données'!B139="","",'Base de données'!B139)</f>
        <v/>
      </c>
      <c r="AF138" s="36">
        <v>138</v>
      </c>
    </row>
    <row r="139" spans="31:32" x14ac:dyDescent="0.25">
      <c r="AE139" t="str">
        <f>IF('Base de données'!B140="","",'Base de données'!B140)</f>
        <v/>
      </c>
      <c r="AF139" s="36">
        <v>139</v>
      </c>
    </row>
    <row r="140" spans="31:32" x14ac:dyDescent="0.25">
      <c r="AE140" t="str">
        <f>IF('Base de données'!B141="","",'Base de données'!B141)</f>
        <v/>
      </c>
      <c r="AF140" s="36">
        <v>140</v>
      </c>
    </row>
    <row r="141" spans="31:32" x14ac:dyDescent="0.25">
      <c r="AE141" t="str">
        <f>IF('Base de données'!B142="","",'Base de données'!B142)</f>
        <v/>
      </c>
      <c r="AF141" s="36">
        <v>141</v>
      </c>
    </row>
    <row r="142" spans="31:32" x14ac:dyDescent="0.25">
      <c r="AE142" t="str">
        <f>IF('Base de données'!B143="","",'Base de données'!B143)</f>
        <v/>
      </c>
      <c r="AF142" s="36">
        <v>142</v>
      </c>
    </row>
    <row r="143" spans="31:32" x14ac:dyDescent="0.25">
      <c r="AE143" t="str">
        <f>IF('Base de données'!B144="","",'Base de données'!B144)</f>
        <v/>
      </c>
      <c r="AF143" s="36">
        <v>143</v>
      </c>
    </row>
    <row r="144" spans="31:32" x14ac:dyDescent="0.25">
      <c r="AE144" t="str">
        <f>IF('Base de données'!B145="","",'Base de données'!B145)</f>
        <v/>
      </c>
      <c r="AF144" s="36">
        <v>144</v>
      </c>
    </row>
    <row r="145" spans="31:32" x14ac:dyDescent="0.25">
      <c r="AE145" t="str">
        <f>IF('Base de données'!B146="","",'Base de données'!B146)</f>
        <v/>
      </c>
      <c r="AF145" s="36">
        <v>145</v>
      </c>
    </row>
    <row r="146" spans="31:32" x14ac:dyDescent="0.25">
      <c r="AE146" t="str">
        <f>IF('Base de données'!B147="","",'Base de données'!B147)</f>
        <v/>
      </c>
      <c r="AF146" s="36">
        <v>146</v>
      </c>
    </row>
    <row r="147" spans="31:32" x14ac:dyDescent="0.25">
      <c r="AE147" t="str">
        <f>IF('Base de données'!B148="","",'Base de données'!B148)</f>
        <v/>
      </c>
      <c r="AF147" s="36">
        <v>147</v>
      </c>
    </row>
    <row r="148" spans="31:32" x14ac:dyDescent="0.25">
      <c r="AE148" t="str">
        <f>IF('Base de données'!B149="","",'Base de données'!B149)</f>
        <v/>
      </c>
      <c r="AF148" s="36">
        <v>148</v>
      </c>
    </row>
    <row r="149" spans="31:32" x14ac:dyDescent="0.25">
      <c r="AE149" t="str">
        <f>IF('Base de données'!B150="","",'Base de données'!B150)</f>
        <v/>
      </c>
      <c r="AF149" s="36">
        <v>149</v>
      </c>
    </row>
    <row r="150" spans="31:32" x14ac:dyDescent="0.25">
      <c r="AE150" t="str">
        <f>IF('Base de données'!B151="","",'Base de données'!B151)</f>
        <v/>
      </c>
      <c r="AF150" s="36">
        <v>150</v>
      </c>
    </row>
    <row r="151" spans="31:32" x14ac:dyDescent="0.25">
      <c r="AE151" t="str">
        <f>IF('Base de données'!B152="","",'Base de données'!B152)</f>
        <v/>
      </c>
      <c r="AF151" s="36">
        <v>151</v>
      </c>
    </row>
    <row r="152" spans="31:32" x14ac:dyDescent="0.25">
      <c r="AE152" t="str">
        <f>IF('Base de données'!B153="","",'Base de données'!B153)</f>
        <v/>
      </c>
      <c r="AF152" s="36">
        <v>152</v>
      </c>
    </row>
    <row r="153" spans="31:32" x14ac:dyDescent="0.25">
      <c r="AE153" t="str">
        <f>IF('Base de données'!B154="","",'Base de données'!B154)</f>
        <v/>
      </c>
      <c r="AF153" s="36">
        <v>153</v>
      </c>
    </row>
    <row r="154" spans="31:32" x14ac:dyDescent="0.25">
      <c r="AE154" t="str">
        <f>IF('Base de données'!B155="","",'Base de données'!B155)</f>
        <v/>
      </c>
      <c r="AF154" s="36">
        <v>154</v>
      </c>
    </row>
    <row r="155" spans="31:32" x14ac:dyDescent="0.25">
      <c r="AE155" t="str">
        <f>IF('Base de données'!B156="","",'Base de données'!B156)</f>
        <v/>
      </c>
      <c r="AF155" s="36">
        <v>155</v>
      </c>
    </row>
    <row r="156" spans="31:32" x14ac:dyDescent="0.25">
      <c r="AE156" t="str">
        <f>IF('Base de données'!B157="","",'Base de données'!B157)</f>
        <v/>
      </c>
      <c r="AF156" s="36">
        <v>156</v>
      </c>
    </row>
    <row r="157" spans="31:32" x14ac:dyDescent="0.25">
      <c r="AE157" t="str">
        <f>IF('Base de données'!B158="","",'Base de données'!B158)</f>
        <v/>
      </c>
      <c r="AF157" s="36">
        <v>157</v>
      </c>
    </row>
    <row r="158" spans="31:32" x14ac:dyDescent="0.25">
      <c r="AE158" t="str">
        <f>IF('Base de données'!B159="","",'Base de données'!B159)</f>
        <v/>
      </c>
      <c r="AF158" s="36">
        <v>158</v>
      </c>
    </row>
    <row r="159" spans="31:32" x14ac:dyDescent="0.25">
      <c r="AE159" t="str">
        <f>IF('Base de données'!B160="","",'Base de données'!B160)</f>
        <v/>
      </c>
      <c r="AF159" s="36">
        <v>159</v>
      </c>
    </row>
    <row r="160" spans="31:32" x14ac:dyDescent="0.25">
      <c r="AE160" t="str">
        <f>IF('Base de données'!B161="","",'Base de données'!B161)</f>
        <v/>
      </c>
      <c r="AF160" s="36">
        <v>160</v>
      </c>
    </row>
    <row r="161" spans="31:32" x14ac:dyDescent="0.25">
      <c r="AE161" t="str">
        <f>IF('Base de données'!B162="","",'Base de données'!B162)</f>
        <v/>
      </c>
      <c r="AF161" s="36">
        <v>161</v>
      </c>
    </row>
    <row r="162" spans="31:32" x14ac:dyDescent="0.25">
      <c r="AE162" t="str">
        <f>IF('Base de données'!B163="","",'Base de données'!B163)</f>
        <v/>
      </c>
      <c r="AF162" s="36">
        <v>162</v>
      </c>
    </row>
    <row r="163" spans="31:32" x14ac:dyDescent="0.25">
      <c r="AE163" t="str">
        <f>IF('Base de données'!B164="","",'Base de données'!B164)</f>
        <v/>
      </c>
      <c r="AF163" s="36">
        <v>163</v>
      </c>
    </row>
    <row r="164" spans="31:32" x14ac:dyDescent="0.25">
      <c r="AE164" t="str">
        <f>IF('Base de données'!B165="","",'Base de données'!B165)</f>
        <v/>
      </c>
      <c r="AF164" s="36">
        <v>164</v>
      </c>
    </row>
    <row r="165" spans="31:32" x14ac:dyDescent="0.25">
      <c r="AE165" t="str">
        <f>IF('Base de données'!B166="","",'Base de données'!B166)</f>
        <v/>
      </c>
      <c r="AF165" s="36">
        <v>165</v>
      </c>
    </row>
    <row r="166" spans="31:32" x14ac:dyDescent="0.25">
      <c r="AE166" t="str">
        <f>IF('Base de données'!B167="","",'Base de données'!B167)</f>
        <v/>
      </c>
      <c r="AF166" s="36">
        <v>166</v>
      </c>
    </row>
    <row r="167" spans="31:32" x14ac:dyDescent="0.25">
      <c r="AE167" t="str">
        <f>IF('Base de données'!B168="","",'Base de données'!B168)</f>
        <v/>
      </c>
      <c r="AF167" s="36">
        <v>167</v>
      </c>
    </row>
    <row r="168" spans="31:32" x14ac:dyDescent="0.25">
      <c r="AE168" t="str">
        <f>IF('Base de données'!B169="","",'Base de données'!B169)</f>
        <v/>
      </c>
      <c r="AF168" s="36">
        <v>168</v>
      </c>
    </row>
    <row r="169" spans="31:32" x14ac:dyDescent="0.25">
      <c r="AE169" t="str">
        <f>IF('Base de données'!B170="","",'Base de données'!B170)</f>
        <v/>
      </c>
      <c r="AF169" s="36">
        <v>169</v>
      </c>
    </row>
    <row r="170" spans="31:32" x14ac:dyDescent="0.25">
      <c r="AE170" t="str">
        <f>IF('Base de données'!B171="","",'Base de données'!B171)</f>
        <v/>
      </c>
      <c r="AF170" s="36">
        <v>170</v>
      </c>
    </row>
    <row r="171" spans="31:32" x14ac:dyDescent="0.25">
      <c r="AE171" t="str">
        <f>IF('Base de données'!B172="","",'Base de données'!B172)</f>
        <v/>
      </c>
      <c r="AF171" s="36">
        <v>171</v>
      </c>
    </row>
    <row r="172" spans="31:32" x14ac:dyDescent="0.25">
      <c r="AE172" t="str">
        <f>IF('Base de données'!B173="","",'Base de données'!B173)</f>
        <v/>
      </c>
      <c r="AF172" s="36">
        <v>172</v>
      </c>
    </row>
    <row r="173" spans="31:32" x14ac:dyDescent="0.25">
      <c r="AE173" t="str">
        <f>IF('Base de données'!B174="","",'Base de données'!B174)</f>
        <v/>
      </c>
      <c r="AF173" s="36">
        <v>173</v>
      </c>
    </row>
    <row r="174" spans="31:32" x14ac:dyDescent="0.25">
      <c r="AE174" t="str">
        <f>IF('Base de données'!B175="","",'Base de données'!B175)</f>
        <v/>
      </c>
      <c r="AF174" s="36">
        <v>174</v>
      </c>
    </row>
    <row r="175" spans="31:32" x14ac:dyDescent="0.25">
      <c r="AE175" t="str">
        <f>IF('Base de données'!B176="","",'Base de données'!B176)</f>
        <v/>
      </c>
      <c r="AF175" s="36">
        <v>175</v>
      </c>
    </row>
    <row r="176" spans="31:32" x14ac:dyDescent="0.25">
      <c r="AE176" t="str">
        <f>IF('Base de données'!B177="","",'Base de données'!B177)</f>
        <v/>
      </c>
      <c r="AF176" s="36">
        <v>176</v>
      </c>
    </row>
    <row r="177" spans="31:32" x14ac:dyDescent="0.25">
      <c r="AE177" t="str">
        <f>IF('Base de données'!B178="","",'Base de données'!B178)</f>
        <v/>
      </c>
      <c r="AF177" s="36">
        <v>177</v>
      </c>
    </row>
    <row r="178" spans="31:32" x14ac:dyDescent="0.25">
      <c r="AE178" t="str">
        <f>IF('Base de données'!B179="","",'Base de données'!B179)</f>
        <v/>
      </c>
      <c r="AF178" s="36">
        <v>178</v>
      </c>
    </row>
    <row r="179" spans="31:32" x14ac:dyDescent="0.25">
      <c r="AE179" t="str">
        <f>IF('Base de données'!B180="","",'Base de données'!B180)</f>
        <v/>
      </c>
      <c r="AF179" s="36">
        <v>179</v>
      </c>
    </row>
    <row r="180" spans="31:32" x14ac:dyDescent="0.25">
      <c r="AE180" t="str">
        <f>IF('Base de données'!B181="","",'Base de données'!B181)</f>
        <v/>
      </c>
      <c r="AF180" s="36">
        <v>180</v>
      </c>
    </row>
    <row r="181" spans="31:32" x14ac:dyDescent="0.25">
      <c r="AE181" t="str">
        <f>IF('Base de données'!B182="","",'Base de données'!B182)</f>
        <v/>
      </c>
      <c r="AF181" s="36">
        <v>181</v>
      </c>
    </row>
    <row r="182" spans="31:32" x14ac:dyDescent="0.25">
      <c r="AE182" t="str">
        <f>IF('Base de données'!B183="","",'Base de données'!B183)</f>
        <v/>
      </c>
      <c r="AF182" s="36">
        <v>182</v>
      </c>
    </row>
    <row r="183" spans="31:32" x14ac:dyDescent="0.25">
      <c r="AE183" t="str">
        <f>IF('Base de données'!B184="","",'Base de données'!B184)</f>
        <v/>
      </c>
      <c r="AF183" s="36">
        <v>183</v>
      </c>
    </row>
    <row r="184" spans="31:32" x14ac:dyDescent="0.25">
      <c r="AE184" t="str">
        <f>IF('Base de données'!B185="","",'Base de données'!B185)</f>
        <v/>
      </c>
      <c r="AF184" s="36">
        <v>184</v>
      </c>
    </row>
    <row r="185" spans="31:32" x14ac:dyDescent="0.25">
      <c r="AE185" t="str">
        <f>IF('Base de données'!B186="","",'Base de données'!B186)</f>
        <v/>
      </c>
      <c r="AF185" s="36">
        <v>185</v>
      </c>
    </row>
    <row r="186" spans="31:32" x14ac:dyDescent="0.25">
      <c r="AE186" t="str">
        <f>IF('Base de données'!B187="","",'Base de données'!B187)</f>
        <v/>
      </c>
      <c r="AF186" s="36">
        <v>186</v>
      </c>
    </row>
    <row r="187" spans="31:32" x14ac:dyDescent="0.25">
      <c r="AE187" t="str">
        <f>IF('Base de données'!B188="","",'Base de données'!B188)</f>
        <v/>
      </c>
      <c r="AF187" s="36">
        <v>187</v>
      </c>
    </row>
    <row r="188" spans="31:32" x14ac:dyDescent="0.25">
      <c r="AE188" t="str">
        <f>IF('Base de données'!B189="","",'Base de données'!B189)</f>
        <v/>
      </c>
      <c r="AF188" s="36">
        <v>188</v>
      </c>
    </row>
    <row r="189" spans="31:32" x14ac:dyDescent="0.25">
      <c r="AE189" t="str">
        <f>IF('Base de données'!B190="","",'Base de données'!B190)</f>
        <v/>
      </c>
      <c r="AF189" s="36">
        <v>189</v>
      </c>
    </row>
    <row r="190" spans="31:32" x14ac:dyDescent="0.25">
      <c r="AE190" t="str">
        <f>IF('Base de données'!B191="","",'Base de données'!B191)</f>
        <v/>
      </c>
      <c r="AF190" s="36">
        <v>190</v>
      </c>
    </row>
    <row r="191" spans="31:32" x14ac:dyDescent="0.25">
      <c r="AE191" t="str">
        <f>IF('Base de données'!B192="","",'Base de données'!B192)</f>
        <v/>
      </c>
      <c r="AF191" s="36">
        <v>191</v>
      </c>
    </row>
    <row r="192" spans="31:32" x14ac:dyDescent="0.25">
      <c r="AE192" t="str">
        <f>IF('Base de données'!B193="","",'Base de données'!B193)</f>
        <v/>
      </c>
      <c r="AF192" s="36">
        <v>192</v>
      </c>
    </row>
    <row r="193" spans="31:32" x14ac:dyDescent="0.25">
      <c r="AE193" t="str">
        <f>IF('Base de données'!B194="","",'Base de données'!B194)</f>
        <v/>
      </c>
      <c r="AF193" s="36">
        <v>193</v>
      </c>
    </row>
    <row r="194" spans="31:32" x14ac:dyDescent="0.25">
      <c r="AE194" t="str">
        <f>IF('Base de données'!B195="","",'Base de données'!B195)</f>
        <v/>
      </c>
      <c r="AF194" s="36">
        <v>194</v>
      </c>
    </row>
    <row r="195" spans="31:32" x14ac:dyDescent="0.25">
      <c r="AE195" t="str">
        <f>IF('Base de données'!B196="","",'Base de données'!B196)</f>
        <v/>
      </c>
      <c r="AF195" s="36">
        <v>195</v>
      </c>
    </row>
    <row r="196" spans="31:32" x14ac:dyDescent="0.25">
      <c r="AE196" t="str">
        <f>IF('Base de données'!B197="","",'Base de données'!B197)</f>
        <v/>
      </c>
      <c r="AF196" s="36">
        <v>196</v>
      </c>
    </row>
    <row r="197" spans="31:32" x14ac:dyDescent="0.25">
      <c r="AE197" t="str">
        <f>IF('Base de données'!B198="","",'Base de données'!B198)</f>
        <v/>
      </c>
      <c r="AF197" s="36">
        <v>197</v>
      </c>
    </row>
    <row r="198" spans="31:32" x14ac:dyDescent="0.25">
      <c r="AE198" t="str">
        <f>IF('Base de données'!B199="","",'Base de données'!B199)</f>
        <v/>
      </c>
      <c r="AF198" s="36">
        <v>198</v>
      </c>
    </row>
    <row r="199" spans="31:32" x14ac:dyDescent="0.25">
      <c r="AE199" t="str">
        <f>IF('Base de données'!B200="","",'Base de données'!B200)</f>
        <v/>
      </c>
      <c r="AF199" s="36">
        <v>199</v>
      </c>
    </row>
    <row r="200" spans="31:32" x14ac:dyDescent="0.25">
      <c r="AE200" t="str">
        <f>IF('Base de données'!B201="","",'Base de données'!B201)</f>
        <v/>
      </c>
      <c r="AF200" s="36">
        <v>200</v>
      </c>
    </row>
    <row r="201" spans="31:32" x14ac:dyDescent="0.25">
      <c r="AE201" t="str">
        <f>IF('Base de données'!B202="","",'Base de données'!B202)</f>
        <v/>
      </c>
      <c r="AF201" s="36">
        <v>201</v>
      </c>
    </row>
    <row r="202" spans="31:32" x14ac:dyDescent="0.25">
      <c r="AE202" t="str">
        <f>IF('Base de données'!B203="","",'Base de données'!B203)</f>
        <v/>
      </c>
      <c r="AF202" s="36">
        <v>202</v>
      </c>
    </row>
    <row r="203" spans="31:32" x14ac:dyDescent="0.25">
      <c r="AE203" t="str">
        <f>IF('Base de données'!B204="","",'Base de données'!B204)</f>
        <v/>
      </c>
      <c r="AF203" s="36">
        <v>203</v>
      </c>
    </row>
    <row r="204" spans="31:32" x14ac:dyDescent="0.25">
      <c r="AE204" t="str">
        <f>IF('Base de données'!B205="","",'Base de données'!B205)</f>
        <v/>
      </c>
      <c r="AF204" s="36">
        <v>204</v>
      </c>
    </row>
    <row r="205" spans="31:32" x14ac:dyDescent="0.25">
      <c r="AE205" t="str">
        <f>IF('Base de données'!B206="","",'Base de données'!B206)</f>
        <v/>
      </c>
      <c r="AF205" s="36">
        <v>205</v>
      </c>
    </row>
    <row r="206" spans="31:32" x14ac:dyDescent="0.25">
      <c r="AE206" t="str">
        <f>IF('Base de données'!B207="","",'Base de données'!B207)</f>
        <v/>
      </c>
      <c r="AF206" s="36">
        <v>206</v>
      </c>
    </row>
    <row r="207" spans="31:32" x14ac:dyDescent="0.25">
      <c r="AE207" t="str">
        <f>IF('Base de données'!B208="","",'Base de données'!B208)</f>
        <v/>
      </c>
      <c r="AF207" s="36">
        <v>207</v>
      </c>
    </row>
    <row r="208" spans="31:32" x14ac:dyDescent="0.25">
      <c r="AE208" t="str">
        <f>IF('Base de données'!B209="","",'Base de données'!B209)</f>
        <v/>
      </c>
      <c r="AF208" s="36">
        <v>208</v>
      </c>
    </row>
    <row r="209" spans="31:32" x14ac:dyDescent="0.25">
      <c r="AE209" t="str">
        <f>IF('Base de données'!B210="","",'Base de données'!B210)</f>
        <v/>
      </c>
      <c r="AF209" s="36">
        <v>209</v>
      </c>
    </row>
    <row r="210" spans="31:32" x14ac:dyDescent="0.25">
      <c r="AE210" t="str">
        <f>IF('Base de données'!B211="","",'Base de données'!B211)</f>
        <v/>
      </c>
      <c r="AF210" s="36">
        <v>210</v>
      </c>
    </row>
    <row r="211" spans="31:32" x14ac:dyDescent="0.25">
      <c r="AE211" t="str">
        <f>IF('Base de données'!B212="","",'Base de données'!B212)</f>
        <v/>
      </c>
      <c r="AF211" s="36">
        <v>211</v>
      </c>
    </row>
    <row r="212" spans="31:32" x14ac:dyDescent="0.25">
      <c r="AE212" t="str">
        <f>IF('Base de données'!B213="","",'Base de données'!B213)</f>
        <v/>
      </c>
      <c r="AF212" s="36">
        <v>212</v>
      </c>
    </row>
    <row r="213" spans="31:32" x14ac:dyDescent="0.25">
      <c r="AE213" t="str">
        <f>IF('Base de données'!B214="","",'Base de données'!B214)</f>
        <v/>
      </c>
      <c r="AF213" s="36">
        <v>213</v>
      </c>
    </row>
    <row r="214" spans="31:32" x14ac:dyDescent="0.25">
      <c r="AE214" t="str">
        <f>IF('Base de données'!B215="","",'Base de données'!B215)</f>
        <v/>
      </c>
      <c r="AF214" s="36">
        <v>214</v>
      </c>
    </row>
    <row r="215" spans="31:32" x14ac:dyDescent="0.25">
      <c r="AE215" t="str">
        <f>IF('Base de données'!B216="","",'Base de données'!B216)</f>
        <v/>
      </c>
      <c r="AF215" s="36">
        <v>215</v>
      </c>
    </row>
    <row r="216" spans="31:32" x14ac:dyDescent="0.25">
      <c r="AE216" t="str">
        <f>IF('Base de données'!B217="","",'Base de données'!B217)</f>
        <v/>
      </c>
      <c r="AF216" s="36">
        <v>216</v>
      </c>
    </row>
    <row r="217" spans="31:32" x14ac:dyDescent="0.25">
      <c r="AE217" t="str">
        <f>IF('Base de données'!B218="","",'Base de données'!B218)</f>
        <v/>
      </c>
      <c r="AF217" s="36">
        <v>217</v>
      </c>
    </row>
    <row r="218" spans="31:32" x14ac:dyDescent="0.25">
      <c r="AE218" t="str">
        <f>IF('Base de données'!B219="","",'Base de données'!B219)</f>
        <v/>
      </c>
      <c r="AF218" s="36">
        <v>218</v>
      </c>
    </row>
    <row r="219" spans="31:32" x14ac:dyDescent="0.25">
      <c r="AE219" t="str">
        <f>IF('Base de données'!B220="","",'Base de données'!B220)</f>
        <v/>
      </c>
      <c r="AF219" s="36">
        <v>219</v>
      </c>
    </row>
    <row r="220" spans="31:32" x14ac:dyDescent="0.25">
      <c r="AE220" t="str">
        <f>IF('Base de données'!B221="","",'Base de données'!B221)</f>
        <v/>
      </c>
      <c r="AF220" s="36">
        <v>220</v>
      </c>
    </row>
    <row r="221" spans="31:32" x14ac:dyDescent="0.25">
      <c r="AE221" t="str">
        <f>IF('Base de données'!B222="","",'Base de données'!B222)</f>
        <v/>
      </c>
      <c r="AF221" s="36">
        <v>221</v>
      </c>
    </row>
    <row r="222" spans="31:32" x14ac:dyDescent="0.25">
      <c r="AE222" t="str">
        <f>IF('Base de données'!B223="","",'Base de données'!B223)</f>
        <v/>
      </c>
      <c r="AF222" s="36">
        <v>222</v>
      </c>
    </row>
    <row r="223" spans="31:32" x14ac:dyDescent="0.25">
      <c r="AE223" t="str">
        <f>IF('Base de données'!B224="","",'Base de données'!B224)</f>
        <v/>
      </c>
      <c r="AF223" s="36">
        <v>223</v>
      </c>
    </row>
    <row r="224" spans="31:32" x14ac:dyDescent="0.25">
      <c r="AE224" t="str">
        <f>IF('Base de données'!B225="","",'Base de données'!B225)</f>
        <v/>
      </c>
      <c r="AF224" s="36">
        <v>224</v>
      </c>
    </row>
    <row r="225" spans="31:32" x14ac:dyDescent="0.25">
      <c r="AE225" t="str">
        <f>IF('Base de données'!B226="","",'Base de données'!B226)</f>
        <v/>
      </c>
      <c r="AF225" s="36">
        <v>225</v>
      </c>
    </row>
    <row r="226" spans="31:32" x14ac:dyDescent="0.25">
      <c r="AE226" t="str">
        <f>IF('Base de données'!B227="","",'Base de données'!B227)</f>
        <v/>
      </c>
      <c r="AF226" s="36">
        <v>226</v>
      </c>
    </row>
    <row r="227" spans="31:32" x14ac:dyDescent="0.25">
      <c r="AE227" t="str">
        <f>IF('Base de données'!B228="","",'Base de données'!B228)</f>
        <v/>
      </c>
      <c r="AF227" s="36">
        <v>227</v>
      </c>
    </row>
    <row r="228" spans="31:32" x14ac:dyDescent="0.25">
      <c r="AE228" t="str">
        <f>IF('Base de données'!B229="","",'Base de données'!B229)</f>
        <v/>
      </c>
      <c r="AF228" s="36">
        <v>228</v>
      </c>
    </row>
    <row r="229" spans="31:32" x14ac:dyDescent="0.25">
      <c r="AE229" t="str">
        <f>IF('Base de données'!B230="","",'Base de données'!B230)</f>
        <v/>
      </c>
      <c r="AF229" s="36">
        <v>229</v>
      </c>
    </row>
    <row r="230" spans="31:32" x14ac:dyDescent="0.25">
      <c r="AE230" t="str">
        <f>IF('Base de données'!B231="","",'Base de données'!B231)</f>
        <v/>
      </c>
      <c r="AF230" s="36">
        <v>230</v>
      </c>
    </row>
    <row r="231" spans="31:32" x14ac:dyDescent="0.25">
      <c r="AE231" t="str">
        <f>IF('Base de données'!B232="","",'Base de données'!B232)</f>
        <v/>
      </c>
      <c r="AF231" s="36">
        <v>231</v>
      </c>
    </row>
    <row r="232" spans="31:32" x14ac:dyDescent="0.25">
      <c r="AE232" t="str">
        <f>IF('Base de données'!B233="","",'Base de données'!B233)</f>
        <v/>
      </c>
      <c r="AF232" s="36">
        <v>232</v>
      </c>
    </row>
    <row r="233" spans="31:32" x14ac:dyDescent="0.25">
      <c r="AE233" t="str">
        <f>IF('Base de données'!B234="","",'Base de données'!B234)</f>
        <v/>
      </c>
      <c r="AF233" s="36">
        <v>233</v>
      </c>
    </row>
    <row r="234" spans="31:32" x14ac:dyDescent="0.25">
      <c r="AE234" t="str">
        <f>IF('Base de données'!B235="","",'Base de données'!B235)</f>
        <v/>
      </c>
      <c r="AF234" s="36">
        <v>234</v>
      </c>
    </row>
    <row r="235" spans="31:32" x14ac:dyDescent="0.25">
      <c r="AE235" t="str">
        <f>IF('Base de données'!B236="","",'Base de données'!B236)</f>
        <v/>
      </c>
      <c r="AF235" s="36">
        <v>235</v>
      </c>
    </row>
    <row r="236" spans="31:32" x14ac:dyDescent="0.25">
      <c r="AE236" t="str">
        <f>IF('Base de données'!B237="","",'Base de données'!B237)</f>
        <v/>
      </c>
      <c r="AF236" s="36">
        <v>236</v>
      </c>
    </row>
    <row r="237" spans="31:32" x14ac:dyDescent="0.25">
      <c r="AE237" t="str">
        <f>IF('Base de données'!B238="","",'Base de données'!B238)</f>
        <v/>
      </c>
      <c r="AF237" s="36">
        <v>237</v>
      </c>
    </row>
    <row r="238" spans="31:32" x14ac:dyDescent="0.25">
      <c r="AE238" t="str">
        <f>IF('Base de données'!B239="","",'Base de données'!B239)</f>
        <v/>
      </c>
      <c r="AF238" s="36">
        <v>238</v>
      </c>
    </row>
    <row r="239" spans="31:32" x14ac:dyDescent="0.25">
      <c r="AE239" t="str">
        <f>IF('Base de données'!B240="","",'Base de données'!B240)</f>
        <v/>
      </c>
      <c r="AF239" s="36">
        <v>239</v>
      </c>
    </row>
    <row r="240" spans="31:32" x14ac:dyDescent="0.25">
      <c r="AE240" t="str">
        <f>IF('Base de données'!B241="","",'Base de données'!B241)</f>
        <v/>
      </c>
      <c r="AF240" s="36">
        <v>240</v>
      </c>
    </row>
    <row r="241" spans="31:32" x14ac:dyDescent="0.25">
      <c r="AE241" t="str">
        <f>IF('Base de données'!B242="","",'Base de données'!B242)</f>
        <v/>
      </c>
      <c r="AF241" s="36">
        <v>241</v>
      </c>
    </row>
    <row r="242" spans="31:32" x14ac:dyDescent="0.25">
      <c r="AE242" t="str">
        <f>IF('Base de données'!B243="","",'Base de données'!B243)</f>
        <v/>
      </c>
      <c r="AF242" s="36">
        <v>242</v>
      </c>
    </row>
    <row r="243" spans="31:32" x14ac:dyDescent="0.25">
      <c r="AE243" t="str">
        <f>IF('Base de données'!B244="","",'Base de données'!B244)</f>
        <v/>
      </c>
      <c r="AF243" s="36">
        <v>243</v>
      </c>
    </row>
    <row r="244" spans="31:32" x14ac:dyDescent="0.25">
      <c r="AE244" t="str">
        <f>IF('Base de données'!B245="","",'Base de données'!B245)</f>
        <v/>
      </c>
      <c r="AF244" s="36">
        <v>244</v>
      </c>
    </row>
    <row r="245" spans="31:32" x14ac:dyDescent="0.25">
      <c r="AE245" t="str">
        <f>IF('Base de données'!B246="","",'Base de données'!B246)</f>
        <v/>
      </c>
      <c r="AF245" s="36">
        <v>245</v>
      </c>
    </row>
    <row r="246" spans="31:32" x14ac:dyDescent="0.25">
      <c r="AE246" t="str">
        <f>IF('Base de données'!B247="","",'Base de données'!B247)</f>
        <v/>
      </c>
      <c r="AF246" s="36">
        <v>246</v>
      </c>
    </row>
    <row r="247" spans="31:32" x14ac:dyDescent="0.25">
      <c r="AE247" t="str">
        <f>IF('Base de données'!B248="","",'Base de données'!B248)</f>
        <v/>
      </c>
      <c r="AF247" s="36">
        <v>247</v>
      </c>
    </row>
    <row r="248" spans="31:32" x14ac:dyDescent="0.25">
      <c r="AE248" t="str">
        <f>IF('Base de données'!B249="","",'Base de données'!B249)</f>
        <v/>
      </c>
      <c r="AF248" s="36">
        <v>248</v>
      </c>
    </row>
    <row r="249" spans="31:32" x14ac:dyDescent="0.25">
      <c r="AE249" t="str">
        <f>IF('Base de données'!B250="","",'Base de données'!B250)</f>
        <v/>
      </c>
      <c r="AF249" s="36">
        <v>249</v>
      </c>
    </row>
    <row r="250" spans="31:32" x14ac:dyDescent="0.25">
      <c r="AE250" t="str">
        <f>IF('Base de données'!B251="","",'Base de données'!B251)</f>
        <v/>
      </c>
      <c r="AF250" s="36">
        <v>250</v>
      </c>
    </row>
    <row r="251" spans="31:32" x14ac:dyDescent="0.25">
      <c r="AE251" t="str">
        <f>IF('Base de données'!B252="","",'Base de données'!B252)</f>
        <v/>
      </c>
      <c r="AF251" s="36">
        <v>251</v>
      </c>
    </row>
    <row r="252" spans="31:32" x14ac:dyDescent="0.25">
      <c r="AE252" t="str">
        <f>IF('Base de données'!B253="","",'Base de données'!B253)</f>
        <v>105 membres</v>
      </c>
      <c r="AF252" s="36">
        <v>252</v>
      </c>
    </row>
    <row r="253" spans="31:32" x14ac:dyDescent="0.25">
      <c r="AE253" t="str">
        <f>IF('Base de données'!B254="","",'Base de données'!B254)</f>
        <v/>
      </c>
      <c r="AF253" s="36">
        <v>253</v>
      </c>
    </row>
    <row r="254" spans="31:32" x14ac:dyDescent="0.25">
      <c r="AE254" t="str">
        <f>IF('Base de données'!B255="","",'Base de données'!B255)</f>
        <v/>
      </c>
      <c r="AF254" s="36">
        <v>254</v>
      </c>
    </row>
    <row r="255" spans="31:32" x14ac:dyDescent="0.25">
      <c r="AE255" t="str">
        <f>IF('Base de données'!B256="","",'Base de données'!B256)</f>
        <v/>
      </c>
      <c r="AF255" s="36">
        <v>255</v>
      </c>
    </row>
  </sheetData>
  <sheetProtection algorithmName="SHA-512" hashValue="lJDUEc1kC1kgvW27k2I5EpZgdV4kuak0Kqobv93k2K7dLrSJPZtOmo4yEYdlINeLGrANNLyAjWnXfb3LrjCPKA==" saltValue="LQa/4W1RJJuzibS4/7Ywsw==" spinCount="100000" sheet="1" objects="1" scenarios="1"/>
  <mergeCells count="1">
    <mergeCell ref="A32:C33"/>
  </mergeCells>
  <conditionalFormatting sqref="B5">
    <cfRule type="expression" dxfId="60" priority="17">
      <formula>#REF!=""</formula>
    </cfRule>
  </conditionalFormatting>
  <conditionalFormatting sqref="B6:B28 B4">
    <cfRule type="expression" dxfId="59" priority="18">
      <formula>$AE1=""</formula>
    </cfRule>
  </conditionalFormatting>
  <conditionalFormatting sqref="E4:E28">
    <cfRule type="expression" dxfId="58" priority="19">
      <formula>$AE26=""</formula>
    </cfRule>
  </conditionalFormatting>
  <conditionalFormatting sqref="H4:H28">
    <cfRule type="expression" dxfId="57" priority="20">
      <formula>$AE51=""</formula>
    </cfRule>
  </conditionalFormatting>
  <conditionalFormatting sqref="K4:K28">
    <cfRule type="expression" dxfId="56" priority="21">
      <formula>$AE76=""</formula>
    </cfRule>
  </conditionalFormatting>
  <conditionalFormatting sqref="N4:N28">
    <cfRule type="expression" dxfId="55" priority="22">
      <formula>$AE101=""</formula>
    </cfRule>
  </conditionalFormatting>
  <conditionalFormatting sqref="Q4:Q28">
    <cfRule type="expression" dxfId="54" priority="23">
      <formula>$AE126=""</formula>
    </cfRule>
  </conditionalFormatting>
  <conditionalFormatting sqref="T4:T28">
    <cfRule type="expression" dxfId="53" priority="24">
      <formula>$AE151=""</formula>
    </cfRule>
  </conditionalFormatting>
  <conditionalFormatting sqref="W4:W28">
    <cfRule type="expression" dxfId="52" priority="25">
      <formula>$AE176=""</formula>
    </cfRule>
  </conditionalFormatting>
  <conditionalFormatting sqref="Z4:Z28">
    <cfRule type="expression" dxfId="51" priority="26">
      <formula>$AE201=""</formula>
    </cfRule>
  </conditionalFormatting>
  <conditionalFormatting sqref="AC4:AC28">
    <cfRule type="expression" dxfId="50" priority="27">
      <formula>$AE226=""</formula>
    </cfRule>
  </conditionalFormatting>
  <pageMargins left="0.11811023622047245" right="0.11811023622047245" top="0.43307086614173229" bottom="0.19685039370078741" header="0.15748031496062992" footer="0.15748031496062992"/>
  <pageSetup paperSize="9" scale="95" orientation="landscape" horizontalDpi="300" verticalDpi="300" r:id="rId1"/>
  <headerFooter>
    <oddHeader xml:space="preserve">&amp;C&amp;16Levée du 9 décembre 2016  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  <pageSetUpPr fitToPage="1"/>
  </sheetPr>
  <dimension ref="A1:AG254"/>
  <sheetViews>
    <sheetView tabSelected="1" zoomScale="110" zoomScaleNormal="110" zoomScalePageLayoutView="120" workbookViewId="0">
      <pane xSplit="31" ySplit="2" topLeftCell="AF3" activePane="bottomRight" state="frozen"/>
      <selection pane="topRight" activeCell="AF1" sqref="AF1"/>
      <selection pane="bottomLeft" activeCell="A3" sqref="A3"/>
      <selection pane="bottomRight" activeCell="AG3" sqref="AG3"/>
    </sheetView>
  </sheetViews>
  <sheetFormatPr baseColWidth="10" defaultRowHeight="15" x14ac:dyDescent="0.25"/>
  <cols>
    <col min="1" max="1" width="6.140625" style="274" customWidth="1"/>
    <col min="2" max="2" width="6.7109375" style="277" customWidth="1"/>
    <col min="3" max="3" width="1.140625" style="274" customWidth="1"/>
    <col min="4" max="4" width="7.28515625" style="274" customWidth="1"/>
    <col min="5" max="5" width="6.7109375" style="274" customWidth="1"/>
    <col min="6" max="6" width="1.140625" style="274" customWidth="1"/>
    <col min="7" max="7" width="7.28515625" style="274" customWidth="1"/>
    <col min="8" max="8" width="6.7109375" style="274" customWidth="1"/>
    <col min="9" max="9" width="1.140625" style="274" customWidth="1"/>
    <col min="10" max="10" width="7.28515625" style="274" customWidth="1"/>
    <col min="11" max="11" width="6.7109375" style="274" customWidth="1"/>
    <col min="12" max="12" width="1.140625" style="274" customWidth="1"/>
    <col min="13" max="13" width="7.28515625" style="274" customWidth="1"/>
    <col min="14" max="14" width="6.7109375" style="274" customWidth="1"/>
    <col min="15" max="15" width="1.140625" style="274" customWidth="1"/>
    <col min="16" max="16" width="7.28515625" style="274" customWidth="1"/>
    <col min="17" max="17" width="6.7109375" style="274" customWidth="1"/>
    <col min="18" max="18" width="1.140625" style="274" customWidth="1"/>
    <col min="19" max="19" width="7.28515625" style="274" customWidth="1"/>
    <col min="20" max="20" width="6.7109375" style="274" customWidth="1"/>
    <col min="21" max="21" width="1.140625" style="274" customWidth="1"/>
    <col min="22" max="22" width="7.28515625" style="274" customWidth="1"/>
    <col min="23" max="23" width="6.7109375" style="274" customWidth="1"/>
    <col min="24" max="24" width="1.140625" style="274" customWidth="1"/>
    <col min="25" max="25" width="7.28515625" style="274" customWidth="1"/>
    <col min="26" max="26" width="6.7109375" style="274" customWidth="1"/>
    <col min="27" max="27" width="1.140625" style="274" customWidth="1"/>
    <col min="28" max="28" width="7.28515625" style="274" customWidth="1"/>
    <col min="29" max="29" width="6.7109375" style="274" customWidth="1"/>
    <col min="30" max="30" width="7.140625" style="274" hidden="1" customWidth="1"/>
    <col min="31" max="31" width="3.85546875" style="274" hidden="1" customWidth="1"/>
    <col min="32" max="16384" width="11.42578125" style="274"/>
  </cols>
  <sheetData>
    <row r="1" spans="1:33" ht="30.75" customHeight="1" thickBot="1" x14ac:dyDescent="0.3">
      <c r="A1" s="339"/>
      <c r="B1" s="340"/>
      <c r="C1" s="341"/>
      <c r="D1" s="342"/>
      <c r="E1" s="343" t="s">
        <v>26</v>
      </c>
      <c r="F1" s="344"/>
      <c r="G1" s="344"/>
      <c r="H1" s="344"/>
      <c r="I1" s="344"/>
      <c r="J1" s="344"/>
      <c r="M1" s="289" t="s">
        <v>27</v>
      </c>
      <c r="Q1" s="318" t="s">
        <v>95</v>
      </c>
      <c r="R1" s="275"/>
      <c r="S1" s="317"/>
      <c r="T1" s="275"/>
      <c r="U1" s="275"/>
      <c r="V1" s="275"/>
      <c r="Y1" s="276" t="s">
        <v>23</v>
      </c>
      <c r="Z1" s="276"/>
      <c r="AA1" s="316"/>
      <c r="AB1" s="276"/>
      <c r="AC1" s="83">
        <f>Tab.print!AC1</f>
        <v>145</v>
      </c>
      <c r="AD1" s="274" t="str">
        <f>IF('Base de données'!B2="","",'Base de données'!B2)</f>
        <v>A</v>
      </c>
      <c r="AE1" s="274">
        <v>1</v>
      </c>
    </row>
    <row r="2" spans="1:33" ht="16.5" thickBot="1" x14ac:dyDescent="0.3">
      <c r="A2" s="289"/>
      <c r="B2" s="290">
        <v>1</v>
      </c>
      <c r="C2" s="291"/>
      <c r="D2" s="291"/>
      <c r="E2" s="290">
        <v>2</v>
      </c>
      <c r="F2" s="289"/>
      <c r="G2" s="289"/>
      <c r="H2" s="290">
        <v>3</v>
      </c>
      <c r="I2" s="289"/>
      <c r="J2" s="289"/>
      <c r="K2" s="290">
        <v>4</v>
      </c>
      <c r="L2" s="289"/>
      <c r="M2" s="289"/>
      <c r="N2" s="290">
        <v>5</v>
      </c>
      <c r="O2" s="289"/>
      <c r="P2" s="289"/>
      <c r="Q2" s="290">
        <v>6</v>
      </c>
      <c r="R2" s="289"/>
      <c r="S2" s="289"/>
      <c r="T2" s="290">
        <v>7</v>
      </c>
      <c r="U2" s="289"/>
      <c r="V2" s="289"/>
      <c r="W2" s="290">
        <v>8</v>
      </c>
      <c r="X2" s="289"/>
      <c r="Y2" s="289"/>
      <c r="Z2" s="290">
        <v>9</v>
      </c>
      <c r="AA2" s="289"/>
      <c r="AB2" s="289"/>
      <c r="AC2" s="290">
        <v>10</v>
      </c>
      <c r="AD2" s="289" t="str">
        <f>IF('Base de données'!B3="","",'Base de données'!B3)</f>
        <v>B</v>
      </c>
      <c r="AE2" s="289">
        <v>2</v>
      </c>
      <c r="AF2" s="289"/>
    </row>
    <row r="3" spans="1:33" ht="15.75" thickBot="1" x14ac:dyDescent="0.3">
      <c r="A3" s="292">
        <v>1</v>
      </c>
      <c r="B3" s="293"/>
      <c r="C3" s="294"/>
      <c r="D3" s="295">
        <v>26</v>
      </c>
      <c r="E3" s="293"/>
      <c r="F3" s="294"/>
      <c r="G3" s="295">
        <v>51</v>
      </c>
      <c r="H3" s="293"/>
      <c r="I3" s="294"/>
      <c r="J3" s="295">
        <v>76</v>
      </c>
      <c r="K3" s="293"/>
      <c r="L3" s="294"/>
      <c r="M3" s="295">
        <v>101</v>
      </c>
      <c r="N3" s="293"/>
      <c r="O3" s="296"/>
      <c r="P3" s="295">
        <v>126</v>
      </c>
      <c r="Q3" s="293"/>
      <c r="R3" s="294"/>
      <c r="S3" s="295">
        <v>151</v>
      </c>
      <c r="T3" s="293"/>
      <c r="U3" s="294"/>
      <c r="V3" s="295">
        <v>176</v>
      </c>
      <c r="W3" s="293"/>
      <c r="X3" s="294"/>
      <c r="Y3" s="295">
        <v>201</v>
      </c>
      <c r="Z3" s="293"/>
      <c r="AA3" s="296"/>
      <c r="AB3" s="295">
        <v>226</v>
      </c>
      <c r="AC3" s="293"/>
      <c r="AD3" s="289" t="str">
        <f>IF('Base de données'!B4="","",'Base de données'!B4)</f>
        <v>C</v>
      </c>
      <c r="AE3" s="289">
        <v>3</v>
      </c>
      <c r="AF3" s="289"/>
      <c r="AG3" s="274">
        <v>3</v>
      </c>
    </row>
    <row r="4" spans="1:33" ht="15.75" thickBot="1" x14ac:dyDescent="0.3">
      <c r="A4" s="297">
        <v>2</v>
      </c>
      <c r="B4" s="293"/>
      <c r="C4" s="298"/>
      <c r="D4" s="299">
        <v>27</v>
      </c>
      <c r="E4" s="293"/>
      <c r="F4" s="298"/>
      <c r="G4" s="299">
        <v>52</v>
      </c>
      <c r="H4" s="293"/>
      <c r="I4" s="298"/>
      <c r="J4" s="299">
        <v>77</v>
      </c>
      <c r="K4" s="293"/>
      <c r="L4" s="298"/>
      <c r="M4" s="299">
        <v>102</v>
      </c>
      <c r="N4" s="293"/>
      <c r="O4" s="300"/>
      <c r="P4" s="299">
        <v>127</v>
      </c>
      <c r="Q4" s="293"/>
      <c r="R4" s="298"/>
      <c r="S4" s="299">
        <v>152</v>
      </c>
      <c r="T4" s="293"/>
      <c r="U4" s="298"/>
      <c r="V4" s="299">
        <v>177</v>
      </c>
      <c r="W4" s="293"/>
      <c r="X4" s="298"/>
      <c r="Y4" s="299">
        <v>202</v>
      </c>
      <c r="Z4" s="293"/>
      <c r="AA4" s="300"/>
      <c r="AB4" s="299">
        <v>227</v>
      </c>
      <c r="AC4" s="293"/>
      <c r="AD4" s="289" t="str">
        <f>IF('Base de données'!B5="","",'Base de données'!B5)</f>
        <v>A</v>
      </c>
      <c r="AE4" s="289">
        <v>4</v>
      </c>
      <c r="AF4" s="289"/>
    </row>
    <row r="5" spans="1:33" ht="15.75" thickBot="1" x14ac:dyDescent="0.3">
      <c r="A5" s="301">
        <v>3</v>
      </c>
      <c r="B5" s="293"/>
      <c r="C5" s="298"/>
      <c r="D5" s="302">
        <v>28</v>
      </c>
      <c r="E5" s="293"/>
      <c r="F5" s="298"/>
      <c r="G5" s="302">
        <v>53</v>
      </c>
      <c r="H5" s="293"/>
      <c r="I5" s="298"/>
      <c r="J5" s="302">
        <v>78</v>
      </c>
      <c r="K5" s="293"/>
      <c r="L5" s="298"/>
      <c r="M5" s="302">
        <v>103</v>
      </c>
      <c r="N5" s="293"/>
      <c r="O5" s="300"/>
      <c r="P5" s="302">
        <v>128</v>
      </c>
      <c r="Q5" s="293"/>
      <c r="R5" s="298"/>
      <c r="S5" s="302">
        <v>153</v>
      </c>
      <c r="T5" s="293"/>
      <c r="U5" s="298"/>
      <c r="V5" s="302">
        <v>178</v>
      </c>
      <c r="W5" s="293"/>
      <c r="X5" s="298"/>
      <c r="Y5" s="302">
        <v>203</v>
      </c>
      <c r="Z5" s="293"/>
      <c r="AA5" s="300"/>
      <c r="AB5" s="302">
        <v>228</v>
      </c>
      <c r="AC5" s="293"/>
      <c r="AD5" s="289" t="str">
        <f>IF('Base de données'!B6="","",'Base de données'!B6)</f>
        <v>B</v>
      </c>
      <c r="AE5" s="289">
        <v>5</v>
      </c>
      <c r="AF5" s="289"/>
    </row>
    <row r="6" spans="1:33" ht="15.75" thickBot="1" x14ac:dyDescent="0.3">
      <c r="A6" s="297">
        <v>4</v>
      </c>
      <c r="B6" s="293"/>
      <c r="C6" s="298"/>
      <c r="D6" s="299">
        <v>29</v>
      </c>
      <c r="E6" s="293"/>
      <c r="F6" s="298"/>
      <c r="G6" s="299">
        <v>54</v>
      </c>
      <c r="H6" s="293"/>
      <c r="I6" s="298"/>
      <c r="J6" s="299">
        <v>79</v>
      </c>
      <c r="K6" s="293"/>
      <c r="L6" s="298"/>
      <c r="M6" s="299">
        <v>104</v>
      </c>
      <c r="N6" s="293"/>
      <c r="O6" s="300"/>
      <c r="P6" s="299">
        <v>129</v>
      </c>
      <c r="Q6" s="293"/>
      <c r="R6" s="298"/>
      <c r="S6" s="299">
        <v>154</v>
      </c>
      <c r="T6" s="293"/>
      <c r="U6" s="298"/>
      <c r="V6" s="299">
        <v>179</v>
      </c>
      <c r="W6" s="293"/>
      <c r="X6" s="298"/>
      <c r="Y6" s="299">
        <v>204</v>
      </c>
      <c r="Z6" s="293"/>
      <c r="AA6" s="300"/>
      <c r="AB6" s="299">
        <v>229</v>
      </c>
      <c r="AC6" s="293"/>
      <c r="AD6" s="289" t="str">
        <f>IF('Base de données'!B7="","",'Base de données'!B7)</f>
        <v>B</v>
      </c>
      <c r="AE6" s="289">
        <v>6</v>
      </c>
      <c r="AF6" s="289"/>
    </row>
    <row r="7" spans="1:33" ht="15.75" thickBot="1" x14ac:dyDescent="0.3">
      <c r="A7" s="301">
        <v>5</v>
      </c>
      <c r="B7" s="293"/>
      <c r="C7" s="298"/>
      <c r="D7" s="302">
        <v>30</v>
      </c>
      <c r="E7" s="293"/>
      <c r="F7" s="298"/>
      <c r="G7" s="302">
        <v>55</v>
      </c>
      <c r="H7" s="293"/>
      <c r="I7" s="298"/>
      <c r="J7" s="302">
        <v>80</v>
      </c>
      <c r="K7" s="293"/>
      <c r="L7" s="298"/>
      <c r="M7" s="302">
        <v>105</v>
      </c>
      <c r="N7" s="293"/>
      <c r="O7" s="300"/>
      <c r="P7" s="302">
        <v>130</v>
      </c>
      <c r="Q7" s="293"/>
      <c r="R7" s="298"/>
      <c r="S7" s="302">
        <v>155</v>
      </c>
      <c r="T7" s="293"/>
      <c r="U7" s="298"/>
      <c r="V7" s="302">
        <v>180</v>
      </c>
      <c r="W7" s="293"/>
      <c r="X7" s="298"/>
      <c r="Y7" s="302">
        <v>205</v>
      </c>
      <c r="Z7" s="293"/>
      <c r="AA7" s="300"/>
      <c r="AB7" s="302">
        <v>230</v>
      </c>
      <c r="AC7" s="293"/>
      <c r="AD7" s="289" t="str">
        <f>IF('Base de données'!B8="","",'Base de données'!B8)</f>
        <v>A</v>
      </c>
      <c r="AE7" s="289">
        <v>7</v>
      </c>
      <c r="AF7" s="289"/>
    </row>
    <row r="8" spans="1:33" ht="15.75" thickBot="1" x14ac:dyDescent="0.3">
      <c r="A8" s="297">
        <v>6</v>
      </c>
      <c r="B8" s="293"/>
      <c r="C8" s="298"/>
      <c r="D8" s="299">
        <v>31</v>
      </c>
      <c r="E8" s="293"/>
      <c r="F8" s="298"/>
      <c r="G8" s="299">
        <v>56</v>
      </c>
      <c r="H8" s="293"/>
      <c r="I8" s="298"/>
      <c r="J8" s="299">
        <v>81</v>
      </c>
      <c r="K8" s="293"/>
      <c r="L8" s="298"/>
      <c r="M8" s="299">
        <v>106</v>
      </c>
      <c r="N8" s="293"/>
      <c r="O8" s="300"/>
      <c r="P8" s="299">
        <v>131</v>
      </c>
      <c r="Q8" s="293"/>
      <c r="R8" s="298"/>
      <c r="S8" s="299">
        <v>156</v>
      </c>
      <c r="T8" s="293"/>
      <c r="U8" s="298"/>
      <c r="V8" s="299">
        <v>181</v>
      </c>
      <c r="W8" s="293"/>
      <c r="X8" s="298"/>
      <c r="Y8" s="299">
        <v>206</v>
      </c>
      <c r="Z8" s="293"/>
      <c r="AA8" s="300"/>
      <c r="AB8" s="299">
        <v>231</v>
      </c>
      <c r="AC8" s="293"/>
      <c r="AD8" s="289" t="str">
        <f>IF('Base de données'!B9="","",'Base de données'!B9)</f>
        <v>B</v>
      </c>
      <c r="AE8" s="289">
        <v>8</v>
      </c>
      <c r="AF8" s="289"/>
    </row>
    <row r="9" spans="1:33" ht="15.75" thickBot="1" x14ac:dyDescent="0.3">
      <c r="A9" s="301">
        <v>7</v>
      </c>
      <c r="B9" s="293"/>
      <c r="C9" s="298"/>
      <c r="D9" s="302">
        <v>32</v>
      </c>
      <c r="E9" s="293"/>
      <c r="F9" s="298"/>
      <c r="G9" s="299">
        <v>57</v>
      </c>
      <c r="H9" s="293"/>
      <c r="I9" s="298"/>
      <c r="J9" s="302">
        <v>82</v>
      </c>
      <c r="K9" s="293"/>
      <c r="L9" s="298"/>
      <c r="M9" s="302">
        <v>107</v>
      </c>
      <c r="N9" s="293"/>
      <c r="O9" s="300"/>
      <c r="P9" s="302">
        <v>132</v>
      </c>
      <c r="Q9" s="293"/>
      <c r="R9" s="298"/>
      <c r="S9" s="302">
        <v>157</v>
      </c>
      <c r="T9" s="293"/>
      <c r="U9" s="298"/>
      <c r="V9" s="302">
        <v>182</v>
      </c>
      <c r="W9" s="293"/>
      <c r="X9" s="298"/>
      <c r="Y9" s="302">
        <v>207</v>
      </c>
      <c r="Z9" s="293"/>
      <c r="AA9" s="300"/>
      <c r="AB9" s="302">
        <v>232</v>
      </c>
      <c r="AC9" s="293"/>
      <c r="AD9" s="289" t="str">
        <f>IF('Base de données'!B10="","",'Base de données'!B10)</f>
        <v>A</v>
      </c>
      <c r="AE9" s="289">
        <v>9</v>
      </c>
      <c r="AF9" s="289"/>
    </row>
    <row r="10" spans="1:33" ht="15.75" thickBot="1" x14ac:dyDescent="0.3">
      <c r="A10" s="303">
        <v>8</v>
      </c>
      <c r="B10" s="293"/>
      <c r="C10" s="298"/>
      <c r="D10" s="299">
        <v>33</v>
      </c>
      <c r="E10" s="293"/>
      <c r="F10" s="298"/>
      <c r="G10" s="299">
        <v>58</v>
      </c>
      <c r="H10" s="293"/>
      <c r="I10" s="298"/>
      <c r="J10" s="299">
        <v>83</v>
      </c>
      <c r="K10" s="293"/>
      <c r="L10" s="298"/>
      <c r="M10" s="299">
        <v>108</v>
      </c>
      <c r="N10" s="293"/>
      <c r="O10" s="300"/>
      <c r="P10" s="299">
        <v>133</v>
      </c>
      <c r="Q10" s="293"/>
      <c r="R10" s="298"/>
      <c r="S10" s="299">
        <v>158</v>
      </c>
      <c r="T10" s="293"/>
      <c r="U10" s="298"/>
      <c r="V10" s="299">
        <v>183</v>
      </c>
      <c r="W10" s="293"/>
      <c r="X10" s="298"/>
      <c r="Y10" s="299">
        <v>208</v>
      </c>
      <c r="Z10" s="293"/>
      <c r="AA10" s="300"/>
      <c r="AB10" s="299">
        <v>233</v>
      </c>
      <c r="AC10" s="293"/>
      <c r="AD10" s="289" t="str">
        <f>IF('Base de données'!B11="","",'Base de données'!B11)</f>
        <v>B</v>
      </c>
      <c r="AE10" s="289">
        <v>10</v>
      </c>
      <c r="AF10" s="289"/>
    </row>
    <row r="11" spans="1:33" ht="15.75" thickBot="1" x14ac:dyDescent="0.3">
      <c r="A11" s="301">
        <v>9</v>
      </c>
      <c r="B11" s="293"/>
      <c r="C11" s="298"/>
      <c r="D11" s="302">
        <v>34</v>
      </c>
      <c r="E11" s="293"/>
      <c r="F11" s="298"/>
      <c r="G11" s="299">
        <v>59</v>
      </c>
      <c r="H11" s="293"/>
      <c r="I11" s="298"/>
      <c r="J11" s="302">
        <v>84</v>
      </c>
      <c r="K11" s="293"/>
      <c r="L11" s="298"/>
      <c r="M11" s="302">
        <v>109</v>
      </c>
      <c r="N11" s="293"/>
      <c r="O11" s="300"/>
      <c r="P11" s="302">
        <v>134</v>
      </c>
      <c r="Q11" s="293"/>
      <c r="R11" s="298"/>
      <c r="S11" s="302">
        <v>159</v>
      </c>
      <c r="T11" s="293"/>
      <c r="U11" s="298"/>
      <c r="V11" s="302">
        <v>184</v>
      </c>
      <c r="W11" s="293"/>
      <c r="X11" s="298"/>
      <c r="Y11" s="302">
        <v>209</v>
      </c>
      <c r="Z11" s="293"/>
      <c r="AA11" s="300"/>
      <c r="AB11" s="302">
        <v>234</v>
      </c>
      <c r="AC11" s="293"/>
      <c r="AD11" s="289" t="str">
        <f>IF('Base de données'!B12="","",'Base de données'!B12)</f>
        <v>A</v>
      </c>
      <c r="AE11" s="289">
        <v>11</v>
      </c>
      <c r="AF11" s="289"/>
    </row>
    <row r="12" spans="1:33" ht="15.75" thickBot="1" x14ac:dyDescent="0.3">
      <c r="A12" s="303">
        <v>10</v>
      </c>
      <c r="B12" s="293"/>
      <c r="C12" s="298"/>
      <c r="D12" s="299">
        <v>35</v>
      </c>
      <c r="E12" s="293"/>
      <c r="F12" s="298"/>
      <c r="G12" s="299">
        <v>60</v>
      </c>
      <c r="H12" s="293"/>
      <c r="I12" s="298"/>
      <c r="J12" s="299">
        <v>85</v>
      </c>
      <c r="K12" s="293"/>
      <c r="L12" s="298"/>
      <c r="M12" s="299">
        <v>110</v>
      </c>
      <c r="N12" s="293"/>
      <c r="O12" s="300"/>
      <c r="P12" s="299">
        <v>135</v>
      </c>
      <c r="Q12" s="293"/>
      <c r="R12" s="298"/>
      <c r="S12" s="299">
        <v>160</v>
      </c>
      <c r="T12" s="293"/>
      <c r="U12" s="298"/>
      <c r="V12" s="299">
        <v>185</v>
      </c>
      <c r="W12" s="293"/>
      <c r="X12" s="298"/>
      <c r="Y12" s="299">
        <v>210</v>
      </c>
      <c r="Z12" s="293"/>
      <c r="AA12" s="300"/>
      <c r="AB12" s="299">
        <v>235</v>
      </c>
      <c r="AC12" s="293"/>
      <c r="AD12" s="289" t="str">
        <f>IF('Base de données'!B13="","",'Base de données'!B13)</f>
        <v>B</v>
      </c>
      <c r="AE12" s="289">
        <v>12</v>
      </c>
      <c r="AF12" s="289"/>
    </row>
    <row r="13" spans="1:33" ht="15.75" thickBot="1" x14ac:dyDescent="0.3">
      <c r="A13" s="301">
        <v>11</v>
      </c>
      <c r="B13" s="293"/>
      <c r="C13" s="298"/>
      <c r="D13" s="302">
        <v>36</v>
      </c>
      <c r="E13" s="293"/>
      <c r="F13" s="298"/>
      <c r="G13" s="299">
        <v>61</v>
      </c>
      <c r="H13" s="293"/>
      <c r="I13" s="298"/>
      <c r="J13" s="302">
        <v>86</v>
      </c>
      <c r="K13" s="293"/>
      <c r="L13" s="298"/>
      <c r="M13" s="302">
        <v>111</v>
      </c>
      <c r="N13" s="293"/>
      <c r="O13" s="300"/>
      <c r="P13" s="302">
        <v>136</v>
      </c>
      <c r="Q13" s="293"/>
      <c r="R13" s="298"/>
      <c r="S13" s="302">
        <v>161</v>
      </c>
      <c r="T13" s="293"/>
      <c r="U13" s="298"/>
      <c r="V13" s="302">
        <v>186</v>
      </c>
      <c r="W13" s="293"/>
      <c r="X13" s="298"/>
      <c r="Y13" s="302">
        <v>211</v>
      </c>
      <c r="Z13" s="293"/>
      <c r="AA13" s="300"/>
      <c r="AB13" s="302">
        <v>236</v>
      </c>
      <c r="AC13" s="293"/>
      <c r="AD13" s="289" t="str">
        <f>IF('Base de données'!B14="","",'Base de données'!B14)</f>
        <v>A</v>
      </c>
      <c r="AE13" s="289">
        <v>13</v>
      </c>
      <c r="AF13" s="289"/>
    </row>
    <row r="14" spans="1:33" ht="15.75" thickBot="1" x14ac:dyDescent="0.3">
      <c r="A14" s="297">
        <v>12</v>
      </c>
      <c r="B14" s="293"/>
      <c r="C14" s="298"/>
      <c r="D14" s="299">
        <v>37</v>
      </c>
      <c r="E14" s="293"/>
      <c r="F14" s="298"/>
      <c r="G14" s="299">
        <v>62</v>
      </c>
      <c r="H14" s="293"/>
      <c r="I14" s="298"/>
      <c r="J14" s="299">
        <v>87</v>
      </c>
      <c r="K14" s="293"/>
      <c r="L14" s="298"/>
      <c r="M14" s="299">
        <v>112</v>
      </c>
      <c r="N14" s="293"/>
      <c r="O14" s="300"/>
      <c r="P14" s="299">
        <v>137</v>
      </c>
      <c r="Q14" s="293"/>
      <c r="R14" s="298"/>
      <c r="S14" s="299">
        <v>162</v>
      </c>
      <c r="T14" s="293"/>
      <c r="U14" s="298"/>
      <c r="V14" s="299">
        <v>187</v>
      </c>
      <c r="W14" s="293"/>
      <c r="X14" s="298"/>
      <c r="Y14" s="299">
        <v>212</v>
      </c>
      <c r="Z14" s="293"/>
      <c r="AA14" s="300"/>
      <c r="AB14" s="299">
        <v>237</v>
      </c>
      <c r="AC14" s="293"/>
      <c r="AD14" s="289" t="str">
        <f>IF('Base de données'!B15="","",'Base de données'!B15)</f>
        <v>B</v>
      </c>
      <c r="AE14" s="289">
        <v>14</v>
      </c>
      <c r="AF14" s="289"/>
    </row>
    <row r="15" spans="1:33" ht="15.75" thickBot="1" x14ac:dyDescent="0.3">
      <c r="A15" s="301">
        <v>13</v>
      </c>
      <c r="B15" s="293"/>
      <c r="C15" s="298"/>
      <c r="D15" s="302">
        <v>38</v>
      </c>
      <c r="E15" s="293"/>
      <c r="F15" s="298"/>
      <c r="G15" s="299">
        <v>63</v>
      </c>
      <c r="H15" s="293"/>
      <c r="I15" s="298"/>
      <c r="J15" s="302">
        <v>88</v>
      </c>
      <c r="K15" s="293"/>
      <c r="L15" s="298"/>
      <c r="M15" s="302">
        <v>113</v>
      </c>
      <c r="N15" s="293"/>
      <c r="O15" s="300"/>
      <c r="P15" s="302">
        <v>138</v>
      </c>
      <c r="Q15" s="293"/>
      <c r="R15" s="298"/>
      <c r="S15" s="302">
        <v>163</v>
      </c>
      <c r="T15" s="293"/>
      <c r="U15" s="298"/>
      <c r="V15" s="302">
        <v>188</v>
      </c>
      <c r="W15" s="293"/>
      <c r="X15" s="298"/>
      <c r="Y15" s="302">
        <v>213</v>
      </c>
      <c r="Z15" s="293"/>
      <c r="AA15" s="300"/>
      <c r="AB15" s="302">
        <v>238</v>
      </c>
      <c r="AC15" s="293"/>
      <c r="AD15" s="289" t="str">
        <f>IF('Base de données'!B16="","",'Base de données'!B16)</f>
        <v>A</v>
      </c>
      <c r="AE15" s="289">
        <v>15</v>
      </c>
      <c r="AF15" s="289"/>
    </row>
    <row r="16" spans="1:33" ht="15.75" thickBot="1" x14ac:dyDescent="0.3">
      <c r="A16" s="297">
        <v>14</v>
      </c>
      <c r="B16" s="293"/>
      <c r="C16" s="298"/>
      <c r="D16" s="299">
        <v>39</v>
      </c>
      <c r="E16" s="293"/>
      <c r="F16" s="298"/>
      <c r="G16" s="299">
        <v>64</v>
      </c>
      <c r="H16" s="293"/>
      <c r="I16" s="298"/>
      <c r="J16" s="299">
        <v>89</v>
      </c>
      <c r="K16" s="293"/>
      <c r="L16" s="298"/>
      <c r="M16" s="299">
        <v>114</v>
      </c>
      <c r="N16" s="293"/>
      <c r="O16" s="300"/>
      <c r="P16" s="299">
        <v>139</v>
      </c>
      <c r="Q16" s="293"/>
      <c r="R16" s="298"/>
      <c r="S16" s="299">
        <v>164</v>
      </c>
      <c r="T16" s="293"/>
      <c r="U16" s="298"/>
      <c r="V16" s="299">
        <v>189</v>
      </c>
      <c r="W16" s="293"/>
      <c r="X16" s="298"/>
      <c r="Y16" s="299">
        <v>214</v>
      </c>
      <c r="Z16" s="293"/>
      <c r="AA16" s="300"/>
      <c r="AB16" s="299">
        <v>239</v>
      </c>
      <c r="AC16" s="293"/>
      <c r="AD16" s="289" t="str">
        <f>IF('Base de données'!B17="","",'Base de données'!B17)</f>
        <v>B</v>
      </c>
      <c r="AE16" s="289">
        <v>16</v>
      </c>
      <c r="AF16" s="289"/>
    </row>
    <row r="17" spans="1:32" ht="15.75" thickBot="1" x14ac:dyDescent="0.3">
      <c r="A17" s="301">
        <v>15</v>
      </c>
      <c r="B17" s="293"/>
      <c r="C17" s="298"/>
      <c r="D17" s="302">
        <v>40</v>
      </c>
      <c r="E17" s="293"/>
      <c r="F17" s="298"/>
      <c r="G17" s="299">
        <v>65</v>
      </c>
      <c r="H17" s="293"/>
      <c r="I17" s="298"/>
      <c r="J17" s="302">
        <v>90</v>
      </c>
      <c r="K17" s="293"/>
      <c r="L17" s="298"/>
      <c r="M17" s="302">
        <v>115</v>
      </c>
      <c r="N17" s="293"/>
      <c r="O17" s="300"/>
      <c r="P17" s="302">
        <v>140</v>
      </c>
      <c r="Q17" s="293"/>
      <c r="R17" s="298"/>
      <c r="S17" s="302">
        <v>165</v>
      </c>
      <c r="T17" s="293"/>
      <c r="U17" s="298"/>
      <c r="V17" s="302">
        <v>190</v>
      </c>
      <c r="W17" s="293"/>
      <c r="X17" s="298"/>
      <c r="Y17" s="302">
        <v>215</v>
      </c>
      <c r="Z17" s="293"/>
      <c r="AA17" s="300"/>
      <c r="AB17" s="302">
        <v>240</v>
      </c>
      <c r="AC17" s="293"/>
      <c r="AD17" s="289" t="str">
        <f>IF('Base de données'!B18="","",'Base de données'!B18)</f>
        <v>A</v>
      </c>
      <c r="AE17" s="289">
        <v>17</v>
      </c>
      <c r="AF17" s="289"/>
    </row>
    <row r="18" spans="1:32" ht="15.75" thickBot="1" x14ac:dyDescent="0.3">
      <c r="A18" s="297">
        <v>16</v>
      </c>
      <c r="B18" s="293"/>
      <c r="C18" s="298"/>
      <c r="D18" s="299">
        <v>41</v>
      </c>
      <c r="E18" s="293"/>
      <c r="F18" s="298"/>
      <c r="G18" s="299">
        <v>66</v>
      </c>
      <c r="H18" s="293"/>
      <c r="I18" s="298"/>
      <c r="J18" s="299">
        <v>91</v>
      </c>
      <c r="K18" s="293"/>
      <c r="L18" s="298"/>
      <c r="M18" s="299">
        <v>116</v>
      </c>
      <c r="N18" s="293"/>
      <c r="O18" s="300"/>
      <c r="P18" s="299">
        <v>141</v>
      </c>
      <c r="Q18" s="293"/>
      <c r="R18" s="298"/>
      <c r="S18" s="299">
        <v>166</v>
      </c>
      <c r="T18" s="293"/>
      <c r="U18" s="298"/>
      <c r="V18" s="299">
        <v>191</v>
      </c>
      <c r="W18" s="293"/>
      <c r="X18" s="298"/>
      <c r="Y18" s="299">
        <v>216</v>
      </c>
      <c r="Z18" s="293"/>
      <c r="AA18" s="300"/>
      <c r="AB18" s="299">
        <v>241</v>
      </c>
      <c r="AC18" s="293"/>
      <c r="AD18" s="289" t="str">
        <f>IF('Base de données'!B19="","",'Base de données'!B19)</f>
        <v>B</v>
      </c>
      <c r="AE18" s="289">
        <v>18</v>
      </c>
      <c r="AF18" s="289"/>
    </row>
    <row r="19" spans="1:32" ht="15.75" thickBot="1" x14ac:dyDescent="0.3">
      <c r="A19" s="301">
        <v>17</v>
      </c>
      <c r="B19" s="293"/>
      <c r="C19" s="298"/>
      <c r="D19" s="302">
        <v>42</v>
      </c>
      <c r="E19" s="293"/>
      <c r="F19" s="298"/>
      <c r="G19" s="299">
        <v>67</v>
      </c>
      <c r="H19" s="293"/>
      <c r="I19" s="298"/>
      <c r="J19" s="302">
        <v>92</v>
      </c>
      <c r="K19" s="293"/>
      <c r="L19" s="298"/>
      <c r="M19" s="302">
        <v>117</v>
      </c>
      <c r="N19" s="293"/>
      <c r="O19" s="300"/>
      <c r="P19" s="302">
        <v>142</v>
      </c>
      <c r="Q19" s="293"/>
      <c r="R19" s="298"/>
      <c r="S19" s="302">
        <v>167</v>
      </c>
      <c r="T19" s="293"/>
      <c r="U19" s="298"/>
      <c r="V19" s="302">
        <v>192</v>
      </c>
      <c r="W19" s="293"/>
      <c r="X19" s="298"/>
      <c r="Y19" s="302">
        <v>217</v>
      </c>
      <c r="Z19" s="293"/>
      <c r="AA19" s="300"/>
      <c r="AB19" s="302">
        <v>242</v>
      </c>
      <c r="AC19" s="293"/>
      <c r="AD19" s="289" t="str">
        <f>IF('Base de données'!B20="","",'Base de données'!B20)</f>
        <v>A</v>
      </c>
      <c r="AE19" s="289">
        <v>19</v>
      </c>
      <c r="AF19" s="289"/>
    </row>
    <row r="20" spans="1:32" ht="15.75" thickBot="1" x14ac:dyDescent="0.3">
      <c r="A20" s="297">
        <v>18</v>
      </c>
      <c r="B20" s="293"/>
      <c r="C20" s="298"/>
      <c r="D20" s="299">
        <v>43</v>
      </c>
      <c r="E20" s="293"/>
      <c r="F20" s="298"/>
      <c r="G20" s="299">
        <v>68</v>
      </c>
      <c r="H20" s="293"/>
      <c r="I20" s="298"/>
      <c r="J20" s="299">
        <v>93</v>
      </c>
      <c r="K20" s="293"/>
      <c r="L20" s="298"/>
      <c r="M20" s="299">
        <v>118</v>
      </c>
      <c r="N20" s="293"/>
      <c r="O20" s="300"/>
      <c r="P20" s="299">
        <v>143</v>
      </c>
      <c r="Q20" s="293"/>
      <c r="R20" s="298"/>
      <c r="S20" s="299">
        <v>168</v>
      </c>
      <c r="T20" s="293"/>
      <c r="U20" s="298"/>
      <c r="V20" s="299">
        <v>193</v>
      </c>
      <c r="W20" s="293"/>
      <c r="X20" s="298"/>
      <c r="Y20" s="299">
        <v>218</v>
      </c>
      <c r="Z20" s="293"/>
      <c r="AA20" s="300"/>
      <c r="AB20" s="299">
        <v>243</v>
      </c>
      <c r="AC20" s="293"/>
      <c r="AD20" s="289" t="str">
        <f>IF('Base de données'!B21="","",'Base de données'!B21)</f>
        <v>B</v>
      </c>
      <c r="AE20" s="289">
        <v>20</v>
      </c>
      <c r="AF20" s="289"/>
    </row>
    <row r="21" spans="1:32" ht="15.75" thickBot="1" x14ac:dyDescent="0.3">
      <c r="A21" s="301">
        <v>19</v>
      </c>
      <c r="B21" s="293"/>
      <c r="C21" s="298"/>
      <c r="D21" s="302">
        <v>44</v>
      </c>
      <c r="E21" s="293"/>
      <c r="F21" s="298"/>
      <c r="G21" s="299">
        <v>69</v>
      </c>
      <c r="H21" s="293"/>
      <c r="I21" s="298"/>
      <c r="J21" s="302">
        <v>94</v>
      </c>
      <c r="K21" s="293"/>
      <c r="L21" s="298"/>
      <c r="M21" s="302">
        <v>119</v>
      </c>
      <c r="N21" s="293"/>
      <c r="O21" s="300"/>
      <c r="P21" s="302">
        <v>144</v>
      </c>
      <c r="Q21" s="293"/>
      <c r="R21" s="298"/>
      <c r="S21" s="302">
        <v>169</v>
      </c>
      <c r="T21" s="293"/>
      <c r="U21" s="298"/>
      <c r="V21" s="302">
        <v>194</v>
      </c>
      <c r="W21" s="293"/>
      <c r="X21" s="298"/>
      <c r="Y21" s="302">
        <v>219</v>
      </c>
      <c r="Z21" s="293"/>
      <c r="AA21" s="300"/>
      <c r="AB21" s="302">
        <v>244</v>
      </c>
      <c r="AC21" s="293"/>
      <c r="AD21" s="289" t="str">
        <f>IF('Base de données'!B22="","",'Base de données'!B22)</f>
        <v>A</v>
      </c>
      <c r="AE21" s="289">
        <v>21</v>
      </c>
      <c r="AF21" s="289"/>
    </row>
    <row r="22" spans="1:32" ht="15.75" thickBot="1" x14ac:dyDescent="0.3">
      <c r="A22" s="297">
        <v>20</v>
      </c>
      <c r="B22" s="293"/>
      <c r="C22" s="298"/>
      <c r="D22" s="299">
        <v>45</v>
      </c>
      <c r="E22" s="293"/>
      <c r="F22" s="298"/>
      <c r="G22" s="299">
        <v>70</v>
      </c>
      <c r="H22" s="293"/>
      <c r="I22" s="298"/>
      <c r="J22" s="299">
        <v>95</v>
      </c>
      <c r="K22" s="293"/>
      <c r="L22" s="298"/>
      <c r="M22" s="299">
        <v>120</v>
      </c>
      <c r="N22" s="293"/>
      <c r="O22" s="300"/>
      <c r="P22" s="299">
        <v>145</v>
      </c>
      <c r="Q22" s="293"/>
      <c r="R22" s="298"/>
      <c r="S22" s="299">
        <v>170</v>
      </c>
      <c r="T22" s="293"/>
      <c r="U22" s="298"/>
      <c r="V22" s="299">
        <v>195</v>
      </c>
      <c r="W22" s="293"/>
      <c r="X22" s="298"/>
      <c r="Y22" s="299">
        <v>220</v>
      </c>
      <c r="Z22" s="293"/>
      <c r="AA22" s="300"/>
      <c r="AB22" s="299">
        <v>245</v>
      </c>
      <c r="AC22" s="293"/>
      <c r="AD22" s="289" t="str">
        <f>IF('Base de données'!B23="","",'Base de données'!B23)</f>
        <v>B</v>
      </c>
      <c r="AE22" s="289">
        <v>22</v>
      </c>
      <c r="AF22" s="289"/>
    </row>
    <row r="23" spans="1:32" ht="15.75" thickBot="1" x14ac:dyDescent="0.3">
      <c r="A23" s="301">
        <v>21</v>
      </c>
      <c r="B23" s="293"/>
      <c r="C23" s="298"/>
      <c r="D23" s="302">
        <v>46</v>
      </c>
      <c r="E23" s="293"/>
      <c r="F23" s="298"/>
      <c r="G23" s="299">
        <v>71</v>
      </c>
      <c r="H23" s="293"/>
      <c r="I23" s="298"/>
      <c r="J23" s="302">
        <v>96</v>
      </c>
      <c r="K23" s="293"/>
      <c r="L23" s="298"/>
      <c r="M23" s="302">
        <v>121</v>
      </c>
      <c r="N23" s="293"/>
      <c r="O23" s="300"/>
      <c r="P23" s="302">
        <v>146</v>
      </c>
      <c r="Q23" s="293"/>
      <c r="R23" s="298"/>
      <c r="S23" s="302">
        <v>171</v>
      </c>
      <c r="T23" s="293"/>
      <c r="U23" s="298"/>
      <c r="V23" s="302">
        <v>196</v>
      </c>
      <c r="W23" s="293"/>
      <c r="X23" s="298"/>
      <c r="Y23" s="302">
        <v>221</v>
      </c>
      <c r="Z23" s="293"/>
      <c r="AA23" s="300"/>
      <c r="AB23" s="302">
        <v>246</v>
      </c>
      <c r="AC23" s="293"/>
      <c r="AD23" s="289" t="str">
        <f>IF('Base de données'!B24="","",'Base de données'!B24)</f>
        <v>A</v>
      </c>
      <c r="AE23" s="289">
        <v>23</v>
      </c>
      <c r="AF23" s="289"/>
    </row>
    <row r="24" spans="1:32" ht="15.75" thickBot="1" x14ac:dyDescent="0.3">
      <c r="A24" s="297">
        <v>22</v>
      </c>
      <c r="B24" s="293"/>
      <c r="C24" s="298"/>
      <c r="D24" s="299">
        <v>47</v>
      </c>
      <c r="E24" s="293"/>
      <c r="F24" s="298"/>
      <c r="G24" s="299">
        <v>72</v>
      </c>
      <c r="H24" s="293"/>
      <c r="I24" s="298"/>
      <c r="J24" s="299">
        <v>97</v>
      </c>
      <c r="K24" s="293"/>
      <c r="L24" s="298"/>
      <c r="M24" s="299">
        <v>122</v>
      </c>
      <c r="N24" s="293"/>
      <c r="O24" s="300"/>
      <c r="P24" s="299">
        <v>147</v>
      </c>
      <c r="Q24" s="293"/>
      <c r="R24" s="298"/>
      <c r="S24" s="299">
        <v>172</v>
      </c>
      <c r="T24" s="293"/>
      <c r="U24" s="298"/>
      <c r="V24" s="299">
        <v>197</v>
      </c>
      <c r="W24" s="293"/>
      <c r="X24" s="298"/>
      <c r="Y24" s="299">
        <v>222</v>
      </c>
      <c r="Z24" s="293"/>
      <c r="AA24" s="300"/>
      <c r="AB24" s="299">
        <v>247</v>
      </c>
      <c r="AC24" s="293"/>
      <c r="AD24" s="289" t="str">
        <f>IF('Base de données'!B25="","",'Base de données'!B25)</f>
        <v>B</v>
      </c>
      <c r="AE24" s="289">
        <v>24</v>
      </c>
      <c r="AF24" s="289"/>
    </row>
    <row r="25" spans="1:32" ht="15.75" thickBot="1" x14ac:dyDescent="0.3">
      <c r="A25" s="301">
        <v>23</v>
      </c>
      <c r="B25" s="293"/>
      <c r="C25" s="298"/>
      <c r="D25" s="302">
        <v>48</v>
      </c>
      <c r="E25" s="293"/>
      <c r="F25" s="298"/>
      <c r="G25" s="299">
        <v>73</v>
      </c>
      <c r="H25" s="293"/>
      <c r="I25" s="298"/>
      <c r="J25" s="302">
        <v>98</v>
      </c>
      <c r="K25" s="293"/>
      <c r="L25" s="298"/>
      <c r="M25" s="302">
        <v>123</v>
      </c>
      <c r="N25" s="293"/>
      <c r="O25" s="300"/>
      <c r="P25" s="302">
        <v>148</v>
      </c>
      <c r="Q25" s="293"/>
      <c r="R25" s="298"/>
      <c r="S25" s="302">
        <v>173</v>
      </c>
      <c r="T25" s="293"/>
      <c r="U25" s="298"/>
      <c r="V25" s="302">
        <v>198</v>
      </c>
      <c r="W25" s="293"/>
      <c r="X25" s="298"/>
      <c r="Y25" s="302">
        <v>223</v>
      </c>
      <c r="Z25" s="293"/>
      <c r="AA25" s="300"/>
      <c r="AB25" s="302">
        <v>248</v>
      </c>
      <c r="AC25" s="293"/>
      <c r="AD25" s="289" t="str">
        <f>IF('Base de données'!B26="","",'Base de données'!B26)</f>
        <v>A</v>
      </c>
      <c r="AE25" s="289">
        <v>25</v>
      </c>
      <c r="AF25" s="289"/>
    </row>
    <row r="26" spans="1:32" ht="15.75" thickBot="1" x14ac:dyDescent="0.3">
      <c r="A26" s="297">
        <v>24</v>
      </c>
      <c r="B26" s="293"/>
      <c r="C26" s="298"/>
      <c r="D26" s="299">
        <v>49</v>
      </c>
      <c r="E26" s="293"/>
      <c r="F26" s="298"/>
      <c r="G26" s="299">
        <v>74</v>
      </c>
      <c r="H26" s="293"/>
      <c r="I26" s="298"/>
      <c r="J26" s="299">
        <v>99</v>
      </c>
      <c r="K26" s="293"/>
      <c r="L26" s="298"/>
      <c r="M26" s="299">
        <v>124</v>
      </c>
      <c r="N26" s="293"/>
      <c r="O26" s="300"/>
      <c r="P26" s="299">
        <v>149</v>
      </c>
      <c r="Q26" s="293"/>
      <c r="R26" s="298"/>
      <c r="S26" s="299">
        <v>174</v>
      </c>
      <c r="T26" s="293"/>
      <c r="U26" s="298"/>
      <c r="V26" s="299">
        <v>199</v>
      </c>
      <c r="W26" s="293"/>
      <c r="X26" s="298"/>
      <c r="Y26" s="299">
        <v>224</v>
      </c>
      <c r="Z26" s="293"/>
      <c r="AA26" s="300"/>
      <c r="AB26" s="299">
        <v>249</v>
      </c>
      <c r="AC26" s="293"/>
      <c r="AD26" s="289" t="str">
        <f>IF('Base de données'!B27="","",'Base de données'!B27)</f>
        <v>B</v>
      </c>
      <c r="AE26" s="289">
        <v>26</v>
      </c>
      <c r="AF26" s="289"/>
    </row>
    <row r="27" spans="1:32" ht="15.75" thickBot="1" x14ac:dyDescent="0.3">
      <c r="A27" s="304">
        <v>25</v>
      </c>
      <c r="B27" s="293"/>
      <c r="C27" s="305"/>
      <c r="D27" s="306">
        <v>50</v>
      </c>
      <c r="E27" s="293"/>
      <c r="F27" s="305"/>
      <c r="G27" s="307">
        <v>75</v>
      </c>
      <c r="H27" s="293"/>
      <c r="I27" s="305"/>
      <c r="J27" s="306">
        <v>100</v>
      </c>
      <c r="K27" s="293"/>
      <c r="L27" s="305"/>
      <c r="M27" s="306">
        <v>125</v>
      </c>
      <c r="N27" s="293"/>
      <c r="O27" s="308"/>
      <c r="P27" s="306">
        <v>150</v>
      </c>
      <c r="Q27" s="293"/>
      <c r="R27" s="305"/>
      <c r="S27" s="306">
        <v>175</v>
      </c>
      <c r="T27" s="293"/>
      <c r="U27" s="305"/>
      <c r="V27" s="306">
        <v>200</v>
      </c>
      <c r="W27" s="293"/>
      <c r="X27" s="305"/>
      <c r="Y27" s="306">
        <v>225</v>
      </c>
      <c r="Z27" s="293"/>
      <c r="AA27" s="308"/>
      <c r="AB27" s="306">
        <v>250</v>
      </c>
      <c r="AC27" s="293"/>
      <c r="AD27" s="289" t="str">
        <f>IF('Base de données'!B28="","",'Base de données'!B28)</f>
        <v>A</v>
      </c>
      <c r="AE27" s="289">
        <v>27</v>
      </c>
      <c r="AF27" s="289"/>
    </row>
    <row r="28" spans="1:32" ht="15.75" thickBot="1" x14ac:dyDescent="0.3">
      <c r="A28" s="309"/>
      <c r="B28" s="310"/>
      <c r="C28" s="309"/>
      <c r="D28" s="309"/>
      <c r="E28" s="309"/>
      <c r="F28" s="309"/>
      <c r="G28" s="309"/>
      <c r="H28" s="309"/>
      <c r="I28" s="309"/>
      <c r="J28" s="309"/>
      <c r="K28" s="309"/>
      <c r="L28" s="309"/>
      <c r="M28" s="309"/>
      <c r="N28" s="309"/>
      <c r="O28" s="309"/>
      <c r="P28" s="309"/>
      <c r="Q28" s="309"/>
      <c r="R28" s="309"/>
      <c r="S28" s="309"/>
      <c r="T28" s="309"/>
      <c r="U28" s="309"/>
      <c r="V28" s="309"/>
      <c r="W28" s="309"/>
      <c r="X28" s="309"/>
      <c r="Y28" s="309"/>
      <c r="Z28" s="309"/>
      <c r="AA28" s="309"/>
      <c r="AB28" s="309"/>
      <c r="AC28" s="289"/>
      <c r="AD28" s="289" t="str">
        <f>IF('Base de données'!B29="","",'Base de données'!B29)</f>
        <v>B</v>
      </c>
      <c r="AE28" s="289">
        <v>28</v>
      </c>
      <c r="AF28" s="289"/>
    </row>
    <row r="29" spans="1:32" ht="16.5" thickBot="1" x14ac:dyDescent="0.3">
      <c r="A29" s="311" t="s">
        <v>22</v>
      </c>
      <c r="B29" s="37" t="str">
        <f>IF(SUM(B3:B27)=0,"",SUM(B3:B27))</f>
        <v/>
      </c>
      <c r="C29" s="309"/>
      <c r="D29" s="309"/>
      <c r="E29" s="38" t="str">
        <f>IF(SUM(E3:E27)=0,"",SUM(E3:E27))</f>
        <v/>
      </c>
      <c r="F29" s="309"/>
      <c r="G29" s="309"/>
      <c r="H29" s="38" t="str">
        <f>IF(SUM(H3:H27)=0,"",SUM(H3:H27))</f>
        <v/>
      </c>
      <c r="I29" s="309"/>
      <c r="J29" s="309"/>
      <c r="K29" s="38" t="str">
        <f>IF(SUM(K3:K27)=0,"",SUM(K3:K27))</f>
        <v/>
      </c>
      <c r="L29" s="309"/>
      <c r="M29" s="309"/>
      <c r="N29" s="38" t="str">
        <f>IF(SUM(N3:N27)=0,"",SUM(N3:N27))</f>
        <v/>
      </c>
      <c r="O29" s="309"/>
      <c r="P29" s="309"/>
      <c r="Q29" s="38" t="str">
        <f>IF(SUM(Q3:Q27)=0,"",SUM(Q3:Q27))</f>
        <v/>
      </c>
      <c r="R29" s="309"/>
      <c r="S29" s="309"/>
      <c r="T29" s="38" t="str">
        <f>IF(SUM(T3:T27)=0,"",SUM(T3:T27))</f>
        <v/>
      </c>
      <c r="U29" s="309"/>
      <c r="V29" s="309"/>
      <c r="W29" s="38" t="str">
        <f>IF(SUM(W3:W27)=0,"",SUM(W3:W27))</f>
        <v/>
      </c>
      <c r="X29" s="309"/>
      <c r="Y29" s="309"/>
      <c r="Z29" s="38" t="str">
        <f>IF(SUM(Z3:Z27)=0,"",SUM(Z3:Z27))</f>
        <v/>
      </c>
      <c r="AA29" s="309"/>
      <c r="AB29" s="309"/>
      <c r="AC29" s="38" t="str">
        <f>IF(SUM(AC3:AC27)=0,"",SUM(AC3:AC27))</f>
        <v/>
      </c>
      <c r="AD29" s="289" t="str">
        <f>IF('Base de données'!B30="","",'Base de données'!B30)</f>
        <v/>
      </c>
      <c r="AE29" s="289">
        <v>29</v>
      </c>
      <c r="AF29" s="289"/>
    </row>
    <row r="30" spans="1:32" ht="16.5" thickBot="1" x14ac:dyDescent="0.3">
      <c r="A30" s="312"/>
      <c r="B30" s="313"/>
      <c r="C30" s="289"/>
      <c r="D30" s="289"/>
      <c r="E30" s="289"/>
      <c r="F30" s="289"/>
      <c r="G30" s="289"/>
      <c r="H30" s="289"/>
      <c r="I30" s="289"/>
      <c r="J30" s="289"/>
      <c r="K30" s="289"/>
      <c r="L30" s="289"/>
      <c r="M30" s="289"/>
      <c r="N30" s="289"/>
      <c r="O30" s="289"/>
      <c r="P30" s="289"/>
      <c r="Q30" s="314"/>
      <c r="R30" s="289"/>
      <c r="S30" s="289"/>
      <c r="T30" s="314"/>
      <c r="U30" s="289"/>
      <c r="V30" s="289"/>
      <c r="W30" s="314"/>
      <c r="X30" s="289"/>
      <c r="Y30" s="289"/>
      <c r="Z30" s="314"/>
      <c r="AA30" s="289"/>
      <c r="AB30" s="289"/>
      <c r="AC30" s="289"/>
      <c r="AD30" s="289" t="str">
        <f>IF('Base de données'!B31="","",'Base de données'!B31)</f>
        <v>B</v>
      </c>
      <c r="AE30" s="289">
        <v>30</v>
      </c>
      <c r="AF30" s="289"/>
    </row>
    <row r="31" spans="1:32" x14ac:dyDescent="0.25">
      <c r="A31" s="345">
        <f>SUM(B29:AC29)</f>
        <v>0</v>
      </c>
      <c r="B31" s="346"/>
      <c r="C31" s="289"/>
      <c r="D31" s="289"/>
      <c r="E31" s="315"/>
      <c r="F31" s="315"/>
      <c r="G31" s="315"/>
      <c r="H31" s="315"/>
      <c r="I31" s="315"/>
      <c r="J31" s="315"/>
      <c r="K31" s="289"/>
      <c r="L31" s="289"/>
      <c r="M31" s="289"/>
      <c r="N31" s="315"/>
      <c r="O31" s="315"/>
      <c r="P31" s="315"/>
      <c r="Q31" s="315"/>
      <c r="R31" s="315"/>
      <c r="S31" s="315"/>
      <c r="T31" s="289"/>
      <c r="U31" s="289"/>
      <c r="V31" s="315"/>
      <c r="W31" s="315"/>
      <c r="X31" s="315"/>
      <c r="Y31" s="315"/>
      <c r="Z31" s="315"/>
      <c r="AA31" s="315"/>
      <c r="AB31" s="315"/>
      <c r="AC31" s="289"/>
      <c r="AD31" s="289" t="str">
        <f>IF('Base de données'!B32="","",'Base de données'!B32)</f>
        <v>A</v>
      </c>
      <c r="AE31" s="289">
        <v>31</v>
      </c>
      <c r="AF31" s="289"/>
    </row>
    <row r="32" spans="1:32" ht="15.75" thickBot="1" x14ac:dyDescent="0.3">
      <c r="A32" s="347"/>
      <c r="B32" s="348"/>
      <c r="C32" s="289"/>
      <c r="D32" s="289"/>
      <c r="E32" s="315"/>
      <c r="F32" s="315"/>
      <c r="G32" s="315"/>
      <c r="H32" s="315"/>
      <c r="I32" s="315"/>
      <c r="J32" s="315"/>
      <c r="K32" s="289"/>
      <c r="L32" s="289"/>
      <c r="M32" s="289"/>
      <c r="N32" s="315"/>
      <c r="O32" s="315"/>
      <c r="P32" s="315"/>
      <c r="Q32" s="315"/>
      <c r="R32" s="315"/>
      <c r="S32" s="315"/>
      <c r="T32" s="289"/>
      <c r="U32" s="289"/>
      <c r="V32" s="315"/>
      <c r="W32" s="315"/>
      <c r="X32" s="315"/>
      <c r="Y32" s="315"/>
      <c r="Z32" s="315"/>
      <c r="AA32" s="315"/>
      <c r="AB32" s="315"/>
      <c r="AC32" s="289"/>
      <c r="AD32" s="289" t="str">
        <f>IF('Base de données'!B33="","",'Base de données'!B33)</f>
        <v>B</v>
      </c>
      <c r="AE32" s="289">
        <v>32</v>
      </c>
      <c r="AF32" s="289"/>
    </row>
    <row r="33" spans="5:31" x14ac:dyDescent="0.25">
      <c r="E33" s="278"/>
      <c r="F33" s="278"/>
      <c r="G33" s="278"/>
      <c r="H33" s="278"/>
      <c r="I33" s="278"/>
      <c r="J33" s="278"/>
      <c r="N33" s="278"/>
      <c r="O33" s="278"/>
      <c r="P33" s="278"/>
      <c r="Q33" s="278"/>
      <c r="R33" s="278"/>
      <c r="S33" s="278"/>
      <c r="V33" s="278"/>
      <c r="W33" s="278"/>
      <c r="X33" s="278"/>
      <c r="Y33" s="278"/>
      <c r="Z33" s="278"/>
      <c r="AA33" s="278"/>
      <c r="AB33" s="278"/>
      <c r="AD33" s="274" t="str">
        <f>IF('Base de données'!B34="","",'Base de données'!B34)</f>
        <v>A</v>
      </c>
      <c r="AE33" s="274">
        <v>33</v>
      </c>
    </row>
    <row r="34" spans="5:31" x14ac:dyDescent="0.25">
      <c r="E34" s="278"/>
      <c r="F34" s="278"/>
      <c r="G34" s="278"/>
      <c r="H34" s="278"/>
      <c r="I34" s="278"/>
      <c r="J34" s="278"/>
      <c r="N34" s="278"/>
      <c r="O34" s="278"/>
      <c r="P34" s="278"/>
      <c r="Q34" s="278"/>
      <c r="R34" s="278"/>
      <c r="S34" s="278"/>
      <c r="V34" s="278"/>
      <c r="W34" s="278"/>
      <c r="X34" s="278"/>
      <c r="Y34" s="278"/>
      <c r="Z34" s="278"/>
      <c r="AA34" s="278"/>
      <c r="AB34" s="278"/>
      <c r="AD34" s="274" t="str">
        <f>IF('Base de données'!B35="","",'Base de données'!B35)</f>
        <v>B</v>
      </c>
      <c r="AE34" s="274">
        <v>34</v>
      </c>
    </row>
    <row r="35" spans="5:31" x14ac:dyDescent="0.25">
      <c r="AD35" s="274" t="str">
        <f>IF('Base de données'!B36="","",'Base de données'!B36)</f>
        <v>A</v>
      </c>
      <c r="AE35" s="274">
        <v>35</v>
      </c>
    </row>
    <row r="36" spans="5:31" x14ac:dyDescent="0.25">
      <c r="AD36" s="274" t="str">
        <f>IF('Base de données'!B37="","",'Base de données'!B37)</f>
        <v>B</v>
      </c>
      <c r="AE36" s="274">
        <v>36</v>
      </c>
    </row>
    <row r="37" spans="5:31" x14ac:dyDescent="0.25">
      <c r="AD37" s="274" t="str">
        <f>IF('Base de données'!B38="","",'Base de données'!B38)</f>
        <v/>
      </c>
      <c r="AE37" s="274">
        <v>37</v>
      </c>
    </row>
    <row r="38" spans="5:31" x14ac:dyDescent="0.25">
      <c r="AD38" s="274" t="str">
        <f>IF('Base de données'!B39="","",'Base de données'!B39)</f>
        <v>B</v>
      </c>
      <c r="AE38" s="274">
        <v>38</v>
      </c>
    </row>
    <row r="39" spans="5:31" x14ac:dyDescent="0.25">
      <c r="AD39" s="274" t="str">
        <f>IF('Base de données'!B40="","",'Base de données'!B40)</f>
        <v>A</v>
      </c>
      <c r="AE39" s="274">
        <v>39</v>
      </c>
    </row>
    <row r="40" spans="5:31" x14ac:dyDescent="0.25">
      <c r="AD40" s="274" t="str">
        <f>IF('Base de données'!B41="","",'Base de données'!B41)</f>
        <v>B</v>
      </c>
      <c r="AE40" s="274">
        <v>40</v>
      </c>
    </row>
    <row r="41" spans="5:31" x14ac:dyDescent="0.25">
      <c r="AD41" s="274" t="str">
        <f>IF('Base de données'!B42="","",'Base de données'!B42)</f>
        <v>B</v>
      </c>
      <c r="AE41" s="274">
        <v>41</v>
      </c>
    </row>
    <row r="42" spans="5:31" x14ac:dyDescent="0.25">
      <c r="AD42" s="274" t="str">
        <f>IF('Base de données'!B43="","",'Base de données'!B43)</f>
        <v>B</v>
      </c>
      <c r="AE42" s="274">
        <v>42</v>
      </c>
    </row>
    <row r="43" spans="5:31" x14ac:dyDescent="0.25">
      <c r="AD43" s="274" t="str">
        <f>IF('Base de données'!B44="","",'Base de données'!B44)</f>
        <v>A</v>
      </c>
      <c r="AE43" s="274">
        <v>43</v>
      </c>
    </row>
    <row r="44" spans="5:31" x14ac:dyDescent="0.25">
      <c r="AD44" s="274" t="str">
        <f>IF('Base de données'!B45="","",'Base de données'!B45)</f>
        <v>B</v>
      </c>
      <c r="AE44" s="274">
        <v>44</v>
      </c>
    </row>
    <row r="45" spans="5:31" x14ac:dyDescent="0.25">
      <c r="AD45" s="274" t="str">
        <f>IF('Base de données'!B46="","",'Base de données'!B46)</f>
        <v>A</v>
      </c>
      <c r="AE45" s="274">
        <v>45</v>
      </c>
    </row>
    <row r="46" spans="5:31" x14ac:dyDescent="0.25">
      <c r="AD46" s="274" t="str">
        <f>IF('Base de données'!B47="","",'Base de données'!B47)</f>
        <v>B</v>
      </c>
      <c r="AE46" s="274">
        <v>46</v>
      </c>
    </row>
    <row r="47" spans="5:31" x14ac:dyDescent="0.25">
      <c r="AD47" s="274" t="str">
        <f>IF('Base de données'!B48="","",'Base de données'!B48)</f>
        <v>A</v>
      </c>
      <c r="AE47" s="274">
        <v>47</v>
      </c>
    </row>
    <row r="48" spans="5:31" x14ac:dyDescent="0.25">
      <c r="AD48" s="274" t="str">
        <f>IF('Base de données'!B49="","",'Base de données'!B49)</f>
        <v>B</v>
      </c>
      <c r="AE48" s="274">
        <v>48</v>
      </c>
    </row>
    <row r="49" spans="30:31" x14ac:dyDescent="0.25">
      <c r="AD49" s="274" t="str">
        <f>IF('Base de données'!B50="","",'Base de données'!B50)</f>
        <v/>
      </c>
      <c r="AE49" s="274">
        <v>49</v>
      </c>
    </row>
    <row r="50" spans="30:31" x14ac:dyDescent="0.25">
      <c r="AD50" s="274" t="str">
        <f>IF('Base de données'!B51="","",'Base de données'!B51)</f>
        <v>B</v>
      </c>
      <c r="AE50" s="274">
        <v>50</v>
      </c>
    </row>
    <row r="51" spans="30:31" x14ac:dyDescent="0.25">
      <c r="AD51" s="274" t="str">
        <f>IF('Base de données'!B52="","",'Base de données'!B52)</f>
        <v>A</v>
      </c>
      <c r="AE51" s="274">
        <v>51</v>
      </c>
    </row>
    <row r="52" spans="30:31" x14ac:dyDescent="0.25">
      <c r="AD52" s="274" t="str">
        <f>IF('Base de données'!B53="","",'Base de données'!B53)</f>
        <v>B</v>
      </c>
      <c r="AE52" s="274">
        <v>52</v>
      </c>
    </row>
    <row r="53" spans="30:31" x14ac:dyDescent="0.25">
      <c r="AD53" s="274" t="str">
        <f>IF('Base de données'!B54="","",'Base de données'!B54)</f>
        <v>A</v>
      </c>
      <c r="AE53" s="274">
        <v>53</v>
      </c>
    </row>
    <row r="54" spans="30:31" x14ac:dyDescent="0.25">
      <c r="AD54" s="274" t="str">
        <f>IF('Base de données'!B55="","",'Base de données'!B55)</f>
        <v>B</v>
      </c>
      <c r="AE54" s="274">
        <v>54</v>
      </c>
    </row>
    <row r="55" spans="30:31" x14ac:dyDescent="0.25">
      <c r="AD55" s="274" t="str">
        <f>IF('Base de données'!B56="","",'Base de données'!B56)</f>
        <v>A</v>
      </c>
      <c r="AE55" s="274">
        <v>55</v>
      </c>
    </row>
    <row r="56" spans="30:31" x14ac:dyDescent="0.25">
      <c r="AD56" s="274" t="str">
        <f>IF('Base de données'!B57="","",'Base de données'!B57)</f>
        <v>B</v>
      </c>
      <c r="AE56" s="274">
        <v>56</v>
      </c>
    </row>
    <row r="57" spans="30:31" x14ac:dyDescent="0.25">
      <c r="AD57" s="274" t="str">
        <f>IF('Base de données'!B58="","",'Base de données'!B58)</f>
        <v/>
      </c>
      <c r="AE57" s="274">
        <v>57</v>
      </c>
    </row>
    <row r="58" spans="30:31" x14ac:dyDescent="0.25">
      <c r="AD58" s="274" t="str">
        <f>IF('Base de données'!B59="","",'Base de données'!B59)</f>
        <v>B</v>
      </c>
      <c r="AE58" s="274">
        <v>58</v>
      </c>
    </row>
    <row r="59" spans="30:31" x14ac:dyDescent="0.25">
      <c r="AD59" s="274" t="str">
        <f>IF('Base de données'!B60="","",'Base de données'!B60)</f>
        <v>A</v>
      </c>
      <c r="AE59" s="274">
        <v>59</v>
      </c>
    </row>
    <row r="60" spans="30:31" x14ac:dyDescent="0.25">
      <c r="AD60" s="274" t="str">
        <f>IF('Base de données'!B61="","",'Base de données'!B61)</f>
        <v>B</v>
      </c>
      <c r="AE60" s="274">
        <v>60</v>
      </c>
    </row>
    <row r="61" spans="30:31" x14ac:dyDescent="0.25">
      <c r="AD61" s="274" t="str">
        <f>IF('Base de données'!B62="","",'Base de données'!B62)</f>
        <v>B</v>
      </c>
      <c r="AE61" s="274">
        <v>61</v>
      </c>
    </row>
    <row r="62" spans="30:31" x14ac:dyDescent="0.25">
      <c r="AD62" s="274" t="str">
        <f>IF('Base de données'!B63="","",'Base de données'!B63)</f>
        <v>B</v>
      </c>
      <c r="AE62" s="274">
        <v>62</v>
      </c>
    </row>
    <row r="63" spans="30:31" x14ac:dyDescent="0.25">
      <c r="AD63" s="274" t="str">
        <f>IF('Base de données'!B64="","",'Base de données'!B64)</f>
        <v>A</v>
      </c>
      <c r="AE63" s="274">
        <v>63</v>
      </c>
    </row>
    <row r="64" spans="30:31" x14ac:dyDescent="0.25">
      <c r="AD64" s="274" t="str">
        <f>IF('Base de données'!B65="","",'Base de données'!B65)</f>
        <v>B</v>
      </c>
      <c r="AE64" s="274">
        <v>64</v>
      </c>
    </row>
    <row r="65" spans="30:31" x14ac:dyDescent="0.25">
      <c r="AD65" s="274" t="str">
        <f>IF('Base de données'!B66="","",'Base de données'!B66)</f>
        <v>A</v>
      </c>
      <c r="AE65" s="274">
        <v>65</v>
      </c>
    </row>
    <row r="66" spans="30:31" x14ac:dyDescent="0.25">
      <c r="AD66" s="274" t="str">
        <f>IF('Base de données'!B67="","",'Base de données'!B67)</f>
        <v>B</v>
      </c>
      <c r="AE66" s="274">
        <v>66</v>
      </c>
    </row>
    <row r="67" spans="30:31" x14ac:dyDescent="0.25">
      <c r="AD67" s="274" t="str">
        <f>IF('Base de données'!B68="","",'Base de données'!B68)</f>
        <v>A</v>
      </c>
      <c r="AE67" s="274">
        <v>67</v>
      </c>
    </row>
    <row r="68" spans="30:31" x14ac:dyDescent="0.25">
      <c r="AD68" s="274" t="str">
        <f>IF('Base de données'!B69="","",'Base de données'!B69)</f>
        <v>B</v>
      </c>
      <c r="AE68" s="274">
        <v>68</v>
      </c>
    </row>
    <row r="69" spans="30:31" x14ac:dyDescent="0.25">
      <c r="AD69" s="274" t="str">
        <f>IF('Base de données'!B70="","",'Base de données'!B70)</f>
        <v/>
      </c>
      <c r="AE69" s="274">
        <v>69</v>
      </c>
    </row>
    <row r="70" spans="30:31" x14ac:dyDescent="0.25">
      <c r="AD70" s="274" t="str">
        <f>IF('Base de données'!B71="","",'Base de données'!B71)</f>
        <v>B</v>
      </c>
      <c r="AE70" s="274">
        <v>70</v>
      </c>
    </row>
    <row r="71" spans="30:31" x14ac:dyDescent="0.25">
      <c r="AD71" s="274" t="str">
        <f>IF('Base de données'!B72="","",'Base de données'!B72)</f>
        <v>A</v>
      </c>
      <c r="AE71" s="274">
        <v>71</v>
      </c>
    </row>
    <row r="72" spans="30:31" x14ac:dyDescent="0.25">
      <c r="AD72" s="274" t="str">
        <f>IF('Base de données'!B73="","",'Base de données'!B73)</f>
        <v>B</v>
      </c>
      <c r="AE72" s="274">
        <v>72</v>
      </c>
    </row>
    <row r="73" spans="30:31" x14ac:dyDescent="0.25">
      <c r="AD73" s="274" t="str">
        <f>IF('Base de données'!B74="","",'Base de données'!B74)</f>
        <v>A</v>
      </c>
      <c r="AE73" s="274">
        <v>73</v>
      </c>
    </row>
    <row r="74" spans="30:31" x14ac:dyDescent="0.25">
      <c r="AD74" s="274" t="str">
        <f>IF('Base de données'!B75="","",'Base de données'!B75)</f>
        <v>B</v>
      </c>
      <c r="AE74" s="274">
        <v>74</v>
      </c>
    </row>
    <row r="75" spans="30:31" x14ac:dyDescent="0.25">
      <c r="AD75" s="274" t="str">
        <f>IF('Base de données'!B76="","",'Base de données'!B76)</f>
        <v>A</v>
      </c>
      <c r="AE75" s="274">
        <v>75</v>
      </c>
    </row>
    <row r="76" spans="30:31" x14ac:dyDescent="0.25">
      <c r="AD76" s="274" t="str">
        <f>IF('Base de données'!B77="","",'Base de données'!B77)</f>
        <v>B</v>
      </c>
      <c r="AE76" s="274">
        <v>76</v>
      </c>
    </row>
    <row r="77" spans="30:31" x14ac:dyDescent="0.25">
      <c r="AD77" s="274" t="str">
        <f>IF('Base de données'!B78="","",'Base de données'!B78)</f>
        <v/>
      </c>
      <c r="AE77" s="274">
        <v>77</v>
      </c>
    </row>
    <row r="78" spans="30:31" x14ac:dyDescent="0.25">
      <c r="AD78" s="274" t="str">
        <f>IF('Base de données'!B79="","",'Base de données'!B79)</f>
        <v>B</v>
      </c>
      <c r="AE78" s="274">
        <v>78</v>
      </c>
    </row>
    <row r="79" spans="30:31" x14ac:dyDescent="0.25">
      <c r="AD79" s="274" t="str">
        <f>IF('Base de données'!B80="","",'Base de données'!B80)</f>
        <v>A</v>
      </c>
      <c r="AE79" s="274">
        <v>79</v>
      </c>
    </row>
    <row r="80" spans="30:31" x14ac:dyDescent="0.25">
      <c r="AD80" s="274" t="str">
        <f>IF('Base de données'!B81="","",'Base de données'!B81)</f>
        <v>B</v>
      </c>
      <c r="AE80" s="274">
        <v>80</v>
      </c>
    </row>
    <row r="81" spans="30:31" x14ac:dyDescent="0.25">
      <c r="AD81" s="274" t="str">
        <f>IF('Base de données'!B82="","",'Base de données'!B82)</f>
        <v>B</v>
      </c>
      <c r="AE81" s="274">
        <v>81</v>
      </c>
    </row>
    <row r="82" spans="30:31" x14ac:dyDescent="0.25">
      <c r="AD82" s="274" t="str">
        <f>IF('Base de données'!B83="","",'Base de données'!B83)</f>
        <v>B</v>
      </c>
      <c r="AE82" s="274">
        <v>82</v>
      </c>
    </row>
    <row r="83" spans="30:31" x14ac:dyDescent="0.25">
      <c r="AD83" s="274" t="str">
        <f>IF('Base de données'!B84="","",'Base de données'!B84)</f>
        <v>A</v>
      </c>
      <c r="AE83" s="274">
        <v>83</v>
      </c>
    </row>
    <row r="84" spans="30:31" x14ac:dyDescent="0.25">
      <c r="AD84" s="274" t="str">
        <f>IF('Base de données'!B85="","",'Base de données'!B85)</f>
        <v>B</v>
      </c>
      <c r="AE84" s="274">
        <v>84</v>
      </c>
    </row>
    <row r="85" spans="30:31" x14ac:dyDescent="0.25">
      <c r="AD85" s="274" t="str">
        <f>IF('Base de données'!B86="","",'Base de données'!B86)</f>
        <v>A</v>
      </c>
      <c r="AE85" s="274">
        <v>85</v>
      </c>
    </row>
    <row r="86" spans="30:31" x14ac:dyDescent="0.25">
      <c r="AD86" s="274" t="str">
        <f>IF('Base de données'!B87="","",'Base de données'!B87)</f>
        <v>B</v>
      </c>
      <c r="AE86" s="274">
        <v>86</v>
      </c>
    </row>
    <row r="87" spans="30:31" x14ac:dyDescent="0.25">
      <c r="AD87" s="274" t="str">
        <f>IF('Base de données'!B88="","",'Base de données'!B88)</f>
        <v>A</v>
      </c>
      <c r="AE87" s="274">
        <v>87</v>
      </c>
    </row>
    <row r="88" spans="30:31" x14ac:dyDescent="0.25">
      <c r="AD88" s="274" t="str">
        <f>IF('Base de données'!B89="","",'Base de données'!B89)</f>
        <v>B</v>
      </c>
      <c r="AE88" s="274">
        <v>88</v>
      </c>
    </row>
    <row r="89" spans="30:31" x14ac:dyDescent="0.25">
      <c r="AD89" s="274" t="str">
        <f>IF('Base de données'!B90="","",'Base de données'!B90)</f>
        <v/>
      </c>
      <c r="AE89" s="274">
        <v>89</v>
      </c>
    </row>
    <row r="90" spans="30:31" x14ac:dyDescent="0.25">
      <c r="AD90" s="274" t="str">
        <f>IF('Base de données'!B91="","",'Base de données'!B91)</f>
        <v>B</v>
      </c>
      <c r="AE90" s="274">
        <v>90</v>
      </c>
    </row>
    <row r="91" spans="30:31" x14ac:dyDescent="0.25">
      <c r="AD91" s="274" t="str">
        <f>IF('Base de données'!B92="","",'Base de données'!B92)</f>
        <v/>
      </c>
      <c r="AE91" s="274">
        <v>91</v>
      </c>
    </row>
    <row r="92" spans="30:31" x14ac:dyDescent="0.25">
      <c r="AD92" s="274" t="str">
        <f>IF('Base de données'!B93="","",'Base de données'!B93)</f>
        <v/>
      </c>
      <c r="AE92" s="274">
        <v>92</v>
      </c>
    </row>
    <row r="93" spans="30:31" x14ac:dyDescent="0.25">
      <c r="AD93" s="274" t="str">
        <f>IF('Base de données'!B94="","",'Base de données'!B94)</f>
        <v>ZIMMER</v>
      </c>
      <c r="AE93" s="274">
        <v>93</v>
      </c>
    </row>
    <row r="94" spans="30:31" x14ac:dyDescent="0.25">
      <c r="AD94" s="274" t="str">
        <f>IF('Base de données'!B95="","",'Base de données'!B95)</f>
        <v>ZIMMER</v>
      </c>
      <c r="AE94" s="274">
        <v>94</v>
      </c>
    </row>
    <row r="95" spans="30:31" x14ac:dyDescent="0.25">
      <c r="AD95" s="274" t="str">
        <f>IF('Base de données'!B96="","",'Base de données'!B96)</f>
        <v>ZIMMER</v>
      </c>
      <c r="AE95" s="274">
        <v>95</v>
      </c>
    </row>
    <row r="96" spans="30:31" x14ac:dyDescent="0.25">
      <c r="AD96" s="274" t="str">
        <f>IF('Base de données'!B97="","",'Base de données'!B97)</f>
        <v>ZIMMER</v>
      </c>
      <c r="AE96" s="274">
        <v>96</v>
      </c>
    </row>
    <row r="97" spans="30:31" x14ac:dyDescent="0.25">
      <c r="AD97" s="274" t="str">
        <f>IF('Base de données'!B98="","",'Base de données'!B98)</f>
        <v>ZIMMER</v>
      </c>
      <c r="AE97" s="274">
        <v>97</v>
      </c>
    </row>
    <row r="98" spans="30:31" x14ac:dyDescent="0.25">
      <c r="AD98" s="274" t="str">
        <f>IF('Base de données'!B99="","",'Base de données'!B99)</f>
        <v>ZIMMER</v>
      </c>
      <c r="AE98" s="274">
        <v>98</v>
      </c>
    </row>
    <row r="99" spans="30:31" x14ac:dyDescent="0.25">
      <c r="AD99" s="274" t="str">
        <f>IF('Base de données'!B100="","",'Base de données'!B100)</f>
        <v>ZIMMER</v>
      </c>
      <c r="AE99" s="274">
        <v>99</v>
      </c>
    </row>
    <row r="100" spans="30:31" x14ac:dyDescent="0.25">
      <c r="AD100" s="274" t="str">
        <f>IF('Base de données'!B101="","",'Base de données'!B101)</f>
        <v>ZIMMER</v>
      </c>
      <c r="AE100" s="274">
        <v>100</v>
      </c>
    </row>
    <row r="101" spans="30:31" x14ac:dyDescent="0.25">
      <c r="AD101" s="274" t="str">
        <f>IF('Base de données'!B102="","",'Base de données'!B102)</f>
        <v>ZIMMER</v>
      </c>
      <c r="AE101" s="274">
        <v>101</v>
      </c>
    </row>
    <row r="102" spans="30:31" x14ac:dyDescent="0.25">
      <c r="AD102" s="274" t="str">
        <f>IF('Base de données'!B103="","",'Base de données'!B103)</f>
        <v>ZIMMER</v>
      </c>
      <c r="AE102" s="274">
        <v>102</v>
      </c>
    </row>
    <row r="103" spans="30:31" x14ac:dyDescent="0.25">
      <c r="AD103" s="274" t="str">
        <f>IF('Base de données'!B104="","",'Base de données'!B104)</f>
        <v>ZIMMER</v>
      </c>
      <c r="AE103" s="274">
        <v>103</v>
      </c>
    </row>
    <row r="104" spans="30:31" x14ac:dyDescent="0.25">
      <c r="AD104" s="274" t="str">
        <f>IF('Base de données'!B105="","",'Base de données'!B105)</f>
        <v>ZIMMER</v>
      </c>
      <c r="AE104" s="274">
        <v>104</v>
      </c>
    </row>
    <row r="105" spans="30:31" x14ac:dyDescent="0.25">
      <c r="AD105" s="274" t="str">
        <f>IF('Base de données'!B106="","",'Base de données'!B106)</f>
        <v>ZIMMER</v>
      </c>
      <c r="AE105" s="274">
        <v>105</v>
      </c>
    </row>
    <row r="106" spans="30:31" x14ac:dyDescent="0.25">
      <c r="AD106" s="274" t="str">
        <f>IF('Base de données'!B107="","",'Base de données'!B107)</f>
        <v>ZIMMER</v>
      </c>
      <c r="AE106" s="274">
        <v>106</v>
      </c>
    </row>
    <row r="107" spans="30:31" x14ac:dyDescent="0.25">
      <c r="AD107" s="274" t="str">
        <f>IF('Base de données'!B108="","",'Base de données'!B108)</f>
        <v>ZIMMER</v>
      </c>
      <c r="AE107" s="274">
        <v>107</v>
      </c>
    </row>
    <row r="108" spans="30:31" x14ac:dyDescent="0.25">
      <c r="AD108" s="274" t="str">
        <f>IF('Base de données'!B109="","",'Base de données'!B109)</f>
        <v>ZIMMER</v>
      </c>
      <c r="AE108" s="274">
        <v>108</v>
      </c>
    </row>
    <row r="109" spans="30:31" x14ac:dyDescent="0.25">
      <c r="AD109" s="274" t="str">
        <f>IF('Base de données'!B110="","",'Base de données'!B110)</f>
        <v>ZIMMER</v>
      </c>
      <c r="AE109" s="274">
        <v>109</v>
      </c>
    </row>
    <row r="110" spans="30:31" x14ac:dyDescent="0.25">
      <c r="AD110" s="274" t="str">
        <f>IF('Base de données'!B111="","",'Base de données'!B111)</f>
        <v>ZIMMER</v>
      </c>
      <c r="AE110" s="274">
        <v>110</v>
      </c>
    </row>
    <row r="111" spans="30:31" x14ac:dyDescent="0.25">
      <c r="AD111" s="274" t="str">
        <f>IF('Base de données'!B112="","",'Base de données'!B112)</f>
        <v>ZIMMER</v>
      </c>
      <c r="AE111" s="274">
        <v>111</v>
      </c>
    </row>
    <row r="112" spans="30:31" x14ac:dyDescent="0.25">
      <c r="AD112" s="274" t="str">
        <f>IF('Base de données'!B113="","",'Base de données'!B113)</f>
        <v>ZIMMER</v>
      </c>
      <c r="AE112" s="274">
        <v>112</v>
      </c>
    </row>
    <row r="113" spans="30:31" x14ac:dyDescent="0.25">
      <c r="AD113" s="274" t="str">
        <f>IF('Base de données'!B114="","",'Base de données'!B114)</f>
        <v/>
      </c>
      <c r="AE113" s="274">
        <v>113</v>
      </c>
    </row>
    <row r="114" spans="30:31" x14ac:dyDescent="0.25">
      <c r="AD114" s="274" t="str">
        <f>IF('Base de données'!B115="","",'Base de données'!B115)</f>
        <v>SCHMITT</v>
      </c>
      <c r="AE114" s="274">
        <v>114</v>
      </c>
    </row>
    <row r="115" spans="30:31" x14ac:dyDescent="0.25">
      <c r="AD115" s="274" t="str">
        <f>IF('Base de données'!B116="","",'Base de données'!B116)</f>
        <v>SCHMITT</v>
      </c>
      <c r="AE115" s="274">
        <v>115</v>
      </c>
    </row>
    <row r="116" spans="30:31" x14ac:dyDescent="0.25">
      <c r="AD116" s="274" t="str">
        <f>IF('Base de données'!B117="","",'Base de données'!B117)</f>
        <v/>
      </c>
      <c r="AE116" s="274">
        <v>116</v>
      </c>
    </row>
    <row r="117" spans="30:31" x14ac:dyDescent="0.25">
      <c r="AD117" s="274" t="str">
        <f>IF('Base de données'!B118="","",'Base de données'!B118)</f>
        <v/>
      </c>
      <c r="AE117" s="274">
        <v>117</v>
      </c>
    </row>
    <row r="118" spans="30:31" x14ac:dyDescent="0.25">
      <c r="AD118" s="274" t="str">
        <f>IF('Base de données'!B119="","",'Base de données'!B119)</f>
        <v/>
      </c>
      <c r="AE118" s="274">
        <v>118</v>
      </c>
    </row>
    <row r="119" spans="30:31" x14ac:dyDescent="0.25">
      <c r="AD119" s="274" t="str">
        <f>IF('Base de données'!B120="","",'Base de données'!B120)</f>
        <v/>
      </c>
      <c r="AE119" s="274">
        <v>119</v>
      </c>
    </row>
    <row r="120" spans="30:31" x14ac:dyDescent="0.25">
      <c r="AD120" s="274" t="str">
        <f>IF('Base de données'!B121="","",'Base de données'!B121)</f>
        <v/>
      </c>
      <c r="AE120" s="274">
        <v>120</v>
      </c>
    </row>
    <row r="121" spans="30:31" x14ac:dyDescent="0.25">
      <c r="AD121" s="274" t="str">
        <f>IF('Base de données'!B122="","",'Base de données'!B122)</f>
        <v/>
      </c>
      <c r="AE121" s="274">
        <v>121</v>
      </c>
    </row>
    <row r="122" spans="30:31" x14ac:dyDescent="0.25">
      <c r="AD122" s="274" t="str">
        <f>IF('Base de données'!B123="","",'Base de données'!B123)</f>
        <v/>
      </c>
      <c r="AE122" s="274">
        <v>122</v>
      </c>
    </row>
    <row r="123" spans="30:31" x14ac:dyDescent="0.25">
      <c r="AD123" s="274" t="str">
        <f>IF('Base de données'!B124="","",'Base de données'!B124)</f>
        <v/>
      </c>
      <c r="AE123" s="274">
        <v>123</v>
      </c>
    </row>
    <row r="124" spans="30:31" x14ac:dyDescent="0.25">
      <c r="AD124" s="274" t="str">
        <f>IF('Base de données'!B125="","",'Base de données'!B125)</f>
        <v/>
      </c>
      <c r="AE124" s="274">
        <v>124</v>
      </c>
    </row>
    <row r="125" spans="30:31" x14ac:dyDescent="0.25">
      <c r="AD125" s="274" t="str">
        <f>IF('Base de données'!B126="","",'Base de données'!B126)</f>
        <v/>
      </c>
      <c r="AE125" s="274">
        <v>125</v>
      </c>
    </row>
    <row r="126" spans="30:31" x14ac:dyDescent="0.25">
      <c r="AD126" s="274" t="str">
        <f>IF('Base de données'!B127="","",'Base de données'!B127)</f>
        <v/>
      </c>
      <c r="AE126" s="274">
        <v>126</v>
      </c>
    </row>
    <row r="127" spans="30:31" x14ac:dyDescent="0.25">
      <c r="AD127" s="274" t="str">
        <f>IF('Base de données'!B128="","",'Base de données'!B128)</f>
        <v/>
      </c>
      <c r="AE127" s="274">
        <v>127</v>
      </c>
    </row>
    <row r="128" spans="30:31" x14ac:dyDescent="0.25">
      <c r="AD128" s="274" t="str">
        <f>IF('Base de données'!B129="","",'Base de données'!B129)</f>
        <v/>
      </c>
      <c r="AE128" s="274">
        <v>128</v>
      </c>
    </row>
    <row r="129" spans="30:31" x14ac:dyDescent="0.25">
      <c r="AD129" s="274" t="str">
        <f>IF('Base de données'!B130="","",'Base de données'!B130)</f>
        <v/>
      </c>
      <c r="AE129" s="274">
        <v>129</v>
      </c>
    </row>
    <row r="130" spans="30:31" x14ac:dyDescent="0.25">
      <c r="AD130" s="274" t="str">
        <f>IF('Base de données'!B131="","",'Base de données'!B131)</f>
        <v/>
      </c>
      <c r="AE130" s="274">
        <v>130</v>
      </c>
    </row>
    <row r="131" spans="30:31" x14ac:dyDescent="0.25">
      <c r="AD131" s="274" t="str">
        <f>IF('Base de données'!B132="","",'Base de données'!B132)</f>
        <v/>
      </c>
      <c r="AE131" s="274">
        <v>131</v>
      </c>
    </row>
    <row r="132" spans="30:31" x14ac:dyDescent="0.25">
      <c r="AD132" s="274" t="str">
        <f>IF('Base de données'!B133="","",'Base de données'!B133)</f>
        <v/>
      </c>
      <c r="AE132" s="274">
        <v>132</v>
      </c>
    </row>
    <row r="133" spans="30:31" x14ac:dyDescent="0.25">
      <c r="AD133" s="274" t="str">
        <f>IF('Base de données'!B134="","",'Base de données'!B134)</f>
        <v/>
      </c>
      <c r="AE133" s="274">
        <v>133</v>
      </c>
    </row>
    <row r="134" spans="30:31" x14ac:dyDescent="0.25">
      <c r="AD134" s="274" t="str">
        <f>IF('Base de données'!B135="","",'Base de données'!B135)</f>
        <v/>
      </c>
      <c r="AE134" s="274">
        <v>134</v>
      </c>
    </row>
    <row r="135" spans="30:31" x14ac:dyDescent="0.25">
      <c r="AD135" s="274" t="str">
        <f>IF('Base de données'!B136="","",'Base de données'!B136)</f>
        <v/>
      </c>
      <c r="AE135" s="274">
        <v>135</v>
      </c>
    </row>
    <row r="136" spans="30:31" x14ac:dyDescent="0.25">
      <c r="AD136" s="274" t="str">
        <f>IF('Base de données'!B137="","",'Base de données'!B137)</f>
        <v/>
      </c>
      <c r="AE136" s="274">
        <v>136</v>
      </c>
    </row>
    <row r="137" spans="30:31" x14ac:dyDescent="0.25">
      <c r="AD137" s="274" t="str">
        <f>IF('Base de données'!B138="","",'Base de données'!B138)</f>
        <v/>
      </c>
      <c r="AE137" s="274">
        <v>137</v>
      </c>
    </row>
    <row r="138" spans="30:31" x14ac:dyDescent="0.25">
      <c r="AD138" s="274" t="str">
        <f>IF('Base de données'!B139="","",'Base de données'!B139)</f>
        <v/>
      </c>
      <c r="AE138" s="274">
        <v>138</v>
      </c>
    </row>
    <row r="139" spans="30:31" x14ac:dyDescent="0.25">
      <c r="AD139" s="274" t="str">
        <f>IF('Base de données'!B140="","",'Base de données'!B140)</f>
        <v/>
      </c>
      <c r="AE139" s="274">
        <v>139</v>
      </c>
    </row>
    <row r="140" spans="30:31" x14ac:dyDescent="0.25">
      <c r="AD140" s="274" t="str">
        <f>IF('Base de données'!B141="","",'Base de données'!B141)</f>
        <v/>
      </c>
      <c r="AE140" s="274">
        <v>140</v>
      </c>
    </row>
    <row r="141" spans="30:31" x14ac:dyDescent="0.25">
      <c r="AD141" s="274" t="str">
        <f>IF('Base de données'!B142="","",'Base de données'!B142)</f>
        <v/>
      </c>
      <c r="AE141" s="274">
        <v>141</v>
      </c>
    </row>
    <row r="142" spans="30:31" x14ac:dyDescent="0.25">
      <c r="AD142" s="274" t="str">
        <f>IF('Base de données'!B143="","",'Base de données'!B143)</f>
        <v/>
      </c>
      <c r="AE142" s="274">
        <v>142</v>
      </c>
    </row>
    <row r="143" spans="30:31" x14ac:dyDescent="0.25">
      <c r="AD143" s="274" t="str">
        <f>IF('Base de données'!B144="","",'Base de données'!B144)</f>
        <v/>
      </c>
      <c r="AE143" s="274">
        <v>143</v>
      </c>
    </row>
    <row r="144" spans="30:31" x14ac:dyDescent="0.25">
      <c r="AD144" s="274" t="str">
        <f>IF('Base de données'!B145="","",'Base de données'!B145)</f>
        <v/>
      </c>
      <c r="AE144" s="274">
        <v>144</v>
      </c>
    </row>
    <row r="145" spans="30:31" x14ac:dyDescent="0.25">
      <c r="AD145" s="274" t="str">
        <f>IF('Base de données'!B146="","",'Base de données'!B146)</f>
        <v/>
      </c>
      <c r="AE145" s="274">
        <v>145</v>
      </c>
    </row>
    <row r="146" spans="30:31" x14ac:dyDescent="0.25">
      <c r="AD146" s="274" t="str">
        <f>IF('Base de données'!B147="","",'Base de données'!B147)</f>
        <v/>
      </c>
      <c r="AE146" s="274">
        <v>146</v>
      </c>
    </row>
    <row r="147" spans="30:31" x14ac:dyDescent="0.25">
      <c r="AD147" s="274" t="str">
        <f>IF('Base de données'!B148="","",'Base de données'!B148)</f>
        <v/>
      </c>
      <c r="AE147" s="274">
        <v>147</v>
      </c>
    </row>
    <row r="148" spans="30:31" x14ac:dyDescent="0.25">
      <c r="AD148" s="274" t="str">
        <f>IF('Base de données'!B149="","",'Base de données'!B149)</f>
        <v/>
      </c>
      <c r="AE148" s="274">
        <v>148</v>
      </c>
    </row>
    <row r="149" spans="30:31" x14ac:dyDescent="0.25">
      <c r="AD149" s="274" t="str">
        <f>IF('Base de données'!B150="","",'Base de données'!B150)</f>
        <v/>
      </c>
      <c r="AE149" s="274">
        <v>149</v>
      </c>
    </row>
    <row r="150" spans="30:31" x14ac:dyDescent="0.25">
      <c r="AD150" s="274" t="str">
        <f>IF('Base de données'!B151="","",'Base de données'!B151)</f>
        <v/>
      </c>
      <c r="AE150" s="274">
        <v>150</v>
      </c>
    </row>
    <row r="151" spans="30:31" x14ac:dyDescent="0.25">
      <c r="AD151" s="274" t="str">
        <f>IF('Base de données'!B152="","",'Base de données'!B152)</f>
        <v/>
      </c>
      <c r="AE151" s="274">
        <v>151</v>
      </c>
    </row>
    <row r="152" spans="30:31" x14ac:dyDescent="0.25">
      <c r="AD152" s="274" t="str">
        <f>IF('Base de données'!B153="","",'Base de données'!B153)</f>
        <v/>
      </c>
      <c r="AE152" s="274">
        <v>152</v>
      </c>
    </row>
    <row r="153" spans="30:31" x14ac:dyDescent="0.25">
      <c r="AD153" s="274" t="str">
        <f>IF('Base de données'!B154="","",'Base de données'!B154)</f>
        <v/>
      </c>
      <c r="AE153" s="274">
        <v>153</v>
      </c>
    </row>
    <row r="154" spans="30:31" x14ac:dyDescent="0.25">
      <c r="AD154" s="274" t="str">
        <f>IF('Base de données'!B155="","",'Base de données'!B155)</f>
        <v/>
      </c>
      <c r="AE154" s="274">
        <v>154</v>
      </c>
    </row>
    <row r="155" spans="30:31" x14ac:dyDescent="0.25">
      <c r="AD155" s="274" t="str">
        <f>IF('Base de données'!B156="","",'Base de données'!B156)</f>
        <v/>
      </c>
      <c r="AE155" s="274">
        <v>155</v>
      </c>
    </row>
    <row r="156" spans="30:31" x14ac:dyDescent="0.25">
      <c r="AD156" s="274" t="str">
        <f>IF('Base de données'!B157="","",'Base de données'!B157)</f>
        <v/>
      </c>
      <c r="AE156" s="274">
        <v>156</v>
      </c>
    </row>
    <row r="157" spans="30:31" x14ac:dyDescent="0.25">
      <c r="AD157" s="274" t="str">
        <f>IF('Base de données'!B158="","",'Base de données'!B158)</f>
        <v/>
      </c>
      <c r="AE157" s="274">
        <v>157</v>
      </c>
    </row>
    <row r="158" spans="30:31" x14ac:dyDescent="0.25">
      <c r="AD158" s="274" t="str">
        <f>IF('Base de données'!B159="","",'Base de données'!B159)</f>
        <v/>
      </c>
      <c r="AE158" s="274">
        <v>158</v>
      </c>
    </row>
    <row r="159" spans="30:31" x14ac:dyDescent="0.25">
      <c r="AD159" s="274" t="str">
        <f>IF('Base de données'!B160="","",'Base de données'!B160)</f>
        <v/>
      </c>
      <c r="AE159" s="274">
        <v>159</v>
      </c>
    </row>
    <row r="160" spans="30:31" x14ac:dyDescent="0.25">
      <c r="AD160" s="274" t="str">
        <f>IF('Base de données'!B161="","",'Base de données'!B161)</f>
        <v/>
      </c>
      <c r="AE160" s="274">
        <v>160</v>
      </c>
    </row>
    <row r="161" spans="30:31" x14ac:dyDescent="0.25">
      <c r="AD161" s="274" t="str">
        <f>IF('Base de données'!B162="","",'Base de données'!B162)</f>
        <v/>
      </c>
      <c r="AE161" s="274">
        <v>161</v>
      </c>
    </row>
    <row r="162" spans="30:31" x14ac:dyDescent="0.25">
      <c r="AD162" s="274" t="str">
        <f>IF('Base de données'!B163="","",'Base de données'!B163)</f>
        <v/>
      </c>
      <c r="AE162" s="274">
        <v>162</v>
      </c>
    </row>
    <row r="163" spans="30:31" x14ac:dyDescent="0.25">
      <c r="AD163" s="274" t="str">
        <f>IF('Base de données'!B164="","",'Base de données'!B164)</f>
        <v/>
      </c>
      <c r="AE163" s="274">
        <v>163</v>
      </c>
    </row>
    <row r="164" spans="30:31" x14ac:dyDescent="0.25">
      <c r="AD164" s="274" t="str">
        <f>IF('Base de données'!B165="","",'Base de données'!B165)</f>
        <v/>
      </c>
      <c r="AE164" s="274">
        <v>164</v>
      </c>
    </row>
    <row r="165" spans="30:31" x14ac:dyDescent="0.25">
      <c r="AD165" s="274" t="str">
        <f>IF('Base de données'!B166="","",'Base de données'!B166)</f>
        <v/>
      </c>
      <c r="AE165" s="274">
        <v>165</v>
      </c>
    </row>
    <row r="166" spans="30:31" x14ac:dyDescent="0.25">
      <c r="AD166" s="274" t="str">
        <f>IF('Base de données'!B167="","",'Base de données'!B167)</f>
        <v/>
      </c>
      <c r="AE166" s="274">
        <v>166</v>
      </c>
    </row>
    <row r="167" spans="30:31" x14ac:dyDescent="0.25">
      <c r="AD167" s="274" t="str">
        <f>IF('Base de données'!B168="","",'Base de données'!B168)</f>
        <v/>
      </c>
      <c r="AE167" s="274">
        <v>167</v>
      </c>
    </row>
    <row r="168" spans="30:31" x14ac:dyDescent="0.25">
      <c r="AD168" s="274" t="str">
        <f>IF('Base de données'!B169="","",'Base de données'!B169)</f>
        <v/>
      </c>
      <c r="AE168" s="274">
        <v>168</v>
      </c>
    </row>
    <row r="169" spans="30:31" x14ac:dyDescent="0.25">
      <c r="AD169" s="274" t="str">
        <f>IF('Base de données'!B170="","",'Base de données'!B170)</f>
        <v/>
      </c>
      <c r="AE169" s="274">
        <v>169</v>
      </c>
    </row>
    <row r="170" spans="30:31" x14ac:dyDescent="0.25">
      <c r="AD170" s="274" t="str">
        <f>IF('Base de données'!B171="","",'Base de données'!B171)</f>
        <v/>
      </c>
      <c r="AE170" s="274">
        <v>170</v>
      </c>
    </row>
    <row r="171" spans="30:31" x14ac:dyDescent="0.25">
      <c r="AD171" s="274" t="str">
        <f>IF('Base de données'!B172="","",'Base de données'!B172)</f>
        <v/>
      </c>
      <c r="AE171" s="274">
        <v>171</v>
      </c>
    </row>
    <row r="172" spans="30:31" x14ac:dyDescent="0.25">
      <c r="AD172" s="274" t="str">
        <f>IF('Base de données'!B173="","",'Base de données'!B173)</f>
        <v/>
      </c>
      <c r="AE172" s="274">
        <v>172</v>
      </c>
    </row>
    <row r="173" spans="30:31" x14ac:dyDescent="0.25">
      <c r="AD173" s="274" t="str">
        <f>IF('Base de données'!B174="","",'Base de données'!B174)</f>
        <v/>
      </c>
      <c r="AE173" s="274">
        <v>173</v>
      </c>
    </row>
    <row r="174" spans="30:31" x14ac:dyDescent="0.25">
      <c r="AD174" s="274" t="str">
        <f>IF('Base de données'!B175="","",'Base de données'!B175)</f>
        <v/>
      </c>
      <c r="AE174" s="274">
        <v>174</v>
      </c>
    </row>
    <row r="175" spans="30:31" x14ac:dyDescent="0.25">
      <c r="AD175" s="274" t="str">
        <f>IF('Base de données'!B176="","",'Base de données'!B176)</f>
        <v/>
      </c>
      <c r="AE175" s="274">
        <v>175</v>
      </c>
    </row>
    <row r="176" spans="30:31" x14ac:dyDescent="0.25">
      <c r="AD176" s="274" t="str">
        <f>IF('Base de données'!B177="","",'Base de données'!B177)</f>
        <v/>
      </c>
      <c r="AE176" s="274">
        <v>176</v>
      </c>
    </row>
    <row r="177" spans="30:31" x14ac:dyDescent="0.25">
      <c r="AD177" s="274" t="str">
        <f>IF('Base de données'!B178="","",'Base de données'!B178)</f>
        <v/>
      </c>
      <c r="AE177" s="274">
        <v>177</v>
      </c>
    </row>
    <row r="178" spans="30:31" x14ac:dyDescent="0.25">
      <c r="AD178" s="274" t="str">
        <f>IF('Base de données'!B179="","",'Base de données'!B179)</f>
        <v/>
      </c>
      <c r="AE178" s="274">
        <v>178</v>
      </c>
    </row>
    <row r="179" spans="30:31" x14ac:dyDescent="0.25">
      <c r="AD179" s="274" t="str">
        <f>IF('Base de données'!B180="","",'Base de données'!B180)</f>
        <v/>
      </c>
      <c r="AE179" s="274">
        <v>179</v>
      </c>
    </row>
    <row r="180" spans="30:31" x14ac:dyDescent="0.25">
      <c r="AD180" s="274" t="str">
        <f>IF('Base de données'!B181="","",'Base de données'!B181)</f>
        <v/>
      </c>
      <c r="AE180" s="274">
        <v>180</v>
      </c>
    </row>
    <row r="181" spans="30:31" x14ac:dyDescent="0.25">
      <c r="AD181" s="274" t="str">
        <f>IF('Base de données'!B182="","",'Base de données'!B182)</f>
        <v/>
      </c>
      <c r="AE181" s="274">
        <v>181</v>
      </c>
    </row>
    <row r="182" spans="30:31" x14ac:dyDescent="0.25">
      <c r="AD182" s="274" t="str">
        <f>IF('Base de données'!B183="","",'Base de données'!B183)</f>
        <v/>
      </c>
      <c r="AE182" s="274">
        <v>182</v>
      </c>
    </row>
    <row r="183" spans="30:31" x14ac:dyDescent="0.25">
      <c r="AD183" s="274" t="str">
        <f>IF('Base de données'!B184="","",'Base de données'!B184)</f>
        <v/>
      </c>
      <c r="AE183" s="274">
        <v>183</v>
      </c>
    </row>
    <row r="184" spans="30:31" x14ac:dyDescent="0.25">
      <c r="AD184" s="274" t="str">
        <f>IF('Base de données'!B185="","",'Base de données'!B185)</f>
        <v/>
      </c>
      <c r="AE184" s="274">
        <v>184</v>
      </c>
    </row>
    <row r="185" spans="30:31" x14ac:dyDescent="0.25">
      <c r="AD185" s="274" t="str">
        <f>IF('Base de données'!B186="","",'Base de données'!B186)</f>
        <v/>
      </c>
      <c r="AE185" s="274">
        <v>185</v>
      </c>
    </row>
    <row r="186" spans="30:31" x14ac:dyDescent="0.25">
      <c r="AD186" s="274" t="str">
        <f>IF('Base de données'!B187="","",'Base de données'!B187)</f>
        <v/>
      </c>
      <c r="AE186" s="274">
        <v>186</v>
      </c>
    </row>
    <row r="187" spans="30:31" x14ac:dyDescent="0.25">
      <c r="AD187" s="274" t="str">
        <f>IF('Base de données'!B188="","",'Base de données'!B188)</f>
        <v/>
      </c>
      <c r="AE187" s="274">
        <v>187</v>
      </c>
    </row>
    <row r="188" spans="30:31" x14ac:dyDescent="0.25">
      <c r="AD188" s="274" t="str">
        <f>IF('Base de données'!B189="","",'Base de données'!B189)</f>
        <v/>
      </c>
      <c r="AE188" s="274">
        <v>188</v>
      </c>
    </row>
    <row r="189" spans="30:31" x14ac:dyDescent="0.25">
      <c r="AD189" s="274" t="str">
        <f>IF('Base de données'!B190="","",'Base de données'!B190)</f>
        <v/>
      </c>
      <c r="AE189" s="274">
        <v>189</v>
      </c>
    </row>
    <row r="190" spans="30:31" x14ac:dyDescent="0.25">
      <c r="AD190" s="274" t="str">
        <f>IF('Base de données'!B191="","",'Base de données'!B191)</f>
        <v/>
      </c>
      <c r="AE190" s="274">
        <v>190</v>
      </c>
    </row>
    <row r="191" spans="30:31" x14ac:dyDescent="0.25">
      <c r="AD191" s="274" t="str">
        <f>IF('Base de données'!B192="","",'Base de données'!B192)</f>
        <v/>
      </c>
      <c r="AE191" s="274">
        <v>191</v>
      </c>
    </row>
    <row r="192" spans="30:31" x14ac:dyDescent="0.25">
      <c r="AD192" s="274" t="str">
        <f>IF('Base de données'!B193="","",'Base de données'!B193)</f>
        <v/>
      </c>
      <c r="AE192" s="274">
        <v>192</v>
      </c>
    </row>
    <row r="193" spans="30:31" x14ac:dyDescent="0.25">
      <c r="AD193" s="274" t="str">
        <f>IF('Base de données'!B194="","",'Base de données'!B194)</f>
        <v/>
      </c>
      <c r="AE193" s="274">
        <v>193</v>
      </c>
    </row>
    <row r="194" spans="30:31" x14ac:dyDescent="0.25">
      <c r="AD194" s="274" t="str">
        <f>IF('Base de données'!B195="","",'Base de données'!B195)</f>
        <v/>
      </c>
      <c r="AE194" s="274">
        <v>194</v>
      </c>
    </row>
    <row r="195" spans="30:31" x14ac:dyDescent="0.25">
      <c r="AD195" s="274" t="str">
        <f>IF('Base de données'!B196="","",'Base de données'!B196)</f>
        <v/>
      </c>
      <c r="AE195" s="274">
        <v>195</v>
      </c>
    </row>
    <row r="196" spans="30:31" x14ac:dyDescent="0.25">
      <c r="AD196" s="274" t="str">
        <f>IF('Base de données'!B197="","",'Base de données'!B197)</f>
        <v/>
      </c>
      <c r="AE196" s="274">
        <v>196</v>
      </c>
    </row>
    <row r="197" spans="30:31" x14ac:dyDescent="0.25">
      <c r="AD197" s="274" t="str">
        <f>IF('Base de données'!B198="","",'Base de données'!B198)</f>
        <v/>
      </c>
      <c r="AE197" s="274">
        <v>197</v>
      </c>
    </row>
    <row r="198" spans="30:31" x14ac:dyDescent="0.25">
      <c r="AD198" s="274" t="str">
        <f>IF('Base de données'!B199="","",'Base de données'!B199)</f>
        <v/>
      </c>
      <c r="AE198" s="274">
        <v>198</v>
      </c>
    </row>
    <row r="199" spans="30:31" x14ac:dyDescent="0.25">
      <c r="AD199" s="274" t="str">
        <f>IF('Base de données'!B200="","",'Base de données'!B200)</f>
        <v/>
      </c>
      <c r="AE199" s="274">
        <v>199</v>
      </c>
    </row>
    <row r="200" spans="30:31" x14ac:dyDescent="0.25">
      <c r="AD200" s="274" t="str">
        <f>IF('Base de données'!B201="","",'Base de données'!B201)</f>
        <v/>
      </c>
      <c r="AE200" s="274">
        <v>200</v>
      </c>
    </row>
    <row r="201" spans="30:31" x14ac:dyDescent="0.25">
      <c r="AD201" s="274" t="str">
        <f>IF('Base de données'!B202="","",'Base de données'!B202)</f>
        <v/>
      </c>
      <c r="AE201" s="274">
        <v>201</v>
      </c>
    </row>
    <row r="202" spans="30:31" x14ac:dyDescent="0.25">
      <c r="AD202" s="274" t="str">
        <f>IF('Base de données'!B203="","",'Base de données'!B203)</f>
        <v/>
      </c>
      <c r="AE202" s="274">
        <v>202</v>
      </c>
    </row>
    <row r="203" spans="30:31" x14ac:dyDescent="0.25">
      <c r="AD203" s="274" t="str">
        <f>IF('Base de données'!B204="","",'Base de données'!B204)</f>
        <v/>
      </c>
      <c r="AE203" s="274">
        <v>203</v>
      </c>
    </row>
    <row r="204" spans="30:31" x14ac:dyDescent="0.25">
      <c r="AD204" s="274" t="str">
        <f>IF('Base de données'!B205="","",'Base de données'!B205)</f>
        <v/>
      </c>
      <c r="AE204" s="274">
        <v>204</v>
      </c>
    </row>
    <row r="205" spans="30:31" x14ac:dyDescent="0.25">
      <c r="AD205" s="274" t="str">
        <f>IF('Base de données'!B206="","",'Base de données'!B206)</f>
        <v/>
      </c>
      <c r="AE205" s="274">
        <v>205</v>
      </c>
    </row>
    <row r="206" spans="30:31" x14ac:dyDescent="0.25">
      <c r="AD206" s="274" t="str">
        <f>IF('Base de données'!B207="","",'Base de données'!B207)</f>
        <v/>
      </c>
      <c r="AE206" s="274">
        <v>206</v>
      </c>
    </row>
    <row r="207" spans="30:31" x14ac:dyDescent="0.25">
      <c r="AD207" s="274" t="str">
        <f>IF('Base de données'!B208="","",'Base de données'!B208)</f>
        <v/>
      </c>
      <c r="AE207" s="274">
        <v>207</v>
      </c>
    </row>
    <row r="208" spans="30:31" x14ac:dyDescent="0.25">
      <c r="AD208" s="274" t="str">
        <f>IF('Base de données'!B209="","",'Base de données'!B209)</f>
        <v/>
      </c>
      <c r="AE208" s="274">
        <v>208</v>
      </c>
    </row>
    <row r="209" spans="30:31" x14ac:dyDescent="0.25">
      <c r="AD209" s="274" t="str">
        <f>IF('Base de données'!B210="","",'Base de données'!B210)</f>
        <v/>
      </c>
      <c r="AE209" s="274">
        <v>209</v>
      </c>
    </row>
    <row r="210" spans="30:31" x14ac:dyDescent="0.25">
      <c r="AD210" s="274" t="str">
        <f>IF('Base de données'!B211="","",'Base de données'!B211)</f>
        <v/>
      </c>
      <c r="AE210" s="274">
        <v>210</v>
      </c>
    </row>
    <row r="211" spans="30:31" x14ac:dyDescent="0.25">
      <c r="AD211" s="274" t="str">
        <f>IF('Base de données'!B212="","",'Base de données'!B212)</f>
        <v/>
      </c>
      <c r="AE211" s="274">
        <v>211</v>
      </c>
    </row>
    <row r="212" spans="30:31" x14ac:dyDescent="0.25">
      <c r="AD212" s="274" t="str">
        <f>IF('Base de données'!B213="","",'Base de données'!B213)</f>
        <v/>
      </c>
      <c r="AE212" s="274">
        <v>212</v>
      </c>
    </row>
    <row r="213" spans="30:31" x14ac:dyDescent="0.25">
      <c r="AD213" s="274" t="str">
        <f>IF('Base de données'!B214="","",'Base de données'!B214)</f>
        <v/>
      </c>
      <c r="AE213" s="274">
        <v>213</v>
      </c>
    </row>
    <row r="214" spans="30:31" x14ac:dyDescent="0.25">
      <c r="AD214" s="274" t="str">
        <f>IF('Base de données'!B215="","",'Base de données'!B215)</f>
        <v/>
      </c>
      <c r="AE214" s="274">
        <v>214</v>
      </c>
    </row>
    <row r="215" spans="30:31" x14ac:dyDescent="0.25">
      <c r="AD215" s="274" t="str">
        <f>IF('Base de données'!B216="","",'Base de données'!B216)</f>
        <v/>
      </c>
      <c r="AE215" s="274">
        <v>215</v>
      </c>
    </row>
    <row r="216" spans="30:31" x14ac:dyDescent="0.25">
      <c r="AD216" s="274" t="str">
        <f>IF('Base de données'!B217="","",'Base de données'!B217)</f>
        <v/>
      </c>
      <c r="AE216" s="274">
        <v>216</v>
      </c>
    </row>
    <row r="217" spans="30:31" x14ac:dyDescent="0.25">
      <c r="AD217" s="274" t="str">
        <f>IF('Base de données'!B218="","",'Base de données'!B218)</f>
        <v/>
      </c>
      <c r="AE217" s="274">
        <v>217</v>
      </c>
    </row>
    <row r="218" spans="30:31" x14ac:dyDescent="0.25">
      <c r="AD218" s="274" t="str">
        <f>IF('Base de données'!B219="","",'Base de données'!B219)</f>
        <v/>
      </c>
      <c r="AE218" s="274">
        <v>218</v>
      </c>
    </row>
    <row r="219" spans="30:31" x14ac:dyDescent="0.25">
      <c r="AD219" s="274" t="str">
        <f>IF('Base de données'!B220="","",'Base de données'!B220)</f>
        <v/>
      </c>
      <c r="AE219" s="274">
        <v>219</v>
      </c>
    </row>
    <row r="220" spans="30:31" x14ac:dyDescent="0.25">
      <c r="AD220" s="274" t="str">
        <f>IF('Base de données'!B221="","",'Base de données'!B221)</f>
        <v/>
      </c>
      <c r="AE220" s="274">
        <v>220</v>
      </c>
    </row>
    <row r="221" spans="30:31" x14ac:dyDescent="0.25">
      <c r="AD221" s="274" t="str">
        <f>IF('Base de données'!B222="","",'Base de données'!B222)</f>
        <v/>
      </c>
      <c r="AE221" s="274">
        <v>221</v>
      </c>
    </row>
    <row r="222" spans="30:31" x14ac:dyDescent="0.25">
      <c r="AD222" s="274" t="str">
        <f>IF('Base de données'!B223="","",'Base de données'!B223)</f>
        <v/>
      </c>
      <c r="AE222" s="274">
        <v>222</v>
      </c>
    </row>
    <row r="223" spans="30:31" x14ac:dyDescent="0.25">
      <c r="AD223" s="274" t="str">
        <f>IF('Base de données'!B224="","",'Base de données'!B224)</f>
        <v/>
      </c>
      <c r="AE223" s="274">
        <v>223</v>
      </c>
    </row>
    <row r="224" spans="30:31" x14ac:dyDescent="0.25">
      <c r="AD224" s="274" t="str">
        <f>IF('Base de données'!B225="","",'Base de données'!B225)</f>
        <v/>
      </c>
      <c r="AE224" s="274">
        <v>224</v>
      </c>
    </row>
    <row r="225" spans="30:31" x14ac:dyDescent="0.25">
      <c r="AD225" s="274" t="str">
        <f>IF('Base de données'!B226="","",'Base de données'!B226)</f>
        <v/>
      </c>
      <c r="AE225" s="274">
        <v>225</v>
      </c>
    </row>
    <row r="226" spans="30:31" x14ac:dyDescent="0.25">
      <c r="AD226" s="274" t="str">
        <f>IF('Base de données'!B227="","",'Base de données'!B227)</f>
        <v/>
      </c>
      <c r="AE226" s="274">
        <v>226</v>
      </c>
    </row>
    <row r="227" spans="30:31" x14ac:dyDescent="0.25">
      <c r="AD227" s="274" t="str">
        <f>IF('Base de données'!B228="","",'Base de données'!B228)</f>
        <v/>
      </c>
      <c r="AE227" s="274">
        <v>227</v>
      </c>
    </row>
    <row r="228" spans="30:31" x14ac:dyDescent="0.25">
      <c r="AD228" s="274" t="str">
        <f>IF('Base de données'!B229="","",'Base de données'!B229)</f>
        <v/>
      </c>
      <c r="AE228" s="274">
        <v>228</v>
      </c>
    </row>
    <row r="229" spans="30:31" x14ac:dyDescent="0.25">
      <c r="AD229" s="274" t="str">
        <f>IF('Base de données'!B230="","",'Base de données'!B230)</f>
        <v/>
      </c>
      <c r="AE229" s="274">
        <v>229</v>
      </c>
    </row>
    <row r="230" spans="30:31" x14ac:dyDescent="0.25">
      <c r="AD230" s="274" t="str">
        <f>IF('Base de données'!B231="","",'Base de données'!B231)</f>
        <v/>
      </c>
      <c r="AE230" s="274">
        <v>230</v>
      </c>
    </row>
    <row r="231" spans="30:31" x14ac:dyDescent="0.25">
      <c r="AD231" s="274" t="str">
        <f>IF('Base de données'!B232="","",'Base de données'!B232)</f>
        <v/>
      </c>
      <c r="AE231" s="274">
        <v>231</v>
      </c>
    </row>
    <row r="232" spans="30:31" x14ac:dyDescent="0.25">
      <c r="AD232" s="274" t="str">
        <f>IF('Base de données'!B233="","",'Base de données'!B233)</f>
        <v/>
      </c>
      <c r="AE232" s="274">
        <v>232</v>
      </c>
    </row>
    <row r="233" spans="30:31" x14ac:dyDescent="0.25">
      <c r="AD233" s="274" t="str">
        <f>IF('Base de données'!B234="","",'Base de données'!B234)</f>
        <v/>
      </c>
      <c r="AE233" s="274">
        <v>233</v>
      </c>
    </row>
    <row r="234" spans="30:31" x14ac:dyDescent="0.25">
      <c r="AD234" s="274" t="str">
        <f>IF('Base de données'!B235="","",'Base de données'!B235)</f>
        <v/>
      </c>
      <c r="AE234" s="274">
        <v>234</v>
      </c>
    </row>
    <row r="235" spans="30:31" x14ac:dyDescent="0.25">
      <c r="AD235" s="274" t="str">
        <f>IF('Base de données'!B236="","",'Base de données'!B236)</f>
        <v/>
      </c>
      <c r="AE235" s="274">
        <v>235</v>
      </c>
    </row>
    <row r="236" spans="30:31" x14ac:dyDescent="0.25">
      <c r="AD236" s="274" t="str">
        <f>IF('Base de données'!B237="","",'Base de données'!B237)</f>
        <v/>
      </c>
      <c r="AE236" s="274">
        <v>236</v>
      </c>
    </row>
    <row r="237" spans="30:31" x14ac:dyDescent="0.25">
      <c r="AD237" s="274" t="str">
        <f>IF('Base de données'!B238="","",'Base de données'!B238)</f>
        <v/>
      </c>
      <c r="AE237" s="274">
        <v>237</v>
      </c>
    </row>
    <row r="238" spans="30:31" x14ac:dyDescent="0.25">
      <c r="AD238" s="274" t="str">
        <f>IF('Base de données'!B239="","",'Base de données'!B239)</f>
        <v/>
      </c>
      <c r="AE238" s="274">
        <v>238</v>
      </c>
    </row>
    <row r="239" spans="30:31" x14ac:dyDescent="0.25">
      <c r="AD239" s="274" t="str">
        <f>IF('Base de données'!B240="","",'Base de données'!B240)</f>
        <v/>
      </c>
      <c r="AE239" s="274">
        <v>239</v>
      </c>
    </row>
    <row r="240" spans="30:31" x14ac:dyDescent="0.25">
      <c r="AD240" s="274" t="str">
        <f>IF('Base de données'!B241="","",'Base de données'!B241)</f>
        <v/>
      </c>
      <c r="AE240" s="274">
        <v>240</v>
      </c>
    </row>
    <row r="241" spans="30:31" x14ac:dyDescent="0.25">
      <c r="AD241" s="274" t="str">
        <f>IF('Base de données'!B242="","",'Base de données'!B242)</f>
        <v/>
      </c>
      <c r="AE241" s="274">
        <v>241</v>
      </c>
    </row>
    <row r="242" spans="30:31" x14ac:dyDescent="0.25">
      <c r="AD242" s="274" t="str">
        <f>IF('Base de données'!B243="","",'Base de données'!B243)</f>
        <v/>
      </c>
      <c r="AE242" s="274">
        <v>242</v>
      </c>
    </row>
    <row r="243" spans="30:31" x14ac:dyDescent="0.25">
      <c r="AD243" s="274" t="str">
        <f>IF('Base de données'!B244="","",'Base de données'!B244)</f>
        <v/>
      </c>
      <c r="AE243" s="274">
        <v>243</v>
      </c>
    </row>
    <row r="244" spans="30:31" x14ac:dyDescent="0.25">
      <c r="AD244" s="274" t="str">
        <f>IF('Base de données'!B245="","",'Base de données'!B245)</f>
        <v/>
      </c>
      <c r="AE244" s="274">
        <v>244</v>
      </c>
    </row>
    <row r="245" spans="30:31" x14ac:dyDescent="0.25">
      <c r="AD245" s="274" t="str">
        <f>IF('Base de données'!B246="","",'Base de données'!B246)</f>
        <v/>
      </c>
      <c r="AE245" s="274">
        <v>245</v>
      </c>
    </row>
    <row r="246" spans="30:31" x14ac:dyDescent="0.25">
      <c r="AD246" s="274" t="str">
        <f>IF('Base de données'!B247="","",'Base de données'!B247)</f>
        <v/>
      </c>
      <c r="AE246" s="274">
        <v>246</v>
      </c>
    </row>
    <row r="247" spans="30:31" x14ac:dyDescent="0.25">
      <c r="AD247" s="274" t="str">
        <f>IF('Base de données'!B248="","",'Base de données'!B248)</f>
        <v/>
      </c>
      <c r="AE247" s="274">
        <v>247</v>
      </c>
    </row>
    <row r="248" spans="30:31" x14ac:dyDescent="0.25">
      <c r="AD248" s="274" t="str">
        <f>IF('Base de données'!B249="","",'Base de données'!B249)</f>
        <v/>
      </c>
      <c r="AE248" s="274">
        <v>248</v>
      </c>
    </row>
    <row r="249" spans="30:31" x14ac:dyDescent="0.25">
      <c r="AD249" s="274" t="str">
        <f>IF('Base de données'!B250="","",'Base de données'!B250)</f>
        <v/>
      </c>
      <c r="AE249" s="274">
        <v>249</v>
      </c>
    </row>
    <row r="250" spans="30:31" x14ac:dyDescent="0.25">
      <c r="AD250" s="274" t="str">
        <f>IF('Base de données'!B251="","",'Base de données'!B251)</f>
        <v/>
      </c>
      <c r="AE250" s="274">
        <v>250</v>
      </c>
    </row>
    <row r="251" spans="30:31" x14ac:dyDescent="0.25">
      <c r="AD251" s="274" t="str">
        <f>IF('Base de données'!B252="","",'Base de données'!B252)</f>
        <v/>
      </c>
      <c r="AE251" s="274">
        <v>251</v>
      </c>
    </row>
    <row r="252" spans="30:31" x14ac:dyDescent="0.25">
      <c r="AD252" s="274" t="str">
        <f>IF('Base de données'!B253="","",'Base de données'!B253)</f>
        <v>105 membres</v>
      </c>
      <c r="AE252" s="274">
        <v>252</v>
      </c>
    </row>
    <row r="253" spans="30:31" x14ac:dyDescent="0.25">
      <c r="AD253" s="274" t="str">
        <f>IF('Base de données'!B254="","",'Base de données'!B254)</f>
        <v/>
      </c>
      <c r="AE253" s="274">
        <v>253</v>
      </c>
    </row>
    <row r="254" spans="30:31" x14ac:dyDescent="0.25">
      <c r="AD254" s="274" t="str">
        <f>IF('Base de données'!B255="","",'Base de données'!B255)</f>
        <v/>
      </c>
      <c r="AE254" s="274">
        <v>254</v>
      </c>
    </row>
  </sheetData>
  <sheetProtection algorithmName="SHA-512" hashValue="fWAuILwjpCrjtFyy/NwWepAhf+IEuNywqDeAoHrQb7IU1YJ0Ovn5/0oTlTtxl927oPSD6b+FBs4KMnai6hHhOA==" saltValue="9f/b9opk5zT8fnPz5qt0UA==" spinCount="100000" sheet="1" objects="1" scenarios="1" selectLockedCells="1"/>
  <mergeCells count="4">
    <mergeCell ref="A1:B1"/>
    <mergeCell ref="C1:D1"/>
    <mergeCell ref="E1:J1"/>
    <mergeCell ref="A31:B32"/>
  </mergeCells>
  <conditionalFormatting sqref="E3:E27">
    <cfRule type="expression" dxfId="49" priority="18">
      <formula>$AD26=""</formula>
    </cfRule>
  </conditionalFormatting>
  <conditionalFormatting sqref="H3:H27">
    <cfRule type="expression" dxfId="48" priority="17">
      <formula>$AD51=""</formula>
    </cfRule>
  </conditionalFormatting>
  <conditionalFormatting sqref="K3:K27">
    <cfRule type="expression" dxfId="47" priority="16">
      <formula>$AD76=""</formula>
    </cfRule>
  </conditionalFormatting>
  <conditionalFormatting sqref="N3:N27">
    <cfRule type="expression" dxfId="46" priority="15">
      <formula>$AD101=""</formula>
    </cfRule>
  </conditionalFormatting>
  <conditionalFormatting sqref="Q3:Q27">
    <cfRule type="expression" dxfId="45" priority="14">
      <formula>$AD126=""</formula>
    </cfRule>
  </conditionalFormatting>
  <conditionalFormatting sqref="T3:T27">
    <cfRule type="expression" dxfId="44" priority="13">
      <formula>$AD151=""</formula>
    </cfRule>
  </conditionalFormatting>
  <conditionalFormatting sqref="W3:W27">
    <cfRule type="expression" dxfId="43" priority="12">
      <formula>$AD176=""</formula>
    </cfRule>
  </conditionalFormatting>
  <conditionalFormatting sqref="Z3:Z27">
    <cfRule type="expression" dxfId="42" priority="11">
      <formula>$AD201=""</formula>
    </cfRule>
  </conditionalFormatting>
  <conditionalFormatting sqref="AC3:AC27">
    <cfRule type="expression" dxfId="41" priority="8">
      <formula>$AD226=""</formula>
    </cfRule>
  </conditionalFormatting>
  <conditionalFormatting sqref="B3:B27">
    <cfRule type="expression" dxfId="40" priority="3">
      <formula>AD1=""</formula>
    </cfRule>
  </conditionalFormatting>
  <printOptions horizontalCentered="1" verticalCentered="1"/>
  <pageMargins left="0.19685039370078741" right="0.59055118110236227" top="0.19685039370078741" bottom="0.19685039370078741" header="0" footer="0"/>
  <pageSetup paperSize="72" scale="93" fitToHeight="0" orientation="landscape" horizontalDpi="300" verticalDpi="300" r:id="rId1"/>
  <headerFooter>
    <oddHeader>&amp;CLevée du :&amp;D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271"/>
  <sheetViews>
    <sheetView showZeros="0" zoomScaleNormal="100" workbookViewId="0">
      <pane xSplit="5" ySplit="6" topLeftCell="F8" activePane="bottomRight" state="frozen"/>
      <selection pane="topRight" activeCell="E1" sqref="E1"/>
      <selection pane="bottomLeft" activeCell="A7" sqref="A7"/>
      <selection pane="bottomRight" activeCell="F9" sqref="F9"/>
    </sheetView>
  </sheetViews>
  <sheetFormatPr baseColWidth="10" defaultRowHeight="12.75" x14ac:dyDescent="0.2"/>
  <cols>
    <col min="1" max="1" width="3" style="49" hidden="1" customWidth="1"/>
    <col min="2" max="2" width="27.85546875" style="49" hidden="1" customWidth="1"/>
    <col min="3" max="3" width="17.140625" style="48" customWidth="1"/>
    <col min="4" max="4" width="13.28515625" style="48" customWidth="1"/>
    <col min="5" max="5" width="9.5703125" style="48" customWidth="1"/>
    <col min="6" max="17" width="8.7109375" style="48" customWidth="1"/>
    <col min="18" max="18" width="10.42578125" style="48" customWidth="1"/>
    <col min="19" max="19" width="8.85546875" style="48" customWidth="1"/>
    <col min="20" max="20" width="6.7109375" style="235" customWidth="1"/>
    <col min="21" max="21" width="8.5703125" style="48" customWidth="1"/>
    <col min="22" max="22" width="11.85546875" style="85" customWidth="1"/>
    <col min="23" max="23" width="11.85546875" style="107" customWidth="1"/>
    <col min="24" max="30" width="8.7109375" style="48" customWidth="1"/>
    <col min="31" max="31" width="11.42578125" style="48" hidden="1" customWidth="1"/>
    <col min="32" max="32" width="11.85546875" style="48" hidden="1" customWidth="1"/>
    <col min="33" max="33" width="0.140625" style="48" customWidth="1"/>
    <col min="34" max="254" width="11.42578125" style="48"/>
    <col min="255" max="255" width="10" style="48" customWidth="1"/>
    <col min="256" max="256" width="12.42578125" style="48" customWidth="1"/>
    <col min="257" max="257" width="9" style="48" customWidth="1"/>
    <col min="258" max="258" width="5" style="48" customWidth="1"/>
    <col min="259" max="259" width="6.140625" style="48" customWidth="1"/>
    <col min="260" max="272" width="6.42578125" style="48" customWidth="1"/>
    <col min="273" max="276" width="6" style="48" customWidth="1"/>
    <col min="277" max="277" width="10.28515625" style="48" customWidth="1"/>
    <col min="278" max="278" width="10.140625" style="48" customWidth="1"/>
    <col min="279" max="279" width="7.5703125" style="48" customWidth="1"/>
    <col min="280" max="280" width="7.140625" style="48" customWidth="1"/>
    <col min="281" max="281" width="8" style="48" customWidth="1"/>
    <col min="282" max="282" width="8.140625" style="48" customWidth="1"/>
    <col min="283" max="283" width="7.7109375" style="48" customWidth="1"/>
    <col min="284" max="286" width="8.28515625" style="48" customWidth="1"/>
    <col min="287" max="510" width="11.42578125" style="48"/>
    <col min="511" max="511" width="10" style="48" customWidth="1"/>
    <col min="512" max="512" width="12.42578125" style="48" customWidth="1"/>
    <col min="513" max="513" width="9" style="48" customWidth="1"/>
    <col min="514" max="514" width="5" style="48" customWidth="1"/>
    <col min="515" max="515" width="6.140625" style="48" customWidth="1"/>
    <col min="516" max="528" width="6.42578125" style="48" customWidth="1"/>
    <col min="529" max="532" width="6" style="48" customWidth="1"/>
    <col min="533" max="533" width="10.28515625" style="48" customWidth="1"/>
    <col min="534" max="534" width="10.140625" style="48" customWidth="1"/>
    <col min="535" max="535" width="7.5703125" style="48" customWidth="1"/>
    <col min="536" max="536" width="7.140625" style="48" customWidth="1"/>
    <col min="537" max="537" width="8" style="48" customWidth="1"/>
    <col min="538" max="538" width="8.140625" style="48" customWidth="1"/>
    <col min="539" max="539" width="7.7109375" style="48" customWidth="1"/>
    <col min="540" max="542" width="8.28515625" style="48" customWidth="1"/>
    <col min="543" max="766" width="11.42578125" style="48"/>
    <col min="767" max="767" width="10" style="48" customWidth="1"/>
    <col min="768" max="768" width="12.42578125" style="48" customWidth="1"/>
    <col min="769" max="769" width="9" style="48" customWidth="1"/>
    <col min="770" max="770" width="5" style="48" customWidth="1"/>
    <col min="771" max="771" width="6.140625" style="48" customWidth="1"/>
    <col min="772" max="784" width="6.42578125" style="48" customWidth="1"/>
    <col min="785" max="788" width="6" style="48" customWidth="1"/>
    <col min="789" max="789" width="10.28515625" style="48" customWidth="1"/>
    <col min="790" max="790" width="10.140625" style="48" customWidth="1"/>
    <col min="791" max="791" width="7.5703125" style="48" customWidth="1"/>
    <col min="792" max="792" width="7.140625" style="48" customWidth="1"/>
    <col min="793" max="793" width="8" style="48" customWidth="1"/>
    <col min="794" max="794" width="8.140625" style="48" customWidth="1"/>
    <col min="795" max="795" width="7.7109375" style="48" customWidth="1"/>
    <col min="796" max="798" width="8.28515625" style="48" customWidth="1"/>
    <col min="799" max="1022" width="11.42578125" style="48"/>
    <col min="1023" max="1023" width="10" style="48" customWidth="1"/>
    <col min="1024" max="1024" width="12.42578125" style="48" customWidth="1"/>
    <col min="1025" max="1025" width="9" style="48" customWidth="1"/>
    <col min="1026" max="1026" width="5" style="48" customWidth="1"/>
    <col min="1027" max="1027" width="6.140625" style="48" customWidth="1"/>
    <col min="1028" max="1040" width="6.42578125" style="48" customWidth="1"/>
    <col min="1041" max="1044" width="6" style="48" customWidth="1"/>
    <col min="1045" max="1045" width="10.28515625" style="48" customWidth="1"/>
    <col min="1046" max="1046" width="10.140625" style="48" customWidth="1"/>
    <col min="1047" max="1047" width="7.5703125" style="48" customWidth="1"/>
    <col min="1048" max="1048" width="7.140625" style="48" customWidth="1"/>
    <col min="1049" max="1049" width="8" style="48" customWidth="1"/>
    <col min="1050" max="1050" width="8.140625" style="48" customWidth="1"/>
    <col min="1051" max="1051" width="7.7109375" style="48" customWidth="1"/>
    <col min="1052" max="1054" width="8.28515625" style="48" customWidth="1"/>
    <col min="1055" max="1278" width="11.42578125" style="48"/>
    <col min="1279" max="1279" width="10" style="48" customWidth="1"/>
    <col min="1280" max="1280" width="12.42578125" style="48" customWidth="1"/>
    <col min="1281" max="1281" width="9" style="48" customWidth="1"/>
    <col min="1282" max="1282" width="5" style="48" customWidth="1"/>
    <col min="1283" max="1283" width="6.140625" style="48" customWidth="1"/>
    <col min="1284" max="1296" width="6.42578125" style="48" customWidth="1"/>
    <col min="1297" max="1300" width="6" style="48" customWidth="1"/>
    <col min="1301" max="1301" width="10.28515625" style="48" customWidth="1"/>
    <col min="1302" max="1302" width="10.140625" style="48" customWidth="1"/>
    <col min="1303" max="1303" width="7.5703125" style="48" customWidth="1"/>
    <col min="1304" max="1304" width="7.140625" style="48" customWidth="1"/>
    <col min="1305" max="1305" width="8" style="48" customWidth="1"/>
    <col min="1306" max="1306" width="8.140625" style="48" customWidth="1"/>
    <col min="1307" max="1307" width="7.7109375" style="48" customWidth="1"/>
    <col min="1308" max="1310" width="8.28515625" style="48" customWidth="1"/>
    <col min="1311" max="1534" width="11.42578125" style="48"/>
    <col min="1535" max="1535" width="10" style="48" customWidth="1"/>
    <col min="1536" max="1536" width="12.42578125" style="48" customWidth="1"/>
    <col min="1537" max="1537" width="9" style="48" customWidth="1"/>
    <col min="1538" max="1538" width="5" style="48" customWidth="1"/>
    <col min="1539" max="1539" width="6.140625" style="48" customWidth="1"/>
    <col min="1540" max="1552" width="6.42578125" style="48" customWidth="1"/>
    <col min="1553" max="1556" width="6" style="48" customWidth="1"/>
    <col min="1557" max="1557" width="10.28515625" style="48" customWidth="1"/>
    <col min="1558" max="1558" width="10.140625" style="48" customWidth="1"/>
    <col min="1559" max="1559" width="7.5703125" style="48" customWidth="1"/>
    <col min="1560" max="1560" width="7.140625" style="48" customWidth="1"/>
    <col min="1561" max="1561" width="8" style="48" customWidth="1"/>
    <col min="1562" max="1562" width="8.140625" style="48" customWidth="1"/>
    <col min="1563" max="1563" width="7.7109375" style="48" customWidth="1"/>
    <col min="1564" max="1566" width="8.28515625" style="48" customWidth="1"/>
    <col min="1567" max="1790" width="11.42578125" style="48"/>
    <col min="1791" max="1791" width="10" style="48" customWidth="1"/>
    <col min="1792" max="1792" width="12.42578125" style="48" customWidth="1"/>
    <col min="1793" max="1793" width="9" style="48" customWidth="1"/>
    <col min="1794" max="1794" width="5" style="48" customWidth="1"/>
    <col min="1795" max="1795" width="6.140625" style="48" customWidth="1"/>
    <col min="1796" max="1808" width="6.42578125" style="48" customWidth="1"/>
    <col min="1809" max="1812" width="6" style="48" customWidth="1"/>
    <col min="1813" max="1813" width="10.28515625" style="48" customWidth="1"/>
    <col min="1814" max="1814" width="10.140625" style="48" customWidth="1"/>
    <col min="1815" max="1815" width="7.5703125" style="48" customWidth="1"/>
    <col min="1816" max="1816" width="7.140625" style="48" customWidth="1"/>
    <col min="1817" max="1817" width="8" style="48" customWidth="1"/>
    <col min="1818" max="1818" width="8.140625" style="48" customWidth="1"/>
    <col min="1819" max="1819" width="7.7109375" style="48" customWidth="1"/>
    <col min="1820" max="1822" width="8.28515625" style="48" customWidth="1"/>
    <col min="1823" max="2046" width="11.42578125" style="48"/>
    <col min="2047" max="2047" width="10" style="48" customWidth="1"/>
    <col min="2048" max="2048" width="12.42578125" style="48" customWidth="1"/>
    <col min="2049" max="2049" width="9" style="48" customWidth="1"/>
    <col min="2050" max="2050" width="5" style="48" customWidth="1"/>
    <col min="2051" max="2051" width="6.140625" style="48" customWidth="1"/>
    <col min="2052" max="2064" width="6.42578125" style="48" customWidth="1"/>
    <col min="2065" max="2068" width="6" style="48" customWidth="1"/>
    <col min="2069" max="2069" width="10.28515625" style="48" customWidth="1"/>
    <col min="2070" max="2070" width="10.140625" style="48" customWidth="1"/>
    <col min="2071" max="2071" width="7.5703125" style="48" customWidth="1"/>
    <col min="2072" max="2072" width="7.140625" style="48" customWidth="1"/>
    <col min="2073" max="2073" width="8" style="48" customWidth="1"/>
    <col min="2074" max="2074" width="8.140625" style="48" customWidth="1"/>
    <col min="2075" max="2075" width="7.7109375" style="48" customWidth="1"/>
    <col min="2076" max="2078" width="8.28515625" style="48" customWidth="1"/>
    <col min="2079" max="2302" width="11.42578125" style="48"/>
    <col min="2303" max="2303" width="10" style="48" customWidth="1"/>
    <col min="2304" max="2304" width="12.42578125" style="48" customWidth="1"/>
    <col min="2305" max="2305" width="9" style="48" customWidth="1"/>
    <col min="2306" max="2306" width="5" style="48" customWidth="1"/>
    <col min="2307" max="2307" width="6.140625" style="48" customWidth="1"/>
    <col min="2308" max="2320" width="6.42578125" style="48" customWidth="1"/>
    <col min="2321" max="2324" width="6" style="48" customWidth="1"/>
    <col min="2325" max="2325" width="10.28515625" style="48" customWidth="1"/>
    <col min="2326" max="2326" width="10.140625" style="48" customWidth="1"/>
    <col min="2327" max="2327" width="7.5703125" style="48" customWidth="1"/>
    <col min="2328" max="2328" width="7.140625" style="48" customWidth="1"/>
    <col min="2329" max="2329" width="8" style="48" customWidth="1"/>
    <col min="2330" max="2330" width="8.140625" style="48" customWidth="1"/>
    <col min="2331" max="2331" width="7.7109375" style="48" customWidth="1"/>
    <col min="2332" max="2334" width="8.28515625" style="48" customWidth="1"/>
    <col min="2335" max="2558" width="11.42578125" style="48"/>
    <col min="2559" max="2559" width="10" style="48" customWidth="1"/>
    <col min="2560" max="2560" width="12.42578125" style="48" customWidth="1"/>
    <col min="2561" max="2561" width="9" style="48" customWidth="1"/>
    <col min="2562" max="2562" width="5" style="48" customWidth="1"/>
    <col min="2563" max="2563" width="6.140625" style="48" customWidth="1"/>
    <col min="2564" max="2576" width="6.42578125" style="48" customWidth="1"/>
    <col min="2577" max="2580" width="6" style="48" customWidth="1"/>
    <col min="2581" max="2581" width="10.28515625" style="48" customWidth="1"/>
    <col min="2582" max="2582" width="10.140625" style="48" customWidth="1"/>
    <col min="2583" max="2583" width="7.5703125" style="48" customWidth="1"/>
    <col min="2584" max="2584" width="7.140625" style="48" customWidth="1"/>
    <col min="2585" max="2585" width="8" style="48" customWidth="1"/>
    <col min="2586" max="2586" width="8.140625" style="48" customWidth="1"/>
    <col min="2587" max="2587" width="7.7109375" style="48" customWidth="1"/>
    <col min="2588" max="2590" width="8.28515625" style="48" customWidth="1"/>
    <col min="2591" max="2814" width="11.42578125" style="48"/>
    <col min="2815" max="2815" width="10" style="48" customWidth="1"/>
    <col min="2816" max="2816" width="12.42578125" style="48" customWidth="1"/>
    <col min="2817" max="2817" width="9" style="48" customWidth="1"/>
    <col min="2818" max="2818" width="5" style="48" customWidth="1"/>
    <col min="2819" max="2819" width="6.140625" style="48" customWidth="1"/>
    <col min="2820" max="2832" width="6.42578125" style="48" customWidth="1"/>
    <col min="2833" max="2836" width="6" style="48" customWidth="1"/>
    <col min="2837" max="2837" width="10.28515625" style="48" customWidth="1"/>
    <col min="2838" max="2838" width="10.140625" style="48" customWidth="1"/>
    <col min="2839" max="2839" width="7.5703125" style="48" customWidth="1"/>
    <col min="2840" max="2840" width="7.140625" style="48" customWidth="1"/>
    <col min="2841" max="2841" width="8" style="48" customWidth="1"/>
    <col min="2842" max="2842" width="8.140625" style="48" customWidth="1"/>
    <col min="2843" max="2843" width="7.7109375" style="48" customWidth="1"/>
    <col min="2844" max="2846" width="8.28515625" style="48" customWidth="1"/>
    <col min="2847" max="3070" width="11.42578125" style="48"/>
    <col min="3071" max="3071" width="10" style="48" customWidth="1"/>
    <col min="3072" max="3072" width="12.42578125" style="48" customWidth="1"/>
    <col min="3073" max="3073" width="9" style="48" customWidth="1"/>
    <col min="3074" max="3074" width="5" style="48" customWidth="1"/>
    <col min="3075" max="3075" width="6.140625" style="48" customWidth="1"/>
    <col min="3076" max="3088" width="6.42578125" style="48" customWidth="1"/>
    <col min="3089" max="3092" width="6" style="48" customWidth="1"/>
    <col min="3093" max="3093" width="10.28515625" style="48" customWidth="1"/>
    <col min="3094" max="3094" width="10.140625" style="48" customWidth="1"/>
    <col min="3095" max="3095" width="7.5703125" style="48" customWidth="1"/>
    <col min="3096" max="3096" width="7.140625" style="48" customWidth="1"/>
    <col min="3097" max="3097" width="8" style="48" customWidth="1"/>
    <col min="3098" max="3098" width="8.140625" style="48" customWidth="1"/>
    <col min="3099" max="3099" width="7.7109375" style="48" customWidth="1"/>
    <col min="3100" max="3102" width="8.28515625" style="48" customWidth="1"/>
    <col min="3103" max="3326" width="11.42578125" style="48"/>
    <col min="3327" max="3327" width="10" style="48" customWidth="1"/>
    <col min="3328" max="3328" width="12.42578125" style="48" customWidth="1"/>
    <col min="3329" max="3329" width="9" style="48" customWidth="1"/>
    <col min="3330" max="3330" width="5" style="48" customWidth="1"/>
    <col min="3331" max="3331" width="6.140625" style="48" customWidth="1"/>
    <col min="3332" max="3344" width="6.42578125" style="48" customWidth="1"/>
    <col min="3345" max="3348" width="6" style="48" customWidth="1"/>
    <col min="3349" max="3349" width="10.28515625" style="48" customWidth="1"/>
    <col min="3350" max="3350" width="10.140625" style="48" customWidth="1"/>
    <col min="3351" max="3351" width="7.5703125" style="48" customWidth="1"/>
    <col min="3352" max="3352" width="7.140625" style="48" customWidth="1"/>
    <col min="3353" max="3353" width="8" style="48" customWidth="1"/>
    <col min="3354" max="3354" width="8.140625" style="48" customWidth="1"/>
    <col min="3355" max="3355" width="7.7109375" style="48" customWidth="1"/>
    <col min="3356" max="3358" width="8.28515625" style="48" customWidth="1"/>
    <col min="3359" max="3582" width="11.42578125" style="48"/>
    <col min="3583" max="3583" width="10" style="48" customWidth="1"/>
    <col min="3584" max="3584" width="12.42578125" style="48" customWidth="1"/>
    <col min="3585" max="3585" width="9" style="48" customWidth="1"/>
    <col min="3586" max="3586" width="5" style="48" customWidth="1"/>
    <col min="3587" max="3587" width="6.140625" style="48" customWidth="1"/>
    <col min="3588" max="3600" width="6.42578125" style="48" customWidth="1"/>
    <col min="3601" max="3604" width="6" style="48" customWidth="1"/>
    <col min="3605" max="3605" width="10.28515625" style="48" customWidth="1"/>
    <col min="3606" max="3606" width="10.140625" style="48" customWidth="1"/>
    <col min="3607" max="3607" width="7.5703125" style="48" customWidth="1"/>
    <col min="3608" max="3608" width="7.140625" style="48" customWidth="1"/>
    <col min="3609" max="3609" width="8" style="48" customWidth="1"/>
    <col min="3610" max="3610" width="8.140625" style="48" customWidth="1"/>
    <col min="3611" max="3611" width="7.7109375" style="48" customWidth="1"/>
    <col min="3612" max="3614" width="8.28515625" style="48" customWidth="1"/>
    <col min="3615" max="3838" width="11.42578125" style="48"/>
    <col min="3839" max="3839" width="10" style="48" customWidth="1"/>
    <col min="3840" max="3840" width="12.42578125" style="48" customWidth="1"/>
    <col min="3841" max="3841" width="9" style="48" customWidth="1"/>
    <col min="3842" max="3842" width="5" style="48" customWidth="1"/>
    <col min="3843" max="3843" width="6.140625" style="48" customWidth="1"/>
    <col min="3844" max="3856" width="6.42578125" style="48" customWidth="1"/>
    <col min="3857" max="3860" width="6" style="48" customWidth="1"/>
    <col min="3861" max="3861" width="10.28515625" style="48" customWidth="1"/>
    <col min="3862" max="3862" width="10.140625" style="48" customWidth="1"/>
    <col min="3863" max="3863" width="7.5703125" style="48" customWidth="1"/>
    <col min="3864" max="3864" width="7.140625" style="48" customWidth="1"/>
    <col min="3865" max="3865" width="8" style="48" customWidth="1"/>
    <col min="3866" max="3866" width="8.140625" style="48" customWidth="1"/>
    <col min="3867" max="3867" width="7.7109375" style="48" customWidth="1"/>
    <col min="3868" max="3870" width="8.28515625" style="48" customWidth="1"/>
    <col min="3871" max="4094" width="11.42578125" style="48"/>
    <col min="4095" max="4095" width="10" style="48" customWidth="1"/>
    <col min="4096" max="4096" width="12.42578125" style="48" customWidth="1"/>
    <col min="4097" max="4097" width="9" style="48" customWidth="1"/>
    <col min="4098" max="4098" width="5" style="48" customWidth="1"/>
    <col min="4099" max="4099" width="6.140625" style="48" customWidth="1"/>
    <col min="4100" max="4112" width="6.42578125" style="48" customWidth="1"/>
    <col min="4113" max="4116" width="6" style="48" customWidth="1"/>
    <col min="4117" max="4117" width="10.28515625" style="48" customWidth="1"/>
    <col min="4118" max="4118" width="10.140625" style="48" customWidth="1"/>
    <col min="4119" max="4119" width="7.5703125" style="48" customWidth="1"/>
    <col min="4120" max="4120" width="7.140625" style="48" customWidth="1"/>
    <col min="4121" max="4121" width="8" style="48" customWidth="1"/>
    <col min="4122" max="4122" width="8.140625" style="48" customWidth="1"/>
    <col min="4123" max="4123" width="7.7109375" style="48" customWidth="1"/>
    <col min="4124" max="4126" width="8.28515625" style="48" customWidth="1"/>
    <col min="4127" max="4350" width="11.42578125" style="48"/>
    <col min="4351" max="4351" width="10" style="48" customWidth="1"/>
    <col min="4352" max="4352" width="12.42578125" style="48" customWidth="1"/>
    <col min="4353" max="4353" width="9" style="48" customWidth="1"/>
    <col min="4354" max="4354" width="5" style="48" customWidth="1"/>
    <col min="4355" max="4355" width="6.140625" style="48" customWidth="1"/>
    <col min="4356" max="4368" width="6.42578125" style="48" customWidth="1"/>
    <col min="4369" max="4372" width="6" style="48" customWidth="1"/>
    <col min="4373" max="4373" width="10.28515625" style="48" customWidth="1"/>
    <col min="4374" max="4374" width="10.140625" style="48" customWidth="1"/>
    <col min="4375" max="4375" width="7.5703125" style="48" customWidth="1"/>
    <col min="4376" max="4376" width="7.140625" style="48" customWidth="1"/>
    <col min="4377" max="4377" width="8" style="48" customWidth="1"/>
    <col min="4378" max="4378" width="8.140625" style="48" customWidth="1"/>
    <col min="4379" max="4379" width="7.7109375" style="48" customWidth="1"/>
    <col min="4380" max="4382" width="8.28515625" style="48" customWidth="1"/>
    <col min="4383" max="4606" width="11.42578125" style="48"/>
    <col min="4607" max="4607" width="10" style="48" customWidth="1"/>
    <col min="4608" max="4608" width="12.42578125" style="48" customWidth="1"/>
    <col min="4609" max="4609" width="9" style="48" customWidth="1"/>
    <col min="4610" max="4610" width="5" style="48" customWidth="1"/>
    <col min="4611" max="4611" width="6.140625" style="48" customWidth="1"/>
    <col min="4612" max="4624" width="6.42578125" style="48" customWidth="1"/>
    <col min="4625" max="4628" width="6" style="48" customWidth="1"/>
    <col min="4629" max="4629" width="10.28515625" style="48" customWidth="1"/>
    <col min="4630" max="4630" width="10.140625" style="48" customWidth="1"/>
    <col min="4631" max="4631" width="7.5703125" style="48" customWidth="1"/>
    <col min="4632" max="4632" width="7.140625" style="48" customWidth="1"/>
    <col min="4633" max="4633" width="8" style="48" customWidth="1"/>
    <col min="4634" max="4634" width="8.140625" style="48" customWidth="1"/>
    <col min="4635" max="4635" width="7.7109375" style="48" customWidth="1"/>
    <col min="4636" max="4638" width="8.28515625" style="48" customWidth="1"/>
    <col min="4639" max="4862" width="11.42578125" style="48"/>
    <col min="4863" max="4863" width="10" style="48" customWidth="1"/>
    <col min="4864" max="4864" width="12.42578125" style="48" customWidth="1"/>
    <col min="4865" max="4865" width="9" style="48" customWidth="1"/>
    <col min="4866" max="4866" width="5" style="48" customWidth="1"/>
    <col min="4867" max="4867" width="6.140625" style="48" customWidth="1"/>
    <col min="4868" max="4880" width="6.42578125" style="48" customWidth="1"/>
    <col min="4881" max="4884" width="6" style="48" customWidth="1"/>
    <col min="4885" max="4885" width="10.28515625" style="48" customWidth="1"/>
    <col min="4886" max="4886" width="10.140625" style="48" customWidth="1"/>
    <col min="4887" max="4887" width="7.5703125" style="48" customWidth="1"/>
    <col min="4888" max="4888" width="7.140625" style="48" customWidth="1"/>
    <col min="4889" max="4889" width="8" style="48" customWidth="1"/>
    <col min="4890" max="4890" width="8.140625" style="48" customWidth="1"/>
    <col min="4891" max="4891" width="7.7109375" style="48" customWidth="1"/>
    <col min="4892" max="4894" width="8.28515625" style="48" customWidth="1"/>
    <col min="4895" max="5118" width="11.42578125" style="48"/>
    <col min="5119" max="5119" width="10" style="48" customWidth="1"/>
    <col min="5120" max="5120" width="12.42578125" style="48" customWidth="1"/>
    <col min="5121" max="5121" width="9" style="48" customWidth="1"/>
    <col min="5122" max="5122" width="5" style="48" customWidth="1"/>
    <col min="5123" max="5123" width="6.140625" style="48" customWidth="1"/>
    <col min="5124" max="5136" width="6.42578125" style="48" customWidth="1"/>
    <col min="5137" max="5140" width="6" style="48" customWidth="1"/>
    <col min="5141" max="5141" width="10.28515625" style="48" customWidth="1"/>
    <col min="5142" max="5142" width="10.140625" style="48" customWidth="1"/>
    <col min="5143" max="5143" width="7.5703125" style="48" customWidth="1"/>
    <col min="5144" max="5144" width="7.140625" style="48" customWidth="1"/>
    <col min="5145" max="5145" width="8" style="48" customWidth="1"/>
    <col min="5146" max="5146" width="8.140625" style="48" customWidth="1"/>
    <col min="5147" max="5147" width="7.7109375" style="48" customWidth="1"/>
    <col min="5148" max="5150" width="8.28515625" style="48" customWidth="1"/>
    <col min="5151" max="5374" width="11.42578125" style="48"/>
    <col min="5375" max="5375" width="10" style="48" customWidth="1"/>
    <col min="5376" max="5376" width="12.42578125" style="48" customWidth="1"/>
    <col min="5377" max="5377" width="9" style="48" customWidth="1"/>
    <col min="5378" max="5378" width="5" style="48" customWidth="1"/>
    <col min="5379" max="5379" width="6.140625" style="48" customWidth="1"/>
    <col min="5380" max="5392" width="6.42578125" style="48" customWidth="1"/>
    <col min="5393" max="5396" width="6" style="48" customWidth="1"/>
    <col min="5397" max="5397" width="10.28515625" style="48" customWidth="1"/>
    <col min="5398" max="5398" width="10.140625" style="48" customWidth="1"/>
    <col min="5399" max="5399" width="7.5703125" style="48" customWidth="1"/>
    <col min="5400" max="5400" width="7.140625" style="48" customWidth="1"/>
    <col min="5401" max="5401" width="8" style="48" customWidth="1"/>
    <col min="5402" max="5402" width="8.140625" style="48" customWidth="1"/>
    <col min="5403" max="5403" width="7.7109375" style="48" customWidth="1"/>
    <col min="5404" max="5406" width="8.28515625" style="48" customWidth="1"/>
    <col min="5407" max="5630" width="11.42578125" style="48"/>
    <col min="5631" max="5631" width="10" style="48" customWidth="1"/>
    <col min="5632" max="5632" width="12.42578125" style="48" customWidth="1"/>
    <col min="5633" max="5633" width="9" style="48" customWidth="1"/>
    <col min="5634" max="5634" width="5" style="48" customWidth="1"/>
    <col min="5635" max="5635" width="6.140625" style="48" customWidth="1"/>
    <col min="5636" max="5648" width="6.42578125" style="48" customWidth="1"/>
    <col min="5649" max="5652" width="6" style="48" customWidth="1"/>
    <col min="5653" max="5653" width="10.28515625" style="48" customWidth="1"/>
    <col min="5654" max="5654" width="10.140625" style="48" customWidth="1"/>
    <col min="5655" max="5655" width="7.5703125" style="48" customWidth="1"/>
    <col min="5656" max="5656" width="7.140625" style="48" customWidth="1"/>
    <col min="5657" max="5657" width="8" style="48" customWidth="1"/>
    <col min="5658" max="5658" width="8.140625" style="48" customWidth="1"/>
    <col min="5659" max="5659" width="7.7109375" style="48" customWidth="1"/>
    <col min="5660" max="5662" width="8.28515625" style="48" customWidth="1"/>
    <col min="5663" max="5886" width="11.42578125" style="48"/>
    <col min="5887" max="5887" width="10" style="48" customWidth="1"/>
    <col min="5888" max="5888" width="12.42578125" style="48" customWidth="1"/>
    <col min="5889" max="5889" width="9" style="48" customWidth="1"/>
    <col min="5890" max="5890" width="5" style="48" customWidth="1"/>
    <col min="5891" max="5891" width="6.140625" style="48" customWidth="1"/>
    <col min="5892" max="5904" width="6.42578125" style="48" customWidth="1"/>
    <col min="5905" max="5908" width="6" style="48" customWidth="1"/>
    <col min="5909" max="5909" width="10.28515625" style="48" customWidth="1"/>
    <col min="5910" max="5910" width="10.140625" style="48" customWidth="1"/>
    <col min="5911" max="5911" width="7.5703125" style="48" customWidth="1"/>
    <col min="5912" max="5912" width="7.140625" style="48" customWidth="1"/>
    <col min="5913" max="5913" width="8" style="48" customWidth="1"/>
    <col min="5914" max="5914" width="8.140625" style="48" customWidth="1"/>
    <col min="5915" max="5915" width="7.7109375" style="48" customWidth="1"/>
    <col min="5916" max="5918" width="8.28515625" style="48" customWidth="1"/>
    <col min="5919" max="6142" width="11.42578125" style="48"/>
    <col min="6143" max="6143" width="10" style="48" customWidth="1"/>
    <col min="6144" max="6144" width="12.42578125" style="48" customWidth="1"/>
    <col min="6145" max="6145" width="9" style="48" customWidth="1"/>
    <col min="6146" max="6146" width="5" style="48" customWidth="1"/>
    <col min="6147" max="6147" width="6.140625" style="48" customWidth="1"/>
    <col min="6148" max="6160" width="6.42578125" style="48" customWidth="1"/>
    <col min="6161" max="6164" width="6" style="48" customWidth="1"/>
    <col min="6165" max="6165" width="10.28515625" style="48" customWidth="1"/>
    <col min="6166" max="6166" width="10.140625" style="48" customWidth="1"/>
    <col min="6167" max="6167" width="7.5703125" style="48" customWidth="1"/>
    <col min="6168" max="6168" width="7.140625" style="48" customWidth="1"/>
    <col min="6169" max="6169" width="8" style="48" customWidth="1"/>
    <col min="6170" max="6170" width="8.140625" style="48" customWidth="1"/>
    <col min="6171" max="6171" width="7.7109375" style="48" customWidth="1"/>
    <col min="6172" max="6174" width="8.28515625" style="48" customWidth="1"/>
    <col min="6175" max="6398" width="11.42578125" style="48"/>
    <col min="6399" max="6399" width="10" style="48" customWidth="1"/>
    <col min="6400" max="6400" width="12.42578125" style="48" customWidth="1"/>
    <col min="6401" max="6401" width="9" style="48" customWidth="1"/>
    <col min="6402" max="6402" width="5" style="48" customWidth="1"/>
    <col min="6403" max="6403" width="6.140625" style="48" customWidth="1"/>
    <col min="6404" max="6416" width="6.42578125" style="48" customWidth="1"/>
    <col min="6417" max="6420" width="6" style="48" customWidth="1"/>
    <col min="6421" max="6421" width="10.28515625" style="48" customWidth="1"/>
    <col min="6422" max="6422" width="10.140625" style="48" customWidth="1"/>
    <col min="6423" max="6423" width="7.5703125" style="48" customWidth="1"/>
    <col min="6424" max="6424" width="7.140625" style="48" customWidth="1"/>
    <col min="6425" max="6425" width="8" style="48" customWidth="1"/>
    <col min="6426" max="6426" width="8.140625" style="48" customWidth="1"/>
    <col min="6427" max="6427" width="7.7109375" style="48" customWidth="1"/>
    <col min="6428" max="6430" width="8.28515625" style="48" customWidth="1"/>
    <col min="6431" max="6654" width="11.42578125" style="48"/>
    <col min="6655" max="6655" width="10" style="48" customWidth="1"/>
    <col min="6656" max="6656" width="12.42578125" style="48" customWidth="1"/>
    <col min="6657" max="6657" width="9" style="48" customWidth="1"/>
    <col min="6658" max="6658" width="5" style="48" customWidth="1"/>
    <col min="6659" max="6659" width="6.140625" style="48" customWidth="1"/>
    <col min="6660" max="6672" width="6.42578125" style="48" customWidth="1"/>
    <col min="6673" max="6676" width="6" style="48" customWidth="1"/>
    <col min="6677" max="6677" width="10.28515625" style="48" customWidth="1"/>
    <col min="6678" max="6678" width="10.140625" style="48" customWidth="1"/>
    <col min="6679" max="6679" width="7.5703125" style="48" customWidth="1"/>
    <col min="6680" max="6680" width="7.140625" style="48" customWidth="1"/>
    <col min="6681" max="6681" width="8" style="48" customWidth="1"/>
    <col min="6682" max="6682" width="8.140625" style="48" customWidth="1"/>
    <col min="6683" max="6683" width="7.7109375" style="48" customWidth="1"/>
    <col min="6684" max="6686" width="8.28515625" style="48" customWidth="1"/>
    <col min="6687" max="6910" width="11.42578125" style="48"/>
    <col min="6911" max="6911" width="10" style="48" customWidth="1"/>
    <col min="6912" max="6912" width="12.42578125" style="48" customWidth="1"/>
    <col min="6913" max="6913" width="9" style="48" customWidth="1"/>
    <col min="6914" max="6914" width="5" style="48" customWidth="1"/>
    <col min="6915" max="6915" width="6.140625" style="48" customWidth="1"/>
    <col min="6916" max="6928" width="6.42578125" style="48" customWidth="1"/>
    <col min="6929" max="6932" width="6" style="48" customWidth="1"/>
    <col min="6933" max="6933" width="10.28515625" style="48" customWidth="1"/>
    <col min="6934" max="6934" width="10.140625" style="48" customWidth="1"/>
    <col min="6935" max="6935" width="7.5703125" style="48" customWidth="1"/>
    <col min="6936" max="6936" width="7.140625" style="48" customWidth="1"/>
    <col min="6937" max="6937" width="8" style="48" customWidth="1"/>
    <col min="6938" max="6938" width="8.140625" style="48" customWidth="1"/>
    <col min="6939" max="6939" width="7.7109375" style="48" customWidth="1"/>
    <col min="6940" max="6942" width="8.28515625" style="48" customWidth="1"/>
    <col min="6943" max="7166" width="11.42578125" style="48"/>
    <col min="7167" max="7167" width="10" style="48" customWidth="1"/>
    <col min="7168" max="7168" width="12.42578125" style="48" customWidth="1"/>
    <col min="7169" max="7169" width="9" style="48" customWidth="1"/>
    <col min="7170" max="7170" width="5" style="48" customWidth="1"/>
    <col min="7171" max="7171" width="6.140625" style="48" customWidth="1"/>
    <col min="7172" max="7184" width="6.42578125" style="48" customWidth="1"/>
    <col min="7185" max="7188" width="6" style="48" customWidth="1"/>
    <col min="7189" max="7189" width="10.28515625" style="48" customWidth="1"/>
    <col min="7190" max="7190" width="10.140625" style="48" customWidth="1"/>
    <col min="7191" max="7191" width="7.5703125" style="48" customWidth="1"/>
    <col min="7192" max="7192" width="7.140625" style="48" customWidth="1"/>
    <col min="7193" max="7193" width="8" style="48" customWidth="1"/>
    <col min="7194" max="7194" width="8.140625" style="48" customWidth="1"/>
    <col min="7195" max="7195" width="7.7109375" style="48" customWidth="1"/>
    <col min="7196" max="7198" width="8.28515625" style="48" customWidth="1"/>
    <col min="7199" max="7422" width="11.42578125" style="48"/>
    <col min="7423" max="7423" width="10" style="48" customWidth="1"/>
    <col min="7424" max="7424" width="12.42578125" style="48" customWidth="1"/>
    <col min="7425" max="7425" width="9" style="48" customWidth="1"/>
    <col min="7426" max="7426" width="5" style="48" customWidth="1"/>
    <col min="7427" max="7427" width="6.140625" style="48" customWidth="1"/>
    <col min="7428" max="7440" width="6.42578125" style="48" customWidth="1"/>
    <col min="7441" max="7444" width="6" style="48" customWidth="1"/>
    <col min="7445" max="7445" width="10.28515625" style="48" customWidth="1"/>
    <col min="7446" max="7446" width="10.140625" style="48" customWidth="1"/>
    <col min="7447" max="7447" width="7.5703125" style="48" customWidth="1"/>
    <col min="7448" max="7448" width="7.140625" style="48" customWidth="1"/>
    <col min="7449" max="7449" width="8" style="48" customWidth="1"/>
    <col min="7450" max="7450" width="8.140625" style="48" customWidth="1"/>
    <col min="7451" max="7451" width="7.7109375" style="48" customWidth="1"/>
    <col min="7452" max="7454" width="8.28515625" style="48" customWidth="1"/>
    <col min="7455" max="7678" width="11.42578125" style="48"/>
    <col min="7679" max="7679" width="10" style="48" customWidth="1"/>
    <col min="7680" max="7680" width="12.42578125" style="48" customWidth="1"/>
    <col min="7681" max="7681" width="9" style="48" customWidth="1"/>
    <col min="7682" max="7682" width="5" style="48" customWidth="1"/>
    <col min="7683" max="7683" width="6.140625" style="48" customWidth="1"/>
    <col min="7684" max="7696" width="6.42578125" style="48" customWidth="1"/>
    <col min="7697" max="7700" width="6" style="48" customWidth="1"/>
    <col min="7701" max="7701" width="10.28515625" style="48" customWidth="1"/>
    <col min="7702" max="7702" width="10.140625" style="48" customWidth="1"/>
    <col min="7703" max="7703" width="7.5703125" style="48" customWidth="1"/>
    <col min="7704" max="7704" width="7.140625" style="48" customWidth="1"/>
    <col min="7705" max="7705" width="8" style="48" customWidth="1"/>
    <col min="7706" max="7706" width="8.140625" style="48" customWidth="1"/>
    <col min="7707" max="7707" width="7.7109375" style="48" customWidth="1"/>
    <col min="7708" max="7710" width="8.28515625" style="48" customWidth="1"/>
    <col min="7711" max="7934" width="11.42578125" style="48"/>
    <col min="7935" max="7935" width="10" style="48" customWidth="1"/>
    <col min="7936" max="7936" width="12.42578125" style="48" customWidth="1"/>
    <col min="7937" max="7937" width="9" style="48" customWidth="1"/>
    <col min="7938" max="7938" width="5" style="48" customWidth="1"/>
    <col min="7939" max="7939" width="6.140625" style="48" customWidth="1"/>
    <col min="7940" max="7952" width="6.42578125" style="48" customWidth="1"/>
    <col min="7953" max="7956" width="6" style="48" customWidth="1"/>
    <col min="7957" max="7957" width="10.28515625" style="48" customWidth="1"/>
    <col min="7958" max="7958" width="10.140625" style="48" customWidth="1"/>
    <col min="7959" max="7959" width="7.5703125" style="48" customWidth="1"/>
    <col min="7960" max="7960" width="7.140625" style="48" customWidth="1"/>
    <col min="7961" max="7961" width="8" style="48" customWidth="1"/>
    <col min="7962" max="7962" width="8.140625" style="48" customWidth="1"/>
    <col min="7963" max="7963" width="7.7109375" style="48" customWidth="1"/>
    <col min="7964" max="7966" width="8.28515625" style="48" customWidth="1"/>
    <col min="7967" max="8190" width="11.42578125" style="48"/>
    <col min="8191" max="8191" width="10" style="48" customWidth="1"/>
    <col min="8192" max="8192" width="12.42578125" style="48" customWidth="1"/>
    <col min="8193" max="8193" width="9" style="48" customWidth="1"/>
    <col min="8194" max="8194" width="5" style="48" customWidth="1"/>
    <col min="8195" max="8195" width="6.140625" style="48" customWidth="1"/>
    <col min="8196" max="8208" width="6.42578125" style="48" customWidth="1"/>
    <col min="8209" max="8212" width="6" style="48" customWidth="1"/>
    <col min="8213" max="8213" width="10.28515625" style="48" customWidth="1"/>
    <col min="8214" max="8214" width="10.140625" style="48" customWidth="1"/>
    <col min="8215" max="8215" width="7.5703125" style="48" customWidth="1"/>
    <col min="8216" max="8216" width="7.140625" style="48" customWidth="1"/>
    <col min="8217" max="8217" width="8" style="48" customWidth="1"/>
    <col min="8218" max="8218" width="8.140625" style="48" customWidth="1"/>
    <col min="8219" max="8219" width="7.7109375" style="48" customWidth="1"/>
    <col min="8220" max="8222" width="8.28515625" style="48" customWidth="1"/>
    <col min="8223" max="8446" width="11.42578125" style="48"/>
    <col min="8447" max="8447" width="10" style="48" customWidth="1"/>
    <col min="8448" max="8448" width="12.42578125" style="48" customWidth="1"/>
    <col min="8449" max="8449" width="9" style="48" customWidth="1"/>
    <col min="8450" max="8450" width="5" style="48" customWidth="1"/>
    <col min="8451" max="8451" width="6.140625" style="48" customWidth="1"/>
    <col min="8452" max="8464" width="6.42578125" style="48" customWidth="1"/>
    <col min="8465" max="8468" width="6" style="48" customWidth="1"/>
    <col min="8469" max="8469" width="10.28515625" style="48" customWidth="1"/>
    <col min="8470" max="8470" width="10.140625" style="48" customWidth="1"/>
    <col min="8471" max="8471" width="7.5703125" style="48" customWidth="1"/>
    <col min="8472" max="8472" width="7.140625" style="48" customWidth="1"/>
    <col min="8473" max="8473" width="8" style="48" customWidth="1"/>
    <col min="8474" max="8474" width="8.140625" style="48" customWidth="1"/>
    <col min="8475" max="8475" width="7.7109375" style="48" customWidth="1"/>
    <col min="8476" max="8478" width="8.28515625" style="48" customWidth="1"/>
    <col min="8479" max="8702" width="11.42578125" style="48"/>
    <col min="8703" max="8703" width="10" style="48" customWidth="1"/>
    <col min="8704" max="8704" width="12.42578125" style="48" customWidth="1"/>
    <col min="8705" max="8705" width="9" style="48" customWidth="1"/>
    <col min="8706" max="8706" width="5" style="48" customWidth="1"/>
    <col min="8707" max="8707" width="6.140625" style="48" customWidth="1"/>
    <col min="8708" max="8720" width="6.42578125" style="48" customWidth="1"/>
    <col min="8721" max="8724" width="6" style="48" customWidth="1"/>
    <col min="8725" max="8725" width="10.28515625" style="48" customWidth="1"/>
    <col min="8726" max="8726" width="10.140625" style="48" customWidth="1"/>
    <col min="8727" max="8727" width="7.5703125" style="48" customWidth="1"/>
    <col min="8728" max="8728" width="7.140625" style="48" customWidth="1"/>
    <col min="8729" max="8729" width="8" style="48" customWidth="1"/>
    <col min="8730" max="8730" width="8.140625" style="48" customWidth="1"/>
    <col min="8731" max="8731" width="7.7109375" style="48" customWidth="1"/>
    <col min="8732" max="8734" width="8.28515625" style="48" customWidth="1"/>
    <col min="8735" max="8958" width="11.42578125" style="48"/>
    <col min="8959" max="8959" width="10" style="48" customWidth="1"/>
    <col min="8960" max="8960" width="12.42578125" style="48" customWidth="1"/>
    <col min="8961" max="8961" width="9" style="48" customWidth="1"/>
    <col min="8962" max="8962" width="5" style="48" customWidth="1"/>
    <col min="8963" max="8963" width="6.140625" style="48" customWidth="1"/>
    <col min="8964" max="8976" width="6.42578125" style="48" customWidth="1"/>
    <col min="8977" max="8980" width="6" style="48" customWidth="1"/>
    <col min="8981" max="8981" width="10.28515625" style="48" customWidth="1"/>
    <col min="8982" max="8982" width="10.140625" style="48" customWidth="1"/>
    <col min="8983" max="8983" width="7.5703125" style="48" customWidth="1"/>
    <col min="8984" max="8984" width="7.140625" style="48" customWidth="1"/>
    <col min="8985" max="8985" width="8" style="48" customWidth="1"/>
    <col min="8986" max="8986" width="8.140625" style="48" customWidth="1"/>
    <col min="8987" max="8987" width="7.7109375" style="48" customWidth="1"/>
    <col min="8988" max="8990" width="8.28515625" style="48" customWidth="1"/>
    <col min="8991" max="9214" width="11.42578125" style="48"/>
    <col min="9215" max="9215" width="10" style="48" customWidth="1"/>
    <col min="9216" max="9216" width="12.42578125" style="48" customWidth="1"/>
    <col min="9217" max="9217" width="9" style="48" customWidth="1"/>
    <col min="9218" max="9218" width="5" style="48" customWidth="1"/>
    <col min="9219" max="9219" width="6.140625" style="48" customWidth="1"/>
    <col min="9220" max="9232" width="6.42578125" style="48" customWidth="1"/>
    <col min="9233" max="9236" width="6" style="48" customWidth="1"/>
    <col min="9237" max="9237" width="10.28515625" style="48" customWidth="1"/>
    <col min="9238" max="9238" width="10.140625" style="48" customWidth="1"/>
    <col min="9239" max="9239" width="7.5703125" style="48" customWidth="1"/>
    <col min="9240" max="9240" width="7.140625" style="48" customWidth="1"/>
    <col min="9241" max="9241" width="8" style="48" customWidth="1"/>
    <col min="9242" max="9242" width="8.140625" style="48" customWidth="1"/>
    <col min="9243" max="9243" width="7.7109375" style="48" customWidth="1"/>
    <col min="9244" max="9246" width="8.28515625" style="48" customWidth="1"/>
    <col min="9247" max="9470" width="11.42578125" style="48"/>
    <col min="9471" max="9471" width="10" style="48" customWidth="1"/>
    <col min="9472" max="9472" width="12.42578125" style="48" customWidth="1"/>
    <col min="9473" max="9473" width="9" style="48" customWidth="1"/>
    <col min="9474" max="9474" width="5" style="48" customWidth="1"/>
    <col min="9475" max="9475" width="6.140625" style="48" customWidth="1"/>
    <col min="9476" max="9488" width="6.42578125" style="48" customWidth="1"/>
    <col min="9489" max="9492" width="6" style="48" customWidth="1"/>
    <col min="9493" max="9493" width="10.28515625" style="48" customWidth="1"/>
    <col min="9494" max="9494" width="10.140625" style="48" customWidth="1"/>
    <col min="9495" max="9495" width="7.5703125" style="48" customWidth="1"/>
    <col min="9496" max="9496" width="7.140625" style="48" customWidth="1"/>
    <col min="9497" max="9497" width="8" style="48" customWidth="1"/>
    <col min="9498" max="9498" width="8.140625" style="48" customWidth="1"/>
    <col min="9499" max="9499" width="7.7109375" style="48" customWidth="1"/>
    <col min="9500" max="9502" width="8.28515625" style="48" customWidth="1"/>
    <col min="9503" max="9726" width="11.42578125" style="48"/>
    <col min="9727" max="9727" width="10" style="48" customWidth="1"/>
    <col min="9728" max="9728" width="12.42578125" style="48" customWidth="1"/>
    <col min="9729" max="9729" width="9" style="48" customWidth="1"/>
    <col min="9730" max="9730" width="5" style="48" customWidth="1"/>
    <col min="9731" max="9731" width="6.140625" style="48" customWidth="1"/>
    <col min="9732" max="9744" width="6.42578125" style="48" customWidth="1"/>
    <col min="9745" max="9748" width="6" style="48" customWidth="1"/>
    <col min="9749" max="9749" width="10.28515625" style="48" customWidth="1"/>
    <col min="9750" max="9750" width="10.140625" style="48" customWidth="1"/>
    <col min="9751" max="9751" width="7.5703125" style="48" customWidth="1"/>
    <col min="9752" max="9752" width="7.140625" style="48" customWidth="1"/>
    <col min="9753" max="9753" width="8" style="48" customWidth="1"/>
    <col min="9754" max="9754" width="8.140625" style="48" customWidth="1"/>
    <col min="9755" max="9755" width="7.7109375" style="48" customWidth="1"/>
    <col min="9756" max="9758" width="8.28515625" style="48" customWidth="1"/>
    <col min="9759" max="9982" width="11.42578125" style="48"/>
    <col min="9983" max="9983" width="10" style="48" customWidth="1"/>
    <col min="9984" max="9984" width="12.42578125" style="48" customWidth="1"/>
    <col min="9985" max="9985" width="9" style="48" customWidth="1"/>
    <col min="9986" max="9986" width="5" style="48" customWidth="1"/>
    <col min="9987" max="9987" width="6.140625" style="48" customWidth="1"/>
    <col min="9988" max="10000" width="6.42578125" style="48" customWidth="1"/>
    <col min="10001" max="10004" width="6" style="48" customWidth="1"/>
    <col min="10005" max="10005" width="10.28515625" style="48" customWidth="1"/>
    <col min="10006" max="10006" width="10.140625" style="48" customWidth="1"/>
    <col min="10007" max="10007" width="7.5703125" style="48" customWidth="1"/>
    <col min="10008" max="10008" width="7.140625" style="48" customWidth="1"/>
    <col min="10009" max="10009" width="8" style="48" customWidth="1"/>
    <col min="10010" max="10010" width="8.140625" style="48" customWidth="1"/>
    <col min="10011" max="10011" width="7.7109375" style="48" customWidth="1"/>
    <col min="10012" max="10014" width="8.28515625" style="48" customWidth="1"/>
    <col min="10015" max="10238" width="11.42578125" style="48"/>
    <col min="10239" max="10239" width="10" style="48" customWidth="1"/>
    <col min="10240" max="10240" width="12.42578125" style="48" customWidth="1"/>
    <col min="10241" max="10241" width="9" style="48" customWidth="1"/>
    <col min="10242" max="10242" width="5" style="48" customWidth="1"/>
    <col min="10243" max="10243" width="6.140625" style="48" customWidth="1"/>
    <col min="10244" max="10256" width="6.42578125" style="48" customWidth="1"/>
    <col min="10257" max="10260" width="6" style="48" customWidth="1"/>
    <col min="10261" max="10261" width="10.28515625" style="48" customWidth="1"/>
    <col min="10262" max="10262" width="10.140625" style="48" customWidth="1"/>
    <col min="10263" max="10263" width="7.5703125" style="48" customWidth="1"/>
    <col min="10264" max="10264" width="7.140625" style="48" customWidth="1"/>
    <col min="10265" max="10265" width="8" style="48" customWidth="1"/>
    <col min="10266" max="10266" width="8.140625" style="48" customWidth="1"/>
    <col min="10267" max="10267" width="7.7109375" style="48" customWidth="1"/>
    <col min="10268" max="10270" width="8.28515625" style="48" customWidth="1"/>
    <col min="10271" max="10494" width="11.42578125" style="48"/>
    <col min="10495" max="10495" width="10" style="48" customWidth="1"/>
    <col min="10496" max="10496" width="12.42578125" style="48" customWidth="1"/>
    <col min="10497" max="10497" width="9" style="48" customWidth="1"/>
    <col min="10498" max="10498" width="5" style="48" customWidth="1"/>
    <col min="10499" max="10499" width="6.140625" style="48" customWidth="1"/>
    <col min="10500" max="10512" width="6.42578125" style="48" customWidth="1"/>
    <col min="10513" max="10516" width="6" style="48" customWidth="1"/>
    <col min="10517" max="10517" width="10.28515625" style="48" customWidth="1"/>
    <col min="10518" max="10518" width="10.140625" style="48" customWidth="1"/>
    <col min="10519" max="10519" width="7.5703125" style="48" customWidth="1"/>
    <col min="10520" max="10520" width="7.140625" style="48" customWidth="1"/>
    <col min="10521" max="10521" width="8" style="48" customWidth="1"/>
    <col min="10522" max="10522" width="8.140625" style="48" customWidth="1"/>
    <col min="10523" max="10523" width="7.7109375" style="48" customWidth="1"/>
    <col min="10524" max="10526" width="8.28515625" style="48" customWidth="1"/>
    <col min="10527" max="10750" width="11.42578125" style="48"/>
    <col min="10751" max="10751" width="10" style="48" customWidth="1"/>
    <col min="10752" max="10752" width="12.42578125" style="48" customWidth="1"/>
    <col min="10753" max="10753" width="9" style="48" customWidth="1"/>
    <col min="10754" max="10754" width="5" style="48" customWidth="1"/>
    <col min="10755" max="10755" width="6.140625" style="48" customWidth="1"/>
    <col min="10756" max="10768" width="6.42578125" style="48" customWidth="1"/>
    <col min="10769" max="10772" width="6" style="48" customWidth="1"/>
    <col min="10773" max="10773" width="10.28515625" style="48" customWidth="1"/>
    <col min="10774" max="10774" width="10.140625" style="48" customWidth="1"/>
    <col min="10775" max="10775" width="7.5703125" style="48" customWidth="1"/>
    <col min="10776" max="10776" width="7.140625" style="48" customWidth="1"/>
    <col min="10777" max="10777" width="8" style="48" customWidth="1"/>
    <col min="10778" max="10778" width="8.140625" style="48" customWidth="1"/>
    <col min="10779" max="10779" width="7.7109375" style="48" customWidth="1"/>
    <col min="10780" max="10782" width="8.28515625" style="48" customWidth="1"/>
    <col min="10783" max="11006" width="11.42578125" style="48"/>
    <col min="11007" max="11007" width="10" style="48" customWidth="1"/>
    <col min="11008" max="11008" width="12.42578125" style="48" customWidth="1"/>
    <col min="11009" max="11009" width="9" style="48" customWidth="1"/>
    <col min="11010" max="11010" width="5" style="48" customWidth="1"/>
    <col min="11011" max="11011" width="6.140625" style="48" customWidth="1"/>
    <col min="11012" max="11024" width="6.42578125" style="48" customWidth="1"/>
    <col min="11025" max="11028" width="6" style="48" customWidth="1"/>
    <col min="11029" max="11029" width="10.28515625" style="48" customWidth="1"/>
    <col min="11030" max="11030" width="10.140625" style="48" customWidth="1"/>
    <col min="11031" max="11031" width="7.5703125" style="48" customWidth="1"/>
    <col min="11032" max="11032" width="7.140625" style="48" customWidth="1"/>
    <col min="11033" max="11033" width="8" style="48" customWidth="1"/>
    <col min="11034" max="11034" width="8.140625" style="48" customWidth="1"/>
    <col min="11035" max="11035" width="7.7109375" style="48" customWidth="1"/>
    <col min="11036" max="11038" width="8.28515625" style="48" customWidth="1"/>
    <col min="11039" max="11262" width="11.42578125" style="48"/>
    <col min="11263" max="11263" width="10" style="48" customWidth="1"/>
    <col min="11264" max="11264" width="12.42578125" style="48" customWidth="1"/>
    <col min="11265" max="11265" width="9" style="48" customWidth="1"/>
    <col min="11266" max="11266" width="5" style="48" customWidth="1"/>
    <col min="11267" max="11267" width="6.140625" style="48" customWidth="1"/>
    <col min="11268" max="11280" width="6.42578125" style="48" customWidth="1"/>
    <col min="11281" max="11284" width="6" style="48" customWidth="1"/>
    <col min="11285" max="11285" width="10.28515625" style="48" customWidth="1"/>
    <col min="11286" max="11286" width="10.140625" style="48" customWidth="1"/>
    <col min="11287" max="11287" width="7.5703125" style="48" customWidth="1"/>
    <col min="11288" max="11288" width="7.140625" style="48" customWidth="1"/>
    <col min="11289" max="11289" width="8" style="48" customWidth="1"/>
    <col min="11290" max="11290" width="8.140625" style="48" customWidth="1"/>
    <col min="11291" max="11291" width="7.7109375" style="48" customWidth="1"/>
    <col min="11292" max="11294" width="8.28515625" style="48" customWidth="1"/>
    <col min="11295" max="11518" width="11.42578125" style="48"/>
    <col min="11519" max="11519" width="10" style="48" customWidth="1"/>
    <col min="11520" max="11520" width="12.42578125" style="48" customWidth="1"/>
    <col min="11521" max="11521" width="9" style="48" customWidth="1"/>
    <col min="11522" max="11522" width="5" style="48" customWidth="1"/>
    <col min="11523" max="11523" width="6.140625" style="48" customWidth="1"/>
    <col min="11524" max="11536" width="6.42578125" style="48" customWidth="1"/>
    <col min="11537" max="11540" width="6" style="48" customWidth="1"/>
    <col min="11541" max="11541" width="10.28515625" style="48" customWidth="1"/>
    <col min="11542" max="11542" width="10.140625" style="48" customWidth="1"/>
    <col min="11543" max="11543" width="7.5703125" style="48" customWidth="1"/>
    <col min="11544" max="11544" width="7.140625" style="48" customWidth="1"/>
    <col min="11545" max="11545" width="8" style="48" customWidth="1"/>
    <col min="11546" max="11546" width="8.140625" style="48" customWidth="1"/>
    <col min="11547" max="11547" width="7.7109375" style="48" customWidth="1"/>
    <col min="11548" max="11550" width="8.28515625" style="48" customWidth="1"/>
    <col min="11551" max="11774" width="11.42578125" style="48"/>
    <col min="11775" max="11775" width="10" style="48" customWidth="1"/>
    <col min="11776" max="11776" width="12.42578125" style="48" customWidth="1"/>
    <col min="11777" max="11777" width="9" style="48" customWidth="1"/>
    <col min="11778" max="11778" width="5" style="48" customWidth="1"/>
    <col min="11779" max="11779" width="6.140625" style="48" customWidth="1"/>
    <col min="11780" max="11792" width="6.42578125" style="48" customWidth="1"/>
    <col min="11793" max="11796" width="6" style="48" customWidth="1"/>
    <col min="11797" max="11797" width="10.28515625" style="48" customWidth="1"/>
    <col min="11798" max="11798" width="10.140625" style="48" customWidth="1"/>
    <col min="11799" max="11799" width="7.5703125" style="48" customWidth="1"/>
    <col min="11800" max="11800" width="7.140625" style="48" customWidth="1"/>
    <col min="11801" max="11801" width="8" style="48" customWidth="1"/>
    <col min="11802" max="11802" width="8.140625" style="48" customWidth="1"/>
    <col min="11803" max="11803" width="7.7109375" style="48" customWidth="1"/>
    <col min="11804" max="11806" width="8.28515625" style="48" customWidth="1"/>
    <col min="11807" max="12030" width="11.42578125" style="48"/>
    <col min="12031" max="12031" width="10" style="48" customWidth="1"/>
    <col min="12032" max="12032" width="12.42578125" style="48" customWidth="1"/>
    <col min="12033" max="12033" width="9" style="48" customWidth="1"/>
    <col min="12034" max="12034" width="5" style="48" customWidth="1"/>
    <col min="12035" max="12035" width="6.140625" style="48" customWidth="1"/>
    <col min="12036" max="12048" width="6.42578125" style="48" customWidth="1"/>
    <col min="12049" max="12052" width="6" style="48" customWidth="1"/>
    <col min="12053" max="12053" width="10.28515625" style="48" customWidth="1"/>
    <col min="12054" max="12054" width="10.140625" style="48" customWidth="1"/>
    <col min="12055" max="12055" width="7.5703125" style="48" customWidth="1"/>
    <col min="12056" max="12056" width="7.140625" style="48" customWidth="1"/>
    <col min="12057" max="12057" width="8" style="48" customWidth="1"/>
    <col min="12058" max="12058" width="8.140625" style="48" customWidth="1"/>
    <col min="12059" max="12059" width="7.7109375" style="48" customWidth="1"/>
    <col min="12060" max="12062" width="8.28515625" style="48" customWidth="1"/>
    <col min="12063" max="12286" width="11.42578125" style="48"/>
    <col min="12287" max="12287" width="10" style="48" customWidth="1"/>
    <col min="12288" max="12288" width="12.42578125" style="48" customWidth="1"/>
    <col min="12289" max="12289" width="9" style="48" customWidth="1"/>
    <col min="12290" max="12290" width="5" style="48" customWidth="1"/>
    <col min="12291" max="12291" width="6.140625" style="48" customWidth="1"/>
    <col min="12292" max="12304" width="6.42578125" style="48" customWidth="1"/>
    <col min="12305" max="12308" width="6" style="48" customWidth="1"/>
    <col min="12309" max="12309" width="10.28515625" style="48" customWidth="1"/>
    <col min="12310" max="12310" width="10.140625" style="48" customWidth="1"/>
    <col min="12311" max="12311" width="7.5703125" style="48" customWidth="1"/>
    <col min="12312" max="12312" width="7.140625" style="48" customWidth="1"/>
    <col min="12313" max="12313" width="8" style="48" customWidth="1"/>
    <col min="12314" max="12314" width="8.140625" style="48" customWidth="1"/>
    <col min="12315" max="12315" width="7.7109375" style="48" customWidth="1"/>
    <col min="12316" max="12318" width="8.28515625" style="48" customWidth="1"/>
    <col min="12319" max="12542" width="11.42578125" style="48"/>
    <col min="12543" max="12543" width="10" style="48" customWidth="1"/>
    <col min="12544" max="12544" width="12.42578125" style="48" customWidth="1"/>
    <col min="12545" max="12545" width="9" style="48" customWidth="1"/>
    <col min="12546" max="12546" width="5" style="48" customWidth="1"/>
    <col min="12547" max="12547" width="6.140625" style="48" customWidth="1"/>
    <col min="12548" max="12560" width="6.42578125" style="48" customWidth="1"/>
    <col min="12561" max="12564" width="6" style="48" customWidth="1"/>
    <col min="12565" max="12565" width="10.28515625" style="48" customWidth="1"/>
    <col min="12566" max="12566" width="10.140625" style="48" customWidth="1"/>
    <col min="12567" max="12567" width="7.5703125" style="48" customWidth="1"/>
    <col min="12568" max="12568" width="7.140625" style="48" customWidth="1"/>
    <col min="12569" max="12569" width="8" style="48" customWidth="1"/>
    <col min="12570" max="12570" width="8.140625" style="48" customWidth="1"/>
    <col min="12571" max="12571" width="7.7109375" style="48" customWidth="1"/>
    <col min="12572" max="12574" width="8.28515625" style="48" customWidth="1"/>
    <col min="12575" max="12798" width="11.42578125" style="48"/>
    <col min="12799" max="12799" width="10" style="48" customWidth="1"/>
    <col min="12800" max="12800" width="12.42578125" style="48" customWidth="1"/>
    <col min="12801" max="12801" width="9" style="48" customWidth="1"/>
    <col min="12802" max="12802" width="5" style="48" customWidth="1"/>
    <col min="12803" max="12803" width="6.140625" style="48" customWidth="1"/>
    <col min="12804" max="12816" width="6.42578125" style="48" customWidth="1"/>
    <col min="12817" max="12820" width="6" style="48" customWidth="1"/>
    <col min="12821" max="12821" width="10.28515625" style="48" customWidth="1"/>
    <col min="12822" max="12822" width="10.140625" style="48" customWidth="1"/>
    <col min="12823" max="12823" width="7.5703125" style="48" customWidth="1"/>
    <col min="12824" max="12824" width="7.140625" style="48" customWidth="1"/>
    <col min="12825" max="12825" width="8" style="48" customWidth="1"/>
    <col min="12826" max="12826" width="8.140625" style="48" customWidth="1"/>
    <col min="12827" max="12827" width="7.7109375" style="48" customWidth="1"/>
    <col min="12828" max="12830" width="8.28515625" style="48" customWidth="1"/>
    <col min="12831" max="13054" width="11.42578125" style="48"/>
    <col min="13055" max="13055" width="10" style="48" customWidth="1"/>
    <col min="13056" max="13056" width="12.42578125" style="48" customWidth="1"/>
    <col min="13057" max="13057" width="9" style="48" customWidth="1"/>
    <col min="13058" max="13058" width="5" style="48" customWidth="1"/>
    <col min="13059" max="13059" width="6.140625" style="48" customWidth="1"/>
    <col min="13060" max="13072" width="6.42578125" style="48" customWidth="1"/>
    <col min="13073" max="13076" width="6" style="48" customWidth="1"/>
    <col min="13077" max="13077" width="10.28515625" style="48" customWidth="1"/>
    <col min="13078" max="13078" width="10.140625" style="48" customWidth="1"/>
    <col min="13079" max="13079" width="7.5703125" style="48" customWidth="1"/>
    <col min="13080" max="13080" width="7.140625" style="48" customWidth="1"/>
    <col min="13081" max="13081" width="8" style="48" customWidth="1"/>
    <col min="13082" max="13082" width="8.140625" style="48" customWidth="1"/>
    <col min="13083" max="13083" width="7.7109375" style="48" customWidth="1"/>
    <col min="13084" max="13086" width="8.28515625" style="48" customWidth="1"/>
    <col min="13087" max="13310" width="11.42578125" style="48"/>
    <col min="13311" max="13311" width="10" style="48" customWidth="1"/>
    <col min="13312" max="13312" width="12.42578125" style="48" customWidth="1"/>
    <col min="13313" max="13313" width="9" style="48" customWidth="1"/>
    <col min="13314" max="13314" width="5" style="48" customWidth="1"/>
    <col min="13315" max="13315" width="6.140625" style="48" customWidth="1"/>
    <col min="13316" max="13328" width="6.42578125" style="48" customWidth="1"/>
    <col min="13329" max="13332" width="6" style="48" customWidth="1"/>
    <col min="13333" max="13333" width="10.28515625" style="48" customWidth="1"/>
    <col min="13334" max="13334" width="10.140625" style="48" customWidth="1"/>
    <col min="13335" max="13335" width="7.5703125" style="48" customWidth="1"/>
    <col min="13336" max="13336" width="7.140625" style="48" customWidth="1"/>
    <col min="13337" max="13337" width="8" style="48" customWidth="1"/>
    <col min="13338" max="13338" width="8.140625" style="48" customWidth="1"/>
    <col min="13339" max="13339" width="7.7109375" style="48" customWidth="1"/>
    <col min="13340" max="13342" width="8.28515625" style="48" customWidth="1"/>
    <col min="13343" max="13566" width="11.42578125" style="48"/>
    <col min="13567" max="13567" width="10" style="48" customWidth="1"/>
    <col min="13568" max="13568" width="12.42578125" style="48" customWidth="1"/>
    <col min="13569" max="13569" width="9" style="48" customWidth="1"/>
    <col min="13570" max="13570" width="5" style="48" customWidth="1"/>
    <col min="13571" max="13571" width="6.140625" style="48" customWidth="1"/>
    <col min="13572" max="13584" width="6.42578125" style="48" customWidth="1"/>
    <col min="13585" max="13588" width="6" style="48" customWidth="1"/>
    <col min="13589" max="13589" width="10.28515625" style="48" customWidth="1"/>
    <col min="13590" max="13590" width="10.140625" style="48" customWidth="1"/>
    <col min="13591" max="13591" width="7.5703125" style="48" customWidth="1"/>
    <col min="13592" max="13592" width="7.140625" style="48" customWidth="1"/>
    <col min="13593" max="13593" width="8" style="48" customWidth="1"/>
    <col min="13594" max="13594" width="8.140625" style="48" customWidth="1"/>
    <col min="13595" max="13595" width="7.7109375" style="48" customWidth="1"/>
    <col min="13596" max="13598" width="8.28515625" style="48" customWidth="1"/>
    <col min="13599" max="13822" width="11.42578125" style="48"/>
    <col min="13823" max="13823" width="10" style="48" customWidth="1"/>
    <col min="13824" max="13824" width="12.42578125" style="48" customWidth="1"/>
    <col min="13825" max="13825" width="9" style="48" customWidth="1"/>
    <col min="13826" max="13826" width="5" style="48" customWidth="1"/>
    <col min="13827" max="13827" width="6.140625" style="48" customWidth="1"/>
    <col min="13828" max="13840" width="6.42578125" style="48" customWidth="1"/>
    <col min="13841" max="13844" width="6" style="48" customWidth="1"/>
    <col min="13845" max="13845" width="10.28515625" style="48" customWidth="1"/>
    <col min="13846" max="13846" width="10.140625" style="48" customWidth="1"/>
    <col min="13847" max="13847" width="7.5703125" style="48" customWidth="1"/>
    <col min="13848" max="13848" width="7.140625" style="48" customWidth="1"/>
    <col min="13849" max="13849" width="8" style="48" customWidth="1"/>
    <col min="13850" max="13850" width="8.140625" style="48" customWidth="1"/>
    <col min="13851" max="13851" width="7.7109375" style="48" customWidth="1"/>
    <col min="13852" max="13854" width="8.28515625" style="48" customWidth="1"/>
    <col min="13855" max="14078" width="11.42578125" style="48"/>
    <col min="14079" max="14079" width="10" style="48" customWidth="1"/>
    <col min="14080" max="14080" width="12.42578125" style="48" customWidth="1"/>
    <col min="14081" max="14081" width="9" style="48" customWidth="1"/>
    <col min="14082" max="14082" width="5" style="48" customWidth="1"/>
    <col min="14083" max="14083" width="6.140625" style="48" customWidth="1"/>
    <col min="14084" max="14096" width="6.42578125" style="48" customWidth="1"/>
    <col min="14097" max="14100" width="6" style="48" customWidth="1"/>
    <col min="14101" max="14101" width="10.28515625" style="48" customWidth="1"/>
    <col min="14102" max="14102" width="10.140625" style="48" customWidth="1"/>
    <col min="14103" max="14103" width="7.5703125" style="48" customWidth="1"/>
    <col min="14104" max="14104" width="7.140625" style="48" customWidth="1"/>
    <col min="14105" max="14105" width="8" style="48" customWidth="1"/>
    <col min="14106" max="14106" width="8.140625" style="48" customWidth="1"/>
    <col min="14107" max="14107" width="7.7109375" style="48" customWidth="1"/>
    <col min="14108" max="14110" width="8.28515625" style="48" customWidth="1"/>
    <col min="14111" max="14334" width="11.42578125" style="48"/>
    <col min="14335" max="14335" width="10" style="48" customWidth="1"/>
    <col min="14336" max="14336" width="12.42578125" style="48" customWidth="1"/>
    <col min="14337" max="14337" width="9" style="48" customWidth="1"/>
    <col min="14338" max="14338" width="5" style="48" customWidth="1"/>
    <col min="14339" max="14339" width="6.140625" style="48" customWidth="1"/>
    <col min="14340" max="14352" width="6.42578125" style="48" customWidth="1"/>
    <col min="14353" max="14356" width="6" style="48" customWidth="1"/>
    <col min="14357" max="14357" width="10.28515625" style="48" customWidth="1"/>
    <col min="14358" max="14358" width="10.140625" style="48" customWidth="1"/>
    <col min="14359" max="14359" width="7.5703125" style="48" customWidth="1"/>
    <col min="14360" max="14360" width="7.140625" style="48" customWidth="1"/>
    <col min="14361" max="14361" width="8" style="48" customWidth="1"/>
    <col min="14362" max="14362" width="8.140625" style="48" customWidth="1"/>
    <col min="14363" max="14363" width="7.7109375" style="48" customWidth="1"/>
    <col min="14364" max="14366" width="8.28515625" style="48" customWidth="1"/>
    <col min="14367" max="14590" width="11.42578125" style="48"/>
    <col min="14591" max="14591" width="10" style="48" customWidth="1"/>
    <col min="14592" max="14592" width="12.42578125" style="48" customWidth="1"/>
    <col min="14593" max="14593" width="9" style="48" customWidth="1"/>
    <col min="14594" max="14594" width="5" style="48" customWidth="1"/>
    <col min="14595" max="14595" width="6.140625" style="48" customWidth="1"/>
    <col min="14596" max="14608" width="6.42578125" style="48" customWidth="1"/>
    <col min="14609" max="14612" width="6" style="48" customWidth="1"/>
    <col min="14613" max="14613" width="10.28515625" style="48" customWidth="1"/>
    <col min="14614" max="14614" width="10.140625" style="48" customWidth="1"/>
    <col min="14615" max="14615" width="7.5703125" style="48" customWidth="1"/>
    <col min="14616" max="14616" width="7.140625" style="48" customWidth="1"/>
    <col min="14617" max="14617" width="8" style="48" customWidth="1"/>
    <col min="14618" max="14618" width="8.140625" style="48" customWidth="1"/>
    <col min="14619" max="14619" width="7.7109375" style="48" customWidth="1"/>
    <col min="14620" max="14622" width="8.28515625" style="48" customWidth="1"/>
    <col min="14623" max="14846" width="11.42578125" style="48"/>
    <col min="14847" max="14847" width="10" style="48" customWidth="1"/>
    <col min="14848" max="14848" width="12.42578125" style="48" customWidth="1"/>
    <col min="14849" max="14849" width="9" style="48" customWidth="1"/>
    <col min="14850" max="14850" width="5" style="48" customWidth="1"/>
    <col min="14851" max="14851" width="6.140625" style="48" customWidth="1"/>
    <col min="14852" max="14864" width="6.42578125" style="48" customWidth="1"/>
    <col min="14865" max="14868" width="6" style="48" customWidth="1"/>
    <col min="14869" max="14869" width="10.28515625" style="48" customWidth="1"/>
    <col min="14870" max="14870" width="10.140625" style="48" customWidth="1"/>
    <col min="14871" max="14871" width="7.5703125" style="48" customWidth="1"/>
    <col min="14872" max="14872" width="7.140625" style="48" customWidth="1"/>
    <col min="14873" max="14873" width="8" style="48" customWidth="1"/>
    <col min="14874" max="14874" width="8.140625" style="48" customWidth="1"/>
    <col min="14875" max="14875" width="7.7109375" style="48" customWidth="1"/>
    <col min="14876" max="14878" width="8.28515625" style="48" customWidth="1"/>
    <col min="14879" max="15102" width="11.42578125" style="48"/>
    <col min="15103" max="15103" width="10" style="48" customWidth="1"/>
    <col min="15104" max="15104" width="12.42578125" style="48" customWidth="1"/>
    <col min="15105" max="15105" width="9" style="48" customWidth="1"/>
    <col min="15106" max="15106" width="5" style="48" customWidth="1"/>
    <col min="15107" max="15107" width="6.140625" style="48" customWidth="1"/>
    <col min="15108" max="15120" width="6.42578125" style="48" customWidth="1"/>
    <col min="15121" max="15124" width="6" style="48" customWidth="1"/>
    <col min="15125" max="15125" width="10.28515625" style="48" customWidth="1"/>
    <col min="15126" max="15126" width="10.140625" style="48" customWidth="1"/>
    <col min="15127" max="15127" width="7.5703125" style="48" customWidth="1"/>
    <col min="15128" max="15128" width="7.140625" style="48" customWidth="1"/>
    <col min="15129" max="15129" width="8" style="48" customWidth="1"/>
    <col min="15130" max="15130" width="8.140625" style="48" customWidth="1"/>
    <col min="15131" max="15131" width="7.7109375" style="48" customWidth="1"/>
    <col min="15132" max="15134" width="8.28515625" style="48" customWidth="1"/>
    <col min="15135" max="15358" width="11.42578125" style="48"/>
    <col min="15359" max="15359" width="10" style="48" customWidth="1"/>
    <col min="15360" max="15360" width="12.42578125" style="48" customWidth="1"/>
    <col min="15361" max="15361" width="9" style="48" customWidth="1"/>
    <col min="15362" max="15362" width="5" style="48" customWidth="1"/>
    <col min="15363" max="15363" width="6.140625" style="48" customWidth="1"/>
    <col min="15364" max="15376" width="6.42578125" style="48" customWidth="1"/>
    <col min="15377" max="15380" width="6" style="48" customWidth="1"/>
    <col min="15381" max="15381" width="10.28515625" style="48" customWidth="1"/>
    <col min="15382" max="15382" width="10.140625" style="48" customWidth="1"/>
    <col min="15383" max="15383" width="7.5703125" style="48" customWidth="1"/>
    <col min="15384" max="15384" width="7.140625" style="48" customWidth="1"/>
    <col min="15385" max="15385" width="8" style="48" customWidth="1"/>
    <col min="15386" max="15386" width="8.140625" style="48" customWidth="1"/>
    <col min="15387" max="15387" width="7.7109375" style="48" customWidth="1"/>
    <col min="15388" max="15390" width="8.28515625" style="48" customWidth="1"/>
    <col min="15391" max="15614" width="11.42578125" style="48"/>
    <col min="15615" max="15615" width="10" style="48" customWidth="1"/>
    <col min="15616" max="15616" width="12.42578125" style="48" customWidth="1"/>
    <col min="15617" max="15617" width="9" style="48" customWidth="1"/>
    <col min="15618" max="15618" width="5" style="48" customWidth="1"/>
    <col min="15619" max="15619" width="6.140625" style="48" customWidth="1"/>
    <col min="15620" max="15632" width="6.42578125" style="48" customWidth="1"/>
    <col min="15633" max="15636" width="6" style="48" customWidth="1"/>
    <col min="15637" max="15637" width="10.28515625" style="48" customWidth="1"/>
    <col min="15638" max="15638" width="10.140625" style="48" customWidth="1"/>
    <col min="15639" max="15639" width="7.5703125" style="48" customWidth="1"/>
    <col min="15640" max="15640" width="7.140625" style="48" customWidth="1"/>
    <col min="15641" max="15641" width="8" style="48" customWidth="1"/>
    <col min="15642" max="15642" width="8.140625" style="48" customWidth="1"/>
    <col min="15643" max="15643" width="7.7109375" style="48" customWidth="1"/>
    <col min="15644" max="15646" width="8.28515625" style="48" customWidth="1"/>
    <col min="15647" max="15870" width="11.42578125" style="48"/>
    <col min="15871" max="15871" width="10" style="48" customWidth="1"/>
    <col min="15872" max="15872" width="12.42578125" style="48" customWidth="1"/>
    <col min="15873" max="15873" width="9" style="48" customWidth="1"/>
    <col min="15874" max="15874" width="5" style="48" customWidth="1"/>
    <col min="15875" max="15875" width="6.140625" style="48" customWidth="1"/>
    <col min="15876" max="15888" width="6.42578125" style="48" customWidth="1"/>
    <col min="15889" max="15892" width="6" style="48" customWidth="1"/>
    <col min="15893" max="15893" width="10.28515625" style="48" customWidth="1"/>
    <col min="15894" max="15894" width="10.140625" style="48" customWidth="1"/>
    <col min="15895" max="15895" width="7.5703125" style="48" customWidth="1"/>
    <col min="15896" max="15896" width="7.140625" style="48" customWidth="1"/>
    <col min="15897" max="15897" width="8" style="48" customWidth="1"/>
    <col min="15898" max="15898" width="8.140625" style="48" customWidth="1"/>
    <col min="15899" max="15899" width="7.7109375" style="48" customWidth="1"/>
    <col min="15900" max="15902" width="8.28515625" style="48" customWidth="1"/>
    <col min="15903" max="16126" width="11.42578125" style="48"/>
    <col min="16127" max="16127" width="10" style="48" customWidth="1"/>
    <col min="16128" max="16128" width="12.42578125" style="48" customWidth="1"/>
    <col min="16129" max="16129" width="9" style="48" customWidth="1"/>
    <col min="16130" max="16130" width="5" style="48" customWidth="1"/>
    <col min="16131" max="16131" width="6.140625" style="48" customWidth="1"/>
    <col min="16132" max="16144" width="6.42578125" style="48" customWidth="1"/>
    <col min="16145" max="16148" width="6" style="48" customWidth="1"/>
    <col min="16149" max="16149" width="10.28515625" style="48" customWidth="1"/>
    <col min="16150" max="16150" width="10.140625" style="48" customWidth="1"/>
    <col min="16151" max="16151" width="7.5703125" style="48" customWidth="1"/>
    <col min="16152" max="16152" width="7.140625" style="48" customWidth="1"/>
    <col min="16153" max="16153" width="8" style="48" customWidth="1"/>
    <col min="16154" max="16154" width="8.140625" style="48" customWidth="1"/>
    <col min="16155" max="16155" width="7.7109375" style="48" customWidth="1"/>
    <col min="16156" max="16158" width="8.28515625" style="48" customWidth="1"/>
    <col min="16159" max="16384" width="11.42578125" style="48"/>
  </cols>
  <sheetData>
    <row r="1" spans="1:34" ht="13.5" thickBot="1" x14ac:dyDescent="0.25">
      <c r="A1" s="61"/>
      <c r="B1" s="61"/>
      <c r="C1" s="97">
        <v>2</v>
      </c>
    </row>
    <row r="2" spans="1:34" ht="13.5" thickBot="1" x14ac:dyDescent="0.25">
      <c r="C2" s="98">
        <v>3</v>
      </c>
      <c r="D2" s="76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195"/>
      <c r="S2" s="196" t="s">
        <v>121</v>
      </c>
      <c r="T2" s="236"/>
      <c r="U2" s="129"/>
      <c r="V2" s="86"/>
      <c r="W2" s="108"/>
      <c r="X2" s="50"/>
      <c r="Y2" s="50"/>
    </row>
    <row r="3" spans="1:34" s="49" customFormat="1" ht="15.75" customHeight="1" thickBot="1" x14ac:dyDescent="0.25">
      <c r="C3" s="74"/>
      <c r="D3" s="71"/>
      <c r="E3" s="73"/>
      <c r="F3" s="72">
        <v>42705</v>
      </c>
      <c r="G3" s="72">
        <v>42736</v>
      </c>
      <c r="H3" s="72">
        <v>42767</v>
      </c>
      <c r="I3" s="72">
        <v>42795</v>
      </c>
      <c r="J3" s="72">
        <v>42826</v>
      </c>
      <c r="K3" s="72">
        <v>42856</v>
      </c>
      <c r="L3" s="72">
        <v>42887</v>
      </c>
      <c r="M3" s="72">
        <v>42917</v>
      </c>
      <c r="N3" s="72">
        <v>42948</v>
      </c>
      <c r="O3" s="72">
        <v>42979</v>
      </c>
      <c r="P3" s="72">
        <v>43009</v>
      </c>
      <c r="Q3" s="72">
        <v>43040</v>
      </c>
      <c r="R3" s="350" t="s">
        <v>132</v>
      </c>
      <c r="S3" s="350"/>
      <c r="T3" s="350"/>
      <c r="U3" s="194">
        <f>U5/2</f>
        <v>1</v>
      </c>
      <c r="V3" s="87"/>
      <c r="W3" s="109" t="s">
        <v>130</v>
      </c>
      <c r="X3" s="171">
        <v>100</v>
      </c>
      <c r="Y3" s="178">
        <v>50</v>
      </c>
      <c r="Z3" s="167">
        <v>20</v>
      </c>
      <c r="AA3" s="92">
        <v>10</v>
      </c>
      <c r="AB3" s="181">
        <v>5</v>
      </c>
      <c r="AC3" s="182">
        <v>2</v>
      </c>
      <c r="AD3" s="189">
        <v>1</v>
      </c>
    </row>
    <row r="4" spans="1:34" ht="13.5" thickBot="1" x14ac:dyDescent="0.25">
      <c r="C4" s="114"/>
      <c r="D4" s="349" t="s">
        <v>133</v>
      </c>
      <c r="E4" s="349"/>
      <c r="F4" s="70">
        <f t="shared" ref="F4:O4" si="0">F261</f>
        <v>1</v>
      </c>
      <c r="G4" s="70">
        <f t="shared" si="0"/>
        <v>0</v>
      </c>
      <c r="H4" s="70">
        <f t="shared" si="0"/>
        <v>0</v>
      </c>
      <c r="I4" s="70">
        <f t="shared" si="0"/>
        <v>0</v>
      </c>
      <c r="J4" s="70">
        <f t="shared" si="0"/>
        <v>0</v>
      </c>
      <c r="K4" s="70">
        <f t="shared" si="0"/>
        <v>0</v>
      </c>
      <c r="L4" s="70">
        <f t="shared" si="0"/>
        <v>0</v>
      </c>
      <c r="M4" s="70">
        <f t="shared" si="0"/>
        <v>0</v>
      </c>
      <c r="N4" s="70">
        <f t="shared" si="0"/>
        <v>0</v>
      </c>
      <c r="O4" s="70">
        <f t="shared" si="0"/>
        <v>0</v>
      </c>
      <c r="P4" s="70"/>
      <c r="Q4" s="70">
        <f>Q261</f>
        <v>0</v>
      </c>
      <c r="R4" s="70">
        <f>R261</f>
        <v>0</v>
      </c>
      <c r="V4" s="115" t="s">
        <v>110</v>
      </c>
      <c r="W4" s="244">
        <f>COUNTBLANK(W8:W258)</f>
        <v>62</v>
      </c>
      <c r="X4" s="171" t="s">
        <v>65</v>
      </c>
      <c r="Y4" s="178" t="s">
        <v>65</v>
      </c>
      <c r="Z4" s="167" t="s">
        <v>65</v>
      </c>
      <c r="AA4" s="92" t="s">
        <v>65</v>
      </c>
      <c r="AB4" s="181" t="s">
        <v>65</v>
      </c>
      <c r="AC4" s="182" t="s">
        <v>65</v>
      </c>
      <c r="AD4" s="189" t="s">
        <v>64</v>
      </c>
    </row>
    <row r="5" spans="1:34" ht="13.5" thickBot="1" x14ac:dyDescent="0.25">
      <c r="C5" s="117"/>
      <c r="D5" s="49"/>
      <c r="E5" s="69"/>
      <c r="F5" s="68">
        <f t="shared" ref="F5:W5" si="1">SUBTOTAL(9,F8:F258)</f>
        <v>10524</v>
      </c>
      <c r="G5" s="68">
        <f t="shared" si="1"/>
        <v>0</v>
      </c>
      <c r="H5" s="68">
        <f t="shared" si="1"/>
        <v>0</v>
      </c>
      <c r="I5" s="68">
        <f t="shared" si="1"/>
        <v>0</v>
      </c>
      <c r="J5" s="68">
        <f t="shared" si="1"/>
        <v>0</v>
      </c>
      <c r="K5" s="68">
        <f t="shared" si="1"/>
        <v>0</v>
      </c>
      <c r="L5" s="68">
        <f t="shared" si="1"/>
        <v>0</v>
      </c>
      <c r="M5" s="68">
        <f t="shared" si="1"/>
        <v>0</v>
      </c>
      <c r="N5" s="68">
        <f t="shared" si="1"/>
        <v>0</v>
      </c>
      <c r="O5" s="68">
        <f t="shared" si="1"/>
        <v>0</v>
      </c>
      <c r="P5" s="68">
        <f t="shared" si="1"/>
        <v>0</v>
      </c>
      <c r="Q5" s="68">
        <f t="shared" si="1"/>
        <v>0</v>
      </c>
      <c r="R5" s="67">
        <f t="shared" si="1"/>
        <v>10524</v>
      </c>
      <c r="S5" s="67">
        <f t="shared" si="1"/>
        <v>250</v>
      </c>
      <c r="T5" s="67">
        <f t="shared" si="1"/>
        <v>238</v>
      </c>
      <c r="U5" s="67">
        <f t="shared" si="1"/>
        <v>2</v>
      </c>
      <c r="V5" s="88">
        <f t="shared" si="1"/>
        <v>4710</v>
      </c>
      <c r="W5" s="110">
        <f t="shared" si="1"/>
        <v>3128</v>
      </c>
      <c r="X5" s="179">
        <f t="shared" ref="X5:AD5" si="2">SUM(X8:X258)</f>
        <v>4</v>
      </c>
      <c r="Y5" s="179">
        <f t="shared" si="2"/>
        <v>17</v>
      </c>
      <c r="Z5" s="179">
        <f t="shared" si="2"/>
        <v>64</v>
      </c>
      <c r="AA5" s="179">
        <f t="shared" si="2"/>
        <v>25</v>
      </c>
      <c r="AB5" s="179">
        <f t="shared" si="2"/>
        <v>49</v>
      </c>
      <c r="AC5" s="179">
        <f t="shared" si="2"/>
        <v>51</v>
      </c>
      <c r="AD5" s="179">
        <f t="shared" si="2"/>
        <v>1</v>
      </c>
    </row>
    <row r="6" spans="1:34" ht="13.5" thickBot="1" x14ac:dyDescent="0.25">
      <c r="A6" s="49" t="s">
        <v>149</v>
      </c>
      <c r="C6" s="131" t="s">
        <v>63</v>
      </c>
      <c r="D6" s="66" t="s">
        <v>62</v>
      </c>
      <c r="E6" s="65" t="s">
        <v>82</v>
      </c>
      <c r="F6" s="65" t="s">
        <v>83</v>
      </c>
      <c r="G6" s="65" t="s">
        <v>84</v>
      </c>
      <c r="H6" s="65" t="s">
        <v>85</v>
      </c>
      <c r="I6" s="65" t="s">
        <v>86</v>
      </c>
      <c r="J6" s="65" t="s">
        <v>87</v>
      </c>
      <c r="K6" s="65" t="s">
        <v>88</v>
      </c>
      <c r="L6" s="65" t="s">
        <v>89</v>
      </c>
      <c r="M6" s="65" t="s">
        <v>90</v>
      </c>
      <c r="N6" s="65" t="s">
        <v>91</v>
      </c>
      <c r="O6" s="65" t="s">
        <v>92</v>
      </c>
      <c r="P6" s="65" t="s">
        <v>93</v>
      </c>
      <c r="Q6" s="65" t="s">
        <v>97</v>
      </c>
      <c r="R6" s="65" t="s">
        <v>61</v>
      </c>
      <c r="S6" s="65" t="s">
        <v>94</v>
      </c>
      <c r="T6" s="64" t="s">
        <v>60</v>
      </c>
      <c r="U6" s="64" t="s">
        <v>122</v>
      </c>
      <c r="V6" s="239" t="s">
        <v>59</v>
      </c>
      <c r="W6" s="111" t="s">
        <v>109</v>
      </c>
      <c r="X6" s="172" t="s">
        <v>58</v>
      </c>
      <c r="Y6" s="177" t="s">
        <v>58</v>
      </c>
      <c r="Z6" s="168" t="s">
        <v>58</v>
      </c>
      <c r="AA6" s="93" t="s">
        <v>58</v>
      </c>
      <c r="AB6" s="183" t="s">
        <v>58</v>
      </c>
      <c r="AC6" s="186" t="s">
        <v>58</v>
      </c>
      <c r="AD6" s="190" t="s">
        <v>58</v>
      </c>
    </row>
    <row r="7" spans="1:34" s="60" customFormat="1" hidden="1" x14ac:dyDescent="0.2">
      <c r="A7" s="61" t="s">
        <v>57</v>
      </c>
      <c r="B7" s="61" t="s">
        <v>150</v>
      </c>
      <c r="C7" s="132" t="s">
        <v>56</v>
      </c>
      <c r="D7" s="59" t="s">
        <v>55</v>
      </c>
      <c r="E7" s="58" t="s">
        <v>54</v>
      </c>
      <c r="F7" s="58" t="s">
        <v>52</v>
      </c>
      <c r="G7" s="58" t="s">
        <v>51</v>
      </c>
      <c r="H7" s="58" t="s">
        <v>50</v>
      </c>
      <c r="I7" s="58" t="s">
        <v>49</v>
      </c>
      <c r="J7" s="58" t="s">
        <v>48</v>
      </c>
      <c r="K7" s="58" t="s">
        <v>47</v>
      </c>
      <c r="L7" s="58" t="s">
        <v>46</v>
      </c>
      <c r="M7" s="58" t="s">
        <v>45</v>
      </c>
      <c r="N7" s="58" t="s">
        <v>44</v>
      </c>
      <c r="O7" s="58" t="s">
        <v>43</v>
      </c>
      <c r="P7" s="58" t="s">
        <v>96</v>
      </c>
      <c r="Q7" s="58" t="s">
        <v>53</v>
      </c>
      <c r="R7" s="63" t="s">
        <v>42</v>
      </c>
      <c r="S7" s="55" t="s">
        <v>41</v>
      </c>
      <c r="T7" s="54" t="s">
        <v>40</v>
      </c>
      <c r="U7" s="62" t="s">
        <v>39</v>
      </c>
      <c r="V7" s="89" t="s">
        <v>38</v>
      </c>
      <c r="W7" s="112" t="s">
        <v>108</v>
      </c>
      <c r="X7" s="173" t="s">
        <v>37</v>
      </c>
      <c r="Y7" s="94" t="s">
        <v>36</v>
      </c>
      <c r="Z7" s="169" t="s">
        <v>35</v>
      </c>
      <c r="AA7" s="94" t="s">
        <v>34</v>
      </c>
      <c r="AB7" s="95" t="s">
        <v>33</v>
      </c>
      <c r="AC7" s="57" t="s">
        <v>32</v>
      </c>
      <c r="AD7" s="191" t="s">
        <v>31</v>
      </c>
      <c r="AE7" s="60" t="s">
        <v>131</v>
      </c>
      <c r="AF7" s="60" t="s">
        <v>30</v>
      </c>
      <c r="AG7" s="60" t="s">
        <v>29</v>
      </c>
    </row>
    <row r="8" spans="1:34" x14ac:dyDescent="0.2">
      <c r="A8" s="61" t="str">
        <f t="shared" ref="A8:A70" si="3">IF(W8="","en chèque","")</f>
        <v/>
      </c>
      <c r="B8" s="61">
        <v>1</v>
      </c>
      <c r="C8" s="133" t="str">
        <f>'Base de données'!B2</f>
        <v>A</v>
      </c>
      <c r="D8" s="82" t="str">
        <f>'Base de données'!C2</f>
        <v>a</v>
      </c>
      <c r="E8" s="58">
        <v>1</v>
      </c>
      <c r="F8" s="331">
        <v>40</v>
      </c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197">
        <f>SUM(Tableau1[[#This Row],[Colonne6]:[Colonne5]])</f>
        <v>40</v>
      </c>
      <c r="S8" s="55">
        <f t="shared" ref="S8:S71" si="4">COUNTIF($F$5:$Q$5,"&gt;1000")</f>
        <v>1</v>
      </c>
      <c r="T8" s="130">
        <f t="shared" ref="T8:T71" si="5">COUNTA(F8:Q8)</f>
        <v>1</v>
      </c>
      <c r="U8" s="128">
        <f t="shared" ref="U8:U70" si="6">IF(C8&lt;=0,"",(S8-T8)*$C$1)</f>
        <v>0</v>
      </c>
      <c r="V8" s="90">
        <f t="shared" ref="V8:V70" si="7">IF(C8&lt;&gt;0,((R8-U8)-$C$2),0)</f>
        <v>37</v>
      </c>
      <c r="W8" s="113">
        <f t="shared" ref="W8:W15" si="8">V8</f>
        <v>37</v>
      </c>
      <c r="X8" s="174">
        <f t="shared" ref="X8:X71" si="9">ROUNDDOWN(W8/$X$3,0)</f>
        <v>0</v>
      </c>
      <c r="Y8" s="175">
        <f t="shared" ref="Y8:Y71" si="10">ROUNDDOWN((W8-(X8*$X$3))/$Y$3,0)</f>
        <v>0</v>
      </c>
      <c r="Z8" s="170">
        <f t="shared" ref="Z8:Z71" si="11">ROUNDDOWN(((W8-(X8*$X$3))-(Y8*$Y$3))/$Z$3,0)</f>
        <v>1</v>
      </c>
      <c r="AA8" s="180">
        <f t="shared" ref="AA8:AA71" si="12">ROUNDDOWN((((W8-(X8*$X$3))-(Y8*$Y$3))-(Z8*$Z$3))/$AA$3,0)</f>
        <v>1</v>
      </c>
      <c r="AB8" s="184">
        <f t="shared" ref="AB8:AB71" si="13">ROUNDDOWN(((((W8-(X8*$X$3))-(Y8*$Y$3))-(Z8*$Z$3))-(AA8*$AA$3))/$AB$3,0)</f>
        <v>1</v>
      </c>
      <c r="AC8" s="187">
        <f t="shared" ref="AC8:AC71" si="14">ROUNDDOWN((((((W8-(X8*$X$3))-(Y8*$Y$3))-(Z8*$Z$3))-(AA8*$AA$3))-(AB8*$AB$3))/$AC$3,0)</f>
        <v>1</v>
      </c>
      <c r="AD8" s="192">
        <f t="shared" ref="AD8:AD71" si="15">ROUNDDOWN(((((((W8-(X8*$X$3))-(Y8*$Y$3))-(Z8*$Z$3))-(AA8*$AA$3))-(AB8*$AB$3))-(AC8*$AC$3))/$AD$3,0)</f>
        <v>0</v>
      </c>
    </row>
    <row r="9" spans="1:34" x14ac:dyDescent="0.2">
      <c r="A9" s="61" t="str">
        <f t="shared" si="3"/>
        <v>en chèque</v>
      </c>
      <c r="B9" s="61">
        <v>2</v>
      </c>
      <c r="C9" s="133" t="str">
        <f>'Base de données'!B3</f>
        <v>B</v>
      </c>
      <c r="D9" s="82" t="str">
        <f>'Base de données'!C3</f>
        <v>b</v>
      </c>
      <c r="E9" s="58">
        <v>2</v>
      </c>
      <c r="F9" s="58">
        <v>41</v>
      </c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197">
        <f>SUM(Tableau1[[#This Row],[Colonne6]:[Colonne5]])</f>
        <v>41</v>
      </c>
      <c r="S9" s="55">
        <f t="shared" si="4"/>
        <v>1</v>
      </c>
      <c r="T9" s="130">
        <f t="shared" si="5"/>
        <v>1</v>
      </c>
      <c r="U9" s="128">
        <f t="shared" si="6"/>
        <v>0</v>
      </c>
      <c r="V9" s="90">
        <f t="shared" si="7"/>
        <v>38</v>
      </c>
      <c r="W9" s="113"/>
      <c r="X9" s="174">
        <f t="shared" si="9"/>
        <v>0</v>
      </c>
      <c r="Y9" s="175">
        <f t="shared" si="10"/>
        <v>0</v>
      </c>
      <c r="Z9" s="170">
        <f t="shared" si="11"/>
        <v>0</v>
      </c>
      <c r="AA9" s="180">
        <f t="shared" si="12"/>
        <v>0</v>
      </c>
      <c r="AB9" s="184">
        <f t="shared" si="13"/>
        <v>0</v>
      </c>
      <c r="AC9" s="187">
        <f t="shared" si="14"/>
        <v>0</v>
      </c>
      <c r="AD9" s="192">
        <f t="shared" si="15"/>
        <v>0</v>
      </c>
    </row>
    <row r="10" spans="1:34" x14ac:dyDescent="0.2">
      <c r="A10" s="61" t="str">
        <f t="shared" si="3"/>
        <v/>
      </c>
      <c r="B10" s="61">
        <v>3</v>
      </c>
      <c r="C10" s="133" t="str">
        <f>'Base de données'!B4</f>
        <v>C</v>
      </c>
      <c r="D10" s="82" t="str">
        <f>'Base de données'!C4</f>
        <v>c</v>
      </c>
      <c r="E10" s="58">
        <v>3</v>
      </c>
      <c r="F10" s="58">
        <v>43</v>
      </c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197">
        <f>SUM(Tableau1[[#This Row],[Colonne6]:[Colonne5]])</f>
        <v>43</v>
      </c>
      <c r="S10" s="55">
        <f t="shared" si="4"/>
        <v>1</v>
      </c>
      <c r="T10" s="130">
        <f t="shared" si="5"/>
        <v>1</v>
      </c>
      <c r="U10" s="128">
        <f t="shared" si="6"/>
        <v>0</v>
      </c>
      <c r="V10" s="90">
        <f t="shared" si="7"/>
        <v>40</v>
      </c>
      <c r="W10" s="113">
        <f t="shared" si="8"/>
        <v>40</v>
      </c>
      <c r="X10" s="174">
        <f t="shared" si="9"/>
        <v>0</v>
      </c>
      <c r="Y10" s="175">
        <f t="shared" si="10"/>
        <v>0</v>
      </c>
      <c r="Z10" s="170">
        <f t="shared" si="11"/>
        <v>2</v>
      </c>
      <c r="AA10" s="180">
        <f t="shared" si="12"/>
        <v>0</v>
      </c>
      <c r="AB10" s="184">
        <f t="shared" si="13"/>
        <v>0</v>
      </c>
      <c r="AC10" s="187">
        <f t="shared" si="14"/>
        <v>0</v>
      </c>
      <c r="AD10" s="192">
        <f t="shared" si="15"/>
        <v>0</v>
      </c>
    </row>
    <row r="11" spans="1:34" x14ac:dyDescent="0.2">
      <c r="A11" s="61" t="str">
        <f t="shared" si="3"/>
        <v/>
      </c>
      <c r="B11" s="61">
        <v>4</v>
      </c>
      <c r="C11" s="133" t="str">
        <f>'Base de données'!B5</f>
        <v>A</v>
      </c>
      <c r="D11" s="82" t="str">
        <f>'Base de données'!C5</f>
        <v>e</v>
      </c>
      <c r="E11" s="58">
        <v>4</v>
      </c>
      <c r="F11" s="58">
        <v>40</v>
      </c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197">
        <f>SUM(Tableau1[[#This Row],[Colonne6]:[Colonne5]])</f>
        <v>40</v>
      </c>
      <c r="S11" s="55">
        <f t="shared" si="4"/>
        <v>1</v>
      </c>
      <c r="T11" s="130">
        <f t="shared" si="5"/>
        <v>1</v>
      </c>
      <c r="U11" s="128">
        <f t="shared" si="6"/>
        <v>0</v>
      </c>
      <c r="V11" s="90">
        <f t="shared" si="7"/>
        <v>37</v>
      </c>
      <c r="W11" s="113">
        <f t="shared" si="8"/>
        <v>37</v>
      </c>
      <c r="X11" s="174">
        <f t="shared" si="9"/>
        <v>0</v>
      </c>
      <c r="Y11" s="175">
        <f t="shared" si="10"/>
        <v>0</v>
      </c>
      <c r="Z11" s="170">
        <f t="shared" si="11"/>
        <v>1</v>
      </c>
      <c r="AA11" s="180">
        <f t="shared" si="12"/>
        <v>1</v>
      </c>
      <c r="AB11" s="184">
        <f t="shared" si="13"/>
        <v>1</v>
      </c>
      <c r="AC11" s="187">
        <f t="shared" si="14"/>
        <v>1</v>
      </c>
      <c r="AD11" s="192">
        <f t="shared" si="15"/>
        <v>0</v>
      </c>
    </row>
    <row r="12" spans="1:34" x14ac:dyDescent="0.2">
      <c r="A12" s="61" t="str">
        <f t="shared" si="3"/>
        <v/>
      </c>
      <c r="B12" s="61">
        <v>5</v>
      </c>
      <c r="C12" s="133" t="str">
        <f>'Base de données'!B6</f>
        <v>B</v>
      </c>
      <c r="D12" s="82" t="str">
        <f>'Base de données'!C6</f>
        <v>f</v>
      </c>
      <c r="E12" s="58">
        <v>5</v>
      </c>
      <c r="F12" s="58">
        <v>50</v>
      </c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197">
        <f>SUM(Tableau1[[#This Row],[Colonne6]:[Colonne5]])</f>
        <v>50</v>
      </c>
      <c r="S12" s="55">
        <f t="shared" si="4"/>
        <v>1</v>
      </c>
      <c r="T12" s="130">
        <f t="shared" si="5"/>
        <v>1</v>
      </c>
      <c r="U12" s="128">
        <f t="shared" si="6"/>
        <v>0</v>
      </c>
      <c r="V12" s="90">
        <f t="shared" si="7"/>
        <v>47</v>
      </c>
      <c r="W12" s="113">
        <f t="shared" si="8"/>
        <v>47</v>
      </c>
      <c r="X12" s="174">
        <f t="shared" si="9"/>
        <v>0</v>
      </c>
      <c r="Y12" s="175">
        <f t="shared" si="10"/>
        <v>0</v>
      </c>
      <c r="Z12" s="170">
        <f t="shared" si="11"/>
        <v>2</v>
      </c>
      <c r="AA12" s="180">
        <f t="shared" si="12"/>
        <v>0</v>
      </c>
      <c r="AB12" s="184">
        <f t="shared" si="13"/>
        <v>1</v>
      </c>
      <c r="AC12" s="187">
        <f t="shared" si="14"/>
        <v>1</v>
      </c>
      <c r="AD12" s="192">
        <f t="shared" si="15"/>
        <v>0</v>
      </c>
    </row>
    <row r="13" spans="1:34" x14ac:dyDescent="0.2">
      <c r="A13" s="61" t="str">
        <f t="shared" si="3"/>
        <v/>
      </c>
      <c r="B13" s="61">
        <v>6</v>
      </c>
      <c r="C13" s="133" t="str">
        <f>'Base de données'!B7</f>
        <v>B</v>
      </c>
      <c r="D13" s="82" t="str">
        <f>'Base de données'!C7</f>
        <v>a</v>
      </c>
      <c r="E13" s="58">
        <v>6</v>
      </c>
      <c r="F13" s="58">
        <v>40</v>
      </c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197">
        <f>SUM(Tableau1[[#This Row],[Colonne6]:[Colonne5]])</f>
        <v>40</v>
      </c>
      <c r="S13" s="55">
        <f t="shared" si="4"/>
        <v>1</v>
      </c>
      <c r="T13" s="130">
        <f t="shared" si="5"/>
        <v>1</v>
      </c>
      <c r="U13" s="128">
        <f t="shared" si="6"/>
        <v>0</v>
      </c>
      <c r="V13" s="90">
        <f t="shared" si="7"/>
        <v>37</v>
      </c>
      <c r="W13" s="113">
        <f t="shared" si="8"/>
        <v>37</v>
      </c>
      <c r="X13" s="174">
        <f t="shared" si="9"/>
        <v>0</v>
      </c>
      <c r="Y13" s="175">
        <f t="shared" si="10"/>
        <v>0</v>
      </c>
      <c r="Z13" s="170">
        <f t="shared" si="11"/>
        <v>1</v>
      </c>
      <c r="AA13" s="180">
        <f t="shared" si="12"/>
        <v>1</v>
      </c>
      <c r="AB13" s="184">
        <f t="shared" si="13"/>
        <v>1</v>
      </c>
      <c r="AC13" s="187">
        <f t="shared" si="14"/>
        <v>1</v>
      </c>
      <c r="AD13" s="192">
        <f t="shared" si="15"/>
        <v>0</v>
      </c>
      <c r="AE13" s="60"/>
      <c r="AH13" s="60"/>
    </row>
    <row r="14" spans="1:34" x14ac:dyDescent="0.2">
      <c r="A14" s="61" t="str">
        <f t="shared" si="3"/>
        <v/>
      </c>
      <c r="B14" s="61">
        <v>7</v>
      </c>
      <c r="C14" s="133" t="str">
        <f>'Base de données'!B8</f>
        <v>A</v>
      </c>
      <c r="D14" s="82" t="str">
        <f>'Base de données'!C8</f>
        <v>b</v>
      </c>
      <c r="E14" s="58">
        <v>7</v>
      </c>
      <c r="F14" s="58">
        <v>20</v>
      </c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197">
        <f>SUM(Tableau1[[#This Row],[Colonne6]:[Colonne5]])</f>
        <v>20</v>
      </c>
      <c r="S14" s="55">
        <f t="shared" si="4"/>
        <v>1</v>
      </c>
      <c r="T14" s="130">
        <f t="shared" si="5"/>
        <v>1</v>
      </c>
      <c r="U14" s="128">
        <f t="shared" si="6"/>
        <v>0</v>
      </c>
      <c r="V14" s="90">
        <f t="shared" si="7"/>
        <v>17</v>
      </c>
      <c r="W14" s="113">
        <f t="shared" si="8"/>
        <v>17</v>
      </c>
      <c r="X14" s="174">
        <f t="shared" si="9"/>
        <v>0</v>
      </c>
      <c r="Y14" s="175">
        <f t="shared" si="10"/>
        <v>0</v>
      </c>
      <c r="Z14" s="170">
        <f t="shared" si="11"/>
        <v>0</v>
      </c>
      <c r="AA14" s="180">
        <f t="shared" si="12"/>
        <v>1</v>
      </c>
      <c r="AB14" s="184">
        <f t="shared" si="13"/>
        <v>1</v>
      </c>
      <c r="AC14" s="187">
        <f t="shared" si="14"/>
        <v>1</v>
      </c>
      <c r="AD14" s="192">
        <f t="shared" si="15"/>
        <v>0</v>
      </c>
    </row>
    <row r="15" spans="1:34" x14ac:dyDescent="0.2">
      <c r="A15" s="61" t="str">
        <f t="shared" si="3"/>
        <v/>
      </c>
      <c r="B15" s="61">
        <v>8</v>
      </c>
      <c r="C15" s="133" t="str">
        <f>'Base de données'!B9</f>
        <v>B</v>
      </c>
      <c r="D15" s="82" t="str">
        <f>'Base de données'!C9</f>
        <v>c</v>
      </c>
      <c r="E15" s="58">
        <v>8</v>
      </c>
      <c r="F15" s="58">
        <v>30</v>
      </c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197">
        <f>SUM(Tableau1[[#This Row],[Colonne6]:[Colonne5]])</f>
        <v>30</v>
      </c>
      <c r="S15" s="55">
        <f t="shared" si="4"/>
        <v>1</v>
      </c>
      <c r="T15" s="130">
        <f t="shared" si="5"/>
        <v>1</v>
      </c>
      <c r="U15" s="128">
        <f t="shared" si="6"/>
        <v>0</v>
      </c>
      <c r="V15" s="90">
        <f t="shared" si="7"/>
        <v>27</v>
      </c>
      <c r="W15" s="113">
        <f t="shared" si="8"/>
        <v>27</v>
      </c>
      <c r="X15" s="174">
        <f t="shared" si="9"/>
        <v>0</v>
      </c>
      <c r="Y15" s="175">
        <f t="shared" si="10"/>
        <v>0</v>
      </c>
      <c r="Z15" s="170">
        <f t="shared" si="11"/>
        <v>1</v>
      </c>
      <c r="AA15" s="180">
        <f t="shared" si="12"/>
        <v>0</v>
      </c>
      <c r="AB15" s="184">
        <f t="shared" si="13"/>
        <v>1</v>
      </c>
      <c r="AC15" s="187">
        <f t="shared" si="14"/>
        <v>1</v>
      </c>
      <c r="AD15" s="192">
        <f t="shared" si="15"/>
        <v>0</v>
      </c>
    </row>
    <row r="16" spans="1:34" x14ac:dyDescent="0.2">
      <c r="A16" s="61" t="str">
        <f t="shared" si="3"/>
        <v>en chèque</v>
      </c>
      <c r="B16" s="61">
        <v>9</v>
      </c>
      <c r="C16" s="133" t="str">
        <f>'Base de données'!B10</f>
        <v>A</v>
      </c>
      <c r="D16" s="82" t="str">
        <f>'Base de données'!C10</f>
        <v>e</v>
      </c>
      <c r="E16" s="58">
        <v>9</v>
      </c>
      <c r="F16" s="58">
        <v>100</v>
      </c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197">
        <f>SUM(Tableau1[[#This Row],[Colonne6]:[Colonne5]])</f>
        <v>100</v>
      </c>
      <c r="S16" s="55">
        <f t="shared" si="4"/>
        <v>1</v>
      </c>
      <c r="T16" s="130">
        <f t="shared" si="5"/>
        <v>1</v>
      </c>
      <c r="U16" s="128">
        <f t="shared" si="6"/>
        <v>0</v>
      </c>
      <c r="V16" s="90">
        <f t="shared" si="7"/>
        <v>97</v>
      </c>
      <c r="W16" s="113"/>
      <c r="X16" s="174">
        <f t="shared" si="9"/>
        <v>0</v>
      </c>
      <c r="Y16" s="175">
        <f t="shared" si="10"/>
        <v>0</v>
      </c>
      <c r="Z16" s="170">
        <f t="shared" si="11"/>
        <v>0</v>
      </c>
      <c r="AA16" s="180">
        <f t="shared" si="12"/>
        <v>0</v>
      </c>
      <c r="AB16" s="184">
        <f t="shared" si="13"/>
        <v>0</v>
      </c>
      <c r="AC16" s="187">
        <f t="shared" si="14"/>
        <v>0</v>
      </c>
      <c r="AD16" s="192">
        <f t="shared" si="15"/>
        <v>0</v>
      </c>
    </row>
    <row r="17" spans="1:32" x14ac:dyDescent="0.2">
      <c r="A17" s="61" t="str">
        <f t="shared" si="3"/>
        <v>en chèque</v>
      </c>
      <c r="B17" s="61">
        <v>10</v>
      </c>
      <c r="C17" s="133" t="str">
        <f>'Base de données'!B11</f>
        <v>B</v>
      </c>
      <c r="D17" s="82" t="str">
        <f>'Base de données'!C11</f>
        <v>f</v>
      </c>
      <c r="E17" s="58">
        <v>10</v>
      </c>
      <c r="F17" s="58">
        <v>50</v>
      </c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197">
        <f>SUM(Tableau1[[#This Row],[Colonne6]:[Colonne5]])</f>
        <v>50</v>
      </c>
      <c r="S17" s="55">
        <f t="shared" si="4"/>
        <v>1</v>
      </c>
      <c r="T17" s="130">
        <f t="shared" si="5"/>
        <v>1</v>
      </c>
      <c r="U17" s="128">
        <f t="shared" si="6"/>
        <v>0</v>
      </c>
      <c r="V17" s="90">
        <f t="shared" si="7"/>
        <v>47</v>
      </c>
      <c r="W17" s="113"/>
      <c r="X17" s="174">
        <f t="shared" si="9"/>
        <v>0</v>
      </c>
      <c r="Y17" s="175">
        <f t="shared" si="10"/>
        <v>0</v>
      </c>
      <c r="Z17" s="170">
        <f t="shared" si="11"/>
        <v>0</v>
      </c>
      <c r="AA17" s="180">
        <f t="shared" si="12"/>
        <v>0</v>
      </c>
      <c r="AB17" s="184">
        <f t="shared" si="13"/>
        <v>0</v>
      </c>
      <c r="AC17" s="187">
        <f t="shared" si="14"/>
        <v>0</v>
      </c>
      <c r="AD17" s="192">
        <f t="shared" si="15"/>
        <v>0</v>
      </c>
    </row>
    <row r="18" spans="1:32" x14ac:dyDescent="0.2">
      <c r="A18" s="61" t="str">
        <f t="shared" si="3"/>
        <v/>
      </c>
      <c r="B18" s="61">
        <v>11</v>
      </c>
      <c r="C18" s="133" t="str">
        <f>'Base de données'!B12</f>
        <v>A</v>
      </c>
      <c r="D18" s="82" t="str">
        <f>'Base de données'!C12</f>
        <v>a</v>
      </c>
      <c r="E18" s="58">
        <v>11</v>
      </c>
      <c r="F18" s="58">
        <v>20</v>
      </c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197">
        <f>SUM(Tableau1[[#This Row],[Colonne6]:[Colonne5]])</f>
        <v>20</v>
      </c>
      <c r="S18" s="55">
        <f t="shared" si="4"/>
        <v>1</v>
      </c>
      <c r="T18" s="130">
        <f t="shared" si="5"/>
        <v>1</v>
      </c>
      <c r="U18" s="128">
        <f t="shared" si="6"/>
        <v>0</v>
      </c>
      <c r="V18" s="90">
        <f t="shared" si="7"/>
        <v>17</v>
      </c>
      <c r="W18" s="113">
        <f t="shared" ref="W18:W24" si="16">V18</f>
        <v>17</v>
      </c>
      <c r="X18" s="174">
        <f t="shared" si="9"/>
        <v>0</v>
      </c>
      <c r="Y18" s="175">
        <f t="shared" si="10"/>
        <v>0</v>
      </c>
      <c r="Z18" s="170">
        <f t="shared" si="11"/>
        <v>0</v>
      </c>
      <c r="AA18" s="180">
        <f t="shared" si="12"/>
        <v>1</v>
      </c>
      <c r="AB18" s="184">
        <f t="shared" si="13"/>
        <v>1</v>
      </c>
      <c r="AC18" s="187">
        <f t="shared" si="14"/>
        <v>1</v>
      </c>
      <c r="AD18" s="192">
        <f t="shared" si="15"/>
        <v>0</v>
      </c>
    </row>
    <row r="19" spans="1:32" x14ac:dyDescent="0.2">
      <c r="A19" s="61" t="str">
        <f t="shared" si="3"/>
        <v/>
      </c>
      <c r="B19" s="61">
        <v>12</v>
      </c>
      <c r="C19" s="133" t="str">
        <f>'Base de données'!B13</f>
        <v>B</v>
      </c>
      <c r="D19" s="82" t="str">
        <f>'Base de données'!C13</f>
        <v>b</v>
      </c>
      <c r="E19" s="58">
        <v>12</v>
      </c>
      <c r="F19" s="58">
        <v>60</v>
      </c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197">
        <f>SUM(Tableau1[[#This Row],[Colonne6]:[Colonne5]])</f>
        <v>60</v>
      </c>
      <c r="S19" s="55">
        <f t="shared" si="4"/>
        <v>1</v>
      </c>
      <c r="T19" s="130">
        <f t="shared" si="5"/>
        <v>1</v>
      </c>
      <c r="U19" s="128">
        <f t="shared" si="6"/>
        <v>0</v>
      </c>
      <c r="V19" s="90">
        <f t="shared" si="7"/>
        <v>57</v>
      </c>
      <c r="W19" s="113">
        <f t="shared" si="16"/>
        <v>57</v>
      </c>
      <c r="X19" s="174">
        <f t="shared" si="9"/>
        <v>0</v>
      </c>
      <c r="Y19" s="175">
        <f t="shared" si="10"/>
        <v>1</v>
      </c>
      <c r="Z19" s="170">
        <f t="shared" si="11"/>
        <v>0</v>
      </c>
      <c r="AA19" s="180">
        <f t="shared" si="12"/>
        <v>0</v>
      </c>
      <c r="AB19" s="184">
        <f t="shared" si="13"/>
        <v>1</v>
      </c>
      <c r="AC19" s="187">
        <f t="shared" si="14"/>
        <v>1</v>
      </c>
      <c r="AD19" s="192">
        <f t="shared" si="15"/>
        <v>0</v>
      </c>
    </row>
    <row r="20" spans="1:32" x14ac:dyDescent="0.2">
      <c r="A20" s="61" t="str">
        <f t="shared" si="3"/>
        <v/>
      </c>
      <c r="B20" s="61">
        <v>13</v>
      </c>
      <c r="C20" s="133" t="str">
        <f>'Base de données'!B14</f>
        <v>A</v>
      </c>
      <c r="D20" s="82" t="str">
        <f>'Base de données'!C14</f>
        <v>c</v>
      </c>
      <c r="E20" s="58">
        <v>13</v>
      </c>
      <c r="F20" s="58">
        <v>23</v>
      </c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197">
        <f>SUM(Tableau1[[#This Row],[Colonne6]:[Colonne5]])</f>
        <v>23</v>
      </c>
      <c r="S20" s="55">
        <f t="shared" si="4"/>
        <v>1</v>
      </c>
      <c r="T20" s="130">
        <f t="shared" si="5"/>
        <v>1</v>
      </c>
      <c r="U20" s="128">
        <f t="shared" si="6"/>
        <v>0</v>
      </c>
      <c r="V20" s="90">
        <f t="shared" si="7"/>
        <v>20</v>
      </c>
      <c r="W20" s="113">
        <f t="shared" si="16"/>
        <v>20</v>
      </c>
      <c r="X20" s="174">
        <f t="shared" si="9"/>
        <v>0</v>
      </c>
      <c r="Y20" s="175">
        <f t="shared" si="10"/>
        <v>0</v>
      </c>
      <c r="Z20" s="170">
        <f t="shared" si="11"/>
        <v>1</v>
      </c>
      <c r="AA20" s="180">
        <f t="shared" si="12"/>
        <v>0</v>
      </c>
      <c r="AB20" s="184">
        <f t="shared" si="13"/>
        <v>0</v>
      </c>
      <c r="AC20" s="187">
        <f t="shared" si="14"/>
        <v>0</v>
      </c>
      <c r="AD20" s="192">
        <f t="shared" si="15"/>
        <v>0</v>
      </c>
    </row>
    <row r="21" spans="1:32" x14ac:dyDescent="0.2">
      <c r="A21" s="61" t="str">
        <f t="shared" si="3"/>
        <v>en chèque</v>
      </c>
      <c r="B21" s="61">
        <v>14</v>
      </c>
      <c r="C21" s="133" t="str">
        <f>'Base de données'!B15</f>
        <v>B</v>
      </c>
      <c r="D21" s="82" t="str">
        <f>'Base de données'!C15</f>
        <v>e</v>
      </c>
      <c r="E21" s="58">
        <v>14</v>
      </c>
      <c r="F21" s="100">
        <v>40</v>
      </c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197">
        <f>SUM(Tableau1[[#This Row],[Colonne6]:[Colonne5]])</f>
        <v>40</v>
      </c>
      <c r="S21" s="55">
        <f t="shared" si="4"/>
        <v>1</v>
      </c>
      <c r="T21" s="130">
        <f t="shared" si="5"/>
        <v>1</v>
      </c>
      <c r="U21" s="128">
        <f t="shared" si="6"/>
        <v>0</v>
      </c>
      <c r="V21" s="90">
        <f t="shared" si="7"/>
        <v>37</v>
      </c>
      <c r="W21" s="113"/>
      <c r="X21" s="174">
        <f t="shared" si="9"/>
        <v>0</v>
      </c>
      <c r="Y21" s="175">
        <f t="shared" si="10"/>
        <v>0</v>
      </c>
      <c r="Z21" s="170">
        <f t="shared" si="11"/>
        <v>0</v>
      </c>
      <c r="AA21" s="180">
        <f t="shared" si="12"/>
        <v>0</v>
      </c>
      <c r="AB21" s="184">
        <f t="shared" si="13"/>
        <v>0</v>
      </c>
      <c r="AC21" s="187">
        <f t="shared" si="14"/>
        <v>0</v>
      </c>
      <c r="AD21" s="192">
        <f t="shared" si="15"/>
        <v>0</v>
      </c>
    </row>
    <row r="22" spans="1:32" x14ac:dyDescent="0.2">
      <c r="A22" s="61" t="str">
        <f t="shared" si="3"/>
        <v/>
      </c>
      <c r="B22" s="61">
        <v>15</v>
      </c>
      <c r="C22" s="133" t="str">
        <f>'Base de données'!B16</f>
        <v>A</v>
      </c>
      <c r="D22" s="82" t="str">
        <f>'Base de données'!C16</f>
        <v>f</v>
      </c>
      <c r="E22" s="58">
        <v>15</v>
      </c>
      <c r="F22" s="58">
        <v>70</v>
      </c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197">
        <f>SUM(Tableau1[[#This Row],[Colonne6]:[Colonne5]])</f>
        <v>70</v>
      </c>
      <c r="S22" s="55">
        <f t="shared" si="4"/>
        <v>1</v>
      </c>
      <c r="T22" s="130">
        <f t="shared" si="5"/>
        <v>1</v>
      </c>
      <c r="U22" s="128">
        <f t="shared" si="6"/>
        <v>0</v>
      </c>
      <c r="V22" s="90">
        <f t="shared" si="7"/>
        <v>67</v>
      </c>
      <c r="W22" s="113">
        <f t="shared" si="16"/>
        <v>67</v>
      </c>
      <c r="X22" s="174">
        <f t="shared" si="9"/>
        <v>0</v>
      </c>
      <c r="Y22" s="175">
        <f t="shared" si="10"/>
        <v>1</v>
      </c>
      <c r="Z22" s="170">
        <f t="shared" si="11"/>
        <v>0</v>
      </c>
      <c r="AA22" s="180">
        <f t="shared" si="12"/>
        <v>1</v>
      </c>
      <c r="AB22" s="184">
        <f t="shared" si="13"/>
        <v>1</v>
      </c>
      <c r="AC22" s="187">
        <f t="shared" si="14"/>
        <v>1</v>
      </c>
      <c r="AD22" s="192">
        <f t="shared" si="15"/>
        <v>0</v>
      </c>
    </row>
    <row r="23" spans="1:32" x14ac:dyDescent="0.2">
      <c r="A23" s="61" t="str">
        <f t="shared" si="3"/>
        <v/>
      </c>
      <c r="B23" s="61">
        <v>16</v>
      </c>
      <c r="C23" s="133" t="str">
        <f>'Base de données'!B17</f>
        <v>B</v>
      </c>
      <c r="D23" s="82" t="str">
        <f>'Base de données'!C17</f>
        <v>a</v>
      </c>
      <c r="E23" s="58">
        <v>16</v>
      </c>
      <c r="F23" s="58">
        <v>50</v>
      </c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197">
        <f>SUM(Tableau1[[#This Row],[Colonne6]:[Colonne5]])</f>
        <v>50</v>
      </c>
      <c r="S23" s="55">
        <f t="shared" si="4"/>
        <v>1</v>
      </c>
      <c r="T23" s="130">
        <f t="shared" si="5"/>
        <v>1</v>
      </c>
      <c r="U23" s="128">
        <f t="shared" si="6"/>
        <v>0</v>
      </c>
      <c r="V23" s="90">
        <f t="shared" si="7"/>
        <v>47</v>
      </c>
      <c r="W23" s="113">
        <f t="shared" si="16"/>
        <v>47</v>
      </c>
      <c r="X23" s="174">
        <f t="shared" si="9"/>
        <v>0</v>
      </c>
      <c r="Y23" s="175">
        <f t="shared" si="10"/>
        <v>0</v>
      </c>
      <c r="Z23" s="170">
        <f t="shared" si="11"/>
        <v>2</v>
      </c>
      <c r="AA23" s="180">
        <f t="shared" si="12"/>
        <v>0</v>
      </c>
      <c r="AB23" s="184">
        <f t="shared" si="13"/>
        <v>1</v>
      </c>
      <c r="AC23" s="187">
        <f t="shared" si="14"/>
        <v>1</v>
      </c>
      <c r="AD23" s="192">
        <f t="shared" si="15"/>
        <v>0</v>
      </c>
    </row>
    <row r="24" spans="1:32" x14ac:dyDescent="0.2">
      <c r="A24" s="61" t="str">
        <f t="shared" si="3"/>
        <v/>
      </c>
      <c r="B24" s="61">
        <v>17</v>
      </c>
      <c r="C24" s="133" t="str">
        <f>'Base de données'!B18</f>
        <v>A</v>
      </c>
      <c r="D24" s="82" t="str">
        <f>'Base de données'!C18</f>
        <v>b</v>
      </c>
      <c r="E24" s="58">
        <v>17</v>
      </c>
      <c r="F24" s="58">
        <v>50</v>
      </c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197">
        <f>SUM(Tableau1[[#This Row],[Colonne6]:[Colonne5]])</f>
        <v>50</v>
      </c>
      <c r="S24" s="55">
        <f t="shared" si="4"/>
        <v>1</v>
      </c>
      <c r="T24" s="130">
        <f t="shared" si="5"/>
        <v>1</v>
      </c>
      <c r="U24" s="128">
        <f t="shared" si="6"/>
        <v>0</v>
      </c>
      <c r="V24" s="90">
        <f t="shared" si="7"/>
        <v>47</v>
      </c>
      <c r="W24" s="113">
        <f t="shared" si="16"/>
        <v>47</v>
      </c>
      <c r="X24" s="174">
        <f t="shared" si="9"/>
        <v>0</v>
      </c>
      <c r="Y24" s="175">
        <f t="shared" si="10"/>
        <v>0</v>
      </c>
      <c r="Z24" s="170">
        <f t="shared" si="11"/>
        <v>2</v>
      </c>
      <c r="AA24" s="180">
        <f t="shared" si="12"/>
        <v>0</v>
      </c>
      <c r="AB24" s="184">
        <f t="shared" si="13"/>
        <v>1</v>
      </c>
      <c r="AC24" s="187">
        <f t="shared" si="14"/>
        <v>1</v>
      </c>
      <c r="AD24" s="192">
        <f t="shared" si="15"/>
        <v>0</v>
      </c>
      <c r="AF24" s="60"/>
    </row>
    <row r="25" spans="1:32" x14ac:dyDescent="0.2">
      <c r="A25" s="61" t="str">
        <f t="shared" si="3"/>
        <v>en chèque</v>
      </c>
      <c r="B25" s="61">
        <v>18</v>
      </c>
      <c r="C25" s="133" t="str">
        <f>'Base de données'!B19</f>
        <v>B</v>
      </c>
      <c r="D25" s="82" t="str">
        <f>'Base de données'!C19</f>
        <v>c</v>
      </c>
      <c r="E25" s="58">
        <v>18</v>
      </c>
      <c r="F25" s="58">
        <v>50</v>
      </c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197">
        <f>SUM(Tableau1[[#This Row],[Colonne6]:[Colonne5]])</f>
        <v>50</v>
      </c>
      <c r="S25" s="55">
        <f t="shared" si="4"/>
        <v>1</v>
      </c>
      <c r="T25" s="130">
        <f t="shared" si="5"/>
        <v>1</v>
      </c>
      <c r="U25" s="128">
        <f t="shared" si="6"/>
        <v>0</v>
      </c>
      <c r="V25" s="90">
        <f t="shared" si="7"/>
        <v>47</v>
      </c>
      <c r="W25" s="113"/>
      <c r="X25" s="174">
        <f t="shared" si="9"/>
        <v>0</v>
      </c>
      <c r="Y25" s="175">
        <f t="shared" si="10"/>
        <v>0</v>
      </c>
      <c r="Z25" s="170">
        <f t="shared" si="11"/>
        <v>0</v>
      </c>
      <c r="AA25" s="180">
        <f t="shared" si="12"/>
        <v>0</v>
      </c>
      <c r="AB25" s="184">
        <f t="shared" si="13"/>
        <v>0</v>
      </c>
      <c r="AC25" s="187">
        <f t="shared" si="14"/>
        <v>0</v>
      </c>
      <c r="AD25" s="192">
        <f t="shared" si="15"/>
        <v>0</v>
      </c>
    </row>
    <row r="26" spans="1:32" x14ac:dyDescent="0.2">
      <c r="A26" s="61" t="str">
        <f t="shared" si="3"/>
        <v/>
      </c>
      <c r="B26" s="61">
        <v>19</v>
      </c>
      <c r="C26" s="133" t="str">
        <f>'Base de données'!B20</f>
        <v>A</v>
      </c>
      <c r="D26" s="82" t="str">
        <f>'Base de données'!C20</f>
        <v>e</v>
      </c>
      <c r="E26" s="58">
        <v>19</v>
      </c>
      <c r="F26" s="58">
        <v>53</v>
      </c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197">
        <f>SUM(Tableau1[[#This Row],[Colonne6]:[Colonne5]])</f>
        <v>53</v>
      </c>
      <c r="S26" s="55">
        <f t="shared" si="4"/>
        <v>1</v>
      </c>
      <c r="T26" s="130">
        <f t="shared" si="5"/>
        <v>1</v>
      </c>
      <c r="U26" s="128">
        <f t="shared" si="6"/>
        <v>0</v>
      </c>
      <c r="V26" s="90">
        <f t="shared" si="7"/>
        <v>50</v>
      </c>
      <c r="W26" s="113">
        <f>V26</f>
        <v>50</v>
      </c>
      <c r="X26" s="174">
        <f t="shared" si="9"/>
        <v>0</v>
      </c>
      <c r="Y26" s="175">
        <f t="shared" si="10"/>
        <v>1</v>
      </c>
      <c r="Z26" s="170">
        <f t="shared" si="11"/>
        <v>0</v>
      </c>
      <c r="AA26" s="180">
        <f t="shared" si="12"/>
        <v>0</v>
      </c>
      <c r="AB26" s="184">
        <f t="shared" si="13"/>
        <v>0</v>
      </c>
      <c r="AC26" s="187">
        <f t="shared" si="14"/>
        <v>0</v>
      </c>
      <c r="AD26" s="192">
        <f t="shared" si="15"/>
        <v>0</v>
      </c>
    </row>
    <row r="27" spans="1:32" x14ac:dyDescent="0.2">
      <c r="A27" s="61" t="str">
        <f t="shared" si="3"/>
        <v/>
      </c>
      <c r="B27" s="61">
        <v>20</v>
      </c>
      <c r="C27" s="133" t="str">
        <f>'Base de données'!B21</f>
        <v>B</v>
      </c>
      <c r="D27" s="82" t="str">
        <f>'Base de données'!C21</f>
        <v>f</v>
      </c>
      <c r="E27" s="58">
        <v>20</v>
      </c>
      <c r="F27" s="58">
        <v>40</v>
      </c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197">
        <f>SUM(Tableau1[[#This Row],[Colonne6]:[Colonne5]])</f>
        <v>40</v>
      </c>
      <c r="S27" s="55">
        <f t="shared" si="4"/>
        <v>1</v>
      </c>
      <c r="T27" s="130">
        <f t="shared" si="5"/>
        <v>1</v>
      </c>
      <c r="U27" s="128">
        <f t="shared" si="6"/>
        <v>0</v>
      </c>
      <c r="V27" s="90">
        <f t="shared" si="7"/>
        <v>37</v>
      </c>
      <c r="W27" s="113">
        <f>V27</f>
        <v>37</v>
      </c>
      <c r="X27" s="174">
        <f t="shared" si="9"/>
        <v>0</v>
      </c>
      <c r="Y27" s="175">
        <f t="shared" si="10"/>
        <v>0</v>
      </c>
      <c r="Z27" s="170">
        <f t="shared" si="11"/>
        <v>1</v>
      </c>
      <c r="AA27" s="180">
        <f t="shared" si="12"/>
        <v>1</v>
      </c>
      <c r="AB27" s="184">
        <f t="shared" si="13"/>
        <v>1</v>
      </c>
      <c r="AC27" s="187">
        <f t="shared" si="14"/>
        <v>1</v>
      </c>
      <c r="AD27" s="192">
        <f t="shared" si="15"/>
        <v>0</v>
      </c>
    </row>
    <row r="28" spans="1:32" x14ac:dyDescent="0.2">
      <c r="A28" s="61" t="str">
        <f t="shared" si="3"/>
        <v>en chèque</v>
      </c>
      <c r="B28" s="61">
        <v>21</v>
      </c>
      <c r="C28" s="133" t="str">
        <f>'Base de données'!B22</f>
        <v>A</v>
      </c>
      <c r="D28" s="82" t="str">
        <f>'Base de données'!C22</f>
        <v>a</v>
      </c>
      <c r="E28" s="58">
        <v>21</v>
      </c>
      <c r="F28" s="58">
        <v>30</v>
      </c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197">
        <f>SUM(Tableau1[[#This Row],[Colonne6]:[Colonne5]])</f>
        <v>30</v>
      </c>
      <c r="S28" s="55">
        <f t="shared" si="4"/>
        <v>1</v>
      </c>
      <c r="T28" s="130">
        <f t="shared" si="5"/>
        <v>1</v>
      </c>
      <c r="U28" s="128">
        <f t="shared" si="6"/>
        <v>0</v>
      </c>
      <c r="V28" s="90">
        <f t="shared" si="7"/>
        <v>27</v>
      </c>
      <c r="W28" s="113"/>
      <c r="X28" s="174">
        <f t="shared" si="9"/>
        <v>0</v>
      </c>
      <c r="Y28" s="175">
        <f t="shared" si="10"/>
        <v>0</v>
      </c>
      <c r="Z28" s="170">
        <f t="shared" si="11"/>
        <v>0</v>
      </c>
      <c r="AA28" s="180">
        <f t="shared" si="12"/>
        <v>0</v>
      </c>
      <c r="AB28" s="184">
        <f t="shared" si="13"/>
        <v>0</v>
      </c>
      <c r="AC28" s="187">
        <f t="shared" si="14"/>
        <v>0</v>
      </c>
      <c r="AD28" s="192">
        <f t="shared" si="15"/>
        <v>0</v>
      </c>
    </row>
    <row r="29" spans="1:32" x14ac:dyDescent="0.2">
      <c r="A29" s="61" t="str">
        <f t="shared" si="3"/>
        <v/>
      </c>
      <c r="B29" s="61">
        <v>22</v>
      </c>
      <c r="C29" s="133" t="str">
        <f>'Base de données'!B23</f>
        <v>B</v>
      </c>
      <c r="D29" s="82" t="str">
        <f>'Base de données'!C23</f>
        <v>b</v>
      </c>
      <c r="E29" s="58">
        <v>22</v>
      </c>
      <c r="F29" s="58">
        <v>60</v>
      </c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197">
        <f>SUM(Tableau1[[#This Row],[Colonne6]:[Colonne5]])</f>
        <v>60</v>
      </c>
      <c r="S29" s="55">
        <f t="shared" si="4"/>
        <v>1</v>
      </c>
      <c r="T29" s="130">
        <f t="shared" si="5"/>
        <v>1</v>
      </c>
      <c r="U29" s="128">
        <f t="shared" si="6"/>
        <v>0</v>
      </c>
      <c r="V29" s="90">
        <f t="shared" si="7"/>
        <v>57</v>
      </c>
      <c r="W29" s="113">
        <f>V29</f>
        <v>57</v>
      </c>
      <c r="X29" s="174">
        <f t="shared" si="9"/>
        <v>0</v>
      </c>
      <c r="Y29" s="175">
        <f t="shared" si="10"/>
        <v>1</v>
      </c>
      <c r="Z29" s="170">
        <f t="shared" si="11"/>
        <v>0</v>
      </c>
      <c r="AA29" s="180">
        <f t="shared" si="12"/>
        <v>0</v>
      </c>
      <c r="AB29" s="184">
        <f t="shared" si="13"/>
        <v>1</v>
      </c>
      <c r="AC29" s="187">
        <f t="shared" si="14"/>
        <v>1</v>
      </c>
      <c r="AD29" s="192">
        <f t="shared" si="15"/>
        <v>0</v>
      </c>
    </row>
    <row r="30" spans="1:32" x14ac:dyDescent="0.2">
      <c r="A30" s="61" t="str">
        <f t="shared" si="3"/>
        <v/>
      </c>
      <c r="B30" s="61">
        <v>23</v>
      </c>
      <c r="C30" s="133" t="str">
        <f>'Base de données'!B24</f>
        <v>A</v>
      </c>
      <c r="D30" s="82" t="str">
        <f>'Base de données'!C24</f>
        <v>c</v>
      </c>
      <c r="E30" s="58">
        <v>23</v>
      </c>
      <c r="F30" s="58">
        <v>40</v>
      </c>
      <c r="G30" s="100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197">
        <f>SUM(Tableau1[[#This Row],[Colonne6]:[Colonne5]])</f>
        <v>40</v>
      </c>
      <c r="S30" s="55">
        <f t="shared" si="4"/>
        <v>1</v>
      </c>
      <c r="T30" s="130">
        <f t="shared" si="5"/>
        <v>1</v>
      </c>
      <c r="U30" s="128">
        <f t="shared" si="6"/>
        <v>0</v>
      </c>
      <c r="V30" s="90">
        <f t="shared" si="7"/>
        <v>37</v>
      </c>
      <c r="W30" s="113">
        <f>V30</f>
        <v>37</v>
      </c>
      <c r="X30" s="174">
        <f t="shared" si="9"/>
        <v>0</v>
      </c>
      <c r="Y30" s="175">
        <f t="shared" si="10"/>
        <v>0</v>
      </c>
      <c r="Z30" s="170">
        <f t="shared" si="11"/>
        <v>1</v>
      </c>
      <c r="AA30" s="180">
        <f t="shared" si="12"/>
        <v>1</v>
      </c>
      <c r="AB30" s="184">
        <f t="shared" si="13"/>
        <v>1</v>
      </c>
      <c r="AC30" s="187">
        <f t="shared" si="14"/>
        <v>1</v>
      </c>
      <c r="AD30" s="192">
        <f t="shared" si="15"/>
        <v>0</v>
      </c>
    </row>
    <row r="31" spans="1:32" x14ac:dyDescent="0.2">
      <c r="A31" s="61" t="str">
        <f t="shared" si="3"/>
        <v/>
      </c>
      <c r="B31" s="61">
        <v>24</v>
      </c>
      <c r="C31" s="133" t="str">
        <f>'Base de données'!B25</f>
        <v>B</v>
      </c>
      <c r="D31" s="82" t="str">
        <f>'Base de données'!C25</f>
        <v>e</v>
      </c>
      <c r="E31" s="58">
        <v>24</v>
      </c>
      <c r="F31" s="58">
        <v>50</v>
      </c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197">
        <f>SUM(Tableau1[[#This Row],[Colonne6]:[Colonne5]])</f>
        <v>50</v>
      </c>
      <c r="S31" s="55">
        <f t="shared" si="4"/>
        <v>1</v>
      </c>
      <c r="T31" s="130">
        <f t="shared" si="5"/>
        <v>1</v>
      </c>
      <c r="U31" s="128">
        <f t="shared" si="6"/>
        <v>0</v>
      </c>
      <c r="V31" s="90">
        <f t="shared" si="7"/>
        <v>47</v>
      </c>
      <c r="W31" s="113">
        <f>V31</f>
        <v>47</v>
      </c>
      <c r="X31" s="174">
        <f t="shared" si="9"/>
        <v>0</v>
      </c>
      <c r="Y31" s="175">
        <f t="shared" si="10"/>
        <v>0</v>
      </c>
      <c r="Z31" s="170">
        <f t="shared" si="11"/>
        <v>2</v>
      </c>
      <c r="AA31" s="180">
        <f t="shared" si="12"/>
        <v>0</v>
      </c>
      <c r="AB31" s="184">
        <f t="shared" si="13"/>
        <v>1</v>
      </c>
      <c r="AC31" s="187">
        <f t="shared" si="14"/>
        <v>1</v>
      </c>
      <c r="AD31" s="192">
        <f t="shared" si="15"/>
        <v>0</v>
      </c>
    </row>
    <row r="32" spans="1:32" x14ac:dyDescent="0.2">
      <c r="A32" s="61" t="str">
        <f t="shared" si="3"/>
        <v>en chèque</v>
      </c>
      <c r="B32" s="61">
        <v>25</v>
      </c>
      <c r="C32" s="133" t="str">
        <f>'Base de données'!B26</f>
        <v>A</v>
      </c>
      <c r="D32" s="82" t="str">
        <f>'Base de données'!C26</f>
        <v>f</v>
      </c>
      <c r="E32" s="58">
        <v>25</v>
      </c>
      <c r="F32" s="58" t="s">
        <v>142</v>
      </c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197">
        <f>SUM(Tableau1[[#This Row],[Colonne6]:[Colonne5]])</f>
        <v>0</v>
      </c>
      <c r="S32" s="55">
        <f t="shared" si="4"/>
        <v>1</v>
      </c>
      <c r="T32" s="130">
        <f t="shared" si="5"/>
        <v>1</v>
      </c>
      <c r="U32" s="128">
        <f t="shared" si="6"/>
        <v>0</v>
      </c>
      <c r="V32" s="90">
        <f t="shared" si="7"/>
        <v>-3</v>
      </c>
      <c r="W32" s="113"/>
      <c r="X32" s="174">
        <f t="shared" si="9"/>
        <v>0</v>
      </c>
      <c r="Y32" s="175">
        <f t="shared" si="10"/>
        <v>0</v>
      </c>
      <c r="Z32" s="170">
        <f t="shared" si="11"/>
        <v>0</v>
      </c>
      <c r="AA32" s="180">
        <f t="shared" si="12"/>
        <v>0</v>
      </c>
      <c r="AB32" s="184">
        <f t="shared" si="13"/>
        <v>0</v>
      </c>
      <c r="AC32" s="187">
        <f t="shared" si="14"/>
        <v>0</v>
      </c>
      <c r="AD32" s="192">
        <f t="shared" si="15"/>
        <v>0</v>
      </c>
    </row>
    <row r="33" spans="1:38" x14ac:dyDescent="0.2">
      <c r="A33" s="61" t="str">
        <f t="shared" si="3"/>
        <v/>
      </c>
      <c r="B33" s="61">
        <v>26</v>
      </c>
      <c r="C33" s="133" t="str">
        <f>'Base de données'!B27</f>
        <v>B</v>
      </c>
      <c r="D33" s="82" t="str">
        <f>'Base de données'!C27</f>
        <v>a</v>
      </c>
      <c r="E33" s="58">
        <v>26</v>
      </c>
      <c r="F33" s="58">
        <v>40</v>
      </c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197">
        <f>SUM(Tableau1[[#This Row],[Colonne6]:[Colonne5]])</f>
        <v>40</v>
      </c>
      <c r="S33" s="55">
        <f t="shared" si="4"/>
        <v>1</v>
      </c>
      <c r="T33" s="130">
        <f t="shared" si="5"/>
        <v>1</v>
      </c>
      <c r="U33" s="128">
        <f t="shared" si="6"/>
        <v>0</v>
      </c>
      <c r="V33" s="90">
        <f t="shared" si="7"/>
        <v>37</v>
      </c>
      <c r="W33" s="113">
        <f>V33</f>
        <v>37</v>
      </c>
      <c r="X33" s="174">
        <f t="shared" si="9"/>
        <v>0</v>
      </c>
      <c r="Y33" s="175">
        <f t="shared" si="10"/>
        <v>0</v>
      </c>
      <c r="Z33" s="170">
        <f t="shared" si="11"/>
        <v>1</v>
      </c>
      <c r="AA33" s="180">
        <f t="shared" si="12"/>
        <v>1</v>
      </c>
      <c r="AB33" s="184">
        <f t="shared" si="13"/>
        <v>1</v>
      </c>
      <c r="AC33" s="187">
        <f t="shared" si="14"/>
        <v>1</v>
      </c>
      <c r="AD33" s="192">
        <f t="shared" si="15"/>
        <v>0</v>
      </c>
    </row>
    <row r="34" spans="1:38" x14ac:dyDescent="0.2">
      <c r="A34" s="61" t="str">
        <f t="shared" si="3"/>
        <v/>
      </c>
      <c r="B34" s="61">
        <v>27</v>
      </c>
      <c r="C34" s="133" t="str">
        <f>'Base de données'!B28</f>
        <v>A</v>
      </c>
      <c r="D34" s="82" t="str">
        <f>'Base de données'!C28</f>
        <v>b</v>
      </c>
      <c r="E34" s="58">
        <v>27</v>
      </c>
      <c r="F34" s="58">
        <v>30</v>
      </c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197">
        <f>SUM(Tableau1[[#This Row],[Colonne6]:[Colonne5]])</f>
        <v>30</v>
      </c>
      <c r="S34" s="55">
        <f t="shared" si="4"/>
        <v>1</v>
      </c>
      <c r="T34" s="130">
        <f t="shared" si="5"/>
        <v>1</v>
      </c>
      <c r="U34" s="128">
        <f t="shared" si="6"/>
        <v>0</v>
      </c>
      <c r="V34" s="90">
        <f t="shared" si="7"/>
        <v>27</v>
      </c>
      <c r="W34" s="113">
        <f>V34</f>
        <v>27</v>
      </c>
      <c r="X34" s="174">
        <f t="shared" si="9"/>
        <v>0</v>
      </c>
      <c r="Y34" s="175">
        <f t="shared" si="10"/>
        <v>0</v>
      </c>
      <c r="Z34" s="170">
        <f t="shared" si="11"/>
        <v>1</v>
      </c>
      <c r="AA34" s="180">
        <f t="shared" si="12"/>
        <v>0</v>
      </c>
      <c r="AB34" s="184">
        <f t="shared" si="13"/>
        <v>1</v>
      </c>
      <c r="AC34" s="187">
        <f t="shared" si="14"/>
        <v>1</v>
      </c>
      <c r="AD34" s="192">
        <f t="shared" si="15"/>
        <v>0</v>
      </c>
    </row>
    <row r="35" spans="1:38" x14ac:dyDescent="0.2">
      <c r="A35" s="61" t="str">
        <f t="shared" si="3"/>
        <v>en chèque</v>
      </c>
      <c r="B35" s="61">
        <v>28</v>
      </c>
      <c r="C35" s="133" t="str">
        <f>'Base de données'!B29</f>
        <v>B</v>
      </c>
      <c r="D35" s="82" t="str">
        <f>'Base de données'!C29</f>
        <v>c</v>
      </c>
      <c r="E35" s="58">
        <v>28</v>
      </c>
      <c r="F35" s="58">
        <v>30</v>
      </c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197">
        <f>SUM(Tableau1[[#This Row],[Colonne6]:[Colonne5]])</f>
        <v>30</v>
      </c>
      <c r="S35" s="55">
        <f t="shared" si="4"/>
        <v>1</v>
      </c>
      <c r="T35" s="130">
        <f t="shared" si="5"/>
        <v>1</v>
      </c>
      <c r="U35" s="128">
        <f t="shared" si="6"/>
        <v>0</v>
      </c>
      <c r="V35" s="90">
        <f t="shared" si="7"/>
        <v>27</v>
      </c>
      <c r="W35" s="113"/>
      <c r="X35" s="174">
        <f t="shared" si="9"/>
        <v>0</v>
      </c>
      <c r="Y35" s="175">
        <f t="shared" si="10"/>
        <v>0</v>
      </c>
      <c r="Z35" s="170">
        <f t="shared" si="11"/>
        <v>0</v>
      </c>
      <c r="AA35" s="180">
        <f t="shared" si="12"/>
        <v>0</v>
      </c>
      <c r="AB35" s="184">
        <f t="shared" si="13"/>
        <v>0</v>
      </c>
      <c r="AC35" s="187">
        <f t="shared" si="14"/>
        <v>0</v>
      </c>
      <c r="AD35" s="192">
        <f t="shared" si="15"/>
        <v>0</v>
      </c>
    </row>
    <row r="36" spans="1:38" x14ac:dyDescent="0.2">
      <c r="A36" s="61" t="str">
        <f t="shared" si="3"/>
        <v/>
      </c>
      <c r="B36" s="61">
        <v>29</v>
      </c>
      <c r="C36" s="133">
        <f>'Base de données'!B30</f>
        <v>0</v>
      </c>
      <c r="D36" s="82">
        <f>'Base de données'!C30</f>
        <v>0</v>
      </c>
      <c r="E36" s="58">
        <v>29</v>
      </c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197">
        <f>SUM(Tableau1[[#This Row],[Colonne6]:[Colonne5]])</f>
        <v>0</v>
      </c>
      <c r="S36" s="55">
        <f t="shared" si="4"/>
        <v>1</v>
      </c>
      <c r="T36" s="130">
        <f t="shared" si="5"/>
        <v>0</v>
      </c>
      <c r="U36" s="128" t="str">
        <f t="shared" si="6"/>
        <v/>
      </c>
      <c r="V36" s="90">
        <f t="shared" si="7"/>
        <v>0</v>
      </c>
      <c r="W36" s="113">
        <f>V36</f>
        <v>0</v>
      </c>
      <c r="X36" s="174">
        <f t="shared" si="9"/>
        <v>0</v>
      </c>
      <c r="Y36" s="175">
        <f t="shared" si="10"/>
        <v>0</v>
      </c>
      <c r="Z36" s="170">
        <f t="shared" si="11"/>
        <v>0</v>
      </c>
      <c r="AA36" s="180">
        <f t="shared" si="12"/>
        <v>0</v>
      </c>
      <c r="AB36" s="184">
        <f t="shared" si="13"/>
        <v>0</v>
      </c>
      <c r="AC36" s="187">
        <f t="shared" si="14"/>
        <v>0</v>
      </c>
      <c r="AD36" s="192">
        <f t="shared" si="15"/>
        <v>0</v>
      </c>
    </row>
    <row r="37" spans="1:38" x14ac:dyDescent="0.2">
      <c r="A37" s="61" t="str">
        <f t="shared" si="3"/>
        <v>en chèque</v>
      </c>
      <c r="B37" s="61">
        <v>30</v>
      </c>
      <c r="C37" s="133" t="str">
        <f>'Base de données'!B31</f>
        <v>B</v>
      </c>
      <c r="D37" s="82" t="str">
        <f>'Base de données'!C31</f>
        <v>b</v>
      </c>
      <c r="E37" s="58">
        <v>30</v>
      </c>
      <c r="F37" s="58">
        <v>50</v>
      </c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197">
        <f>SUM(Tableau1[[#This Row],[Colonne6]:[Colonne5]])</f>
        <v>50</v>
      </c>
      <c r="S37" s="55">
        <f t="shared" si="4"/>
        <v>1</v>
      </c>
      <c r="T37" s="130">
        <f t="shared" si="5"/>
        <v>1</v>
      </c>
      <c r="U37" s="128">
        <f t="shared" si="6"/>
        <v>0</v>
      </c>
      <c r="V37" s="90">
        <f t="shared" si="7"/>
        <v>47</v>
      </c>
      <c r="W37" s="113"/>
      <c r="X37" s="174">
        <f t="shared" si="9"/>
        <v>0</v>
      </c>
      <c r="Y37" s="175">
        <f t="shared" si="10"/>
        <v>0</v>
      </c>
      <c r="Z37" s="170">
        <f t="shared" si="11"/>
        <v>0</v>
      </c>
      <c r="AA37" s="180">
        <f t="shared" si="12"/>
        <v>0</v>
      </c>
      <c r="AB37" s="184">
        <f t="shared" si="13"/>
        <v>0</v>
      </c>
      <c r="AC37" s="187">
        <f t="shared" si="14"/>
        <v>0</v>
      </c>
      <c r="AD37" s="192">
        <f t="shared" si="15"/>
        <v>0</v>
      </c>
    </row>
    <row r="38" spans="1:38" x14ac:dyDescent="0.2">
      <c r="A38" s="61" t="str">
        <f t="shared" si="3"/>
        <v/>
      </c>
      <c r="B38" s="61">
        <v>31</v>
      </c>
      <c r="C38" s="133" t="str">
        <f>'Base de données'!B32</f>
        <v>A</v>
      </c>
      <c r="D38" s="82" t="str">
        <f>'Base de données'!C32</f>
        <v>c</v>
      </c>
      <c r="E38" s="58">
        <v>31</v>
      </c>
      <c r="F38" s="58">
        <v>53</v>
      </c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197">
        <f>SUM(Tableau1[[#This Row],[Colonne6]:[Colonne5]])</f>
        <v>53</v>
      </c>
      <c r="S38" s="55">
        <f t="shared" si="4"/>
        <v>1</v>
      </c>
      <c r="T38" s="130">
        <f t="shared" si="5"/>
        <v>1</v>
      </c>
      <c r="U38" s="128">
        <f t="shared" si="6"/>
        <v>0</v>
      </c>
      <c r="V38" s="90">
        <f t="shared" si="7"/>
        <v>50</v>
      </c>
      <c r="W38" s="113">
        <f>V38</f>
        <v>50</v>
      </c>
      <c r="X38" s="174">
        <f t="shared" si="9"/>
        <v>0</v>
      </c>
      <c r="Y38" s="175">
        <f t="shared" si="10"/>
        <v>1</v>
      </c>
      <c r="Z38" s="170">
        <f t="shared" si="11"/>
        <v>0</v>
      </c>
      <c r="AA38" s="180">
        <f t="shared" si="12"/>
        <v>0</v>
      </c>
      <c r="AB38" s="184">
        <f t="shared" si="13"/>
        <v>0</v>
      </c>
      <c r="AC38" s="187">
        <f t="shared" si="14"/>
        <v>0</v>
      </c>
      <c r="AD38" s="192">
        <f t="shared" si="15"/>
        <v>0</v>
      </c>
    </row>
    <row r="39" spans="1:38" x14ac:dyDescent="0.2">
      <c r="A39" s="61" t="str">
        <f t="shared" si="3"/>
        <v/>
      </c>
      <c r="B39" s="61">
        <v>32</v>
      </c>
      <c r="C39" s="133" t="str">
        <f>'Base de données'!B33</f>
        <v>B</v>
      </c>
      <c r="D39" s="82" t="str">
        <f>'Base de données'!C33</f>
        <v>e</v>
      </c>
      <c r="E39" s="58">
        <v>32</v>
      </c>
      <c r="F39" s="58">
        <v>63</v>
      </c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197">
        <f>SUM(Tableau1[[#This Row],[Colonne6]:[Colonne5]])</f>
        <v>63</v>
      </c>
      <c r="S39" s="55">
        <f t="shared" si="4"/>
        <v>1</v>
      </c>
      <c r="T39" s="130">
        <f t="shared" si="5"/>
        <v>1</v>
      </c>
      <c r="U39" s="128">
        <f t="shared" si="6"/>
        <v>0</v>
      </c>
      <c r="V39" s="90">
        <f t="shared" si="7"/>
        <v>60</v>
      </c>
      <c r="W39" s="113">
        <f>V39</f>
        <v>60</v>
      </c>
      <c r="X39" s="174">
        <f t="shared" si="9"/>
        <v>0</v>
      </c>
      <c r="Y39" s="175">
        <f t="shared" si="10"/>
        <v>1</v>
      </c>
      <c r="Z39" s="170">
        <f t="shared" si="11"/>
        <v>0</v>
      </c>
      <c r="AA39" s="180">
        <f t="shared" si="12"/>
        <v>1</v>
      </c>
      <c r="AB39" s="184">
        <f t="shared" si="13"/>
        <v>0</v>
      </c>
      <c r="AC39" s="187">
        <f t="shared" si="14"/>
        <v>0</v>
      </c>
      <c r="AD39" s="192">
        <f t="shared" si="15"/>
        <v>0</v>
      </c>
    </row>
    <row r="40" spans="1:38" x14ac:dyDescent="0.2">
      <c r="A40" s="61" t="str">
        <f t="shared" si="3"/>
        <v>en chèque</v>
      </c>
      <c r="B40" s="61">
        <v>33</v>
      </c>
      <c r="C40" s="133" t="str">
        <f>'Base de données'!B34</f>
        <v>A</v>
      </c>
      <c r="D40" s="82" t="str">
        <f>'Base de données'!C34</f>
        <v>f</v>
      </c>
      <c r="E40" s="58">
        <v>33</v>
      </c>
      <c r="F40" s="58">
        <v>60</v>
      </c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197">
        <f>SUM(Tableau1[[#This Row],[Colonne6]:[Colonne5]])</f>
        <v>60</v>
      </c>
      <c r="S40" s="55">
        <f t="shared" si="4"/>
        <v>1</v>
      </c>
      <c r="T40" s="130">
        <f t="shared" si="5"/>
        <v>1</v>
      </c>
      <c r="U40" s="128">
        <f t="shared" si="6"/>
        <v>0</v>
      </c>
      <c r="V40" s="90">
        <f t="shared" si="7"/>
        <v>57</v>
      </c>
      <c r="W40" s="113"/>
      <c r="X40" s="174">
        <f t="shared" si="9"/>
        <v>0</v>
      </c>
      <c r="Y40" s="175">
        <f t="shared" si="10"/>
        <v>0</v>
      </c>
      <c r="Z40" s="170">
        <f t="shared" si="11"/>
        <v>0</v>
      </c>
      <c r="AA40" s="180">
        <f t="shared" si="12"/>
        <v>0</v>
      </c>
      <c r="AB40" s="184">
        <f t="shared" si="13"/>
        <v>0</v>
      </c>
      <c r="AC40" s="187">
        <f t="shared" si="14"/>
        <v>0</v>
      </c>
      <c r="AD40" s="192">
        <f t="shared" si="15"/>
        <v>0</v>
      </c>
    </row>
    <row r="41" spans="1:38" x14ac:dyDescent="0.2">
      <c r="A41" s="61" t="str">
        <f t="shared" si="3"/>
        <v/>
      </c>
      <c r="B41" s="61">
        <v>34</v>
      </c>
      <c r="C41" s="133" t="str">
        <f>'Base de données'!B35</f>
        <v>B</v>
      </c>
      <c r="D41" s="82" t="str">
        <f>'Base de données'!C35</f>
        <v>a</v>
      </c>
      <c r="E41" s="58">
        <v>34</v>
      </c>
      <c r="F41" s="58">
        <v>20</v>
      </c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197">
        <f>SUM(Tableau1[[#This Row],[Colonne6]:[Colonne5]])</f>
        <v>20</v>
      </c>
      <c r="S41" s="55">
        <f t="shared" si="4"/>
        <v>1</v>
      </c>
      <c r="T41" s="130">
        <f t="shared" si="5"/>
        <v>1</v>
      </c>
      <c r="U41" s="128">
        <f t="shared" si="6"/>
        <v>0</v>
      </c>
      <c r="V41" s="90">
        <f t="shared" si="7"/>
        <v>17</v>
      </c>
      <c r="W41" s="113">
        <f>V41</f>
        <v>17</v>
      </c>
      <c r="X41" s="174">
        <f t="shared" si="9"/>
        <v>0</v>
      </c>
      <c r="Y41" s="175">
        <f t="shared" si="10"/>
        <v>0</v>
      </c>
      <c r="Z41" s="170">
        <f t="shared" si="11"/>
        <v>0</v>
      </c>
      <c r="AA41" s="180">
        <f t="shared" si="12"/>
        <v>1</v>
      </c>
      <c r="AB41" s="184">
        <f t="shared" si="13"/>
        <v>1</v>
      </c>
      <c r="AC41" s="187">
        <f t="shared" si="14"/>
        <v>1</v>
      </c>
      <c r="AD41" s="192">
        <f t="shared" si="15"/>
        <v>0</v>
      </c>
    </row>
    <row r="42" spans="1:38" x14ac:dyDescent="0.2">
      <c r="A42" s="61" t="str">
        <f t="shared" si="3"/>
        <v/>
      </c>
      <c r="B42" s="61">
        <v>35</v>
      </c>
      <c r="C42" s="133" t="str">
        <f>'Base de données'!B36</f>
        <v>A</v>
      </c>
      <c r="D42" s="82" t="str">
        <f>'Base de données'!C36</f>
        <v>b</v>
      </c>
      <c r="E42" s="58">
        <v>35</v>
      </c>
      <c r="F42" s="58">
        <v>50</v>
      </c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197">
        <f>SUM(Tableau1[[#This Row],[Colonne6]:[Colonne5]])</f>
        <v>50</v>
      </c>
      <c r="S42" s="55">
        <f t="shared" si="4"/>
        <v>1</v>
      </c>
      <c r="T42" s="130">
        <f t="shared" si="5"/>
        <v>1</v>
      </c>
      <c r="U42" s="128">
        <f t="shared" si="6"/>
        <v>0</v>
      </c>
      <c r="V42" s="90">
        <f t="shared" si="7"/>
        <v>47</v>
      </c>
      <c r="W42" s="113">
        <f>V42</f>
        <v>47</v>
      </c>
      <c r="X42" s="174">
        <f t="shared" si="9"/>
        <v>0</v>
      </c>
      <c r="Y42" s="175">
        <f t="shared" si="10"/>
        <v>0</v>
      </c>
      <c r="Z42" s="170">
        <f t="shared" si="11"/>
        <v>2</v>
      </c>
      <c r="AA42" s="180">
        <f t="shared" si="12"/>
        <v>0</v>
      </c>
      <c r="AB42" s="184">
        <f t="shared" si="13"/>
        <v>1</v>
      </c>
      <c r="AC42" s="187">
        <f t="shared" si="14"/>
        <v>1</v>
      </c>
      <c r="AD42" s="192">
        <f t="shared" si="15"/>
        <v>0</v>
      </c>
    </row>
    <row r="43" spans="1:38" x14ac:dyDescent="0.2">
      <c r="A43" s="61" t="str">
        <f t="shared" si="3"/>
        <v/>
      </c>
      <c r="B43" s="61">
        <v>36</v>
      </c>
      <c r="C43" s="133" t="str">
        <f>'Base de données'!B37</f>
        <v>B</v>
      </c>
      <c r="D43" s="82" t="str">
        <f>'Base de données'!C37</f>
        <v>c</v>
      </c>
      <c r="E43" s="58">
        <v>36</v>
      </c>
      <c r="F43" s="58">
        <v>50</v>
      </c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197">
        <f>SUM(Tableau1[[#This Row],[Colonne6]:[Colonne5]])</f>
        <v>50</v>
      </c>
      <c r="S43" s="55">
        <f t="shared" si="4"/>
        <v>1</v>
      </c>
      <c r="T43" s="130">
        <f t="shared" si="5"/>
        <v>1</v>
      </c>
      <c r="U43" s="128">
        <f t="shared" si="6"/>
        <v>0</v>
      </c>
      <c r="V43" s="90">
        <f t="shared" si="7"/>
        <v>47</v>
      </c>
      <c r="W43" s="113">
        <f>V43</f>
        <v>47</v>
      </c>
      <c r="X43" s="174">
        <f t="shared" si="9"/>
        <v>0</v>
      </c>
      <c r="Y43" s="175">
        <f t="shared" si="10"/>
        <v>0</v>
      </c>
      <c r="Z43" s="170">
        <f t="shared" si="11"/>
        <v>2</v>
      </c>
      <c r="AA43" s="180">
        <f t="shared" si="12"/>
        <v>0</v>
      </c>
      <c r="AB43" s="184">
        <f t="shared" si="13"/>
        <v>1</v>
      </c>
      <c r="AC43" s="187">
        <f t="shared" si="14"/>
        <v>1</v>
      </c>
      <c r="AD43" s="192">
        <f t="shared" si="15"/>
        <v>0</v>
      </c>
    </row>
    <row r="44" spans="1:38" x14ac:dyDescent="0.2">
      <c r="A44" s="61" t="str">
        <f t="shared" si="3"/>
        <v/>
      </c>
      <c r="B44" s="61">
        <v>37</v>
      </c>
      <c r="C44" s="133">
        <f>'Base de données'!B38</f>
        <v>0</v>
      </c>
      <c r="D44" s="82">
        <f>'Base de données'!C38</f>
        <v>0</v>
      </c>
      <c r="E44" s="58">
        <v>37</v>
      </c>
      <c r="F44" s="58">
        <v>20</v>
      </c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197">
        <f>SUM(Tableau1[[#This Row],[Colonne6]:[Colonne5]])</f>
        <v>20</v>
      </c>
      <c r="S44" s="55">
        <f t="shared" si="4"/>
        <v>1</v>
      </c>
      <c r="T44" s="130">
        <f t="shared" si="5"/>
        <v>1</v>
      </c>
      <c r="U44" s="128" t="str">
        <f t="shared" si="6"/>
        <v/>
      </c>
      <c r="V44" s="90">
        <f t="shared" si="7"/>
        <v>0</v>
      </c>
      <c r="W44" s="113">
        <f>V44</f>
        <v>0</v>
      </c>
      <c r="X44" s="174">
        <f t="shared" si="9"/>
        <v>0</v>
      </c>
      <c r="Y44" s="175">
        <f t="shared" si="10"/>
        <v>0</v>
      </c>
      <c r="Z44" s="170">
        <f t="shared" si="11"/>
        <v>0</v>
      </c>
      <c r="AA44" s="180">
        <f t="shared" si="12"/>
        <v>0</v>
      </c>
      <c r="AB44" s="184">
        <f t="shared" si="13"/>
        <v>0</v>
      </c>
      <c r="AC44" s="187">
        <f t="shared" si="14"/>
        <v>0</v>
      </c>
      <c r="AD44" s="192">
        <f t="shared" si="15"/>
        <v>0</v>
      </c>
    </row>
    <row r="45" spans="1:38" x14ac:dyDescent="0.2">
      <c r="A45" s="61" t="str">
        <f t="shared" si="3"/>
        <v>en chèque</v>
      </c>
      <c r="B45" s="61">
        <v>38</v>
      </c>
      <c r="C45" s="133" t="str">
        <f>'Base de données'!B39</f>
        <v>B</v>
      </c>
      <c r="D45" s="82" t="str">
        <f>'Base de données'!C39</f>
        <v>b</v>
      </c>
      <c r="E45" s="58">
        <v>38</v>
      </c>
      <c r="F45" s="58">
        <v>20</v>
      </c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197">
        <f>SUM(Tableau1[[#This Row],[Colonne6]:[Colonne5]])</f>
        <v>20</v>
      </c>
      <c r="S45" s="55">
        <f t="shared" si="4"/>
        <v>1</v>
      </c>
      <c r="T45" s="130">
        <f t="shared" si="5"/>
        <v>1</v>
      </c>
      <c r="U45" s="128">
        <f t="shared" si="6"/>
        <v>0</v>
      </c>
      <c r="V45" s="90">
        <f t="shared" si="7"/>
        <v>17</v>
      </c>
      <c r="W45" s="113"/>
      <c r="X45" s="174">
        <f t="shared" si="9"/>
        <v>0</v>
      </c>
      <c r="Y45" s="175">
        <f t="shared" si="10"/>
        <v>0</v>
      </c>
      <c r="Z45" s="170">
        <f t="shared" si="11"/>
        <v>0</v>
      </c>
      <c r="AA45" s="180">
        <f t="shared" si="12"/>
        <v>0</v>
      </c>
      <c r="AB45" s="184">
        <f t="shared" si="13"/>
        <v>0</v>
      </c>
      <c r="AC45" s="187">
        <f t="shared" si="14"/>
        <v>0</v>
      </c>
      <c r="AD45" s="192">
        <f t="shared" si="15"/>
        <v>0</v>
      </c>
    </row>
    <row r="46" spans="1:38" x14ac:dyDescent="0.2">
      <c r="A46" s="61" t="str">
        <f t="shared" si="3"/>
        <v>en chèque</v>
      </c>
      <c r="B46" s="61">
        <v>39</v>
      </c>
      <c r="C46" s="133" t="str">
        <f>'Base de données'!B40</f>
        <v>A</v>
      </c>
      <c r="D46" s="82" t="str">
        <f>'Base de données'!C40</f>
        <v>c</v>
      </c>
      <c r="E46" s="58">
        <v>39</v>
      </c>
      <c r="F46" s="58">
        <v>20</v>
      </c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197">
        <f>SUM(Tableau1[[#This Row],[Colonne6]:[Colonne5]])</f>
        <v>20</v>
      </c>
      <c r="S46" s="55">
        <f t="shared" si="4"/>
        <v>1</v>
      </c>
      <c r="T46" s="130">
        <f t="shared" si="5"/>
        <v>1</v>
      </c>
      <c r="U46" s="128">
        <f t="shared" si="6"/>
        <v>0</v>
      </c>
      <c r="V46" s="90">
        <f t="shared" si="7"/>
        <v>17</v>
      </c>
      <c r="W46" s="113"/>
      <c r="X46" s="174">
        <f t="shared" si="9"/>
        <v>0</v>
      </c>
      <c r="Y46" s="175">
        <f t="shared" si="10"/>
        <v>0</v>
      </c>
      <c r="Z46" s="170">
        <f t="shared" si="11"/>
        <v>0</v>
      </c>
      <c r="AA46" s="180">
        <f t="shared" si="12"/>
        <v>0</v>
      </c>
      <c r="AB46" s="184">
        <f t="shared" si="13"/>
        <v>0</v>
      </c>
      <c r="AC46" s="187">
        <f t="shared" si="14"/>
        <v>0</v>
      </c>
      <c r="AD46" s="192">
        <f t="shared" si="15"/>
        <v>0</v>
      </c>
    </row>
    <row r="47" spans="1:38" x14ac:dyDescent="0.2">
      <c r="A47" s="61" t="str">
        <f t="shared" si="3"/>
        <v/>
      </c>
      <c r="B47" s="61">
        <v>40</v>
      </c>
      <c r="C47" s="133" t="str">
        <f>'Base de données'!B41</f>
        <v>B</v>
      </c>
      <c r="D47" s="82" t="str">
        <f>'Base de données'!C41</f>
        <v>e</v>
      </c>
      <c r="E47" s="58">
        <v>40</v>
      </c>
      <c r="F47" s="58">
        <v>30</v>
      </c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197">
        <f>SUM(Tableau1[[#This Row],[Colonne6]:[Colonne5]])</f>
        <v>30</v>
      </c>
      <c r="S47" s="55">
        <f t="shared" si="4"/>
        <v>1</v>
      </c>
      <c r="T47" s="130">
        <f t="shared" si="5"/>
        <v>1</v>
      </c>
      <c r="U47" s="128">
        <f t="shared" si="6"/>
        <v>0</v>
      </c>
      <c r="V47" s="90">
        <f t="shared" si="7"/>
        <v>27</v>
      </c>
      <c r="W47" s="113">
        <f>V47</f>
        <v>27</v>
      </c>
      <c r="X47" s="174">
        <f t="shared" si="9"/>
        <v>0</v>
      </c>
      <c r="Y47" s="175">
        <f t="shared" si="10"/>
        <v>0</v>
      </c>
      <c r="Z47" s="170">
        <f t="shared" si="11"/>
        <v>1</v>
      </c>
      <c r="AA47" s="180">
        <f t="shared" si="12"/>
        <v>0</v>
      </c>
      <c r="AB47" s="184">
        <f t="shared" si="13"/>
        <v>1</v>
      </c>
      <c r="AC47" s="187">
        <f t="shared" si="14"/>
        <v>1</v>
      </c>
      <c r="AD47" s="192">
        <f t="shared" si="15"/>
        <v>0</v>
      </c>
    </row>
    <row r="48" spans="1:38" x14ac:dyDescent="0.2">
      <c r="A48" s="61" t="str">
        <f t="shared" si="3"/>
        <v/>
      </c>
      <c r="B48" s="61">
        <v>41</v>
      </c>
      <c r="C48" s="133" t="str">
        <f>'Base de données'!B42</f>
        <v>B</v>
      </c>
      <c r="D48" s="82" t="str">
        <f>'Base de données'!C42</f>
        <v>b</v>
      </c>
      <c r="E48" s="58">
        <v>41</v>
      </c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197">
        <f>SUM(Tableau1[[#This Row],[Colonne6]:[Colonne5]])</f>
        <v>0</v>
      </c>
      <c r="S48" s="55">
        <f t="shared" si="4"/>
        <v>1</v>
      </c>
      <c r="T48" s="130">
        <f t="shared" si="5"/>
        <v>0</v>
      </c>
      <c r="U48" s="128">
        <f t="shared" si="6"/>
        <v>2</v>
      </c>
      <c r="V48" s="90">
        <f t="shared" si="7"/>
        <v>-5</v>
      </c>
      <c r="W48" s="113">
        <f t="shared" ref="W48:W56" si="17">V48</f>
        <v>-5</v>
      </c>
      <c r="X48" s="174">
        <f t="shared" si="9"/>
        <v>0</v>
      </c>
      <c r="Y48" s="175">
        <f t="shared" si="10"/>
        <v>0</v>
      </c>
      <c r="Z48" s="170">
        <f t="shared" si="11"/>
        <v>0</v>
      </c>
      <c r="AA48" s="180">
        <f t="shared" si="12"/>
        <v>0</v>
      </c>
      <c r="AB48" s="184">
        <f t="shared" si="13"/>
        <v>-1</v>
      </c>
      <c r="AC48" s="187">
        <f t="shared" si="14"/>
        <v>0</v>
      </c>
      <c r="AD48" s="192">
        <f t="shared" si="15"/>
        <v>0</v>
      </c>
      <c r="AL48" s="134"/>
    </row>
    <row r="49" spans="1:30" x14ac:dyDescent="0.2">
      <c r="A49" s="61" t="str">
        <f t="shared" si="3"/>
        <v/>
      </c>
      <c r="B49" s="61">
        <v>42</v>
      </c>
      <c r="C49" s="133" t="str">
        <f>'Base de données'!B43</f>
        <v>B</v>
      </c>
      <c r="D49" s="82" t="str">
        <f>'Base de données'!C43</f>
        <v>b</v>
      </c>
      <c r="E49" s="58">
        <v>42</v>
      </c>
      <c r="F49" s="58">
        <v>30</v>
      </c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R49" s="197">
        <f>SUM(Tableau1[[#This Row],[Colonne6]:[Colonne5]])</f>
        <v>30</v>
      </c>
      <c r="S49" s="55">
        <f t="shared" si="4"/>
        <v>1</v>
      </c>
      <c r="T49" s="130">
        <f t="shared" si="5"/>
        <v>1</v>
      </c>
      <c r="U49" s="128">
        <f t="shared" si="6"/>
        <v>0</v>
      </c>
      <c r="V49" s="90">
        <f t="shared" si="7"/>
        <v>27</v>
      </c>
      <c r="W49" s="113">
        <f t="shared" si="17"/>
        <v>27</v>
      </c>
      <c r="X49" s="174">
        <f t="shared" si="9"/>
        <v>0</v>
      </c>
      <c r="Y49" s="175">
        <f t="shared" si="10"/>
        <v>0</v>
      </c>
      <c r="Z49" s="170">
        <f t="shared" si="11"/>
        <v>1</v>
      </c>
      <c r="AA49" s="180">
        <f t="shared" si="12"/>
        <v>0</v>
      </c>
      <c r="AB49" s="184">
        <f t="shared" si="13"/>
        <v>1</v>
      </c>
      <c r="AC49" s="187">
        <f t="shared" si="14"/>
        <v>1</v>
      </c>
      <c r="AD49" s="192">
        <f t="shared" si="15"/>
        <v>0</v>
      </c>
    </row>
    <row r="50" spans="1:30" x14ac:dyDescent="0.2">
      <c r="A50" s="61" t="str">
        <f t="shared" si="3"/>
        <v/>
      </c>
      <c r="B50" s="61">
        <v>43</v>
      </c>
      <c r="C50" s="133" t="str">
        <f>'Base de données'!B44</f>
        <v>A</v>
      </c>
      <c r="D50" s="82" t="str">
        <f>'Base de données'!C44</f>
        <v>c</v>
      </c>
      <c r="E50" s="58">
        <v>43</v>
      </c>
      <c r="F50" s="58">
        <v>30</v>
      </c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197">
        <f>SUM(Tableau1[[#This Row],[Colonne6]:[Colonne5]])</f>
        <v>30</v>
      </c>
      <c r="S50" s="55">
        <f t="shared" si="4"/>
        <v>1</v>
      </c>
      <c r="T50" s="130">
        <f t="shared" si="5"/>
        <v>1</v>
      </c>
      <c r="U50" s="128">
        <f t="shared" si="6"/>
        <v>0</v>
      </c>
      <c r="V50" s="90">
        <f t="shared" si="7"/>
        <v>27</v>
      </c>
      <c r="W50" s="113">
        <f t="shared" si="17"/>
        <v>27</v>
      </c>
      <c r="X50" s="174">
        <f t="shared" si="9"/>
        <v>0</v>
      </c>
      <c r="Y50" s="175">
        <f t="shared" si="10"/>
        <v>0</v>
      </c>
      <c r="Z50" s="170">
        <f t="shared" si="11"/>
        <v>1</v>
      </c>
      <c r="AA50" s="180">
        <f t="shared" si="12"/>
        <v>0</v>
      </c>
      <c r="AB50" s="184">
        <f t="shared" si="13"/>
        <v>1</v>
      </c>
      <c r="AC50" s="187">
        <f t="shared" si="14"/>
        <v>1</v>
      </c>
      <c r="AD50" s="192">
        <f t="shared" si="15"/>
        <v>0</v>
      </c>
    </row>
    <row r="51" spans="1:30" x14ac:dyDescent="0.2">
      <c r="A51" s="61" t="str">
        <f t="shared" si="3"/>
        <v/>
      </c>
      <c r="B51" s="61">
        <v>44</v>
      </c>
      <c r="C51" s="133" t="str">
        <f>'Base de données'!B45</f>
        <v>B</v>
      </c>
      <c r="D51" s="82" t="str">
        <f>'Base de données'!C45</f>
        <v>e</v>
      </c>
      <c r="E51" s="58">
        <v>44</v>
      </c>
      <c r="F51" s="58">
        <v>40</v>
      </c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197">
        <f>SUM(Tableau1[[#This Row],[Colonne6]:[Colonne5]])</f>
        <v>40</v>
      </c>
      <c r="S51" s="55">
        <f t="shared" si="4"/>
        <v>1</v>
      </c>
      <c r="T51" s="130">
        <f t="shared" si="5"/>
        <v>1</v>
      </c>
      <c r="U51" s="128">
        <f t="shared" si="6"/>
        <v>0</v>
      </c>
      <c r="V51" s="90">
        <f t="shared" si="7"/>
        <v>37</v>
      </c>
      <c r="W51" s="113">
        <f t="shared" si="17"/>
        <v>37</v>
      </c>
      <c r="X51" s="174">
        <f t="shared" si="9"/>
        <v>0</v>
      </c>
      <c r="Y51" s="175">
        <f t="shared" si="10"/>
        <v>0</v>
      </c>
      <c r="Z51" s="170">
        <f t="shared" si="11"/>
        <v>1</v>
      </c>
      <c r="AA51" s="180">
        <f t="shared" si="12"/>
        <v>1</v>
      </c>
      <c r="AB51" s="184">
        <f t="shared" si="13"/>
        <v>1</v>
      </c>
      <c r="AC51" s="187">
        <f t="shared" si="14"/>
        <v>1</v>
      </c>
      <c r="AD51" s="192">
        <f t="shared" si="15"/>
        <v>0</v>
      </c>
    </row>
    <row r="52" spans="1:30" x14ac:dyDescent="0.2">
      <c r="A52" s="61" t="str">
        <f t="shared" si="3"/>
        <v>en chèque</v>
      </c>
      <c r="B52" s="61">
        <v>45</v>
      </c>
      <c r="C52" s="133" t="str">
        <f>'Base de données'!B46</f>
        <v>A</v>
      </c>
      <c r="D52" s="82" t="str">
        <f>'Base de données'!C46</f>
        <v>f</v>
      </c>
      <c r="E52" s="58">
        <v>45</v>
      </c>
      <c r="F52" s="58">
        <v>50</v>
      </c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197">
        <f>SUM(Tableau1[[#This Row],[Colonne6]:[Colonne5]])</f>
        <v>50</v>
      </c>
      <c r="S52" s="55">
        <f t="shared" si="4"/>
        <v>1</v>
      </c>
      <c r="T52" s="130">
        <f t="shared" si="5"/>
        <v>1</v>
      </c>
      <c r="U52" s="128">
        <f t="shared" si="6"/>
        <v>0</v>
      </c>
      <c r="V52" s="90">
        <f t="shared" si="7"/>
        <v>47</v>
      </c>
      <c r="W52" s="113"/>
      <c r="X52" s="174">
        <f t="shared" si="9"/>
        <v>0</v>
      </c>
      <c r="Y52" s="175">
        <f t="shared" si="10"/>
        <v>0</v>
      </c>
      <c r="Z52" s="170">
        <f t="shared" si="11"/>
        <v>0</v>
      </c>
      <c r="AA52" s="180">
        <f t="shared" si="12"/>
        <v>0</v>
      </c>
      <c r="AB52" s="184">
        <f t="shared" si="13"/>
        <v>0</v>
      </c>
      <c r="AC52" s="187">
        <f t="shared" si="14"/>
        <v>0</v>
      </c>
      <c r="AD52" s="192">
        <f t="shared" si="15"/>
        <v>0</v>
      </c>
    </row>
    <row r="53" spans="1:30" x14ac:dyDescent="0.2">
      <c r="A53" s="61" t="str">
        <f t="shared" si="3"/>
        <v/>
      </c>
      <c r="B53" s="61">
        <v>46</v>
      </c>
      <c r="C53" s="133" t="str">
        <f>'Base de données'!B47</f>
        <v>B</v>
      </c>
      <c r="D53" s="82" t="str">
        <f>'Base de données'!C47</f>
        <v>a</v>
      </c>
      <c r="E53" s="58">
        <v>46</v>
      </c>
      <c r="F53" s="58">
        <v>30</v>
      </c>
      <c r="G53" s="58"/>
      <c r="H53" s="58"/>
      <c r="I53" s="58"/>
      <c r="J53" s="58"/>
      <c r="K53" s="58"/>
      <c r="L53" s="58"/>
      <c r="M53" s="58"/>
      <c r="N53" s="58"/>
      <c r="O53" s="58"/>
      <c r="P53" s="58"/>
      <c r="Q53" s="58"/>
      <c r="R53" s="197">
        <f>SUM(Tableau1[[#This Row],[Colonne6]:[Colonne5]])</f>
        <v>30</v>
      </c>
      <c r="S53" s="55">
        <f t="shared" si="4"/>
        <v>1</v>
      </c>
      <c r="T53" s="130">
        <f t="shared" si="5"/>
        <v>1</v>
      </c>
      <c r="U53" s="128">
        <f t="shared" si="6"/>
        <v>0</v>
      </c>
      <c r="V53" s="90">
        <f t="shared" si="7"/>
        <v>27</v>
      </c>
      <c r="W53" s="113">
        <f t="shared" si="17"/>
        <v>27</v>
      </c>
      <c r="X53" s="174">
        <f t="shared" si="9"/>
        <v>0</v>
      </c>
      <c r="Y53" s="175">
        <f t="shared" si="10"/>
        <v>0</v>
      </c>
      <c r="Z53" s="170">
        <f t="shared" si="11"/>
        <v>1</v>
      </c>
      <c r="AA53" s="180">
        <f t="shared" si="12"/>
        <v>0</v>
      </c>
      <c r="AB53" s="184">
        <f t="shared" si="13"/>
        <v>1</v>
      </c>
      <c r="AC53" s="187">
        <f t="shared" si="14"/>
        <v>1</v>
      </c>
      <c r="AD53" s="192">
        <f t="shared" si="15"/>
        <v>0</v>
      </c>
    </row>
    <row r="54" spans="1:30" x14ac:dyDescent="0.2">
      <c r="A54" s="61" t="str">
        <f t="shared" si="3"/>
        <v/>
      </c>
      <c r="B54" s="61">
        <v>47</v>
      </c>
      <c r="C54" s="133" t="str">
        <f>'Base de données'!B48</f>
        <v>A</v>
      </c>
      <c r="D54" s="82" t="str">
        <f>'Base de données'!C48</f>
        <v>b</v>
      </c>
      <c r="E54" s="58">
        <v>47</v>
      </c>
      <c r="F54" s="58">
        <v>20</v>
      </c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197">
        <f>SUM(Tableau1[[#This Row],[Colonne6]:[Colonne5]])</f>
        <v>20</v>
      </c>
      <c r="S54" s="55">
        <f t="shared" si="4"/>
        <v>1</v>
      </c>
      <c r="T54" s="130">
        <f t="shared" si="5"/>
        <v>1</v>
      </c>
      <c r="U54" s="128">
        <f t="shared" si="6"/>
        <v>0</v>
      </c>
      <c r="V54" s="90">
        <f t="shared" si="7"/>
        <v>17</v>
      </c>
      <c r="W54" s="113">
        <f>V54</f>
        <v>17</v>
      </c>
      <c r="X54" s="174">
        <f t="shared" si="9"/>
        <v>0</v>
      </c>
      <c r="Y54" s="175">
        <f t="shared" si="10"/>
        <v>0</v>
      </c>
      <c r="Z54" s="170">
        <f t="shared" si="11"/>
        <v>0</v>
      </c>
      <c r="AA54" s="180">
        <f t="shared" si="12"/>
        <v>1</v>
      </c>
      <c r="AB54" s="184">
        <f t="shared" si="13"/>
        <v>1</v>
      </c>
      <c r="AC54" s="187">
        <f t="shared" si="14"/>
        <v>1</v>
      </c>
      <c r="AD54" s="192">
        <f t="shared" si="15"/>
        <v>0</v>
      </c>
    </row>
    <row r="55" spans="1:30" x14ac:dyDescent="0.2">
      <c r="A55" s="61" t="str">
        <f t="shared" si="3"/>
        <v/>
      </c>
      <c r="B55" s="61">
        <v>48</v>
      </c>
      <c r="C55" s="133" t="str">
        <f>'Base de données'!B49</f>
        <v>B</v>
      </c>
      <c r="D55" s="82" t="str">
        <f>'Base de données'!C49</f>
        <v>c</v>
      </c>
      <c r="E55" s="58">
        <v>48</v>
      </c>
      <c r="F55" s="58">
        <v>20</v>
      </c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197">
        <f>SUM(Tableau1[[#This Row],[Colonne6]:[Colonne5]])</f>
        <v>20</v>
      </c>
      <c r="S55" s="55">
        <f t="shared" si="4"/>
        <v>1</v>
      </c>
      <c r="T55" s="130">
        <f t="shared" si="5"/>
        <v>1</v>
      </c>
      <c r="U55" s="128">
        <f t="shared" si="6"/>
        <v>0</v>
      </c>
      <c r="V55" s="90">
        <f t="shared" si="7"/>
        <v>17</v>
      </c>
      <c r="W55" s="113">
        <f t="shared" si="17"/>
        <v>17</v>
      </c>
      <c r="X55" s="174">
        <f t="shared" si="9"/>
        <v>0</v>
      </c>
      <c r="Y55" s="175">
        <f t="shared" si="10"/>
        <v>0</v>
      </c>
      <c r="Z55" s="170">
        <f t="shared" si="11"/>
        <v>0</v>
      </c>
      <c r="AA55" s="180">
        <f t="shared" si="12"/>
        <v>1</v>
      </c>
      <c r="AB55" s="184">
        <f t="shared" si="13"/>
        <v>1</v>
      </c>
      <c r="AC55" s="187">
        <f t="shared" si="14"/>
        <v>1</v>
      </c>
      <c r="AD55" s="192">
        <f t="shared" si="15"/>
        <v>0</v>
      </c>
    </row>
    <row r="56" spans="1:30" x14ac:dyDescent="0.2">
      <c r="A56" s="61" t="str">
        <f t="shared" si="3"/>
        <v/>
      </c>
      <c r="B56" s="61">
        <v>49</v>
      </c>
      <c r="C56" s="133">
        <f>'Base de données'!B50</f>
        <v>0</v>
      </c>
      <c r="D56" s="82">
        <f>'Base de données'!C50</f>
        <v>0</v>
      </c>
      <c r="E56" s="58">
        <v>49</v>
      </c>
      <c r="F56" s="58">
        <v>30</v>
      </c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197">
        <f>SUM(Tableau1[[#This Row],[Colonne6]:[Colonne5]])</f>
        <v>30</v>
      </c>
      <c r="S56" s="55">
        <f t="shared" si="4"/>
        <v>1</v>
      </c>
      <c r="T56" s="130">
        <f t="shared" si="5"/>
        <v>1</v>
      </c>
      <c r="U56" s="128" t="str">
        <f t="shared" si="6"/>
        <v/>
      </c>
      <c r="V56" s="90">
        <f t="shared" si="7"/>
        <v>0</v>
      </c>
      <c r="W56" s="113">
        <f t="shared" si="17"/>
        <v>0</v>
      </c>
      <c r="X56" s="174">
        <f t="shared" si="9"/>
        <v>0</v>
      </c>
      <c r="Y56" s="175">
        <f t="shared" si="10"/>
        <v>0</v>
      </c>
      <c r="Z56" s="170">
        <f t="shared" si="11"/>
        <v>0</v>
      </c>
      <c r="AA56" s="180">
        <f t="shared" si="12"/>
        <v>0</v>
      </c>
      <c r="AB56" s="184">
        <f t="shared" si="13"/>
        <v>0</v>
      </c>
      <c r="AC56" s="187">
        <f t="shared" si="14"/>
        <v>0</v>
      </c>
      <c r="AD56" s="192">
        <f t="shared" si="15"/>
        <v>0</v>
      </c>
    </row>
    <row r="57" spans="1:30" x14ac:dyDescent="0.2">
      <c r="A57" s="61" t="str">
        <f t="shared" si="3"/>
        <v>en chèque</v>
      </c>
      <c r="B57" s="61">
        <v>50</v>
      </c>
      <c r="C57" s="133" t="str">
        <f>'Base de données'!B51</f>
        <v>B</v>
      </c>
      <c r="D57" s="82" t="str">
        <f>'Base de données'!C51</f>
        <v>b</v>
      </c>
      <c r="E57" s="58">
        <v>50</v>
      </c>
      <c r="F57" s="58">
        <v>103</v>
      </c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197">
        <f>SUM(Tableau1[[#This Row],[Colonne6]:[Colonne5]])</f>
        <v>103</v>
      </c>
      <c r="S57" s="55">
        <f t="shared" si="4"/>
        <v>1</v>
      </c>
      <c r="T57" s="130">
        <f t="shared" si="5"/>
        <v>1</v>
      </c>
      <c r="U57" s="128">
        <f t="shared" si="6"/>
        <v>0</v>
      </c>
      <c r="V57" s="90">
        <f t="shared" si="7"/>
        <v>100</v>
      </c>
      <c r="W57" s="113"/>
      <c r="X57" s="174">
        <f t="shared" si="9"/>
        <v>0</v>
      </c>
      <c r="Y57" s="175">
        <f t="shared" si="10"/>
        <v>0</v>
      </c>
      <c r="Z57" s="170">
        <f t="shared" si="11"/>
        <v>0</v>
      </c>
      <c r="AA57" s="180">
        <f t="shared" si="12"/>
        <v>0</v>
      </c>
      <c r="AB57" s="184">
        <f t="shared" si="13"/>
        <v>0</v>
      </c>
      <c r="AC57" s="187">
        <f t="shared" si="14"/>
        <v>0</v>
      </c>
      <c r="AD57" s="192">
        <f t="shared" si="15"/>
        <v>0</v>
      </c>
    </row>
    <row r="58" spans="1:30" x14ac:dyDescent="0.2">
      <c r="A58" s="61" t="str">
        <f t="shared" si="3"/>
        <v>en chèque</v>
      </c>
      <c r="B58" s="61">
        <v>51</v>
      </c>
      <c r="C58" s="133" t="str">
        <f>'Base de données'!B52</f>
        <v>A</v>
      </c>
      <c r="D58" s="82" t="str">
        <f>'Base de données'!C52</f>
        <v>c</v>
      </c>
      <c r="E58" s="58">
        <v>51</v>
      </c>
      <c r="F58" s="58">
        <v>100</v>
      </c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R58" s="197">
        <f>SUM(Tableau1[[#This Row],[Colonne6]:[Colonne5]])</f>
        <v>100</v>
      </c>
      <c r="S58" s="55">
        <f t="shared" si="4"/>
        <v>1</v>
      </c>
      <c r="T58" s="130">
        <f t="shared" si="5"/>
        <v>1</v>
      </c>
      <c r="U58" s="128">
        <f t="shared" si="6"/>
        <v>0</v>
      </c>
      <c r="V58" s="90">
        <f t="shared" si="7"/>
        <v>97</v>
      </c>
      <c r="W58" s="113"/>
      <c r="X58" s="174">
        <f t="shared" si="9"/>
        <v>0</v>
      </c>
      <c r="Y58" s="175">
        <f t="shared" si="10"/>
        <v>0</v>
      </c>
      <c r="Z58" s="170">
        <f t="shared" si="11"/>
        <v>0</v>
      </c>
      <c r="AA58" s="180">
        <f t="shared" si="12"/>
        <v>0</v>
      </c>
      <c r="AB58" s="184">
        <f t="shared" si="13"/>
        <v>0</v>
      </c>
      <c r="AC58" s="187">
        <f t="shared" si="14"/>
        <v>0</v>
      </c>
      <c r="AD58" s="192">
        <f t="shared" si="15"/>
        <v>0</v>
      </c>
    </row>
    <row r="59" spans="1:30" x14ac:dyDescent="0.2">
      <c r="A59" s="61" t="str">
        <f t="shared" si="3"/>
        <v/>
      </c>
      <c r="B59" s="61">
        <v>52</v>
      </c>
      <c r="C59" s="133" t="str">
        <f>'Base de données'!B53</f>
        <v>B</v>
      </c>
      <c r="D59" s="82" t="str">
        <f>'Base de données'!C53</f>
        <v>e</v>
      </c>
      <c r="E59" s="58">
        <v>52</v>
      </c>
      <c r="F59" s="58">
        <v>33</v>
      </c>
      <c r="G59" s="58"/>
      <c r="H59" s="58"/>
      <c r="I59" s="58"/>
      <c r="J59" s="58"/>
      <c r="K59" s="58"/>
      <c r="L59" s="58"/>
      <c r="M59" s="58"/>
      <c r="N59" s="58"/>
      <c r="O59" s="58"/>
      <c r="P59" s="58"/>
      <c r="Q59" s="58"/>
      <c r="R59" s="197">
        <f>SUM(Tableau1[[#This Row],[Colonne6]:[Colonne5]])</f>
        <v>33</v>
      </c>
      <c r="S59" s="55">
        <f t="shared" si="4"/>
        <v>1</v>
      </c>
      <c r="T59" s="130">
        <f t="shared" si="5"/>
        <v>1</v>
      </c>
      <c r="U59" s="128">
        <f t="shared" si="6"/>
        <v>0</v>
      </c>
      <c r="V59" s="90">
        <f t="shared" si="7"/>
        <v>30</v>
      </c>
      <c r="W59" s="113">
        <f t="shared" ref="W59:W67" si="18">V59</f>
        <v>30</v>
      </c>
      <c r="X59" s="174">
        <f t="shared" si="9"/>
        <v>0</v>
      </c>
      <c r="Y59" s="175">
        <f t="shared" si="10"/>
        <v>0</v>
      </c>
      <c r="Z59" s="170">
        <f t="shared" si="11"/>
        <v>1</v>
      </c>
      <c r="AA59" s="180">
        <f t="shared" si="12"/>
        <v>1</v>
      </c>
      <c r="AB59" s="184">
        <f t="shared" si="13"/>
        <v>0</v>
      </c>
      <c r="AC59" s="187">
        <f t="shared" si="14"/>
        <v>0</v>
      </c>
      <c r="AD59" s="192">
        <f t="shared" si="15"/>
        <v>0</v>
      </c>
    </row>
    <row r="60" spans="1:30" x14ac:dyDescent="0.2">
      <c r="A60" s="61" t="str">
        <f t="shared" si="3"/>
        <v/>
      </c>
      <c r="B60" s="61">
        <v>53</v>
      </c>
      <c r="C60" s="133" t="str">
        <f>'Base de données'!B54</f>
        <v>A</v>
      </c>
      <c r="D60" s="82" t="str">
        <f>'Base de données'!C54</f>
        <v>f</v>
      </c>
      <c r="E60" s="58">
        <v>53</v>
      </c>
      <c r="F60" s="58">
        <v>40</v>
      </c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197">
        <f>SUM(Tableau1[[#This Row],[Colonne6]:[Colonne5]])</f>
        <v>40</v>
      </c>
      <c r="S60" s="55">
        <f t="shared" si="4"/>
        <v>1</v>
      </c>
      <c r="T60" s="130">
        <f t="shared" si="5"/>
        <v>1</v>
      </c>
      <c r="U60" s="128">
        <f t="shared" si="6"/>
        <v>0</v>
      </c>
      <c r="V60" s="90">
        <f t="shared" si="7"/>
        <v>37</v>
      </c>
      <c r="W60" s="113">
        <f t="shared" si="18"/>
        <v>37</v>
      </c>
      <c r="X60" s="174">
        <f t="shared" si="9"/>
        <v>0</v>
      </c>
      <c r="Y60" s="175">
        <f t="shared" si="10"/>
        <v>0</v>
      </c>
      <c r="Z60" s="170">
        <f t="shared" si="11"/>
        <v>1</v>
      </c>
      <c r="AA60" s="180">
        <f t="shared" si="12"/>
        <v>1</v>
      </c>
      <c r="AB60" s="184">
        <f t="shared" si="13"/>
        <v>1</v>
      </c>
      <c r="AC60" s="187">
        <f t="shared" si="14"/>
        <v>1</v>
      </c>
      <c r="AD60" s="192">
        <f t="shared" si="15"/>
        <v>0</v>
      </c>
    </row>
    <row r="61" spans="1:30" x14ac:dyDescent="0.2">
      <c r="A61" s="61" t="str">
        <f t="shared" si="3"/>
        <v/>
      </c>
      <c r="B61" s="61">
        <v>54</v>
      </c>
      <c r="C61" s="133" t="str">
        <f>'Base de données'!B55</f>
        <v>B</v>
      </c>
      <c r="D61" s="82" t="str">
        <f>'Base de données'!C55</f>
        <v>a</v>
      </c>
      <c r="E61" s="58">
        <v>54</v>
      </c>
      <c r="F61" s="58">
        <v>63</v>
      </c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197">
        <f>SUM(Tableau1[[#This Row],[Colonne6]:[Colonne5]])</f>
        <v>63</v>
      </c>
      <c r="S61" s="55">
        <f t="shared" si="4"/>
        <v>1</v>
      </c>
      <c r="T61" s="130">
        <f t="shared" si="5"/>
        <v>1</v>
      </c>
      <c r="U61" s="128">
        <f t="shared" si="6"/>
        <v>0</v>
      </c>
      <c r="V61" s="90">
        <f t="shared" si="7"/>
        <v>60</v>
      </c>
      <c r="W61" s="113">
        <f t="shared" si="18"/>
        <v>60</v>
      </c>
      <c r="X61" s="174">
        <f t="shared" si="9"/>
        <v>0</v>
      </c>
      <c r="Y61" s="175">
        <f t="shared" si="10"/>
        <v>1</v>
      </c>
      <c r="Z61" s="170">
        <f t="shared" si="11"/>
        <v>0</v>
      </c>
      <c r="AA61" s="180">
        <f t="shared" si="12"/>
        <v>1</v>
      </c>
      <c r="AB61" s="184">
        <f t="shared" si="13"/>
        <v>0</v>
      </c>
      <c r="AC61" s="187">
        <f t="shared" si="14"/>
        <v>0</v>
      </c>
      <c r="AD61" s="192">
        <f t="shared" si="15"/>
        <v>0</v>
      </c>
    </row>
    <row r="62" spans="1:30" x14ac:dyDescent="0.2">
      <c r="A62" s="61" t="str">
        <f t="shared" si="3"/>
        <v/>
      </c>
      <c r="B62" s="61">
        <v>55</v>
      </c>
      <c r="C62" s="133" t="str">
        <f>'Base de données'!B56</f>
        <v>A</v>
      </c>
      <c r="D62" s="82" t="str">
        <f>'Base de données'!C56</f>
        <v>b</v>
      </c>
      <c r="E62" s="58">
        <v>55</v>
      </c>
      <c r="F62" s="58">
        <v>24</v>
      </c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197">
        <f>SUM(Tableau1[[#This Row],[Colonne6]:[Colonne5]])</f>
        <v>24</v>
      </c>
      <c r="S62" s="55">
        <f t="shared" si="4"/>
        <v>1</v>
      </c>
      <c r="T62" s="130">
        <f t="shared" si="5"/>
        <v>1</v>
      </c>
      <c r="U62" s="128">
        <f t="shared" si="6"/>
        <v>0</v>
      </c>
      <c r="V62" s="90">
        <f t="shared" si="7"/>
        <v>21</v>
      </c>
      <c r="W62" s="113">
        <f t="shared" si="18"/>
        <v>21</v>
      </c>
      <c r="X62" s="174">
        <f t="shared" si="9"/>
        <v>0</v>
      </c>
      <c r="Y62" s="175">
        <f t="shared" si="10"/>
        <v>0</v>
      </c>
      <c r="Z62" s="170">
        <f t="shared" si="11"/>
        <v>1</v>
      </c>
      <c r="AA62" s="180">
        <f t="shared" si="12"/>
        <v>0</v>
      </c>
      <c r="AB62" s="184">
        <f t="shared" si="13"/>
        <v>0</v>
      </c>
      <c r="AC62" s="187">
        <f t="shared" si="14"/>
        <v>0</v>
      </c>
      <c r="AD62" s="192">
        <f t="shared" si="15"/>
        <v>1</v>
      </c>
    </row>
    <row r="63" spans="1:30" x14ac:dyDescent="0.2">
      <c r="A63" s="61" t="str">
        <f t="shared" si="3"/>
        <v/>
      </c>
      <c r="B63" s="61">
        <v>56</v>
      </c>
      <c r="C63" s="133" t="str">
        <f>'Base de données'!B57</f>
        <v>B</v>
      </c>
      <c r="D63" s="82" t="str">
        <f>'Base de données'!C57</f>
        <v>c</v>
      </c>
      <c r="E63" s="58">
        <v>56</v>
      </c>
      <c r="F63" s="58">
        <v>50</v>
      </c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197">
        <f>SUM(Tableau1[[#This Row],[Colonne6]:[Colonne5]])</f>
        <v>50</v>
      </c>
      <c r="S63" s="55">
        <f t="shared" si="4"/>
        <v>1</v>
      </c>
      <c r="T63" s="130">
        <f t="shared" si="5"/>
        <v>1</v>
      </c>
      <c r="U63" s="128">
        <f t="shared" si="6"/>
        <v>0</v>
      </c>
      <c r="V63" s="90">
        <f t="shared" si="7"/>
        <v>47</v>
      </c>
      <c r="W63" s="113">
        <f t="shared" si="18"/>
        <v>47</v>
      </c>
      <c r="X63" s="174">
        <f t="shared" si="9"/>
        <v>0</v>
      </c>
      <c r="Y63" s="175">
        <f t="shared" si="10"/>
        <v>0</v>
      </c>
      <c r="Z63" s="170">
        <f t="shared" si="11"/>
        <v>2</v>
      </c>
      <c r="AA63" s="180">
        <f t="shared" si="12"/>
        <v>0</v>
      </c>
      <c r="AB63" s="184">
        <f t="shared" si="13"/>
        <v>1</v>
      </c>
      <c r="AC63" s="187">
        <f t="shared" si="14"/>
        <v>1</v>
      </c>
      <c r="AD63" s="192">
        <f t="shared" si="15"/>
        <v>0</v>
      </c>
    </row>
    <row r="64" spans="1:30" x14ac:dyDescent="0.2">
      <c r="A64" s="61" t="str">
        <f t="shared" si="3"/>
        <v/>
      </c>
      <c r="B64" s="61">
        <v>57</v>
      </c>
      <c r="C64" s="133">
        <f>'Base de données'!B58</f>
        <v>0</v>
      </c>
      <c r="D64" s="82">
        <f>'Base de données'!C58</f>
        <v>0</v>
      </c>
      <c r="E64" s="58">
        <v>57</v>
      </c>
      <c r="F64" s="58">
        <v>20</v>
      </c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197">
        <f>SUM(Tableau1[[#This Row],[Colonne6]:[Colonne5]])</f>
        <v>20</v>
      </c>
      <c r="S64" s="55">
        <f t="shared" si="4"/>
        <v>1</v>
      </c>
      <c r="T64" s="130">
        <f t="shared" si="5"/>
        <v>1</v>
      </c>
      <c r="U64" s="128" t="str">
        <f t="shared" si="6"/>
        <v/>
      </c>
      <c r="V64" s="90">
        <f t="shared" si="7"/>
        <v>0</v>
      </c>
      <c r="W64" s="113">
        <f t="shared" si="18"/>
        <v>0</v>
      </c>
      <c r="X64" s="174">
        <f t="shared" si="9"/>
        <v>0</v>
      </c>
      <c r="Y64" s="175">
        <f t="shared" si="10"/>
        <v>0</v>
      </c>
      <c r="Z64" s="170">
        <f t="shared" si="11"/>
        <v>0</v>
      </c>
      <c r="AA64" s="180">
        <f t="shared" si="12"/>
        <v>0</v>
      </c>
      <c r="AB64" s="184">
        <f t="shared" si="13"/>
        <v>0</v>
      </c>
      <c r="AC64" s="187">
        <f t="shared" si="14"/>
        <v>0</v>
      </c>
      <c r="AD64" s="192">
        <f t="shared" si="15"/>
        <v>0</v>
      </c>
    </row>
    <row r="65" spans="1:30" x14ac:dyDescent="0.2">
      <c r="A65" s="61" t="str">
        <f t="shared" si="3"/>
        <v/>
      </c>
      <c r="B65" s="61">
        <v>58</v>
      </c>
      <c r="C65" s="133" t="str">
        <f>'Base de données'!B59</f>
        <v>B</v>
      </c>
      <c r="D65" s="82" t="str">
        <f>'Base de données'!C59</f>
        <v>b</v>
      </c>
      <c r="E65" s="58">
        <v>58</v>
      </c>
      <c r="F65" s="58">
        <v>100</v>
      </c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197">
        <f>SUM(Tableau1[[#This Row],[Colonne6]:[Colonne5]])</f>
        <v>100</v>
      </c>
      <c r="S65" s="55">
        <f t="shared" si="4"/>
        <v>1</v>
      </c>
      <c r="T65" s="130">
        <f t="shared" si="5"/>
        <v>1</v>
      </c>
      <c r="U65" s="128">
        <f t="shared" si="6"/>
        <v>0</v>
      </c>
      <c r="V65" s="90">
        <f t="shared" si="7"/>
        <v>97</v>
      </c>
      <c r="W65" s="113">
        <f t="shared" si="18"/>
        <v>97</v>
      </c>
      <c r="X65" s="174">
        <f t="shared" si="9"/>
        <v>0</v>
      </c>
      <c r="Y65" s="175">
        <f t="shared" si="10"/>
        <v>1</v>
      </c>
      <c r="Z65" s="170">
        <f t="shared" si="11"/>
        <v>2</v>
      </c>
      <c r="AA65" s="180">
        <f t="shared" si="12"/>
        <v>0</v>
      </c>
      <c r="AB65" s="184">
        <f t="shared" si="13"/>
        <v>1</v>
      </c>
      <c r="AC65" s="187">
        <f t="shared" si="14"/>
        <v>1</v>
      </c>
      <c r="AD65" s="192">
        <f t="shared" si="15"/>
        <v>0</v>
      </c>
    </row>
    <row r="66" spans="1:30" x14ac:dyDescent="0.2">
      <c r="A66" s="61" t="str">
        <f t="shared" si="3"/>
        <v/>
      </c>
      <c r="B66" s="61">
        <v>59</v>
      </c>
      <c r="C66" s="133" t="str">
        <f>'Base de données'!B60</f>
        <v>A</v>
      </c>
      <c r="D66" s="82" t="str">
        <f>'Base de données'!C60</f>
        <v>c</v>
      </c>
      <c r="E66" s="58">
        <v>59</v>
      </c>
      <c r="F66" s="58">
        <v>20</v>
      </c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197">
        <f>SUM(Tableau1[[#This Row],[Colonne6]:[Colonne5]])</f>
        <v>20</v>
      </c>
      <c r="S66" s="55">
        <f t="shared" si="4"/>
        <v>1</v>
      </c>
      <c r="T66" s="130">
        <f t="shared" si="5"/>
        <v>1</v>
      </c>
      <c r="U66" s="128">
        <f t="shared" si="6"/>
        <v>0</v>
      </c>
      <c r="V66" s="90">
        <f t="shared" si="7"/>
        <v>17</v>
      </c>
      <c r="W66" s="113">
        <f t="shared" si="18"/>
        <v>17</v>
      </c>
      <c r="X66" s="174">
        <f t="shared" si="9"/>
        <v>0</v>
      </c>
      <c r="Y66" s="175">
        <f t="shared" si="10"/>
        <v>0</v>
      </c>
      <c r="Z66" s="170">
        <f t="shared" si="11"/>
        <v>0</v>
      </c>
      <c r="AA66" s="180">
        <f t="shared" si="12"/>
        <v>1</v>
      </c>
      <c r="AB66" s="184">
        <f t="shared" si="13"/>
        <v>1</v>
      </c>
      <c r="AC66" s="187">
        <f t="shared" si="14"/>
        <v>1</v>
      </c>
      <c r="AD66" s="192">
        <f t="shared" si="15"/>
        <v>0</v>
      </c>
    </row>
    <row r="67" spans="1:30" x14ac:dyDescent="0.2">
      <c r="A67" s="61" t="str">
        <f t="shared" si="3"/>
        <v/>
      </c>
      <c r="B67" s="61">
        <v>60</v>
      </c>
      <c r="C67" s="133" t="str">
        <f>'Base de données'!B61</f>
        <v>B</v>
      </c>
      <c r="D67" s="82" t="str">
        <f>'Base de données'!C61</f>
        <v>e</v>
      </c>
      <c r="E67" s="58">
        <v>60</v>
      </c>
      <c r="F67" s="58">
        <v>103</v>
      </c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197">
        <f>SUM(Tableau1[[#This Row],[Colonne6]:[Colonne5]])</f>
        <v>103</v>
      </c>
      <c r="S67" s="55">
        <f t="shared" si="4"/>
        <v>1</v>
      </c>
      <c r="T67" s="130">
        <f t="shared" si="5"/>
        <v>1</v>
      </c>
      <c r="U67" s="128">
        <f t="shared" si="6"/>
        <v>0</v>
      </c>
      <c r="V67" s="90">
        <f t="shared" si="7"/>
        <v>100</v>
      </c>
      <c r="W67" s="113">
        <f t="shared" si="18"/>
        <v>100</v>
      </c>
      <c r="X67" s="174">
        <f t="shared" si="9"/>
        <v>1</v>
      </c>
      <c r="Y67" s="175">
        <f t="shared" si="10"/>
        <v>0</v>
      </c>
      <c r="Z67" s="170">
        <f t="shared" si="11"/>
        <v>0</v>
      </c>
      <c r="AA67" s="180">
        <f t="shared" si="12"/>
        <v>0</v>
      </c>
      <c r="AB67" s="184">
        <f t="shared" si="13"/>
        <v>0</v>
      </c>
      <c r="AC67" s="187">
        <f t="shared" si="14"/>
        <v>0</v>
      </c>
      <c r="AD67" s="192">
        <f t="shared" si="15"/>
        <v>0</v>
      </c>
    </row>
    <row r="68" spans="1:30" x14ac:dyDescent="0.2">
      <c r="A68" s="61" t="str">
        <f t="shared" si="3"/>
        <v>en chèque</v>
      </c>
      <c r="B68" s="61">
        <v>61</v>
      </c>
      <c r="C68" s="133" t="str">
        <f>'Base de données'!B62</f>
        <v>B</v>
      </c>
      <c r="D68" s="82" t="str">
        <f>'Base de données'!C62</f>
        <v>b</v>
      </c>
      <c r="E68" s="58">
        <v>61</v>
      </c>
      <c r="F68" s="58">
        <v>53</v>
      </c>
      <c r="G68" s="58"/>
      <c r="H68" s="58"/>
      <c r="I68" s="58"/>
      <c r="J68" s="58"/>
      <c r="K68" s="58"/>
      <c r="L68" s="58"/>
      <c r="M68" s="58"/>
      <c r="N68" s="58"/>
      <c r="O68" s="58"/>
      <c r="P68" s="58"/>
      <c r="Q68" s="58"/>
      <c r="R68" s="197">
        <f>SUM(Tableau1[[#This Row],[Colonne6]:[Colonne5]])</f>
        <v>53</v>
      </c>
      <c r="S68" s="55">
        <f t="shared" si="4"/>
        <v>1</v>
      </c>
      <c r="T68" s="130">
        <f t="shared" si="5"/>
        <v>1</v>
      </c>
      <c r="U68" s="128">
        <f t="shared" si="6"/>
        <v>0</v>
      </c>
      <c r="V68" s="90">
        <f t="shared" si="7"/>
        <v>50</v>
      </c>
      <c r="W68" s="113"/>
      <c r="X68" s="174">
        <f t="shared" si="9"/>
        <v>0</v>
      </c>
      <c r="Y68" s="175">
        <f t="shared" si="10"/>
        <v>0</v>
      </c>
      <c r="Z68" s="170">
        <f t="shared" si="11"/>
        <v>0</v>
      </c>
      <c r="AA68" s="180">
        <f t="shared" si="12"/>
        <v>0</v>
      </c>
      <c r="AB68" s="184">
        <f t="shared" si="13"/>
        <v>0</v>
      </c>
      <c r="AC68" s="187">
        <f t="shared" si="14"/>
        <v>0</v>
      </c>
      <c r="AD68" s="192">
        <f t="shared" si="15"/>
        <v>0</v>
      </c>
    </row>
    <row r="69" spans="1:30" x14ac:dyDescent="0.2">
      <c r="A69" s="61" t="str">
        <f t="shared" si="3"/>
        <v>en chèque</v>
      </c>
      <c r="B69" s="61">
        <v>62</v>
      </c>
      <c r="C69" s="133" t="str">
        <f>'Base de données'!B63</f>
        <v>B</v>
      </c>
      <c r="D69" s="82" t="str">
        <f>'Base de données'!C63</f>
        <v>b</v>
      </c>
      <c r="E69" s="58">
        <v>62</v>
      </c>
      <c r="F69" s="58">
        <v>35</v>
      </c>
      <c r="G69" s="58"/>
      <c r="H69" s="58"/>
      <c r="I69" s="58"/>
      <c r="J69" s="58"/>
      <c r="K69" s="58"/>
      <c r="L69" s="58"/>
      <c r="M69" s="58"/>
      <c r="N69" s="58"/>
      <c r="O69" s="58"/>
      <c r="P69" s="58"/>
      <c r="Q69" s="58"/>
      <c r="R69" s="197">
        <f>SUM(Tableau1[[#This Row],[Colonne6]:[Colonne5]])</f>
        <v>35</v>
      </c>
      <c r="S69" s="55">
        <f t="shared" si="4"/>
        <v>1</v>
      </c>
      <c r="T69" s="130">
        <f t="shared" si="5"/>
        <v>1</v>
      </c>
      <c r="U69" s="128">
        <f t="shared" si="6"/>
        <v>0</v>
      </c>
      <c r="V69" s="90">
        <f t="shared" si="7"/>
        <v>32</v>
      </c>
      <c r="W69" s="113"/>
      <c r="X69" s="174">
        <f t="shared" si="9"/>
        <v>0</v>
      </c>
      <c r="Y69" s="175">
        <f t="shared" si="10"/>
        <v>0</v>
      </c>
      <c r="Z69" s="170">
        <f t="shared" si="11"/>
        <v>0</v>
      </c>
      <c r="AA69" s="180">
        <f t="shared" si="12"/>
        <v>0</v>
      </c>
      <c r="AB69" s="184">
        <f t="shared" si="13"/>
        <v>0</v>
      </c>
      <c r="AC69" s="187">
        <f t="shared" si="14"/>
        <v>0</v>
      </c>
      <c r="AD69" s="192">
        <f t="shared" si="15"/>
        <v>0</v>
      </c>
    </row>
    <row r="70" spans="1:30" x14ac:dyDescent="0.2">
      <c r="A70" s="61" t="str">
        <f t="shared" si="3"/>
        <v/>
      </c>
      <c r="B70" s="61">
        <v>63</v>
      </c>
      <c r="C70" s="133" t="str">
        <f>'Base de données'!B64</f>
        <v>A</v>
      </c>
      <c r="D70" s="82" t="str">
        <f>'Base de données'!C64</f>
        <v>c</v>
      </c>
      <c r="E70" s="58">
        <v>63</v>
      </c>
      <c r="F70" s="58">
        <v>35</v>
      </c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197">
        <f>SUM(Tableau1[[#This Row],[Colonne6]:[Colonne5]])</f>
        <v>35</v>
      </c>
      <c r="S70" s="55">
        <f t="shared" si="4"/>
        <v>1</v>
      </c>
      <c r="T70" s="130">
        <f t="shared" si="5"/>
        <v>1</v>
      </c>
      <c r="U70" s="128">
        <f t="shared" si="6"/>
        <v>0</v>
      </c>
      <c r="V70" s="90">
        <f t="shared" si="7"/>
        <v>32</v>
      </c>
      <c r="W70" s="113">
        <f t="shared" ref="W70:W75" si="19">V70</f>
        <v>32</v>
      </c>
      <c r="X70" s="174">
        <f t="shared" si="9"/>
        <v>0</v>
      </c>
      <c r="Y70" s="175">
        <f t="shared" si="10"/>
        <v>0</v>
      </c>
      <c r="Z70" s="170">
        <f t="shared" si="11"/>
        <v>1</v>
      </c>
      <c r="AA70" s="180">
        <f t="shared" si="12"/>
        <v>1</v>
      </c>
      <c r="AB70" s="184">
        <f t="shared" si="13"/>
        <v>0</v>
      </c>
      <c r="AC70" s="187">
        <f t="shared" si="14"/>
        <v>1</v>
      </c>
      <c r="AD70" s="192">
        <f t="shared" si="15"/>
        <v>0</v>
      </c>
    </row>
    <row r="71" spans="1:30" x14ac:dyDescent="0.2">
      <c r="A71" s="61" t="str">
        <f t="shared" ref="A71:A134" si="20">IF(W71="","en chèque","")</f>
        <v/>
      </c>
      <c r="B71" s="61">
        <v>64</v>
      </c>
      <c r="C71" s="133" t="str">
        <f>'Base de données'!B65</f>
        <v>B</v>
      </c>
      <c r="D71" s="82" t="str">
        <f>'Base de données'!C65</f>
        <v>e</v>
      </c>
      <c r="E71" s="58">
        <v>64</v>
      </c>
      <c r="F71" s="58">
        <v>23</v>
      </c>
      <c r="G71" s="58"/>
      <c r="H71" s="58"/>
      <c r="I71" s="58"/>
      <c r="J71" s="58"/>
      <c r="K71" s="58"/>
      <c r="L71" s="58"/>
      <c r="M71" s="58"/>
      <c r="N71" s="58"/>
      <c r="O71" s="58"/>
      <c r="P71" s="58"/>
      <c r="Q71" s="58"/>
      <c r="R71" s="197">
        <f>SUM(Tableau1[[#This Row],[Colonne6]:[Colonne5]])</f>
        <v>23</v>
      </c>
      <c r="S71" s="55">
        <f t="shared" si="4"/>
        <v>1</v>
      </c>
      <c r="T71" s="130">
        <f t="shared" si="5"/>
        <v>1</v>
      </c>
      <c r="U71" s="128">
        <f t="shared" ref="U71:U134" si="21">IF(C71&lt;=0,"",(S71-T71)*$C$1)</f>
        <v>0</v>
      </c>
      <c r="V71" s="90">
        <f t="shared" ref="V71:V134" si="22">IF(C71&lt;&gt;0,((R71-U71)-$C$2),0)</f>
        <v>20</v>
      </c>
      <c r="W71" s="113">
        <f t="shared" si="19"/>
        <v>20</v>
      </c>
      <c r="X71" s="174">
        <f t="shared" si="9"/>
        <v>0</v>
      </c>
      <c r="Y71" s="175">
        <f t="shared" si="10"/>
        <v>0</v>
      </c>
      <c r="Z71" s="170">
        <f t="shared" si="11"/>
        <v>1</v>
      </c>
      <c r="AA71" s="180">
        <f t="shared" si="12"/>
        <v>0</v>
      </c>
      <c r="AB71" s="184">
        <f t="shared" si="13"/>
        <v>0</v>
      </c>
      <c r="AC71" s="187">
        <f t="shared" si="14"/>
        <v>0</v>
      </c>
      <c r="AD71" s="192">
        <f t="shared" si="15"/>
        <v>0</v>
      </c>
    </row>
    <row r="72" spans="1:30" x14ac:dyDescent="0.2">
      <c r="A72" s="61" t="str">
        <f t="shared" si="20"/>
        <v>en chèque</v>
      </c>
      <c r="B72" s="61">
        <v>65</v>
      </c>
      <c r="C72" s="133" t="str">
        <f>'Base de données'!B66</f>
        <v>A</v>
      </c>
      <c r="D72" s="82" t="str">
        <f>'Base de données'!C66</f>
        <v>f</v>
      </c>
      <c r="E72" s="58">
        <v>65</v>
      </c>
      <c r="F72" s="58">
        <v>53</v>
      </c>
      <c r="G72" s="58"/>
      <c r="H72" s="58"/>
      <c r="I72" s="58"/>
      <c r="J72" s="142"/>
      <c r="K72" s="142"/>
      <c r="L72" s="142"/>
      <c r="M72" s="142"/>
      <c r="N72" s="58"/>
      <c r="O72" s="142"/>
      <c r="P72" s="142"/>
      <c r="Q72" s="142"/>
      <c r="R72" s="198">
        <f>SUM(Tableau1[[#This Row],[Colonne6]:[Colonne5]])</f>
        <v>53</v>
      </c>
      <c r="S72" s="55">
        <f t="shared" ref="S72:S135" si="23">COUNTIF($F$5:$Q$5,"&gt;1000")</f>
        <v>1</v>
      </c>
      <c r="T72" s="130">
        <f t="shared" ref="T72:T135" si="24">COUNTA(F72:Q72)</f>
        <v>1</v>
      </c>
      <c r="U72" s="143">
        <f t="shared" si="21"/>
        <v>0</v>
      </c>
      <c r="V72" s="144">
        <f t="shared" si="22"/>
        <v>50</v>
      </c>
      <c r="W72" s="145"/>
      <c r="X72" s="174">
        <f t="shared" ref="X72:X135" si="25">ROUNDDOWN(W72/$X$3,0)</f>
        <v>0</v>
      </c>
      <c r="Y72" s="175">
        <f t="shared" ref="Y72:Y135" si="26">ROUNDDOWN((W72-(X72*$X$3))/$Y$3,0)</f>
        <v>0</v>
      </c>
      <c r="Z72" s="170">
        <f t="shared" ref="Z72:Z135" si="27">ROUNDDOWN(((W72-(X72*$X$3))-(Y72*$Y$3))/$Z$3,0)</f>
        <v>0</v>
      </c>
      <c r="AA72" s="180">
        <f t="shared" ref="AA72:AA135" si="28">ROUNDDOWN((((W72-(X72*$X$3))-(Y72*$Y$3))-(Z72*$Z$3))/$AA$3,0)</f>
        <v>0</v>
      </c>
      <c r="AB72" s="184">
        <f t="shared" ref="AB72:AB135" si="29">ROUNDDOWN(((((W72-(X72*$X$3))-(Y72*$Y$3))-(Z72*$Z$3))-(AA72*$AA$3))/$AB$3,0)</f>
        <v>0</v>
      </c>
      <c r="AC72" s="187">
        <f t="shared" ref="AC72:AC135" si="30">ROUNDDOWN((((((W72-(X72*$X$3))-(Y72*$Y$3))-(Z72*$Z$3))-(AA72*$AA$3))-(AB72*$AB$3))/$AC$3,0)</f>
        <v>0</v>
      </c>
      <c r="AD72" s="192">
        <f t="shared" ref="AD72:AD135" si="31">ROUNDDOWN(((((((W72-(X72*$X$3))-(Y72*$Y$3))-(Z72*$Z$3))-(AA72*$AA$3))-(AB72*$AB$3))-(AC72*$AC$3))/$AD$3,0)</f>
        <v>0</v>
      </c>
    </row>
    <row r="73" spans="1:30" x14ac:dyDescent="0.2">
      <c r="A73" s="61" t="str">
        <f t="shared" si="20"/>
        <v/>
      </c>
      <c r="B73" s="61">
        <v>66</v>
      </c>
      <c r="C73" s="133" t="str">
        <f>'Base de données'!B67</f>
        <v>B</v>
      </c>
      <c r="D73" s="82" t="str">
        <f>'Base de données'!C67</f>
        <v>a</v>
      </c>
      <c r="E73" s="58">
        <v>66</v>
      </c>
      <c r="F73" s="58">
        <v>30</v>
      </c>
      <c r="G73" s="58"/>
      <c r="H73" s="58"/>
      <c r="I73" s="58"/>
      <c r="J73" s="58"/>
      <c r="K73" s="58"/>
      <c r="L73" s="58"/>
      <c r="M73" s="58"/>
      <c r="N73" s="58"/>
      <c r="O73" s="58"/>
      <c r="P73" s="58"/>
      <c r="Q73" s="58"/>
      <c r="R73" s="197">
        <f>SUM(Tableau1[[#This Row],[Colonne6]:[Colonne5]])</f>
        <v>30</v>
      </c>
      <c r="S73" s="55">
        <f t="shared" si="23"/>
        <v>1</v>
      </c>
      <c r="T73" s="130">
        <f t="shared" si="24"/>
        <v>1</v>
      </c>
      <c r="U73" s="128">
        <f t="shared" si="21"/>
        <v>0</v>
      </c>
      <c r="V73" s="90">
        <f t="shared" si="22"/>
        <v>27</v>
      </c>
      <c r="W73" s="113">
        <f t="shared" si="19"/>
        <v>27</v>
      </c>
      <c r="X73" s="174">
        <f t="shared" si="25"/>
        <v>0</v>
      </c>
      <c r="Y73" s="175">
        <f t="shared" si="26"/>
        <v>0</v>
      </c>
      <c r="Z73" s="170">
        <f t="shared" si="27"/>
        <v>1</v>
      </c>
      <c r="AA73" s="180">
        <f t="shared" si="28"/>
        <v>0</v>
      </c>
      <c r="AB73" s="184">
        <f t="shared" si="29"/>
        <v>1</v>
      </c>
      <c r="AC73" s="187">
        <f t="shared" si="30"/>
        <v>1</v>
      </c>
      <c r="AD73" s="192">
        <f t="shared" si="31"/>
        <v>0</v>
      </c>
    </row>
    <row r="74" spans="1:30" x14ac:dyDescent="0.2">
      <c r="A74" s="61" t="str">
        <f t="shared" si="20"/>
        <v/>
      </c>
      <c r="B74" s="61">
        <v>67</v>
      </c>
      <c r="C74" s="133" t="str">
        <f>'Base de données'!B68</f>
        <v>A</v>
      </c>
      <c r="D74" s="82" t="str">
        <f>'Base de données'!C68</f>
        <v>b</v>
      </c>
      <c r="E74" s="58">
        <v>67</v>
      </c>
      <c r="F74" s="58">
        <v>50</v>
      </c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197">
        <f>SUM(Tableau1[[#This Row],[Colonne6]:[Colonne5]])</f>
        <v>50</v>
      </c>
      <c r="S74" s="55">
        <f t="shared" si="23"/>
        <v>1</v>
      </c>
      <c r="T74" s="130">
        <f t="shared" si="24"/>
        <v>1</v>
      </c>
      <c r="U74" s="128">
        <f t="shared" si="21"/>
        <v>0</v>
      </c>
      <c r="V74" s="90">
        <f t="shared" si="22"/>
        <v>47</v>
      </c>
      <c r="W74" s="113">
        <f t="shared" si="19"/>
        <v>47</v>
      </c>
      <c r="X74" s="174">
        <f t="shared" si="25"/>
        <v>0</v>
      </c>
      <c r="Y74" s="175">
        <f t="shared" si="26"/>
        <v>0</v>
      </c>
      <c r="Z74" s="170">
        <f t="shared" si="27"/>
        <v>2</v>
      </c>
      <c r="AA74" s="180">
        <f t="shared" si="28"/>
        <v>0</v>
      </c>
      <c r="AB74" s="184">
        <f t="shared" si="29"/>
        <v>1</v>
      </c>
      <c r="AC74" s="187">
        <f t="shared" si="30"/>
        <v>1</v>
      </c>
      <c r="AD74" s="192">
        <f t="shared" si="31"/>
        <v>0</v>
      </c>
    </row>
    <row r="75" spans="1:30" x14ac:dyDescent="0.2">
      <c r="A75" s="61" t="str">
        <f t="shared" si="20"/>
        <v/>
      </c>
      <c r="B75" s="61">
        <v>68</v>
      </c>
      <c r="C75" s="133" t="str">
        <f>'Base de données'!B69</f>
        <v>B</v>
      </c>
      <c r="D75" s="82" t="str">
        <f>'Base de données'!C69</f>
        <v>c</v>
      </c>
      <c r="E75" s="58">
        <v>68</v>
      </c>
      <c r="F75" s="58">
        <v>53</v>
      </c>
      <c r="G75" s="58"/>
      <c r="H75" s="58"/>
      <c r="I75" s="58"/>
      <c r="J75" s="58"/>
      <c r="K75" s="58"/>
      <c r="L75" s="58"/>
      <c r="M75" s="58"/>
      <c r="N75" s="58"/>
      <c r="O75" s="58"/>
      <c r="P75" s="58"/>
      <c r="Q75" s="58"/>
      <c r="R75" s="197">
        <f>SUM(Tableau1[[#This Row],[Colonne6]:[Colonne5]])</f>
        <v>53</v>
      </c>
      <c r="S75" s="55">
        <f t="shared" si="23"/>
        <v>1</v>
      </c>
      <c r="T75" s="130">
        <f t="shared" si="24"/>
        <v>1</v>
      </c>
      <c r="U75" s="128">
        <f t="shared" si="21"/>
        <v>0</v>
      </c>
      <c r="V75" s="90">
        <f t="shared" si="22"/>
        <v>50</v>
      </c>
      <c r="W75" s="113">
        <f t="shared" si="19"/>
        <v>50</v>
      </c>
      <c r="X75" s="174">
        <f t="shared" si="25"/>
        <v>0</v>
      </c>
      <c r="Y75" s="175">
        <f t="shared" si="26"/>
        <v>1</v>
      </c>
      <c r="Z75" s="170">
        <f t="shared" si="27"/>
        <v>0</v>
      </c>
      <c r="AA75" s="180">
        <f t="shared" si="28"/>
        <v>0</v>
      </c>
      <c r="AB75" s="184">
        <f t="shared" si="29"/>
        <v>0</v>
      </c>
      <c r="AC75" s="187">
        <f t="shared" si="30"/>
        <v>0</v>
      </c>
      <c r="AD75" s="192">
        <f t="shared" si="31"/>
        <v>0</v>
      </c>
    </row>
    <row r="76" spans="1:30" x14ac:dyDescent="0.2">
      <c r="A76" s="61" t="str">
        <f t="shared" si="20"/>
        <v/>
      </c>
      <c r="B76" s="61">
        <v>69</v>
      </c>
      <c r="C76" s="133">
        <f>'Base de données'!B70</f>
        <v>0</v>
      </c>
      <c r="D76" s="82">
        <f>'Base de données'!C70</f>
        <v>0</v>
      </c>
      <c r="E76" s="58">
        <v>69</v>
      </c>
      <c r="F76" s="58">
        <v>20</v>
      </c>
      <c r="G76" s="58"/>
      <c r="H76" s="58"/>
      <c r="I76" s="58"/>
      <c r="J76" s="58"/>
      <c r="K76" s="58"/>
      <c r="L76" s="58"/>
      <c r="M76" s="58"/>
      <c r="N76" s="58"/>
      <c r="O76" s="58"/>
      <c r="P76" s="58"/>
      <c r="Q76" s="58"/>
      <c r="R76" s="197">
        <f>SUM(Tableau1[[#This Row],[Colonne6]:[Colonne5]])</f>
        <v>20</v>
      </c>
      <c r="S76" s="55">
        <f t="shared" si="23"/>
        <v>1</v>
      </c>
      <c r="T76" s="130">
        <f t="shared" si="24"/>
        <v>1</v>
      </c>
      <c r="U76" s="128" t="str">
        <f t="shared" si="21"/>
        <v/>
      </c>
      <c r="V76" s="90">
        <f t="shared" si="22"/>
        <v>0</v>
      </c>
      <c r="W76" s="113">
        <f>V76</f>
        <v>0</v>
      </c>
      <c r="X76" s="174">
        <f t="shared" si="25"/>
        <v>0</v>
      </c>
      <c r="Y76" s="175">
        <f t="shared" si="26"/>
        <v>0</v>
      </c>
      <c r="Z76" s="170">
        <f t="shared" si="27"/>
        <v>0</v>
      </c>
      <c r="AA76" s="180">
        <f t="shared" si="28"/>
        <v>0</v>
      </c>
      <c r="AB76" s="184">
        <f t="shared" si="29"/>
        <v>0</v>
      </c>
      <c r="AC76" s="187">
        <f t="shared" si="30"/>
        <v>0</v>
      </c>
      <c r="AD76" s="192">
        <f t="shared" si="31"/>
        <v>0</v>
      </c>
    </row>
    <row r="77" spans="1:30" x14ac:dyDescent="0.2">
      <c r="A77" s="61" t="str">
        <f t="shared" si="20"/>
        <v>en chèque</v>
      </c>
      <c r="B77" s="61">
        <v>70</v>
      </c>
      <c r="C77" s="133" t="str">
        <f>'Base de données'!B71</f>
        <v>B</v>
      </c>
      <c r="D77" s="82" t="str">
        <f>'Base de données'!C71</f>
        <v>b</v>
      </c>
      <c r="E77" s="58">
        <v>70</v>
      </c>
      <c r="F77" s="58">
        <v>30</v>
      </c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197">
        <f>SUM(Tableau1[[#This Row],[Colonne6]:[Colonne5]])</f>
        <v>30</v>
      </c>
      <c r="S77" s="55">
        <f t="shared" si="23"/>
        <v>1</v>
      </c>
      <c r="T77" s="130">
        <f t="shared" si="24"/>
        <v>1</v>
      </c>
      <c r="U77" s="128">
        <f t="shared" si="21"/>
        <v>0</v>
      </c>
      <c r="V77" s="90">
        <f t="shared" si="22"/>
        <v>27</v>
      </c>
      <c r="W77" s="113"/>
      <c r="X77" s="174">
        <f t="shared" si="25"/>
        <v>0</v>
      </c>
      <c r="Y77" s="175">
        <f t="shared" si="26"/>
        <v>0</v>
      </c>
      <c r="Z77" s="170">
        <f t="shared" si="27"/>
        <v>0</v>
      </c>
      <c r="AA77" s="180">
        <f t="shared" si="28"/>
        <v>0</v>
      </c>
      <c r="AB77" s="184">
        <f t="shared" si="29"/>
        <v>0</v>
      </c>
      <c r="AC77" s="187">
        <f t="shared" si="30"/>
        <v>0</v>
      </c>
      <c r="AD77" s="192">
        <f t="shared" si="31"/>
        <v>0</v>
      </c>
    </row>
    <row r="78" spans="1:30" x14ac:dyDescent="0.2">
      <c r="A78" s="61" t="str">
        <f t="shared" si="20"/>
        <v/>
      </c>
      <c r="B78" s="61">
        <v>71</v>
      </c>
      <c r="C78" s="133" t="str">
        <f>'Base de données'!B72</f>
        <v>A</v>
      </c>
      <c r="D78" s="82" t="str">
        <f>'Base de données'!C72</f>
        <v>c</v>
      </c>
      <c r="E78" s="58">
        <v>71</v>
      </c>
      <c r="F78" s="58">
        <v>28</v>
      </c>
      <c r="G78" s="58"/>
      <c r="H78" s="58"/>
      <c r="I78" s="58"/>
      <c r="J78" s="58"/>
      <c r="K78" s="58"/>
      <c r="L78" s="58"/>
      <c r="M78" s="58"/>
      <c r="N78" s="58"/>
      <c r="O78" s="58"/>
      <c r="P78" s="58"/>
      <c r="Q78" s="58"/>
      <c r="R78" s="197">
        <f>SUM(Tableau1[[#This Row],[Colonne6]:[Colonne5]])</f>
        <v>28</v>
      </c>
      <c r="S78" s="55">
        <f t="shared" si="23"/>
        <v>1</v>
      </c>
      <c r="T78" s="130">
        <f t="shared" si="24"/>
        <v>1</v>
      </c>
      <c r="U78" s="128">
        <f t="shared" si="21"/>
        <v>0</v>
      </c>
      <c r="V78" s="90">
        <f t="shared" si="22"/>
        <v>25</v>
      </c>
      <c r="W78" s="113">
        <f>V78</f>
        <v>25</v>
      </c>
      <c r="X78" s="174">
        <f t="shared" si="25"/>
        <v>0</v>
      </c>
      <c r="Y78" s="175">
        <f t="shared" si="26"/>
        <v>0</v>
      </c>
      <c r="Z78" s="170">
        <f t="shared" si="27"/>
        <v>1</v>
      </c>
      <c r="AA78" s="180">
        <f t="shared" si="28"/>
        <v>0</v>
      </c>
      <c r="AB78" s="184">
        <f t="shared" si="29"/>
        <v>1</v>
      </c>
      <c r="AC78" s="187">
        <f t="shared" si="30"/>
        <v>0</v>
      </c>
      <c r="AD78" s="192">
        <f t="shared" si="31"/>
        <v>0</v>
      </c>
    </row>
    <row r="79" spans="1:30" x14ac:dyDescent="0.2">
      <c r="A79" s="61" t="str">
        <f t="shared" si="20"/>
        <v/>
      </c>
      <c r="B79" s="61">
        <v>72</v>
      </c>
      <c r="C79" s="133" t="str">
        <f>'Base de données'!B73</f>
        <v>B</v>
      </c>
      <c r="D79" s="82" t="str">
        <f>'Base de données'!C73</f>
        <v>e</v>
      </c>
      <c r="E79" s="58">
        <v>72</v>
      </c>
      <c r="F79" s="58">
        <v>50</v>
      </c>
      <c r="G79" s="58"/>
      <c r="H79" s="58"/>
      <c r="I79" s="58"/>
      <c r="J79" s="58"/>
      <c r="K79" s="58"/>
      <c r="L79" s="58"/>
      <c r="M79" s="58"/>
      <c r="N79" s="58"/>
      <c r="O79" s="58"/>
      <c r="P79" s="58"/>
      <c r="Q79" s="58"/>
      <c r="R79" s="197">
        <f>SUM(Tableau1[[#This Row],[Colonne6]:[Colonne5]])</f>
        <v>50</v>
      </c>
      <c r="S79" s="55">
        <f t="shared" si="23"/>
        <v>1</v>
      </c>
      <c r="T79" s="130">
        <f t="shared" si="24"/>
        <v>1</v>
      </c>
      <c r="U79" s="128">
        <f t="shared" si="21"/>
        <v>0</v>
      </c>
      <c r="V79" s="90">
        <f t="shared" si="22"/>
        <v>47</v>
      </c>
      <c r="W79" s="113">
        <f>V79</f>
        <v>47</v>
      </c>
      <c r="X79" s="174">
        <f t="shared" si="25"/>
        <v>0</v>
      </c>
      <c r="Y79" s="175">
        <f t="shared" si="26"/>
        <v>0</v>
      </c>
      <c r="Z79" s="170">
        <f t="shared" si="27"/>
        <v>2</v>
      </c>
      <c r="AA79" s="180">
        <f t="shared" si="28"/>
        <v>0</v>
      </c>
      <c r="AB79" s="184">
        <f t="shared" si="29"/>
        <v>1</v>
      </c>
      <c r="AC79" s="187">
        <f t="shared" si="30"/>
        <v>1</v>
      </c>
      <c r="AD79" s="192">
        <f t="shared" si="31"/>
        <v>0</v>
      </c>
    </row>
    <row r="80" spans="1:30" x14ac:dyDescent="0.2">
      <c r="A80" s="61" t="str">
        <f t="shared" si="20"/>
        <v/>
      </c>
      <c r="B80" s="61">
        <v>73</v>
      </c>
      <c r="C80" s="133" t="str">
        <f>'Base de données'!B74</f>
        <v>A</v>
      </c>
      <c r="D80" s="82" t="str">
        <f>'Base de données'!C74</f>
        <v>f</v>
      </c>
      <c r="E80" s="58">
        <v>73</v>
      </c>
      <c r="F80" s="58">
        <v>23</v>
      </c>
      <c r="G80" s="58"/>
      <c r="H80" s="58"/>
      <c r="I80" s="58"/>
      <c r="J80" s="58"/>
      <c r="K80" s="58"/>
      <c r="L80" s="58"/>
      <c r="M80" s="58"/>
      <c r="N80" s="58"/>
      <c r="O80" s="58"/>
      <c r="P80" s="58"/>
      <c r="Q80" s="58"/>
      <c r="R80" s="197">
        <f>SUM(Tableau1[[#This Row],[Colonne6]:[Colonne5]])</f>
        <v>23</v>
      </c>
      <c r="S80" s="55">
        <f t="shared" si="23"/>
        <v>1</v>
      </c>
      <c r="T80" s="130">
        <f t="shared" si="24"/>
        <v>1</v>
      </c>
      <c r="U80" s="128">
        <f t="shared" si="21"/>
        <v>0</v>
      </c>
      <c r="V80" s="90">
        <f t="shared" si="22"/>
        <v>20</v>
      </c>
      <c r="W80" s="113">
        <f>V80</f>
        <v>20</v>
      </c>
      <c r="X80" s="174">
        <f t="shared" si="25"/>
        <v>0</v>
      </c>
      <c r="Y80" s="175">
        <f t="shared" si="26"/>
        <v>0</v>
      </c>
      <c r="Z80" s="170">
        <f t="shared" si="27"/>
        <v>1</v>
      </c>
      <c r="AA80" s="180">
        <f t="shared" si="28"/>
        <v>0</v>
      </c>
      <c r="AB80" s="184">
        <f t="shared" si="29"/>
        <v>0</v>
      </c>
      <c r="AC80" s="187">
        <f t="shared" si="30"/>
        <v>0</v>
      </c>
      <c r="AD80" s="192">
        <f t="shared" si="31"/>
        <v>0</v>
      </c>
    </row>
    <row r="81" spans="1:30" x14ac:dyDescent="0.2">
      <c r="A81" s="61" t="str">
        <f t="shared" si="20"/>
        <v>en chèque</v>
      </c>
      <c r="B81" s="61">
        <v>74</v>
      </c>
      <c r="C81" s="133" t="str">
        <f>'Base de données'!B75</f>
        <v>B</v>
      </c>
      <c r="D81" s="82" t="str">
        <f>'Base de données'!C75</f>
        <v>a</v>
      </c>
      <c r="E81" s="58">
        <v>74</v>
      </c>
      <c r="F81" s="58">
        <v>20</v>
      </c>
      <c r="G81" s="58"/>
      <c r="H81" s="58"/>
      <c r="I81" s="58"/>
      <c r="J81" s="58"/>
      <c r="K81" s="58"/>
      <c r="L81" s="58"/>
      <c r="M81" s="58"/>
      <c r="N81" s="58"/>
      <c r="O81" s="58"/>
      <c r="P81" s="58"/>
      <c r="Q81" s="58"/>
      <c r="R81" s="197">
        <f>SUM(Tableau1[[#This Row],[Colonne6]:[Colonne5]])</f>
        <v>20</v>
      </c>
      <c r="S81" s="55">
        <f t="shared" si="23"/>
        <v>1</v>
      </c>
      <c r="T81" s="130">
        <f t="shared" si="24"/>
        <v>1</v>
      </c>
      <c r="U81" s="128">
        <f t="shared" si="21"/>
        <v>0</v>
      </c>
      <c r="V81" s="90">
        <f t="shared" si="22"/>
        <v>17</v>
      </c>
      <c r="W81" s="113"/>
      <c r="X81" s="174">
        <f t="shared" si="25"/>
        <v>0</v>
      </c>
      <c r="Y81" s="175">
        <f t="shared" si="26"/>
        <v>0</v>
      </c>
      <c r="Z81" s="170">
        <f t="shared" si="27"/>
        <v>0</v>
      </c>
      <c r="AA81" s="180">
        <f t="shared" si="28"/>
        <v>0</v>
      </c>
      <c r="AB81" s="184">
        <f t="shared" si="29"/>
        <v>0</v>
      </c>
      <c r="AC81" s="187">
        <f t="shared" si="30"/>
        <v>0</v>
      </c>
      <c r="AD81" s="192">
        <f t="shared" si="31"/>
        <v>0</v>
      </c>
    </row>
    <row r="82" spans="1:30" x14ac:dyDescent="0.2">
      <c r="A82" s="61" t="str">
        <f t="shared" si="20"/>
        <v/>
      </c>
      <c r="B82" s="61">
        <v>75</v>
      </c>
      <c r="C82" s="133" t="str">
        <f>'Base de données'!B76</f>
        <v>A</v>
      </c>
      <c r="D82" s="82" t="str">
        <f>'Base de données'!C76</f>
        <v>b</v>
      </c>
      <c r="E82" s="58">
        <v>75</v>
      </c>
      <c r="F82" s="58">
        <v>53</v>
      </c>
      <c r="G82" s="58"/>
      <c r="H82" s="58"/>
      <c r="I82" s="58"/>
      <c r="J82" s="58"/>
      <c r="K82" s="58"/>
      <c r="L82" s="58"/>
      <c r="M82" s="58"/>
      <c r="N82" s="58"/>
      <c r="O82" s="58"/>
      <c r="P82" s="58"/>
      <c r="Q82" s="58"/>
      <c r="R82" s="197">
        <f>SUM(Tableau1[[#This Row],[Colonne6]:[Colonne5]])</f>
        <v>53</v>
      </c>
      <c r="S82" s="55">
        <f t="shared" si="23"/>
        <v>1</v>
      </c>
      <c r="T82" s="130">
        <f t="shared" si="24"/>
        <v>1</v>
      </c>
      <c r="U82" s="128">
        <f t="shared" si="21"/>
        <v>0</v>
      </c>
      <c r="V82" s="90">
        <f t="shared" si="22"/>
        <v>50</v>
      </c>
      <c r="W82" s="113">
        <f t="shared" ref="W82:W86" si="32">V82</f>
        <v>50</v>
      </c>
      <c r="X82" s="174">
        <f t="shared" si="25"/>
        <v>0</v>
      </c>
      <c r="Y82" s="175">
        <f t="shared" si="26"/>
        <v>1</v>
      </c>
      <c r="Z82" s="170">
        <f t="shared" si="27"/>
        <v>0</v>
      </c>
      <c r="AA82" s="180">
        <f t="shared" si="28"/>
        <v>0</v>
      </c>
      <c r="AB82" s="184">
        <f t="shared" si="29"/>
        <v>0</v>
      </c>
      <c r="AC82" s="187">
        <f t="shared" si="30"/>
        <v>0</v>
      </c>
      <c r="AD82" s="192">
        <f t="shared" si="31"/>
        <v>0</v>
      </c>
    </row>
    <row r="83" spans="1:30" x14ac:dyDescent="0.2">
      <c r="A83" s="61" t="str">
        <f t="shared" si="20"/>
        <v/>
      </c>
      <c r="B83" s="61">
        <v>76</v>
      </c>
      <c r="C83" s="133" t="str">
        <f>'Base de données'!B77</f>
        <v>B</v>
      </c>
      <c r="D83" s="82" t="str">
        <f>'Base de données'!C77</f>
        <v>c</v>
      </c>
      <c r="E83" s="58">
        <v>76</v>
      </c>
      <c r="F83" s="58">
        <v>30</v>
      </c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197">
        <f>SUM(Tableau1[[#This Row],[Colonne6]:[Colonne5]])</f>
        <v>30</v>
      </c>
      <c r="S83" s="55">
        <f t="shared" si="23"/>
        <v>1</v>
      </c>
      <c r="T83" s="130">
        <f t="shared" si="24"/>
        <v>1</v>
      </c>
      <c r="U83" s="128">
        <f t="shared" si="21"/>
        <v>0</v>
      </c>
      <c r="V83" s="90">
        <f t="shared" si="22"/>
        <v>27</v>
      </c>
      <c r="W83" s="113">
        <f t="shared" si="32"/>
        <v>27</v>
      </c>
      <c r="X83" s="174">
        <f t="shared" si="25"/>
        <v>0</v>
      </c>
      <c r="Y83" s="175">
        <f t="shared" si="26"/>
        <v>0</v>
      </c>
      <c r="Z83" s="170">
        <f t="shared" si="27"/>
        <v>1</v>
      </c>
      <c r="AA83" s="180">
        <f t="shared" si="28"/>
        <v>0</v>
      </c>
      <c r="AB83" s="184">
        <f t="shared" si="29"/>
        <v>1</v>
      </c>
      <c r="AC83" s="187">
        <f t="shared" si="30"/>
        <v>1</v>
      </c>
      <c r="AD83" s="192">
        <f t="shared" si="31"/>
        <v>0</v>
      </c>
    </row>
    <row r="84" spans="1:30" x14ac:dyDescent="0.2">
      <c r="A84" s="61" t="str">
        <f t="shared" si="20"/>
        <v/>
      </c>
      <c r="B84" s="61">
        <v>77</v>
      </c>
      <c r="C84" s="133">
        <f>'Base de données'!B78</f>
        <v>0</v>
      </c>
      <c r="D84" s="82">
        <f>'Base de données'!C78</f>
        <v>0</v>
      </c>
      <c r="E84" s="58">
        <v>77</v>
      </c>
      <c r="F84" s="58">
        <v>30</v>
      </c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197">
        <f>SUM(Tableau1[[#This Row],[Colonne6]:[Colonne5]])</f>
        <v>30</v>
      </c>
      <c r="S84" s="55">
        <f t="shared" si="23"/>
        <v>1</v>
      </c>
      <c r="T84" s="130">
        <f t="shared" si="24"/>
        <v>1</v>
      </c>
      <c r="U84" s="128" t="str">
        <f t="shared" si="21"/>
        <v/>
      </c>
      <c r="V84" s="90">
        <f t="shared" si="22"/>
        <v>0</v>
      </c>
      <c r="W84" s="113">
        <f t="shared" si="32"/>
        <v>0</v>
      </c>
      <c r="X84" s="174">
        <f t="shared" si="25"/>
        <v>0</v>
      </c>
      <c r="Y84" s="175">
        <f t="shared" si="26"/>
        <v>0</v>
      </c>
      <c r="Z84" s="170">
        <f t="shared" si="27"/>
        <v>0</v>
      </c>
      <c r="AA84" s="180">
        <f t="shared" si="28"/>
        <v>0</v>
      </c>
      <c r="AB84" s="184">
        <f t="shared" si="29"/>
        <v>0</v>
      </c>
      <c r="AC84" s="187">
        <f t="shared" si="30"/>
        <v>0</v>
      </c>
      <c r="AD84" s="192">
        <f t="shared" si="31"/>
        <v>0</v>
      </c>
    </row>
    <row r="85" spans="1:30" x14ac:dyDescent="0.2">
      <c r="A85" s="61" t="str">
        <f t="shared" si="20"/>
        <v/>
      </c>
      <c r="B85" s="61">
        <v>78</v>
      </c>
      <c r="C85" s="133" t="str">
        <f>'Base de données'!B79</f>
        <v>B</v>
      </c>
      <c r="D85" s="82" t="str">
        <f>'Base de données'!C79</f>
        <v>b</v>
      </c>
      <c r="E85" s="58">
        <v>78</v>
      </c>
      <c r="F85" s="58">
        <v>20</v>
      </c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197">
        <f>SUM(Tableau1[[#This Row],[Colonne6]:[Colonne5]])</f>
        <v>20</v>
      </c>
      <c r="S85" s="55">
        <f t="shared" si="23"/>
        <v>1</v>
      </c>
      <c r="T85" s="130">
        <f t="shared" si="24"/>
        <v>1</v>
      </c>
      <c r="U85" s="128">
        <f t="shared" si="21"/>
        <v>0</v>
      </c>
      <c r="V85" s="90">
        <f t="shared" si="22"/>
        <v>17</v>
      </c>
      <c r="W85" s="113">
        <f t="shared" si="32"/>
        <v>17</v>
      </c>
      <c r="X85" s="174">
        <f t="shared" si="25"/>
        <v>0</v>
      </c>
      <c r="Y85" s="175">
        <f t="shared" si="26"/>
        <v>0</v>
      </c>
      <c r="Z85" s="170">
        <f t="shared" si="27"/>
        <v>0</v>
      </c>
      <c r="AA85" s="180">
        <f t="shared" si="28"/>
        <v>1</v>
      </c>
      <c r="AB85" s="184">
        <f t="shared" si="29"/>
        <v>1</v>
      </c>
      <c r="AC85" s="187">
        <f t="shared" si="30"/>
        <v>1</v>
      </c>
      <c r="AD85" s="192">
        <f t="shared" si="31"/>
        <v>0</v>
      </c>
    </row>
    <row r="86" spans="1:30" x14ac:dyDescent="0.2">
      <c r="A86" s="61" t="str">
        <f t="shared" si="20"/>
        <v/>
      </c>
      <c r="B86" s="61">
        <v>79</v>
      </c>
      <c r="C86" s="133" t="str">
        <f>'Base de données'!B80</f>
        <v>A</v>
      </c>
      <c r="D86" s="82" t="str">
        <f>'Base de données'!C80</f>
        <v>c</v>
      </c>
      <c r="E86" s="58">
        <v>79</v>
      </c>
      <c r="F86" s="58">
        <v>30</v>
      </c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197">
        <f>SUM(Tableau1[[#This Row],[Colonne6]:[Colonne5]])</f>
        <v>30</v>
      </c>
      <c r="S86" s="55">
        <f t="shared" si="23"/>
        <v>1</v>
      </c>
      <c r="T86" s="130">
        <f t="shared" si="24"/>
        <v>1</v>
      </c>
      <c r="U86" s="128">
        <f t="shared" si="21"/>
        <v>0</v>
      </c>
      <c r="V86" s="90">
        <f t="shared" si="22"/>
        <v>27</v>
      </c>
      <c r="W86" s="113">
        <f t="shared" si="32"/>
        <v>27</v>
      </c>
      <c r="X86" s="174">
        <f t="shared" si="25"/>
        <v>0</v>
      </c>
      <c r="Y86" s="175">
        <f t="shared" si="26"/>
        <v>0</v>
      </c>
      <c r="Z86" s="170">
        <f t="shared" si="27"/>
        <v>1</v>
      </c>
      <c r="AA86" s="180">
        <f t="shared" si="28"/>
        <v>0</v>
      </c>
      <c r="AB86" s="184">
        <f t="shared" si="29"/>
        <v>1</v>
      </c>
      <c r="AC86" s="187">
        <f t="shared" si="30"/>
        <v>1</v>
      </c>
      <c r="AD86" s="192">
        <f t="shared" si="31"/>
        <v>0</v>
      </c>
    </row>
    <row r="87" spans="1:30" x14ac:dyDescent="0.2">
      <c r="A87" s="61" t="str">
        <f t="shared" si="20"/>
        <v>en chèque</v>
      </c>
      <c r="B87" s="61">
        <v>80</v>
      </c>
      <c r="C87" s="133" t="str">
        <f>'Base de données'!B81</f>
        <v>B</v>
      </c>
      <c r="D87" s="82" t="str">
        <f>'Base de données'!C81</f>
        <v>e</v>
      </c>
      <c r="E87" s="58">
        <v>80</v>
      </c>
      <c r="F87" s="58">
        <v>133</v>
      </c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197">
        <f>SUM(Tableau1[[#This Row],[Colonne6]:[Colonne5]])</f>
        <v>133</v>
      </c>
      <c r="S87" s="55">
        <f t="shared" si="23"/>
        <v>1</v>
      </c>
      <c r="T87" s="130">
        <f t="shared" si="24"/>
        <v>1</v>
      </c>
      <c r="U87" s="128">
        <f t="shared" si="21"/>
        <v>0</v>
      </c>
      <c r="V87" s="90">
        <f t="shared" si="22"/>
        <v>130</v>
      </c>
      <c r="W87" s="113"/>
      <c r="X87" s="174">
        <f t="shared" si="25"/>
        <v>0</v>
      </c>
      <c r="Y87" s="175">
        <f t="shared" si="26"/>
        <v>0</v>
      </c>
      <c r="Z87" s="170">
        <f t="shared" si="27"/>
        <v>0</v>
      </c>
      <c r="AA87" s="180">
        <f t="shared" si="28"/>
        <v>0</v>
      </c>
      <c r="AB87" s="184">
        <f t="shared" si="29"/>
        <v>0</v>
      </c>
      <c r="AC87" s="187">
        <f t="shared" si="30"/>
        <v>0</v>
      </c>
      <c r="AD87" s="192">
        <f t="shared" si="31"/>
        <v>0</v>
      </c>
    </row>
    <row r="88" spans="1:30" x14ac:dyDescent="0.2">
      <c r="A88" s="61" t="str">
        <f t="shared" si="20"/>
        <v/>
      </c>
      <c r="B88" s="61">
        <v>81</v>
      </c>
      <c r="C88" s="133" t="str">
        <f>'Base de données'!B82</f>
        <v>B</v>
      </c>
      <c r="D88" s="82" t="str">
        <f>'Base de données'!C82</f>
        <v>b</v>
      </c>
      <c r="E88" s="58">
        <v>81</v>
      </c>
      <c r="F88" s="58">
        <v>60</v>
      </c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197">
        <f>SUM(Tableau1[[#This Row],[Colonne6]:[Colonne5]])</f>
        <v>60</v>
      </c>
      <c r="S88" s="55">
        <f t="shared" si="23"/>
        <v>1</v>
      </c>
      <c r="T88" s="130">
        <f t="shared" si="24"/>
        <v>1</v>
      </c>
      <c r="U88" s="128">
        <f t="shared" si="21"/>
        <v>0</v>
      </c>
      <c r="V88" s="90">
        <f t="shared" si="22"/>
        <v>57</v>
      </c>
      <c r="W88" s="113">
        <f>V88</f>
        <v>57</v>
      </c>
      <c r="X88" s="174">
        <f t="shared" si="25"/>
        <v>0</v>
      </c>
      <c r="Y88" s="175">
        <f t="shared" si="26"/>
        <v>1</v>
      </c>
      <c r="Z88" s="170">
        <f t="shared" si="27"/>
        <v>0</v>
      </c>
      <c r="AA88" s="180">
        <f t="shared" si="28"/>
        <v>0</v>
      </c>
      <c r="AB88" s="184">
        <f t="shared" si="29"/>
        <v>1</v>
      </c>
      <c r="AC88" s="187">
        <f t="shared" si="30"/>
        <v>1</v>
      </c>
      <c r="AD88" s="192">
        <f t="shared" si="31"/>
        <v>0</v>
      </c>
    </row>
    <row r="89" spans="1:30" x14ac:dyDescent="0.2">
      <c r="A89" s="61" t="str">
        <f t="shared" si="20"/>
        <v>en chèque</v>
      </c>
      <c r="B89" s="61">
        <v>82</v>
      </c>
      <c r="C89" s="133" t="str">
        <f>'Base de données'!B83</f>
        <v>B</v>
      </c>
      <c r="D89" s="82" t="str">
        <f>'Base de données'!C83</f>
        <v>b</v>
      </c>
      <c r="E89" s="58">
        <v>82</v>
      </c>
      <c r="F89" s="58">
        <v>63</v>
      </c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197">
        <f>SUM(Tableau1[[#This Row],[Colonne6]:[Colonne5]])</f>
        <v>63</v>
      </c>
      <c r="S89" s="55">
        <f t="shared" si="23"/>
        <v>1</v>
      </c>
      <c r="T89" s="130">
        <f t="shared" si="24"/>
        <v>1</v>
      </c>
      <c r="U89" s="128">
        <f t="shared" si="21"/>
        <v>0</v>
      </c>
      <c r="V89" s="90">
        <f t="shared" si="22"/>
        <v>60</v>
      </c>
      <c r="W89" s="113"/>
      <c r="X89" s="174">
        <f t="shared" si="25"/>
        <v>0</v>
      </c>
      <c r="Y89" s="175">
        <f t="shared" si="26"/>
        <v>0</v>
      </c>
      <c r="Z89" s="170">
        <f t="shared" si="27"/>
        <v>0</v>
      </c>
      <c r="AA89" s="180">
        <f t="shared" si="28"/>
        <v>0</v>
      </c>
      <c r="AB89" s="184">
        <f t="shared" si="29"/>
        <v>0</v>
      </c>
      <c r="AC89" s="187">
        <f t="shared" si="30"/>
        <v>0</v>
      </c>
      <c r="AD89" s="192">
        <f t="shared" si="31"/>
        <v>0</v>
      </c>
    </row>
    <row r="90" spans="1:30" x14ac:dyDescent="0.2">
      <c r="A90" s="61" t="str">
        <f t="shared" si="20"/>
        <v/>
      </c>
      <c r="B90" s="61">
        <v>83</v>
      </c>
      <c r="C90" s="133" t="str">
        <f>'Base de données'!B84</f>
        <v>A</v>
      </c>
      <c r="D90" s="82" t="str">
        <f>'Base de données'!C84</f>
        <v>c</v>
      </c>
      <c r="E90" s="58">
        <v>83</v>
      </c>
      <c r="F90" s="58">
        <v>25</v>
      </c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197">
        <f>SUM(Tableau1[[#This Row],[Colonne6]:[Colonne5]])</f>
        <v>25</v>
      </c>
      <c r="S90" s="55">
        <f t="shared" si="23"/>
        <v>1</v>
      </c>
      <c r="T90" s="130">
        <f t="shared" si="24"/>
        <v>1</v>
      </c>
      <c r="U90" s="128">
        <f t="shared" si="21"/>
        <v>0</v>
      </c>
      <c r="V90" s="90">
        <f t="shared" si="22"/>
        <v>22</v>
      </c>
      <c r="W90" s="113">
        <f>V90</f>
        <v>22</v>
      </c>
      <c r="X90" s="174">
        <f t="shared" si="25"/>
        <v>0</v>
      </c>
      <c r="Y90" s="175">
        <f t="shared" si="26"/>
        <v>0</v>
      </c>
      <c r="Z90" s="170">
        <f t="shared" si="27"/>
        <v>1</v>
      </c>
      <c r="AA90" s="180">
        <f t="shared" si="28"/>
        <v>0</v>
      </c>
      <c r="AB90" s="184">
        <f t="shared" si="29"/>
        <v>0</v>
      </c>
      <c r="AC90" s="187">
        <f t="shared" si="30"/>
        <v>1</v>
      </c>
      <c r="AD90" s="192">
        <f t="shared" si="31"/>
        <v>0</v>
      </c>
    </row>
    <row r="91" spans="1:30" x14ac:dyDescent="0.2">
      <c r="A91" s="61" t="str">
        <f t="shared" si="20"/>
        <v>en chèque</v>
      </c>
      <c r="B91" s="61">
        <v>84</v>
      </c>
      <c r="C91" s="133" t="str">
        <f>'Base de données'!B85</f>
        <v>B</v>
      </c>
      <c r="D91" s="82" t="str">
        <f>'Base de données'!C85</f>
        <v>e</v>
      </c>
      <c r="E91" s="58">
        <v>84</v>
      </c>
      <c r="F91" s="58">
        <v>53</v>
      </c>
      <c r="G91" s="58"/>
      <c r="H91" s="58"/>
      <c r="I91" s="58"/>
      <c r="J91" s="58"/>
      <c r="K91" s="58"/>
      <c r="L91" s="58"/>
      <c r="M91" s="58"/>
      <c r="N91" s="58"/>
      <c r="O91" s="58"/>
      <c r="P91" s="58"/>
      <c r="Q91" s="58"/>
      <c r="R91" s="197">
        <f>SUM(Tableau1[[#This Row],[Colonne6]:[Colonne5]])</f>
        <v>53</v>
      </c>
      <c r="S91" s="55">
        <f t="shared" si="23"/>
        <v>1</v>
      </c>
      <c r="T91" s="130">
        <f t="shared" si="24"/>
        <v>1</v>
      </c>
      <c r="U91" s="128">
        <f t="shared" si="21"/>
        <v>0</v>
      </c>
      <c r="V91" s="90">
        <f t="shared" si="22"/>
        <v>50</v>
      </c>
      <c r="W91" s="113"/>
      <c r="X91" s="174">
        <f t="shared" si="25"/>
        <v>0</v>
      </c>
      <c r="Y91" s="175">
        <f t="shared" si="26"/>
        <v>0</v>
      </c>
      <c r="Z91" s="170">
        <f t="shared" si="27"/>
        <v>0</v>
      </c>
      <c r="AA91" s="180">
        <f t="shared" si="28"/>
        <v>0</v>
      </c>
      <c r="AB91" s="184">
        <f t="shared" si="29"/>
        <v>0</v>
      </c>
      <c r="AC91" s="187">
        <f t="shared" si="30"/>
        <v>0</v>
      </c>
      <c r="AD91" s="192">
        <f t="shared" si="31"/>
        <v>0</v>
      </c>
    </row>
    <row r="92" spans="1:30" x14ac:dyDescent="0.2">
      <c r="A92" s="61" t="str">
        <f t="shared" si="20"/>
        <v>en chèque</v>
      </c>
      <c r="B92" s="61">
        <v>85</v>
      </c>
      <c r="C92" s="133" t="str">
        <f>'Base de données'!B86</f>
        <v>A</v>
      </c>
      <c r="D92" s="82" t="str">
        <f>'Base de données'!C86</f>
        <v>f</v>
      </c>
      <c r="E92" s="58">
        <v>85</v>
      </c>
      <c r="F92" s="58">
        <v>25</v>
      </c>
      <c r="G92" s="58"/>
      <c r="H92" s="58"/>
      <c r="I92" s="58"/>
      <c r="J92" s="58"/>
      <c r="K92" s="58"/>
      <c r="L92" s="58"/>
      <c r="M92" s="58"/>
      <c r="N92" s="58"/>
      <c r="O92" s="58"/>
      <c r="P92" s="58"/>
      <c r="Q92" s="58"/>
      <c r="R92" s="197">
        <f>SUM(Tableau1[[#This Row],[Colonne6]:[Colonne5]])</f>
        <v>25</v>
      </c>
      <c r="S92" s="55">
        <f t="shared" si="23"/>
        <v>1</v>
      </c>
      <c r="T92" s="130">
        <f t="shared" si="24"/>
        <v>1</v>
      </c>
      <c r="U92" s="128">
        <f t="shared" si="21"/>
        <v>0</v>
      </c>
      <c r="V92" s="90">
        <f t="shared" si="22"/>
        <v>22</v>
      </c>
      <c r="W92" s="113"/>
      <c r="X92" s="174">
        <f t="shared" si="25"/>
        <v>0</v>
      </c>
      <c r="Y92" s="175">
        <f t="shared" si="26"/>
        <v>0</v>
      </c>
      <c r="Z92" s="170">
        <f t="shared" si="27"/>
        <v>0</v>
      </c>
      <c r="AA92" s="180">
        <f t="shared" si="28"/>
        <v>0</v>
      </c>
      <c r="AB92" s="184">
        <f t="shared" si="29"/>
        <v>0</v>
      </c>
      <c r="AC92" s="187">
        <f t="shared" si="30"/>
        <v>0</v>
      </c>
      <c r="AD92" s="192">
        <f t="shared" si="31"/>
        <v>0</v>
      </c>
    </row>
    <row r="93" spans="1:30" x14ac:dyDescent="0.2">
      <c r="A93" s="61" t="str">
        <f t="shared" si="20"/>
        <v/>
      </c>
      <c r="B93" s="61">
        <v>86</v>
      </c>
      <c r="C93" s="133" t="str">
        <f>'Base de données'!B87</f>
        <v>B</v>
      </c>
      <c r="D93" s="82" t="str">
        <f>'Base de données'!C87</f>
        <v>a</v>
      </c>
      <c r="E93" s="58">
        <v>86</v>
      </c>
      <c r="F93" s="58">
        <v>120</v>
      </c>
      <c r="G93" s="58"/>
      <c r="H93" s="58"/>
      <c r="I93" s="58"/>
      <c r="J93" s="58"/>
      <c r="K93" s="58"/>
      <c r="L93" s="58"/>
      <c r="M93" s="58"/>
      <c r="N93" s="58"/>
      <c r="O93" s="58"/>
      <c r="P93" s="58"/>
      <c r="Q93" s="58"/>
      <c r="R93" s="197">
        <f>SUM(Tableau1[[#This Row],[Colonne6]:[Colonne5]])</f>
        <v>120</v>
      </c>
      <c r="S93" s="55">
        <f t="shared" si="23"/>
        <v>1</v>
      </c>
      <c r="T93" s="130">
        <f t="shared" si="24"/>
        <v>1</v>
      </c>
      <c r="U93" s="128">
        <f t="shared" si="21"/>
        <v>0</v>
      </c>
      <c r="V93" s="90">
        <f t="shared" si="22"/>
        <v>117</v>
      </c>
      <c r="W93" s="113">
        <f t="shared" ref="W93:W99" si="33">V93</f>
        <v>117</v>
      </c>
      <c r="X93" s="174">
        <f t="shared" si="25"/>
        <v>1</v>
      </c>
      <c r="Y93" s="175">
        <f t="shared" si="26"/>
        <v>0</v>
      </c>
      <c r="Z93" s="170">
        <f t="shared" si="27"/>
        <v>0</v>
      </c>
      <c r="AA93" s="180">
        <f t="shared" si="28"/>
        <v>1</v>
      </c>
      <c r="AB93" s="184">
        <f t="shared" si="29"/>
        <v>1</v>
      </c>
      <c r="AC93" s="187">
        <f t="shared" si="30"/>
        <v>1</v>
      </c>
      <c r="AD93" s="192">
        <f t="shared" si="31"/>
        <v>0</v>
      </c>
    </row>
    <row r="94" spans="1:30" x14ac:dyDescent="0.2">
      <c r="A94" s="61" t="str">
        <f t="shared" si="20"/>
        <v/>
      </c>
      <c r="B94" s="61">
        <v>87</v>
      </c>
      <c r="C94" s="133" t="str">
        <f>'Base de données'!B88</f>
        <v>A</v>
      </c>
      <c r="D94" s="82" t="str">
        <f>'Base de données'!C88</f>
        <v>b</v>
      </c>
      <c r="E94" s="58">
        <v>87</v>
      </c>
      <c r="F94" s="58">
        <v>53</v>
      </c>
      <c r="G94" s="58"/>
      <c r="H94" s="58"/>
      <c r="I94" s="58"/>
      <c r="J94" s="58"/>
      <c r="K94" s="58"/>
      <c r="L94" s="58"/>
      <c r="M94" s="58"/>
      <c r="N94" s="58"/>
      <c r="O94" s="58"/>
      <c r="P94" s="58"/>
      <c r="Q94" s="58"/>
      <c r="R94" s="197">
        <f>SUM(Tableau1[[#This Row],[Colonne6]:[Colonne5]])</f>
        <v>53</v>
      </c>
      <c r="S94" s="55">
        <f t="shared" si="23"/>
        <v>1</v>
      </c>
      <c r="T94" s="130">
        <f t="shared" si="24"/>
        <v>1</v>
      </c>
      <c r="U94" s="128">
        <f t="shared" si="21"/>
        <v>0</v>
      </c>
      <c r="V94" s="90">
        <f t="shared" si="22"/>
        <v>50</v>
      </c>
      <c r="W94" s="113">
        <f t="shared" si="33"/>
        <v>50</v>
      </c>
      <c r="X94" s="174">
        <f t="shared" si="25"/>
        <v>0</v>
      </c>
      <c r="Y94" s="175">
        <f t="shared" si="26"/>
        <v>1</v>
      </c>
      <c r="Z94" s="170">
        <f t="shared" si="27"/>
        <v>0</v>
      </c>
      <c r="AA94" s="180">
        <f t="shared" si="28"/>
        <v>0</v>
      </c>
      <c r="AB94" s="184">
        <f t="shared" si="29"/>
        <v>0</v>
      </c>
      <c r="AC94" s="187">
        <f t="shared" si="30"/>
        <v>0</v>
      </c>
      <c r="AD94" s="192">
        <f t="shared" si="31"/>
        <v>0</v>
      </c>
    </row>
    <row r="95" spans="1:30" x14ac:dyDescent="0.2">
      <c r="A95" s="61" t="str">
        <f t="shared" si="20"/>
        <v/>
      </c>
      <c r="B95" s="61">
        <v>88</v>
      </c>
      <c r="C95" s="133" t="str">
        <f>'Base de données'!B89</f>
        <v>B</v>
      </c>
      <c r="D95" s="82" t="str">
        <f>'Base de données'!C89</f>
        <v>c</v>
      </c>
      <c r="E95" s="58">
        <v>88</v>
      </c>
      <c r="F95" s="58">
        <v>53</v>
      </c>
      <c r="G95" s="58"/>
      <c r="H95" s="58"/>
      <c r="I95" s="58"/>
      <c r="J95" s="58"/>
      <c r="K95" s="58"/>
      <c r="L95" s="58"/>
      <c r="M95" s="58"/>
      <c r="N95" s="58"/>
      <c r="O95" s="58"/>
      <c r="P95" s="58"/>
      <c r="Q95" s="58"/>
      <c r="R95" s="197">
        <f>SUM(Tableau1[[#This Row],[Colonne6]:[Colonne5]])</f>
        <v>53</v>
      </c>
      <c r="S95" s="55">
        <f t="shared" si="23"/>
        <v>1</v>
      </c>
      <c r="T95" s="130">
        <f t="shared" si="24"/>
        <v>1</v>
      </c>
      <c r="U95" s="128">
        <f t="shared" si="21"/>
        <v>0</v>
      </c>
      <c r="V95" s="90">
        <f t="shared" si="22"/>
        <v>50</v>
      </c>
      <c r="W95" s="113">
        <f t="shared" si="33"/>
        <v>50</v>
      </c>
      <c r="X95" s="174">
        <f t="shared" si="25"/>
        <v>0</v>
      </c>
      <c r="Y95" s="175">
        <f t="shared" si="26"/>
        <v>1</v>
      </c>
      <c r="Z95" s="170">
        <f t="shared" si="27"/>
        <v>0</v>
      </c>
      <c r="AA95" s="180">
        <f t="shared" si="28"/>
        <v>0</v>
      </c>
      <c r="AB95" s="184">
        <f t="shared" si="29"/>
        <v>0</v>
      </c>
      <c r="AC95" s="187">
        <f t="shared" si="30"/>
        <v>0</v>
      </c>
      <c r="AD95" s="192">
        <f t="shared" si="31"/>
        <v>0</v>
      </c>
    </row>
    <row r="96" spans="1:30" x14ac:dyDescent="0.2">
      <c r="A96" s="61" t="str">
        <f t="shared" si="20"/>
        <v/>
      </c>
      <c r="B96" s="61">
        <v>89</v>
      </c>
      <c r="C96" s="133">
        <f>'Base de données'!B90</f>
        <v>0</v>
      </c>
      <c r="D96" s="82">
        <f>'Base de données'!C90</f>
        <v>0</v>
      </c>
      <c r="E96" s="58">
        <v>89</v>
      </c>
      <c r="F96" s="58">
        <v>75</v>
      </c>
      <c r="G96" s="58"/>
      <c r="H96" s="58"/>
      <c r="I96" s="58"/>
      <c r="J96" s="58"/>
      <c r="K96" s="58"/>
      <c r="L96" s="58"/>
      <c r="M96" s="58"/>
      <c r="N96" s="58"/>
      <c r="O96" s="58"/>
      <c r="P96" s="58"/>
      <c r="Q96" s="58"/>
      <c r="R96" s="197">
        <f>SUM(Tableau1[[#This Row],[Colonne6]:[Colonne5]])</f>
        <v>75</v>
      </c>
      <c r="S96" s="55">
        <f t="shared" si="23"/>
        <v>1</v>
      </c>
      <c r="T96" s="130">
        <f t="shared" si="24"/>
        <v>1</v>
      </c>
      <c r="U96" s="128" t="str">
        <f t="shared" si="21"/>
        <v/>
      </c>
      <c r="V96" s="90">
        <f t="shared" si="22"/>
        <v>0</v>
      </c>
      <c r="W96" s="113">
        <f t="shared" si="33"/>
        <v>0</v>
      </c>
      <c r="X96" s="174">
        <f t="shared" si="25"/>
        <v>0</v>
      </c>
      <c r="Y96" s="175">
        <f t="shared" si="26"/>
        <v>0</v>
      </c>
      <c r="Z96" s="170">
        <f t="shared" si="27"/>
        <v>0</v>
      </c>
      <c r="AA96" s="180">
        <f t="shared" si="28"/>
        <v>0</v>
      </c>
      <c r="AB96" s="184">
        <f t="shared" si="29"/>
        <v>0</v>
      </c>
      <c r="AC96" s="187">
        <f t="shared" si="30"/>
        <v>0</v>
      </c>
      <c r="AD96" s="192">
        <f t="shared" si="31"/>
        <v>0</v>
      </c>
    </row>
    <row r="97" spans="1:30" x14ac:dyDescent="0.2">
      <c r="A97" s="61" t="str">
        <f t="shared" si="20"/>
        <v/>
      </c>
      <c r="B97" s="61">
        <v>90</v>
      </c>
      <c r="C97" s="133" t="str">
        <f>'Base de données'!B91</f>
        <v>B</v>
      </c>
      <c r="D97" s="82" t="str">
        <f>'Base de données'!C91</f>
        <v>b</v>
      </c>
      <c r="E97" s="58">
        <v>90</v>
      </c>
      <c r="F97" s="58">
        <v>100</v>
      </c>
      <c r="G97" s="58"/>
      <c r="H97" s="58"/>
      <c r="I97" s="58"/>
      <c r="J97" s="58"/>
      <c r="K97" s="58"/>
      <c r="L97" s="58"/>
      <c r="M97" s="58"/>
      <c r="N97" s="58"/>
      <c r="O97" s="58"/>
      <c r="P97" s="58"/>
      <c r="Q97" s="58"/>
      <c r="R97" s="197">
        <f>SUM(Tableau1[[#This Row],[Colonne6]:[Colonne5]])</f>
        <v>100</v>
      </c>
      <c r="S97" s="55">
        <f t="shared" si="23"/>
        <v>1</v>
      </c>
      <c r="T97" s="130">
        <f t="shared" si="24"/>
        <v>1</v>
      </c>
      <c r="U97" s="128">
        <f t="shared" si="21"/>
        <v>0</v>
      </c>
      <c r="V97" s="90">
        <f t="shared" si="22"/>
        <v>97</v>
      </c>
      <c r="W97" s="113">
        <f t="shared" si="33"/>
        <v>97</v>
      </c>
      <c r="X97" s="174">
        <f t="shared" si="25"/>
        <v>0</v>
      </c>
      <c r="Y97" s="175">
        <f t="shared" si="26"/>
        <v>1</v>
      </c>
      <c r="Z97" s="170">
        <f t="shared" si="27"/>
        <v>2</v>
      </c>
      <c r="AA97" s="180">
        <f t="shared" si="28"/>
        <v>0</v>
      </c>
      <c r="AB97" s="184">
        <f t="shared" si="29"/>
        <v>1</v>
      </c>
      <c r="AC97" s="187">
        <f t="shared" si="30"/>
        <v>1</v>
      </c>
      <c r="AD97" s="192">
        <f t="shared" si="31"/>
        <v>0</v>
      </c>
    </row>
    <row r="98" spans="1:30" x14ac:dyDescent="0.2">
      <c r="A98" s="61" t="str">
        <f t="shared" si="20"/>
        <v/>
      </c>
      <c r="B98" s="61">
        <v>91</v>
      </c>
      <c r="C98" s="133">
        <f>'Base de données'!B92</f>
        <v>0</v>
      </c>
      <c r="D98" s="82">
        <f>'Base de données'!C92</f>
        <v>0</v>
      </c>
      <c r="E98" s="58">
        <v>91</v>
      </c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  <c r="Q98" s="58"/>
      <c r="R98" s="197">
        <f>SUM(Tableau1[[#This Row],[Colonne6]:[Colonne5]])</f>
        <v>0</v>
      </c>
      <c r="S98" s="55">
        <f t="shared" si="23"/>
        <v>1</v>
      </c>
      <c r="T98" s="130">
        <f t="shared" si="24"/>
        <v>0</v>
      </c>
      <c r="U98" s="128" t="str">
        <f t="shared" si="21"/>
        <v/>
      </c>
      <c r="V98" s="90">
        <f t="shared" si="22"/>
        <v>0</v>
      </c>
      <c r="W98" s="113">
        <f t="shared" si="33"/>
        <v>0</v>
      </c>
      <c r="X98" s="174">
        <f t="shared" si="25"/>
        <v>0</v>
      </c>
      <c r="Y98" s="175">
        <f t="shared" si="26"/>
        <v>0</v>
      </c>
      <c r="Z98" s="170">
        <f t="shared" si="27"/>
        <v>0</v>
      </c>
      <c r="AA98" s="180">
        <f t="shared" si="28"/>
        <v>0</v>
      </c>
      <c r="AB98" s="184">
        <f t="shared" si="29"/>
        <v>0</v>
      </c>
      <c r="AC98" s="187">
        <f t="shared" si="30"/>
        <v>0</v>
      </c>
      <c r="AD98" s="192">
        <f t="shared" si="31"/>
        <v>0</v>
      </c>
    </row>
    <row r="99" spans="1:30" x14ac:dyDescent="0.2">
      <c r="A99" s="61" t="str">
        <f t="shared" si="20"/>
        <v/>
      </c>
      <c r="B99" s="61">
        <v>92</v>
      </c>
      <c r="C99" s="133">
        <f>'Base de données'!B93</f>
        <v>0</v>
      </c>
      <c r="D99" s="82">
        <f>'Base de données'!C93</f>
        <v>0</v>
      </c>
      <c r="E99" s="58">
        <v>92</v>
      </c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  <c r="Q99" s="58"/>
      <c r="R99" s="197">
        <f>SUM(Tableau1[[#This Row],[Colonne6]:[Colonne5]])</f>
        <v>0</v>
      </c>
      <c r="S99" s="55">
        <f t="shared" si="23"/>
        <v>1</v>
      </c>
      <c r="T99" s="130">
        <f t="shared" si="24"/>
        <v>0</v>
      </c>
      <c r="U99" s="128" t="str">
        <f t="shared" si="21"/>
        <v/>
      </c>
      <c r="V99" s="90">
        <f t="shared" si="22"/>
        <v>0</v>
      </c>
      <c r="W99" s="113">
        <f t="shared" si="33"/>
        <v>0</v>
      </c>
      <c r="X99" s="174">
        <f t="shared" si="25"/>
        <v>0</v>
      </c>
      <c r="Y99" s="175">
        <f t="shared" si="26"/>
        <v>0</v>
      </c>
      <c r="Z99" s="170">
        <f t="shared" si="27"/>
        <v>0</v>
      </c>
      <c r="AA99" s="180">
        <f t="shared" si="28"/>
        <v>0</v>
      </c>
      <c r="AB99" s="184">
        <f t="shared" si="29"/>
        <v>0</v>
      </c>
      <c r="AC99" s="187">
        <f t="shared" si="30"/>
        <v>0</v>
      </c>
      <c r="AD99" s="192">
        <f t="shared" si="31"/>
        <v>0</v>
      </c>
    </row>
    <row r="100" spans="1:30" x14ac:dyDescent="0.2">
      <c r="A100" s="61" t="str">
        <f t="shared" si="20"/>
        <v>en chèque</v>
      </c>
      <c r="B100" s="61">
        <v>93</v>
      </c>
      <c r="C100" s="133" t="str">
        <f>'Base de données'!B94</f>
        <v>ZIMMER</v>
      </c>
      <c r="D100" s="82" t="str">
        <f>'Base de données'!C94</f>
        <v>Eliane</v>
      </c>
      <c r="E100" s="58">
        <v>93</v>
      </c>
      <c r="F100" s="58">
        <v>60</v>
      </c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197">
        <f>SUM(Tableau1[[#This Row],[Colonne6]:[Colonne5]])</f>
        <v>60</v>
      </c>
      <c r="S100" s="55">
        <f t="shared" si="23"/>
        <v>1</v>
      </c>
      <c r="T100" s="130">
        <f t="shared" si="24"/>
        <v>1</v>
      </c>
      <c r="U100" s="128">
        <f t="shared" si="21"/>
        <v>0</v>
      </c>
      <c r="V100" s="90">
        <f t="shared" si="22"/>
        <v>57</v>
      </c>
      <c r="W100" s="113"/>
      <c r="X100" s="174">
        <f t="shared" si="25"/>
        <v>0</v>
      </c>
      <c r="Y100" s="175">
        <f t="shared" si="26"/>
        <v>0</v>
      </c>
      <c r="Z100" s="170">
        <f t="shared" si="27"/>
        <v>0</v>
      </c>
      <c r="AA100" s="180">
        <f t="shared" si="28"/>
        <v>0</v>
      </c>
      <c r="AB100" s="184">
        <f t="shared" si="29"/>
        <v>0</v>
      </c>
      <c r="AC100" s="187">
        <f t="shared" si="30"/>
        <v>0</v>
      </c>
      <c r="AD100" s="192">
        <f t="shared" si="31"/>
        <v>0</v>
      </c>
    </row>
    <row r="101" spans="1:30" x14ac:dyDescent="0.2">
      <c r="A101" s="61" t="str">
        <f t="shared" si="20"/>
        <v/>
      </c>
      <c r="B101" s="61">
        <v>94</v>
      </c>
      <c r="C101" s="133" t="str">
        <f>'Base de données'!B95</f>
        <v>ZIMMER</v>
      </c>
      <c r="D101" s="82" t="str">
        <f>'Base de données'!C95</f>
        <v>Eliane</v>
      </c>
      <c r="E101" s="58">
        <v>94</v>
      </c>
      <c r="F101" s="58">
        <v>123</v>
      </c>
      <c r="G101" s="58"/>
      <c r="H101" s="58"/>
      <c r="I101" s="58"/>
      <c r="J101" s="58"/>
      <c r="K101" s="58"/>
      <c r="L101" s="58"/>
      <c r="M101" s="58"/>
      <c r="N101" s="58"/>
      <c r="O101" s="58"/>
      <c r="P101" s="58"/>
      <c r="Q101" s="58"/>
      <c r="R101" s="197">
        <f>SUM(Tableau1[[#This Row],[Colonne6]:[Colonne5]])</f>
        <v>123</v>
      </c>
      <c r="S101" s="55">
        <f t="shared" si="23"/>
        <v>1</v>
      </c>
      <c r="T101" s="130">
        <f t="shared" si="24"/>
        <v>1</v>
      </c>
      <c r="U101" s="128">
        <f t="shared" si="21"/>
        <v>0</v>
      </c>
      <c r="V101" s="90">
        <f t="shared" si="22"/>
        <v>120</v>
      </c>
      <c r="W101" s="113">
        <f>V101</f>
        <v>120</v>
      </c>
      <c r="X101" s="174">
        <f t="shared" si="25"/>
        <v>1</v>
      </c>
      <c r="Y101" s="175">
        <f t="shared" si="26"/>
        <v>0</v>
      </c>
      <c r="Z101" s="170">
        <f t="shared" si="27"/>
        <v>1</v>
      </c>
      <c r="AA101" s="180">
        <f t="shared" si="28"/>
        <v>0</v>
      </c>
      <c r="AB101" s="184">
        <f t="shared" si="29"/>
        <v>0</v>
      </c>
      <c r="AC101" s="187">
        <f t="shared" si="30"/>
        <v>0</v>
      </c>
      <c r="AD101" s="192">
        <f t="shared" si="31"/>
        <v>0</v>
      </c>
    </row>
    <row r="102" spans="1:30" x14ac:dyDescent="0.2">
      <c r="A102" s="61" t="str">
        <f t="shared" si="20"/>
        <v/>
      </c>
      <c r="B102" s="61">
        <v>95</v>
      </c>
      <c r="C102" s="133" t="str">
        <f>'Base de données'!B96</f>
        <v>ZIMMER</v>
      </c>
      <c r="D102" s="82" t="str">
        <f>'Base de données'!C96</f>
        <v>Eliane</v>
      </c>
      <c r="E102" s="58">
        <v>95</v>
      </c>
      <c r="F102" s="58">
        <v>23</v>
      </c>
      <c r="G102" s="58"/>
      <c r="H102" s="58"/>
      <c r="I102" s="58"/>
      <c r="J102" s="58"/>
      <c r="K102" s="58"/>
      <c r="L102" s="58"/>
      <c r="M102" s="58"/>
      <c r="N102" s="58"/>
      <c r="O102" s="58"/>
      <c r="P102" s="58"/>
      <c r="Q102" s="58"/>
      <c r="R102" s="197">
        <f>SUM(Tableau1[[#This Row],[Colonne6]:[Colonne5]])</f>
        <v>23</v>
      </c>
      <c r="S102" s="55">
        <f t="shared" si="23"/>
        <v>1</v>
      </c>
      <c r="T102" s="130">
        <f t="shared" si="24"/>
        <v>1</v>
      </c>
      <c r="U102" s="128">
        <f t="shared" si="21"/>
        <v>0</v>
      </c>
      <c r="V102" s="90">
        <f t="shared" si="22"/>
        <v>20</v>
      </c>
      <c r="W102" s="113">
        <f>V102</f>
        <v>20</v>
      </c>
      <c r="X102" s="174">
        <f t="shared" si="25"/>
        <v>0</v>
      </c>
      <c r="Y102" s="175">
        <f t="shared" si="26"/>
        <v>0</v>
      </c>
      <c r="Z102" s="170">
        <f t="shared" si="27"/>
        <v>1</v>
      </c>
      <c r="AA102" s="180">
        <f t="shared" si="28"/>
        <v>0</v>
      </c>
      <c r="AB102" s="184">
        <f t="shared" si="29"/>
        <v>0</v>
      </c>
      <c r="AC102" s="187">
        <f t="shared" si="30"/>
        <v>0</v>
      </c>
      <c r="AD102" s="192">
        <f t="shared" si="31"/>
        <v>0</v>
      </c>
    </row>
    <row r="103" spans="1:30" x14ac:dyDescent="0.2">
      <c r="A103" s="61" t="str">
        <f t="shared" si="20"/>
        <v>en chèque</v>
      </c>
      <c r="B103" s="61">
        <v>96</v>
      </c>
      <c r="C103" s="133" t="str">
        <f>'Base de données'!B97</f>
        <v>ZIMMER</v>
      </c>
      <c r="D103" s="82" t="str">
        <f>'Base de données'!C97</f>
        <v>Eliane</v>
      </c>
      <c r="E103" s="58">
        <v>96</v>
      </c>
      <c r="F103" s="58">
        <v>40</v>
      </c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197">
        <f>SUM(Tableau1[[#This Row],[Colonne6]:[Colonne5]])</f>
        <v>40</v>
      </c>
      <c r="S103" s="55">
        <f t="shared" si="23"/>
        <v>1</v>
      </c>
      <c r="T103" s="130">
        <f t="shared" si="24"/>
        <v>1</v>
      </c>
      <c r="U103" s="128">
        <f t="shared" si="21"/>
        <v>0</v>
      </c>
      <c r="V103" s="90">
        <f t="shared" si="22"/>
        <v>37</v>
      </c>
      <c r="W103" s="113"/>
      <c r="X103" s="174">
        <f t="shared" si="25"/>
        <v>0</v>
      </c>
      <c r="Y103" s="175">
        <f t="shared" si="26"/>
        <v>0</v>
      </c>
      <c r="Z103" s="170">
        <f t="shared" si="27"/>
        <v>0</v>
      </c>
      <c r="AA103" s="180">
        <f t="shared" si="28"/>
        <v>0</v>
      </c>
      <c r="AB103" s="184">
        <f t="shared" si="29"/>
        <v>0</v>
      </c>
      <c r="AC103" s="187">
        <f t="shared" si="30"/>
        <v>0</v>
      </c>
      <c r="AD103" s="192">
        <f t="shared" si="31"/>
        <v>0</v>
      </c>
    </row>
    <row r="104" spans="1:30" x14ac:dyDescent="0.2">
      <c r="A104" s="61" t="str">
        <f t="shared" si="20"/>
        <v/>
      </c>
      <c r="B104" s="61">
        <v>97</v>
      </c>
      <c r="C104" s="133" t="str">
        <f>'Base de données'!B98</f>
        <v>ZIMMER</v>
      </c>
      <c r="D104" s="82" t="str">
        <f>'Base de données'!C98</f>
        <v>Eliane</v>
      </c>
      <c r="E104" s="58">
        <v>97</v>
      </c>
      <c r="F104" s="58">
        <v>60</v>
      </c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197">
        <f>SUM(Tableau1[[#This Row],[Colonne6]:[Colonne5]])</f>
        <v>60</v>
      </c>
      <c r="S104" s="55">
        <f t="shared" si="23"/>
        <v>1</v>
      </c>
      <c r="T104" s="130">
        <f t="shared" si="24"/>
        <v>1</v>
      </c>
      <c r="U104" s="128">
        <f t="shared" si="21"/>
        <v>0</v>
      </c>
      <c r="V104" s="90">
        <f t="shared" si="22"/>
        <v>57</v>
      </c>
      <c r="W104" s="113">
        <f>V104</f>
        <v>57</v>
      </c>
      <c r="X104" s="174">
        <f t="shared" si="25"/>
        <v>0</v>
      </c>
      <c r="Y104" s="175">
        <f t="shared" si="26"/>
        <v>1</v>
      </c>
      <c r="Z104" s="170">
        <f t="shared" si="27"/>
        <v>0</v>
      </c>
      <c r="AA104" s="180">
        <f t="shared" si="28"/>
        <v>0</v>
      </c>
      <c r="AB104" s="184">
        <f t="shared" si="29"/>
        <v>1</v>
      </c>
      <c r="AC104" s="187">
        <f t="shared" si="30"/>
        <v>1</v>
      </c>
      <c r="AD104" s="192">
        <f t="shared" si="31"/>
        <v>0</v>
      </c>
    </row>
    <row r="105" spans="1:30" x14ac:dyDescent="0.2">
      <c r="A105" s="61" t="str">
        <f t="shared" si="20"/>
        <v/>
      </c>
      <c r="B105" s="61">
        <v>98</v>
      </c>
      <c r="C105" s="133" t="str">
        <f>'Base de données'!B99</f>
        <v>ZIMMER</v>
      </c>
      <c r="D105" s="82" t="str">
        <f>'Base de données'!C99</f>
        <v>Eliane</v>
      </c>
      <c r="E105" s="58">
        <v>98</v>
      </c>
      <c r="F105" s="58">
        <v>20</v>
      </c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197">
        <f>SUM(Tableau1[[#This Row],[Colonne6]:[Colonne5]])</f>
        <v>20</v>
      </c>
      <c r="S105" s="55">
        <f t="shared" si="23"/>
        <v>1</v>
      </c>
      <c r="T105" s="130">
        <f t="shared" si="24"/>
        <v>1</v>
      </c>
      <c r="U105" s="128">
        <f t="shared" si="21"/>
        <v>0</v>
      </c>
      <c r="V105" s="90">
        <f t="shared" si="22"/>
        <v>17</v>
      </c>
      <c r="W105" s="113">
        <f>V105</f>
        <v>17</v>
      </c>
      <c r="X105" s="174">
        <f t="shared" si="25"/>
        <v>0</v>
      </c>
      <c r="Y105" s="175">
        <f t="shared" si="26"/>
        <v>0</v>
      </c>
      <c r="Z105" s="170">
        <f t="shared" si="27"/>
        <v>0</v>
      </c>
      <c r="AA105" s="180">
        <f t="shared" si="28"/>
        <v>1</v>
      </c>
      <c r="AB105" s="184">
        <f t="shared" si="29"/>
        <v>1</v>
      </c>
      <c r="AC105" s="187">
        <f t="shared" si="30"/>
        <v>1</v>
      </c>
      <c r="AD105" s="192">
        <f t="shared" si="31"/>
        <v>0</v>
      </c>
    </row>
    <row r="106" spans="1:30" x14ac:dyDescent="0.2">
      <c r="A106" s="61" t="str">
        <f t="shared" si="20"/>
        <v/>
      </c>
      <c r="B106" s="61">
        <v>99</v>
      </c>
      <c r="C106" s="133" t="str">
        <f>'Base de données'!B100</f>
        <v>ZIMMER</v>
      </c>
      <c r="D106" s="82" t="str">
        <f>'Base de données'!C100</f>
        <v>Eliane</v>
      </c>
      <c r="E106" s="58">
        <v>99</v>
      </c>
      <c r="F106" s="58">
        <v>20</v>
      </c>
      <c r="G106" s="58"/>
      <c r="H106" s="58"/>
      <c r="I106" s="58"/>
      <c r="J106" s="58"/>
      <c r="K106" s="58"/>
      <c r="L106" s="58"/>
      <c r="M106" s="58"/>
      <c r="N106" s="58"/>
      <c r="O106" s="58"/>
      <c r="P106" s="58"/>
      <c r="Q106" s="58"/>
      <c r="R106" s="197">
        <f>SUM(Tableau1[[#This Row],[Colonne6]:[Colonne5]])</f>
        <v>20</v>
      </c>
      <c r="S106" s="55">
        <f t="shared" si="23"/>
        <v>1</v>
      </c>
      <c r="T106" s="130">
        <f t="shared" si="24"/>
        <v>1</v>
      </c>
      <c r="U106" s="128">
        <f t="shared" si="21"/>
        <v>0</v>
      </c>
      <c r="V106" s="90">
        <f t="shared" si="22"/>
        <v>17</v>
      </c>
      <c r="W106" s="113">
        <f>V106</f>
        <v>17</v>
      </c>
      <c r="X106" s="174">
        <f t="shared" si="25"/>
        <v>0</v>
      </c>
      <c r="Y106" s="175">
        <f t="shared" si="26"/>
        <v>0</v>
      </c>
      <c r="Z106" s="170">
        <f t="shared" si="27"/>
        <v>0</v>
      </c>
      <c r="AA106" s="180">
        <f t="shared" si="28"/>
        <v>1</v>
      </c>
      <c r="AB106" s="184">
        <f t="shared" si="29"/>
        <v>1</v>
      </c>
      <c r="AC106" s="187">
        <f t="shared" si="30"/>
        <v>1</v>
      </c>
      <c r="AD106" s="192">
        <f t="shared" si="31"/>
        <v>0</v>
      </c>
    </row>
    <row r="107" spans="1:30" x14ac:dyDescent="0.2">
      <c r="A107" s="61" t="str">
        <f t="shared" si="20"/>
        <v/>
      </c>
      <c r="B107" s="61">
        <v>100</v>
      </c>
      <c r="C107" s="133" t="str">
        <f>'Base de données'!B101</f>
        <v>ZIMMER</v>
      </c>
      <c r="D107" s="82" t="str">
        <f>'Base de données'!C101</f>
        <v>Eliane</v>
      </c>
      <c r="E107" s="58">
        <v>100</v>
      </c>
      <c r="F107" s="58">
        <v>50</v>
      </c>
      <c r="G107" s="58"/>
      <c r="H107" s="58"/>
      <c r="I107" s="58"/>
      <c r="J107" s="58"/>
      <c r="K107" s="58"/>
      <c r="L107" s="58"/>
      <c r="M107" s="58"/>
      <c r="N107" s="58"/>
      <c r="O107" s="58"/>
      <c r="P107" s="58"/>
      <c r="Q107" s="58"/>
      <c r="R107" s="197">
        <f>SUM(Tableau1[[#This Row],[Colonne6]:[Colonne5]])</f>
        <v>50</v>
      </c>
      <c r="S107" s="55">
        <f t="shared" si="23"/>
        <v>1</v>
      </c>
      <c r="T107" s="130">
        <f t="shared" si="24"/>
        <v>1</v>
      </c>
      <c r="U107" s="128">
        <f t="shared" si="21"/>
        <v>0</v>
      </c>
      <c r="V107" s="90">
        <f t="shared" si="22"/>
        <v>47</v>
      </c>
      <c r="W107" s="113">
        <f>V107</f>
        <v>47</v>
      </c>
      <c r="X107" s="174">
        <f t="shared" si="25"/>
        <v>0</v>
      </c>
      <c r="Y107" s="175">
        <f t="shared" si="26"/>
        <v>0</v>
      </c>
      <c r="Z107" s="170">
        <f t="shared" si="27"/>
        <v>2</v>
      </c>
      <c r="AA107" s="180">
        <f t="shared" si="28"/>
        <v>0</v>
      </c>
      <c r="AB107" s="184">
        <f t="shared" si="29"/>
        <v>1</v>
      </c>
      <c r="AC107" s="187">
        <f t="shared" si="30"/>
        <v>1</v>
      </c>
      <c r="AD107" s="192">
        <f t="shared" si="31"/>
        <v>0</v>
      </c>
    </row>
    <row r="108" spans="1:30" x14ac:dyDescent="0.2">
      <c r="A108" s="61" t="str">
        <f t="shared" si="20"/>
        <v/>
      </c>
      <c r="B108" s="61">
        <v>101</v>
      </c>
      <c r="C108" s="133" t="str">
        <f>'Base de données'!B102</f>
        <v>ZIMMER</v>
      </c>
      <c r="D108" s="82" t="str">
        <f>'Base de données'!C102</f>
        <v>Eliane</v>
      </c>
      <c r="E108" s="58">
        <v>101</v>
      </c>
      <c r="F108" s="58">
        <v>43</v>
      </c>
      <c r="G108" s="58"/>
      <c r="H108" s="58"/>
      <c r="I108" s="58"/>
      <c r="J108" s="58"/>
      <c r="K108" s="58"/>
      <c r="L108" s="58"/>
      <c r="M108" s="58"/>
      <c r="N108" s="58"/>
      <c r="O108" s="58"/>
      <c r="P108" s="58"/>
      <c r="Q108" s="58"/>
      <c r="R108" s="197">
        <f>SUM(Tableau1[[#This Row],[Colonne6]:[Colonne5]])</f>
        <v>43</v>
      </c>
      <c r="S108" s="55">
        <f t="shared" si="23"/>
        <v>1</v>
      </c>
      <c r="T108" s="130">
        <f t="shared" si="24"/>
        <v>1</v>
      </c>
      <c r="U108" s="128">
        <f t="shared" si="21"/>
        <v>0</v>
      </c>
      <c r="V108" s="90">
        <f t="shared" si="22"/>
        <v>40</v>
      </c>
      <c r="W108" s="113">
        <f>V108</f>
        <v>40</v>
      </c>
      <c r="X108" s="174">
        <f t="shared" si="25"/>
        <v>0</v>
      </c>
      <c r="Y108" s="175">
        <f t="shared" si="26"/>
        <v>0</v>
      </c>
      <c r="Z108" s="170">
        <f t="shared" si="27"/>
        <v>2</v>
      </c>
      <c r="AA108" s="180">
        <f t="shared" si="28"/>
        <v>0</v>
      </c>
      <c r="AB108" s="184">
        <f t="shared" si="29"/>
        <v>0</v>
      </c>
      <c r="AC108" s="187">
        <f t="shared" si="30"/>
        <v>0</v>
      </c>
      <c r="AD108" s="192">
        <f t="shared" si="31"/>
        <v>0</v>
      </c>
    </row>
    <row r="109" spans="1:30" x14ac:dyDescent="0.2">
      <c r="A109" s="61" t="str">
        <f t="shared" si="20"/>
        <v>en chèque</v>
      </c>
      <c r="B109" s="61">
        <v>102</v>
      </c>
      <c r="C109" s="133" t="str">
        <f>'Base de données'!B103</f>
        <v>ZIMMER</v>
      </c>
      <c r="D109" s="82" t="str">
        <f>'Base de données'!C103</f>
        <v>Eliane</v>
      </c>
      <c r="E109" s="58">
        <v>102</v>
      </c>
      <c r="F109" s="58">
        <v>103</v>
      </c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8"/>
      <c r="R109" s="197">
        <f>SUM(Tableau1[[#This Row],[Colonne6]:[Colonne5]])</f>
        <v>103</v>
      </c>
      <c r="S109" s="55">
        <f t="shared" si="23"/>
        <v>1</v>
      </c>
      <c r="T109" s="130">
        <f t="shared" si="24"/>
        <v>1</v>
      </c>
      <c r="U109" s="128">
        <f t="shared" si="21"/>
        <v>0</v>
      </c>
      <c r="V109" s="90">
        <f t="shared" si="22"/>
        <v>100</v>
      </c>
      <c r="W109" s="113"/>
      <c r="X109" s="174">
        <f t="shared" si="25"/>
        <v>0</v>
      </c>
      <c r="Y109" s="175">
        <f t="shared" si="26"/>
        <v>0</v>
      </c>
      <c r="Z109" s="170">
        <f t="shared" si="27"/>
        <v>0</v>
      </c>
      <c r="AA109" s="180">
        <f t="shared" si="28"/>
        <v>0</v>
      </c>
      <c r="AB109" s="184">
        <f t="shared" si="29"/>
        <v>0</v>
      </c>
      <c r="AC109" s="187">
        <f t="shared" si="30"/>
        <v>0</v>
      </c>
      <c r="AD109" s="192">
        <f t="shared" si="31"/>
        <v>0</v>
      </c>
    </row>
    <row r="110" spans="1:30" x14ac:dyDescent="0.2">
      <c r="A110" s="61" t="str">
        <f t="shared" si="20"/>
        <v/>
      </c>
      <c r="B110" s="61">
        <v>103</v>
      </c>
      <c r="C110" s="133" t="str">
        <f>'Base de données'!B104</f>
        <v>ZIMMER</v>
      </c>
      <c r="D110" s="82" t="str">
        <f>'Base de données'!C104</f>
        <v>Eliane</v>
      </c>
      <c r="E110" s="58">
        <v>103</v>
      </c>
      <c r="F110" s="58">
        <v>83</v>
      </c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197">
        <f>SUM(Tableau1[[#This Row],[Colonne6]:[Colonne5]])</f>
        <v>83</v>
      </c>
      <c r="S110" s="55">
        <f t="shared" si="23"/>
        <v>1</v>
      </c>
      <c r="T110" s="130">
        <f t="shared" si="24"/>
        <v>1</v>
      </c>
      <c r="U110" s="128">
        <f t="shared" si="21"/>
        <v>0</v>
      </c>
      <c r="V110" s="90">
        <f t="shared" si="22"/>
        <v>80</v>
      </c>
      <c r="W110" s="113">
        <f t="shared" ref="W110:W123" si="34">V110</f>
        <v>80</v>
      </c>
      <c r="X110" s="174">
        <f t="shared" si="25"/>
        <v>0</v>
      </c>
      <c r="Y110" s="175">
        <f t="shared" si="26"/>
        <v>1</v>
      </c>
      <c r="Z110" s="170">
        <f t="shared" si="27"/>
        <v>1</v>
      </c>
      <c r="AA110" s="180">
        <f t="shared" si="28"/>
        <v>1</v>
      </c>
      <c r="AB110" s="184">
        <f t="shared" si="29"/>
        <v>0</v>
      </c>
      <c r="AC110" s="187">
        <f t="shared" si="30"/>
        <v>0</v>
      </c>
      <c r="AD110" s="192">
        <f t="shared" si="31"/>
        <v>0</v>
      </c>
    </row>
    <row r="111" spans="1:30" x14ac:dyDescent="0.2">
      <c r="A111" s="61" t="str">
        <f t="shared" si="20"/>
        <v>en chèque</v>
      </c>
      <c r="B111" s="61">
        <v>104</v>
      </c>
      <c r="C111" s="133" t="str">
        <f>'Base de données'!B105</f>
        <v>ZIMMER</v>
      </c>
      <c r="D111" s="82" t="str">
        <f>'Base de données'!C105</f>
        <v>Eliane</v>
      </c>
      <c r="E111" s="58">
        <v>104</v>
      </c>
      <c r="F111" s="58">
        <v>23</v>
      </c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197">
        <f>SUM(Tableau1[[#This Row],[Colonne6]:[Colonne5]])</f>
        <v>23</v>
      </c>
      <c r="S111" s="55">
        <f t="shared" si="23"/>
        <v>1</v>
      </c>
      <c r="T111" s="130">
        <f t="shared" si="24"/>
        <v>1</v>
      </c>
      <c r="U111" s="128">
        <f t="shared" si="21"/>
        <v>0</v>
      </c>
      <c r="V111" s="90">
        <f t="shared" si="22"/>
        <v>20</v>
      </c>
      <c r="W111" s="113"/>
      <c r="X111" s="174">
        <f t="shared" si="25"/>
        <v>0</v>
      </c>
      <c r="Y111" s="175">
        <f t="shared" si="26"/>
        <v>0</v>
      </c>
      <c r="Z111" s="170">
        <f t="shared" si="27"/>
        <v>0</v>
      </c>
      <c r="AA111" s="180">
        <f t="shared" si="28"/>
        <v>0</v>
      </c>
      <c r="AB111" s="184">
        <f t="shared" si="29"/>
        <v>0</v>
      </c>
      <c r="AC111" s="187">
        <f t="shared" si="30"/>
        <v>0</v>
      </c>
      <c r="AD111" s="192">
        <f t="shared" si="31"/>
        <v>0</v>
      </c>
    </row>
    <row r="112" spans="1:30" x14ac:dyDescent="0.2">
      <c r="A112" s="61" t="str">
        <f t="shared" si="20"/>
        <v>en chèque</v>
      </c>
      <c r="B112" s="61">
        <v>105</v>
      </c>
      <c r="C112" s="133" t="str">
        <f>'Base de données'!B106</f>
        <v>ZIMMER</v>
      </c>
      <c r="D112" s="82" t="str">
        <f>'Base de données'!C106</f>
        <v>Eliane</v>
      </c>
      <c r="E112" s="58">
        <v>105</v>
      </c>
      <c r="F112" s="58">
        <v>53</v>
      </c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197">
        <f>SUM(Tableau1[[#This Row],[Colonne6]:[Colonne5]])</f>
        <v>53</v>
      </c>
      <c r="S112" s="55">
        <f t="shared" si="23"/>
        <v>1</v>
      </c>
      <c r="T112" s="130">
        <f t="shared" si="24"/>
        <v>1</v>
      </c>
      <c r="U112" s="128">
        <f t="shared" si="21"/>
        <v>0</v>
      </c>
      <c r="V112" s="90">
        <f t="shared" si="22"/>
        <v>50</v>
      </c>
      <c r="W112" s="113"/>
      <c r="X112" s="174">
        <f t="shared" si="25"/>
        <v>0</v>
      </c>
      <c r="Y112" s="175">
        <f t="shared" si="26"/>
        <v>0</v>
      </c>
      <c r="Z112" s="170">
        <f t="shared" si="27"/>
        <v>0</v>
      </c>
      <c r="AA112" s="180">
        <f t="shared" si="28"/>
        <v>0</v>
      </c>
      <c r="AB112" s="184">
        <f t="shared" si="29"/>
        <v>0</v>
      </c>
      <c r="AC112" s="187">
        <f t="shared" si="30"/>
        <v>0</v>
      </c>
      <c r="AD112" s="192">
        <f t="shared" si="31"/>
        <v>0</v>
      </c>
    </row>
    <row r="113" spans="1:30" x14ac:dyDescent="0.2">
      <c r="A113" s="61" t="str">
        <f t="shared" si="20"/>
        <v/>
      </c>
      <c r="B113" s="61">
        <v>106</v>
      </c>
      <c r="C113" s="133" t="str">
        <f>'Base de données'!B107</f>
        <v>ZIMMER</v>
      </c>
      <c r="D113" s="82" t="str">
        <f>'Base de données'!C107</f>
        <v>Eliane</v>
      </c>
      <c r="E113" s="58">
        <v>106</v>
      </c>
      <c r="F113" s="58">
        <v>53</v>
      </c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197">
        <f>SUM(Tableau1[[#This Row],[Colonne6]:[Colonne5]])</f>
        <v>53</v>
      </c>
      <c r="S113" s="55">
        <f t="shared" si="23"/>
        <v>1</v>
      </c>
      <c r="T113" s="130">
        <f t="shared" si="24"/>
        <v>1</v>
      </c>
      <c r="U113" s="128">
        <f t="shared" si="21"/>
        <v>0</v>
      </c>
      <c r="V113" s="90">
        <f t="shared" si="22"/>
        <v>50</v>
      </c>
      <c r="W113" s="113">
        <f t="shared" si="34"/>
        <v>50</v>
      </c>
      <c r="X113" s="174">
        <f t="shared" si="25"/>
        <v>0</v>
      </c>
      <c r="Y113" s="175">
        <f t="shared" si="26"/>
        <v>1</v>
      </c>
      <c r="Z113" s="170">
        <f t="shared" si="27"/>
        <v>0</v>
      </c>
      <c r="AA113" s="180">
        <f t="shared" si="28"/>
        <v>0</v>
      </c>
      <c r="AB113" s="184">
        <f t="shared" si="29"/>
        <v>0</v>
      </c>
      <c r="AC113" s="187">
        <f t="shared" si="30"/>
        <v>0</v>
      </c>
      <c r="AD113" s="192">
        <f t="shared" si="31"/>
        <v>0</v>
      </c>
    </row>
    <row r="114" spans="1:30" x14ac:dyDescent="0.2">
      <c r="A114" s="61" t="str">
        <f t="shared" si="20"/>
        <v>en chèque</v>
      </c>
      <c r="B114" s="61">
        <v>107</v>
      </c>
      <c r="C114" s="133" t="str">
        <f>'Base de données'!B108</f>
        <v>ZIMMER</v>
      </c>
      <c r="D114" s="82" t="str">
        <f>'Base de données'!C108</f>
        <v>Eliane</v>
      </c>
      <c r="E114" s="58">
        <v>107</v>
      </c>
      <c r="F114" s="58">
        <v>20</v>
      </c>
      <c r="G114" s="58"/>
      <c r="H114" s="58"/>
      <c r="I114" s="58"/>
      <c r="J114" s="58"/>
      <c r="K114" s="58"/>
      <c r="L114" s="58"/>
      <c r="M114" s="58"/>
      <c r="N114" s="58"/>
      <c r="O114" s="58"/>
      <c r="P114" s="58"/>
      <c r="Q114" s="58"/>
      <c r="R114" s="197">
        <f>SUM(Tableau1[[#This Row],[Colonne6]:[Colonne5]])</f>
        <v>20</v>
      </c>
      <c r="S114" s="55">
        <f t="shared" si="23"/>
        <v>1</v>
      </c>
      <c r="T114" s="130">
        <f t="shared" si="24"/>
        <v>1</v>
      </c>
      <c r="U114" s="128">
        <f t="shared" si="21"/>
        <v>0</v>
      </c>
      <c r="V114" s="90">
        <f t="shared" si="22"/>
        <v>17</v>
      </c>
      <c r="W114" s="113"/>
      <c r="X114" s="174">
        <f t="shared" si="25"/>
        <v>0</v>
      </c>
      <c r="Y114" s="175">
        <f t="shared" si="26"/>
        <v>0</v>
      </c>
      <c r="Z114" s="170">
        <f t="shared" si="27"/>
        <v>0</v>
      </c>
      <c r="AA114" s="180">
        <f t="shared" si="28"/>
        <v>0</v>
      </c>
      <c r="AB114" s="184">
        <f t="shared" si="29"/>
        <v>0</v>
      </c>
      <c r="AC114" s="187">
        <f t="shared" si="30"/>
        <v>0</v>
      </c>
      <c r="AD114" s="192">
        <f t="shared" si="31"/>
        <v>0</v>
      </c>
    </row>
    <row r="115" spans="1:30" x14ac:dyDescent="0.2">
      <c r="A115" s="61" t="str">
        <f t="shared" si="20"/>
        <v/>
      </c>
      <c r="B115" s="61">
        <v>108</v>
      </c>
      <c r="C115" s="133" t="str">
        <f>'Base de données'!B109</f>
        <v>ZIMMER</v>
      </c>
      <c r="D115" s="82" t="str">
        <f>'Base de données'!C109</f>
        <v>Eliane</v>
      </c>
      <c r="E115" s="58">
        <v>108</v>
      </c>
      <c r="F115" s="58">
        <v>50</v>
      </c>
      <c r="G115" s="58"/>
      <c r="H115" s="58"/>
      <c r="I115" s="58"/>
      <c r="J115" s="58"/>
      <c r="K115" s="58"/>
      <c r="L115" s="58"/>
      <c r="M115" s="58"/>
      <c r="N115" s="58"/>
      <c r="O115" s="58"/>
      <c r="P115" s="58"/>
      <c r="Q115" s="58"/>
      <c r="R115" s="197">
        <f>SUM(Tableau1[[#This Row],[Colonne6]:[Colonne5]])</f>
        <v>50</v>
      </c>
      <c r="S115" s="55">
        <f t="shared" si="23"/>
        <v>1</v>
      </c>
      <c r="T115" s="130">
        <f t="shared" si="24"/>
        <v>1</v>
      </c>
      <c r="U115" s="128">
        <f t="shared" si="21"/>
        <v>0</v>
      </c>
      <c r="V115" s="90">
        <f t="shared" si="22"/>
        <v>47</v>
      </c>
      <c r="W115" s="113">
        <f>V115</f>
        <v>47</v>
      </c>
      <c r="X115" s="174">
        <f t="shared" si="25"/>
        <v>0</v>
      </c>
      <c r="Y115" s="175">
        <f t="shared" si="26"/>
        <v>0</v>
      </c>
      <c r="Z115" s="170">
        <f t="shared" si="27"/>
        <v>2</v>
      </c>
      <c r="AA115" s="180">
        <f t="shared" si="28"/>
        <v>0</v>
      </c>
      <c r="AB115" s="184">
        <f t="shared" si="29"/>
        <v>1</v>
      </c>
      <c r="AC115" s="187">
        <f t="shared" si="30"/>
        <v>1</v>
      </c>
      <c r="AD115" s="192">
        <f t="shared" si="31"/>
        <v>0</v>
      </c>
    </row>
    <row r="116" spans="1:30" x14ac:dyDescent="0.2">
      <c r="A116" s="61" t="str">
        <f t="shared" si="20"/>
        <v>en chèque</v>
      </c>
      <c r="B116" s="61">
        <v>109</v>
      </c>
      <c r="C116" s="133" t="str">
        <f>'Base de données'!B110</f>
        <v>ZIMMER</v>
      </c>
      <c r="D116" s="82" t="str">
        <f>'Base de données'!C110</f>
        <v>Eliane</v>
      </c>
      <c r="E116" s="58">
        <v>109</v>
      </c>
      <c r="F116" s="58">
        <v>20</v>
      </c>
      <c r="G116" s="58"/>
      <c r="H116" s="58"/>
      <c r="I116" s="58"/>
      <c r="J116" s="58"/>
      <c r="K116" s="58"/>
      <c r="L116" s="58"/>
      <c r="M116" s="58"/>
      <c r="N116" s="58"/>
      <c r="O116" s="58"/>
      <c r="P116" s="58"/>
      <c r="Q116" s="58"/>
      <c r="R116" s="197">
        <f>SUM(Tableau1[[#This Row],[Colonne6]:[Colonne5]])</f>
        <v>20</v>
      </c>
      <c r="S116" s="55">
        <f t="shared" si="23"/>
        <v>1</v>
      </c>
      <c r="T116" s="130">
        <f t="shared" si="24"/>
        <v>1</v>
      </c>
      <c r="U116" s="128">
        <f t="shared" si="21"/>
        <v>0</v>
      </c>
      <c r="V116" s="90">
        <f t="shared" si="22"/>
        <v>17</v>
      </c>
      <c r="W116" s="113"/>
      <c r="X116" s="174">
        <f t="shared" si="25"/>
        <v>0</v>
      </c>
      <c r="Y116" s="175">
        <f t="shared" si="26"/>
        <v>0</v>
      </c>
      <c r="Z116" s="170">
        <f t="shared" si="27"/>
        <v>0</v>
      </c>
      <c r="AA116" s="180">
        <f t="shared" si="28"/>
        <v>0</v>
      </c>
      <c r="AB116" s="184">
        <f t="shared" si="29"/>
        <v>0</v>
      </c>
      <c r="AC116" s="187">
        <f t="shared" si="30"/>
        <v>0</v>
      </c>
      <c r="AD116" s="192">
        <f t="shared" si="31"/>
        <v>0</v>
      </c>
    </row>
    <row r="117" spans="1:30" x14ac:dyDescent="0.2">
      <c r="A117" s="61" t="str">
        <f t="shared" si="20"/>
        <v/>
      </c>
      <c r="B117" s="61">
        <v>110</v>
      </c>
      <c r="C117" s="133" t="str">
        <f>'Base de données'!B111</f>
        <v>ZIMMER</v>
      </c>
      <c r="D117" s="82" t="str">
        <f>'Base de données'!C111</f>
        <v>Eliane</v>
      </c>
      <c r="E117" s="58">
        <v>110</v>
      </c>
      <c r="F117" s="58">
        <v>50</v>
      </c>
      <c r="G117" s="58"/>
      <c r="H117" s="58"/>
      <c r="I117" s="58"/>
      <c r="J117" s="58"/>
      <c r="K117" s="58"/>
      <c r="L117" s="58"/>
      <c r="M117" s="58"/>
      <c r="N117" s="58"/>
      <c r="O117" s="58"/>
      <c r="P117" s="58"/>
      <c r="Q117" s="58"/>
      <c r="R117" s="197">
        <f>SUM(Tableau1[[#This Row],[Colonne6]:[Colonne5]])</f>
        <v>50</v>
      </c>
      <c r="S117" s="55">
        <f t="shared" si="23"/>
        <v>1</v>
      </c>
      <c r="T117" s="130">
        <f t="shared" si="24"/>
        <v>1</v>
      </c>
      <c r="U117" s="128">
        <f t="shared" si="21"/>
        <v>0</v>
      </c>
      <c r="V117" s="90">
        <f t="shared" si="22"/>
        <v>47</v>
      </c>
      <c r="W117" s="113">
        <f t="shared" si="34"/>
        <v>47</v>
      </c>
      <c r="X117" s="174">
        <f t="shared" si="25"/>
        <v>0</v>
      </c>
      <c r="Y117" s="175">
        <f t="shared" si="26"/>
        <v>0</v>
      </c>
      <c r="Z117" s="170">
        <f t="shared" si="27"/>
        <v>2</v>
      </c>
      <c r="AA117" s="180">
        <f t="shared" si="28"/>
        <v>0</v>
      </c>
      <c r="AB117" s="184">
        <f t="shared" si="29"/>
        <v>1</v>
      </c>
      <c r="AC117" s="187">
        <f t="shared" si="30"/>
        <v>1</v>
      </c>
      <c r="AD117" s="192">
        <f t="shared" si="31"/>
        <v>0</v>
      </c>
    </row>
    <row r="118" spans="1:30" x14ac:dyDescent="0.2">
      <c r="A118" s="61" t="str">
        <f t="shared" si="20"/>
        <v/>
      </c>
      <c r="B118" s="61">
        <v>111</v>
      </c>
      <c r="C118" s="133" t="str">
        <f>'Base de données'!B112</f>
        <v>ZIMMER</v>
      </c>
      <c r="D118" s="82" t="str">
        <f>'Base de données'!C112</f>
        <v>Eliane</v>
      </c>
      <c r="E118" s="58">
        <v>111</v>
      </c>
      <c r="F118" s="58">
        <v>20</v>
      </c>
      <c r="G118" s="58"/>
      <c r="H118" s="58"/>
      <c r="I118" s="58"/>
      <c r="J118" s="58"/>
      <c r="K118" s="58"/>
      <c r="L118" s="58"/>
      <c r="M118" s="58"/>
      <c r="N118" s="58"/>
      <c r="O118" s="58"/>
      <c r="P118" s="58"/>
      <c r="Q118" s="58"/>
      <c r="R118" s="197">
        <f>SUM(Tableau1[[#This Row],[Colonne6]:[Colonne5]])</f>
        <v>20</v>
      </c>
      <c r="S118" s="55">
        <f t="shared" si="23"/>
        <v>1</v>
      </c>
      <c r="T118" s="130">
        <f t="shared" si="24"/>
        <v>1</v>
      </c>
      <c r="U118" s="128">
        <f t="shared" si="21"/>
        <v>0</v>
      </c>
      <c r="V118" s="90">
        <f t="shared" si="22"/>
        <v>17</v>
      </c>
      <c r="W118" s="113">
        <f t="shared" si="34"/>
        <v>17</v>
      </c>
      <c r="X118" s="174">
        <f t="shared" si="25"/>
        <v>0</v>
      </c>
      <c r="Y118" s="175">
        <f t="shared" si="26"/>
        <v>0</v>
      </c>
      <c r="Z118" s="170">
        <f t="shared" si="27"/>
        <v>0</v>
      </c>
      <c r="AA118" s="180">
        <f t="shared" si="28"/>
        <v>1</v>
      </c>
      <c r="AB118" s="184">
        <f t="shared" si="29"/>
        <v>1</v>
      </c>
      <c r="AC118" s="187">
        <f t="shared" si="30"/>
        <v>1</v>
      </c>
      <c r="AD118" s="192">
        <f t="shared" si="31"/>
        <v>0</v>
      </c>
    </row>
    <row r="119" spans="1:30" x14ac:dyDescent="0.2">
      <c r="A119" s="61" t="str">
        <f t="shared" si="20"/>
        <v/>
      </c>
      <c r="B119" s="61">
        <v>112</v>
      </c>
      <c r="C119" s="133" t="str">
        <f>'Base de données'!B113</f>
        <v>ZIMMER</v>
      </c>
      <c r="D119" s="82" t="str">
        <f>'Base de données'!C113</f>
        <v>Eliane</v>
      </c>
      <c r="E119" s="58">
        <v>112</v>
      </c>
      <c r="F119" s="58">
        <v>50</v>
      </c>
      <c r="G119" s="58"/>
      <c r="H119" s="58"/>
      <c r="I119" s="58"/>
      <c r="J119" s="58"/>
      <c r="K119" s="58"/>
      <c r="L119" s="58"/>
      <c r="M119" s="58"/>
      <c r="N119" s="58"/>
      <c r="O119" s="58"/>
      <c r="P119" s="58"/>
      <c r="Q119" s="58"/>
      <c r="R119" s="197">
        <f>SUM(Tableau1[[#This Row],[Colonne6]:[Colonne5]])</f>
        <v>50</v>
      </c>
      <c r="S119" s="55">
        <f t="shared" si="23"/>
        <v>1</v>
      </c>
      <c r="T119" s="130">
        <f t="shared" si="24"/>
        <v>1</v>
      </c>
      <c r="U119" s="128">
        <f t="shared" si="21"/>
        <v>0</v>
      </c>
      <c r="V119" s="90">
        <f t="shared" si="22"/>
        <v>47</v>
      </c>
      <c r="W119" s="113">
        <f t="shared" si="34"/>
        <v>47</v>
      </c>
      <c r="X119" s="174">
        <f t="shared" si="25"/>
        <v>0</v>
      </c>
      <c r="Y119" s="175">
        <f t="shared" si="26"/>
        <v>0</v>
      </c>
      <c r="Z119" s="170">
        <f t="shared" si="27"/>
        <v>2</v>
      </c>
      <c r="AA119" s="180">
        <f t="shared" si="28"/>
        <v>0</v>
      </c>
      <c r="AB119" s="184">
        <f t="shared" si="29"/>
        <v>1</v>
      </c>
      <c r="AC119" s="187">
        <f t="shared" si="30"/>
        <v>1</v>
      </c>
      <c r="AD119" s="192">
        <f t="shared" si="31"/>
        <v>0</v>
      </c>
    </row>
    <row r="120" spans="1:30" x14ac:dyDescent="0.2">
      <c r="A120" s="61" t="str">
        <f t="shared" si="20"/>
        <v>en chèque</v>
      </c>
      <c r="B120" s="61">
        <v>113</v>
      </c>
      <c r="C120" s="133">
        <f>'Base de données'!B114</f>
        <v>0</v>
      </c>
      <c r="D120" s="82">
        <f>'Base de données'!C114</f>
        <v>0</v>
      </c>
      <c r="E120" s="58">
        <v>113</v>
      </c>
      <c r="F120" s="58"/>
      <c r="G120" s="58"/>
      <c r="H120" s="58"/>
      <c r="I120" s="58"/>
      <c r="J120" s="58"/>
      <c r="K120" s="58"/>
      <c r="L120" s="58"/>
      <c r="M120" s="58"/>
      <c r="N120" s="58"/>
      <c r="O120" s="58"/>
      <c r="P120" s="58"/>
      <c r="Q120" s="58"/>
      <c r="R120" s="197">
        <f>SUM(Tableau1[[#This Row],[Colonne6]:[Colonne5]])</f>
        <v>0</v>
      </c>
      <c r="S120" s="55">
        <f t="shared" si="23"/>
        <v>1</v>
      </c>
      <c r="T120" s="130">
        <f t="shared" si="24"/>
        <v>0</v>
      </c>
      <c r="U120" s="128" t="str">
        <f t="shared" si="21"/>
        <v/>
      </c>
      <c r="V120" s="90">
        <f t="shared" si="22"/>
        <v>0</v>
      </c>
      <c r="W120" s="113"/>
      <c r="X120" s="174">
        <f t="shared" si="25"/>
        <v>0</v>
      </c>
      <c r="Y120" s="175">
        <f t="shared" si="26"/>
        <v>0</v>
      </c>
      <c r="Z120" s="170">
        <f t="shared" si="27"/>
        <v>0</v>
      </c>
      <c r="AA120" s="180">
        <f t="shared" si="28"/>
        <v>0</v>
      </c>
      <c r="AB120" s="184">
        <f t="shared" si="29"/>
        <v>0</v>
      </c>
      <c r="AC120" s="187">
        <f t="shared" si="30"/>
        <v>0</v>
      </c>
      <c r="AD120" s="192">
        <f t="shared" si="31"/>
        <v>0</v>
      </c>
    </row>
    <row r="121" spans="1:30" x14ac:dyDescent="0.2">
      <c r="A121" s="61" t="str">
        <f t="shared" si="20"/>
        <v>en chèque</v>
      </c>
      <c r="B121" s="61">
        <v>114</v>
      </c>
      <c r="C121" s="133" t="str">
        <f>'Base de données'!B115</f>
        <v>SCHMITT</v>
      </c>
      <c r="D121" s="82" t="str">
        <f>'Base de données'!C115</f>
        <v>Pierrette</v>
      </c>
      <c r="E121" s="58">
        <v>114</v>
      </c>
      <c r="F121" s="58">
        <v>150</v>
      </c>
      <c r="G121" s="58"/>
      <c r="H121" s="58"/>
      <c r="I121" s="58"/>
      <c r="J121" s="58"/>
      <c r="K121" s="58"/>
      <c r="L121" s="58"/>
      <c r="M121" s="58"/>
      <c r="N121" s="58"/>
      <c r="O121" s="58"/>
      <c r="P121" s="58"/>
      <c r="Q121" s="58"/>
      <c r="R121" s="197">
        <f>SUM(Tableau1[[#This Row],[Colonne6]:[Colonne5]])</f>
        <v>150</v>
      </c>
      <c r="S121" s="55">
        <f t="shared" si="23"/>
        <v>1</v>
      </c>
      <c r="T121" s="130">
        <f t="shared" si="24"/>
        <v>1</v>
      </c>
      <c r="U121" s="128">
        <f t="shared" si="21"/>
        <v>0</v>
      </c>
      <c r="V121" s="90">
        <f t="shared" si="22"/>
        <v>147</v>
      </c>
      <c r="W121" s="113"/>
      <c r="X121" s="174">
        <f t="shared" si="25"/>
        <v>0</v>
      </c>
      <c r="Y121" s="175">
        <f t="shared" si="26"/>
        <v>0</v>
      </c>
      <c r="Z121" s="170">
        <f t="shared" si="27"/>
        <v>0</v>
      </c>
      <c r="AA121" s="180">
        <f t="shared" si="28"/>
        <v>0</v>
      </c>
      <c r="AB121" s="184">
        <f t="shared" si="29"/>
        <v>0</v>
      </c>
      <c r="AC121" s="187">
        <f t="shared" si="30"/>
        <v>0</v>
      </c>
      <c r="AD121" s="192">
        <f t="shared" si="31"/>
        <v>0</v>
      </c>
    </row>
    <row r="122" spans="1:30" x14ac:dyDescent="0.2">
      <c r="A122" s="61" t="str">
        <f t="shared" si="20"/>
        <v/>
      </c>
      <c r="B122" s="61">
        <v>115</v>
      </c>
      <c r="C122" s="133" t="str">
        <f>'Base de données'!B116</f>
        <v>SCHMITT</v>
      </c>
      <c r="D122" s="82" t="str">
        <f>'Base de données'!C116</f>
        <v>Julien</v>
      </c>
      <c r="E122" s="58">
        <v>115</v>
      </c>
      <c r="F122" s="58">
        <v>150</v>
      </c>
      <c r="G122" s="58"/>
      <c r="H122" s="58"/>
      <c r="I122" s="58"/>
      <c r="J122" s="58"/>
      <c r="K122" s="58"/>
      <c r="L122" s="58"/>
      <c r="M122" s="58"/>
      <c r="N122" s="58"/>
      <c r="O122" s="58"/>
      <c r="P122" s="58"/>
      <c r="Q122" s="58"/>
      <c r="R122" s="197">
        <f>SUM(Tableau1[[#This Row],[Colonne6]:[Colonne5]])</f>
        <v>150</v>
      </c>
      <c r="S122" s="55">
        <f t="shared" si="23"/>
        <v>1</v>
      </c>
      <c r="T122" s="130">
        <f t="shared" si="24"/>
        <v>1</v>
      </c>
      <c r="U122" s="128">
        <f t="shared" si="21"/>
        <v>0</v>
      </c>
      <c r="V122" s="90">
        <f t="shared" si="22"/>
        <v>147</v>
      </c>
      <c r="W122" s="113">
        <f t="shared" si="34"/>
        <v>147</v>
      </c>
      <c r="X122" s="174">
        <f t="shared" si="25"/>
        <v>1</v>
      </c>
      <c r="Y122" s="175">
        <f t="shared" si="26"/>
        <v>0</v>
      </c>
      <c r="Z122" s="170">
        <f t="shared" si="27"/>
        <v>2</v>
      </c>
      <c r="AA122" s="180">
        <f t="shared" si="28"/>
        <v>0</v>
      </c>
      <c r="AB122" s="184">
        <f t="shared" si="29"/>
        <v>1</v>
      </c>
      <c r="AC122" s="187">
        <f t="shared" si="30"/>
        <v>1</v>
      </c>
      <c r="AD122" s="192">
        <f t="shared" si="31"/>
        <v>0</v>
      </c>
    </row>
    <row r="123" spans="1:30" x14ac:dyDescent="0.2">
      <c r="A123" s="61" t="str">
        <f t="shared" si="20"/>
        <v/>
      </c>
      <c r="B123" s="61">
        <v>116</v>
      </c>
      <c r="C123" s="133">
        <f>'Base de données'!B117</f>
        <v>0</v>
      </c>
      <c r="D123" s="82">
        <f>'Base de données'!C117</f>
        <v>0</v>
      </c>
      <c r="E123" s="58">
        <v>116</v>
      </c>
      <c r="F123" s="58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197">
        <f>SUM(Tableau1[[#This Row],[Colonne6]:[Colonne5]])</f>
        <v>0</v>
      </c>
      <c r="S123" s="55">
        <f t="shared" si="23"/>
        <v>1</v>
      </c>
      <c r="T123" s="130">
        <f t="shared" si="24"/>
        <v>0</v>
      </c>
      <c r="U123" s="128" t="str">
        <f t="shared" si="21"/>
        <v/>
      </c>
      <c r="V123" s="90">
        <f t="shared" si="22"/>
        <v>0</v>
      </c>
      <c r="W123" s="113">
        <f t="shared" si="34"/>
        <v>0</v>
      </c>
      <c r="X123" s="174">
        <f t="shared" si="25"/>
        <v>0</v>
      </c>
      <c r="Y123" s="175">
        <f t="shared" si="26"/>
        <v>0</v>
      </c>
      <c r="Z123" s="170">
        <f t="shared" si="27"/>
        <v>0</v>
      </c>
      <c r="AA123" s="180">
        <f t="shared" si="28"/>
        <v>0</v>
      </c>
      <c r="AB123" s="184">
        <f t="shared" si="29"/>
        <v>0</v>
      </c>
      <c r="AC123" s="187">
        <f t="shared" si="30"/>
        <v>0</v>
      </c>
      <c r="AD123" s="192">
        <f t="shared" si="31"/>
        <v>0</v>
      </c>
    </row>
    <row r="124" spans="1:30" x14ac:dyDescent="0.2">
      <c r="A124" s="61" t="str">
        <f t="shared" si="20"/>
        <v/>
      </c>
      <c r="B124" s="61">
        <v>117</v>
      </c>
      <c r="C124" s="133">
        <f>'Base de données'!B118</f>
        <v>0</v>
      </c>
      <c r="D124" s="82">
        <f>'Base de données'!C118</f>
        <v>0</v>
      </c>
      <c r="E124" s="58">
        <v>117</v>
      </c>
      <c r="F124" s="58"/>
      <c r="G124" s="58"/>
      <c r="H124" s="58"/>
      <c r="I124" s="58"/>
      <c r="J124" s="58"/>
      <c r="K124" s="58"/>
      <c r="L124" s="58"/>
      <c r="M124" s="58"/>
      <c r="N124" s="58"/>
      <c r="O124" s="58"/>
      <c r="P124" s="58"/>
      <c r="Q124" s="58"/>
      <c r="R124" s="197">
        <f>SUM(Tableau1[[#This Row],[Colonne6]:[Colonne5]])</f>
        <v>0</v>
      </c>
      <c r="S124" s="55">
        <f t="shared" si="23"/>
        <v>1</v>
      </c>
      <c r="T124" s="130">
        <f t="shared" si="24"/>
        <v>0</v>
      </c>
      <c r="U124" s="128" t="str">
        <f t="shared" si="21"/>
        <v/>
      </c>
      <c r="V124" s="90">
        <f t="shared" si="22"/>
        <v>0</v>
      </c>
      <c r="W124" s="113">
        <f>V124</f>
        <v>0</v>
      </c>
      <c r="X124" s="174">
        <f t="shared" si="25"/>
        <v>0</v>
      </c>
      <c r="Y124" s="175">
        <f t="shared" si="26"/>
        <v>0</v>
      </c>
      <c r="Z124" s="170">
        <f t="shared" si="27"/>
        <v>0</v>
      </c>
      <c r="AA124" s="180">
        <f t="shared" si="28"/>
        <v>0</v>
      </c>
      <c r="AB124" s="184">
        <f t="shared" si="29"/>
        <v>0</v>
      </c>
      <c r="AC124" s="187">
        <f t="shared" si="30"/>
        <v>0</v>
      </c>
      <c r="AD124" s="192">
        <f t="shared" si="31"/>
        <v>0</v>
      </c>
    </row>
    <row r="125" spans="1:30" x14ac:dyDescent="0.2">
      <c r="A125" s="61" t="str">
        <f t="shared" si="20"/>
        <v/>
      </c>
      <c r="B125" s="61">
        <v>118</v>
      </c>
      <c r="C125" s="133">
        <f>'Base de données'!B119</f>
        <v>0</v>
      </c>
      <c r="D125" s="82">
        <f>'Base de données'!C119</f>
        <v>0</v>
      </c>
      <c r="E125" s="58">
        <v>118</v>
      </c>
      <c r="F125" s="58"/>
      <c r="G125" s="58"/>
      <c r="H125" s="58"/>
      <c r="I125" s="58"/>
      <c r="J125" s="58"/>
      <c r="K125" s="58"/>
      <c r="L125" s="58"/>
      <c r="M125" s="58"/>
      <c r="N125" s="58"/>
      <c r="O125" s="58"/>
      <c r="P125" s="58"/>
      <c r="Q125" s="58"/>
      <c r="R125" s="197">
        <f>SUM(Tableau1[[#This Row],[Colonne6]:[Colonne5]])</f>
        <v>0</v>
      </c>
      <c r="S125" s="55">
        <f t="shared" si="23"/>
        <v>1</v>
      </c>
      <c r="T125" s="130">
        <f t="shared" si="24"/>
        <v>0</v>
      </c>
      <c r="U125" s="128" t="str">
        <f t="shared" si="21"/>
        <v/>
      </c>
      <c r="V125" s="90">
        <f t="shared" si="22"/>
        <v>0</v>
      </c>
      <c r="W125" s="113">
        <f>V125</f>
        <v>0</v>
      </c>
      <c r="X125" s="174">
        <f t="shared" si="25"/>
        <v>0</v>
      </c>
      <c r="Y125" s="175">
        <f t="shared" si="26"/>
        <v>0</v>
      </c>
      <c r="Z125" s="170">
        <f t="shared" si="27"/>
        <v>0</v>
      </c>
      <c r="AA125" s="180">
        <f t="shared" si="28"/>
        <v>0</v>
      </c>
      <c r="AB125" s="184">
        <f t="shared" si="29"/>
        <v>0</v>
      </c>
      <c r="AC125" s="187">
        <f t="shared" si="30"/>
        <v>0</v>
      </c>
      <c r="AD125" s="192">
        <f t="shared" si="31"/>
        <v>0</v>
      </c>
    </row>
    <row r="126" spans="1:30" x14ac:dyDescent="0.2">
      <c r="A126" s="61" t="str">
        <f t="shared" si="20"/>
        <v/>
      </c>
      <c r="B126" s="61">
        <v>119</v>
      </c>
      <c r="C126" s="133">
        <f>'Base de données'!B120</f>
        <v>0</v>
      </c>
      <c r="D126" s="82">
        <f>'Base de données'!C120</f>
        <v>0</v>
      </c>
      <c r="E126" s="58">
        <v>119</v>
      </c>
      <c r="F126" s="58">
        <v>20</v>
      </c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197">
        <f>SUM(Tableau1[[#This Row],[Colonne6]:[Colonne5]])</f>
        <v>20</v>
      </c>
      <c r="S126" s="55">
        <f t="shared" si="23"/>
        <v>1</v>
      </c>
      <c r="T126" s="130">
        <f t="shared" si="24"/>
        <v>1</v>
      </c>
      <c r="U126" s="128" t="str">
        <f t="shared" si="21"/>
        <v/>
      </c>
      <c r="V126" s="90">
        <f t="shared" si="22"/>
        <v>0</v>
      </c>
      <c r="W126" s="113">
        <f>V126</f>
        <v>0</v>
      </c>
      <c r="X126" s="174">
        <f t="shared" si="25"/>
        <v>0</v>
      </c>
      <c r="Y126" s="175">
        <f t="shared" si="26"/>
        <v>0</v>
      </c>
      <c r="Z126" s="170">
        <f t="shared" si="27"/>
        <v>0</v>
      </c>
      <c r="AA126" s="180">
        <f t="shared" si="28"/>
        <v>0</v>
      </c>
      <c r="AB126" s="184">
        <f t="shared" si="29"/>
        <v>0</v>
      </c>
      <c r="AC126" s="187">
        <f t="shared" si="30"/>
        <v>0</v>
      </c>
      <c r="AD126" s="192">
        <f t="shared" si="31"/>
        <v>0</v>
      </c>
    </row>
    <row r="127" spans="1:30" x14ac:dyDescent="0.2">
      <c r="A127" s="61" t="str">
        <f t="shared" si="20"/>
        <v/>
      </c>
      <c r="B127" s="61">
        <v>120</v>
      </c>
      <c r="C127" s="133">
        <f>'Base de données'!B121</f>
        <v>0</v>
      </c>
      <c r="D127" s="82">
        <f>'Base de données'!C121</f>
        <v>0</v>
      </c>
      <c r="E127" s="58">
        <v>120</v>
      </c>
      <c r="F127" s="58">
        <v>50</v>
      </c>
      <c r="G127" s="58"/>
      <c r="H127" s="58"/>
      <c r="I127" s="58"/>
      <c r="J127" s="58"/>
      <c r="K127" s="58"/>
      <c r="L127" s="58"/>
      <c r="M127" s="58"/>
      <c r="N127" s="58"/>
      <c r="O127" s="58"/>
      <c r="P127" s="58"/>
      <c r="Q127" s="58"/>
      <c r="R127" s="197">
        <f>SUM(Tableau1[[#This Row],[Colonne6]:[Colonne5]])</f>
        <v>50</v>
      </c>
      <c r="S127" s="55">
        <f t="shared" si="23"/>
        <v>1</v>
      </c>
      <c r="T127" s="130">
        <f t="shared" si="24"/>
        <v>1</v>
      </c>
      <c r="U127" s="128" t="str">
        <f t="shared" si="21"/>
        <v/>
      </c>
      <c r="V127" s="90">
        <f t="shared" si="22"/>
        <v>0</v>
      </c>
      <c r="W127" s="113">
        <f>V127</f>
        <v>0</v>
      </c>
      <c r="X127" s="174">
        <f t="shared" si="25"/>
        <v>0</v>
      </c>
      <c r="Y127" s="175">
        <f t="shared" si="26"/>
        <v>0</v>
      </c>
      <c r="Z127" s="170">
        <f t="shared" si="27"/>
        <v>0</v>
      </c>
      <c r="AA127" s="180">
        <f t="shared" si="28"/>
        <v>0</v>
      </c>
      <c r="AB127" s="184">
        <f t="shared" si="29"/>
        <v>0</v>
      </c>
      <c r="AC127" s="187">
        <f t="shared" si="30"/>
        <v>0</v>
      </c>
      <c r="AD127" s="192">
        <f t="shared" si="31"/>
        <v>0</v>
      </c>
    </row>
    <row r="128" spans="1:30" x14ac:dyDescent="0.2">
      <c r="A128" s="61" t="str">
        <f t="shared" si="20"/>
        <v/>
      </c>
      <c r="B128" s="61">
        <v>121</v>
      </c>
      <c r="C128" s="133">
        <f>'Base de données'!B122</f>
        <v>0</v>
      </c>
      <c r="D128" s="82">
        <f>'Base de données'!C122</f>
        <v>0</v>
      </c>
      <c r="E128" s="58">
        <v>121</v>
      </c>
      <c r="F128" s="58">
        <v>43</v>
      </c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197">
        <f>SUM(Tableau1[[#This Row],[Colonne6]:[Colonne5]])</f>
        <v>43</v>
      </c>
      <c r="S128" s="55">
        <f t="shared" si="23"/>
        <v>1</v>
      </c>
      <c r="T128" s="130">
        <f t="shared" si="24"/>
        <v>1</v>
      </c>
      <c r="U128" s="128" t="str">
        <f t="shared" si="21"/>
        <v/>
      </c>
      <c r="V128" s="90">
        <f t="shared" si="22"/>
        <v>0</v>
      </c>
      <c r="W128" s="113">
        <f t="shared" ref="W128:W133" si="35">V128</f>
        <v>0</v>
      </c>
      <c r="X128" s="174">
        <f t="shared" si="25"/>
        <v>0</v>
      </c>
      <c r="Y128" s="175">
        <f t="shared" si="26"/>
        <v>0</v>
      </c>
      <c r="Z128" s="170">
        <f t="shared" si="27"/>
        <v>0</v>
      </c>
      <c r="AA128" s="180">
        <f t="shared" si="28"/>
        <v>0</v>
      </c>
      <c r="AB128" s="184">
        <f t="shared" si="29"/>
        <v>0</v>
      </c>
      <c r="AC128" s="187">
        <f t="shared" si="30"/>
        <v>0</v>
      </c>
      <c r="AD128" s="192">
        <f t="shared" si="31"/>
        <v>0</v>
      </c>
    </row>
    <row r="129" spans="1:30" x14ac:dyDescent="0.2">
      <c r="A129" s="61" t="str">
        <f t="shared" si="20"/>
        <v/>
      </c>
      <c r="B129" s="61">
        <v>122</v>
      </c>
      <c r="C129" s="133">
        <f>'Base de données'!B123</f>
        <v>0</v>
      </c>
      <c r="D129" s="82">
        <f>'Base de données'!C123</f>
        <v>0</v>
      </c>
      <c r="E129" s="58">
        <v>122</v>
      </c>
      <c r="F129" s="58">
        <v>20</v>
      </c>
      <c r="G129" s="58"/>
      <c r="H129" s="58"/>
      <c r="I129" s="58"/>
      <c r="J129" s="58"/>
      <c r="K129" s="58"/>
      <c r="L129" s="58"/>
      <c r="M129" s="58"/>
      <c r="N129" s="58"/>
      <c r="O129" s="58"/>
      <c r="P129" s="58"/>
      <c r="Q129" s="58"/>
      <c r="R129" s="197">
        <f>SUM(Tableau1[[#This Row],[Colonne6]:[Colonne5]])</f>
        <v>20</v>
      </c>
      <c r="S129" s="55">
        <f t="shared" si="23"/>
        <v>1</v>
      </c>
      <c r="T129" s="130">
        <f t="shared" si="24"/>
        <v>1</v>
      </c>
      <c r="U129" s="128" t="str">
        <f t="shared" si="21"/>
        <v/>
      </c>
      <c r="V129" s="90">
        <f t="shared" si="22"/>
        <v>0</v>
      </c>
      <c r="W129" s="113">
        <f t="shared" si="35"/>
        <v>0</v>
      </c>
      <c r="X129" s="174">
        <f t="shared" si="25"/>
        <v>0</v>
      </c>
      <c r="Y129" s="175">
        <f t="shared" si="26"/>
        <v>0</v>
      </c>
      <c r="Z129" s="170">
        <f t="shared" si="27"/>
        <v>0</v>
      </c>
      <c r="AA129" s="180">
        <f t="shared" si="28"/>
        <v>0</v>
      </c>
      <c r="AB129" s="184">
        <f t="shared" si="29"/>
        <v>0</v>
      </c>
      <c r="AC129" s="187">
        <f t="shared" si="30"/>
        <v>0</v>
      </c>
      <c r="AD129" s="192">
        <f t="shared" si="31"/>
        <v>0</v>
      </c>
    </row>
    <row r="130" spans="1:30" x14ac:dyDescent="0.2">
      <c r="A130" s="61" t="str">
        <f t="shared" si="20"/>
        <v/>
      </c>
      <c r="B130" s="61">
        <v>123</v>
      </c>
      <c r="C130" s="133">
        <f>'Base de données'!B124</f>
        <v>0</v>
      </c>
      <c r="D130" s="82">
        <f>'Base de données'!C124</f>
        <v>0</v>
      </c>
      <c r="E130" s="58">
        <v>123</v>
      </c>
      <c r="F130" s="58">
        <v>50</v>
      </c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197">
        <f>SUM(Tableau1[[#This Row],[Colonne6]:[Colonne5]])</f>
        <v>50</v>
      </c>
      <c r="S130" s="55">
        <f t="shared" si="23"/>
        <v>1</v>
      </c>
      <c r="T130" s="130">
        <f t="shared" si="24"/>
        <v>1</v>
      </c>
      <c r="U130" s="128" t="str">
        <f t="shared" si="21"/>
        <v/>
      </c>
      <c r="V130" s="90">
        <f t="shared" si="22"/>
        <v>0</v>
      </c>
      <c r="W130" s="113">
        <f t="shared" si="35"/>
        <v>0</v>
      </c>
      <c r="X130" s="174">
        <f t="shared" si="25"/>
        <v>0</v>
      </c>
      <c r="Y130" s="175">
        <f t="shared" si="26"/>
        <v>0</v>
      </c>
      <c r="Z130" s="170">
        <f t="shared" si="27"/>
        <v>0</v>
      </c>
      <c r="AA130" s="180">
        <f t="shared" si="28"/>
        <v>0</v>
      </c>
      <c r="AB130" s="184">
        <f t="shared" si="29"/>
        <v>0</v>
      </c>
      <c r="AC130" s="187">
        <f t="shared" si="30"/>
        <v>0</v>
      </c>
      <c r="AD130" s="192">
        <f t="shared" si="31"/>
        <v>0</v>
      </c>
    </row>
    <row r="131" spans="1:30" x14ac:dyDescent="0.2">
      <c r="A131" s="61" t="str">
        <f t="shared" si="20"/>
        <v/>
      </c>
      <c r="B131" s="61">
        <v>124</v>
      </c>
      <c r="C131" s="133">
        <f>'Base de données'!B125</f>
        <v>0</v>
      </c>
      <c r="D131" s="82">
        <f>'Base de données'!C125</f>
        <v>0</v>
      </c>
      <c r="E131" s="58">
        <v>124</v>
      </c>
      <c r="F131" s="58">
        <v>20</v>
      </c>
      <c r="G131" s="58"/>
      <c r="H131" s="58"/>
      <c r="I131" s="58"/>
      <c r="J131" s="58"/>
      <c r="K131" s="58"/>
      <c r="L131" s="58"/>
      <c r="M131" s="58"/>
      <c r="N131" s="58"/>
      <c r="O131" s="58"/>
      <c r="P131" s="58"/>
      <c r="Q131" s="58"/>
      <c r="R131" s="197">
        <f>SUM(Tableau1[[#This Row],[Colonne6]:[Colonne5]])</f>
        <v>20</v>
      </c>
      <c r="S131" s="55">
        <f t="shared" si="23"/>
        <v>1</v>
      </c>
      <c r="T131" s="130">
        <f t="shared" si="24"/>
        <v>1</v>
      </c>
      <c r="U131" s="128" t="str">
        <f t="shared" si="21"/>
        <v/>
      </c>
      <c r="V131" s="90">
        <f t="shared" si="22"/>
        <v>0</v>
      </c>
      <c r="W131" s="113">
        <f t="shared" si="35"/>
        <v>0</v>
      </c>
      <c r="X131" s="174">
        <f t="shared" si="25"/>
        <v>0</v>
      </c>
      <c r="Y131" s="175">
        <f t="shared" si="26"/>
        <v>0</v>
      </c>
      <c r="Z131" s="170">
        <f t="shared" si="27"/>
        <v>0</v>
      </c>
      <c r="AA131" s="180">
        <f t="shared" si="28"/>
        <v>0</v>
      </c>
      <c r="AB131" s="184">
        <f t="shared" si="29"/>
        <v>0</v>
      </c>
      <c r="AC131" s="187">
        <f t="shared" si="30"/>
        <v>0</v>
      </c>
      <c r="AD131" s="192">
        <f t="shared" si="31"/>
        <v>0</v>
      </c>
    </row>
    <row r="132" spans="1:30" x14ac:dyDescent="0.2">
      <c r="A132" s="61" t="str">
        <f t="shared" si="20"/>
        <v/>
      </c>
      <c r="B132" s="61">
        <v>125</v>
      </c>
      <c r="C132" s="133">
        <f>'Base de données'!B126</f>
        <v>0</v>
      </c>
      <c r="D132" s="82">
        <f>'Base de données'!C126</f>
        <v>0</v>
      </c>
      <c r="E132" s="58">
        <v>125</v>
      </c>
      <c r="F132" s="58">
        <v>20</v>
      </c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197">
        <f>SUM(Tableau1[[#This Row],[Colonne6]:[Colonne5]])</f>
        <v>20</v>
      </c>
      <c r="S132" s="55">
        <f t="shared" si="23"/>
        <v>1</v>
      </c>
      <c r="T132" s="130">
        <f t="shared" si="24"/>
        <v>1</v>
      </c>
      <c r="U132" s="128" t="str">
        <f t="shared" si="21"/>
        <v/>
      </c>
      <c r="V132" s="90">
        <f t="shared" si="22"/>
        <v>0</v>
      </c>
      <c r="W132" s="113">
        <f t="shared" si="35"/>
        <v>0</v>
      </c>
      <c r="X132" s="174">
        <f t="shared" si="25"/>
        <v>0</v>
      </c>
      <c r="Y132" s="175">
        <f t="shared" si="26"/>
        <v>0</v>
      </c>
      <c r="Z132" s="170">
        <f t="shared" si="27"/>
        <v>0</v>
      </c>
      <c r="AA132" s="180">
        <f t="shared" si="28"/>
        <v>0</v>
      </c>
      <c r="AB132" s="184">
        <f t="shared" si="29"/>
        <v>0</v>
      </c>
      <c r="AC132" s="187">
        <f t="shared" si="30"/>
        <v>0</v>
      </c>
      <c r="AD132" s="192">
        <f t="shared" si="31"/>
        <v>0</v>
      </c>
    </row>
    <row r="133" spans="1:30" x14ac:dyDescent="0.2">
      <c r="A133" s="61" t="str">
        <f t="shared" si="20"/>
        <v/>
      </c>
      <c r="B133" s="61">
        <v>126</v>
      </c>
      <c r="C133" s="133">
        <f>'Base de données'!B127</f>
        <v>0</v>
      </c>
      <c r="D133" s="82">
        <f>'Base de données'!C127</f>
        <v>0</v>
      </c>
      <c r="E133" s="58">
        <v>126</v>
      </c>
      <c r="F133" s="58">
        <v>20</v>
      </c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197">
        <f>SUM(Tableau1[[#This Row],[Colonne6]:[Colonne5]])</f>
        <v>20</v>
      </c>
      <c r="S133" s="55">
        <f t="shared" si="23"/>
        <v>1</v>
      </c>
      <c r="T133" s="130">
        <f t="shared" si="24"/>
        <v>1</v>
      </c>
      <c r="U133" s="128" t="str">
        <f t="shared" si="21"/>
        <v/>
      </c>
      <c r="V133" s="90">
        <f t="shared" si="22"/>
        <v>0</v>
      </c>
      <c r="W133" s="113">
        <f t="shared" si="35"/>
        <v>0</v>
      </c>
      <c r="X133" s="174">
        <f t="shared" si="25"/>
        <v>0</v>
      </c>
      <c r="Y133" s="175">
        <f t="shared" si="26"/>
        <v>0</v>
      </c>
      <c r="Z133" s="170">
        <f t="shared" si="27"/>
        <v>0</v>
      </c>
      <c r="AA133" s="180">
        <f t="shared" si="28"/>
        <v>0</v>
      </c>
      <c r="AB133" s="184">
        <f t="shared" si="29"/>
        <v>0</v>
      </c>
      <c r="AC133" s="187">
        <f t="shared" si="30"/>
        <v>0</v>
      </c>
      <c r="AD133" s="192">
        <f t="shared" si="31"/>
        <v>0</v>
      </c>
    </row>
    <row r="134" spans="1:30" x14ac:dyDescent="0.2">
      <c r="A134" s="61" t="str">
        <f t="shared" si="20"/>
        <v>en chèque</v>
      </c>
      <c r="B134" s="61">
        <v>127</v>
      </c>
      <c r="C134" s="133">
        <f>'Base de données'!B128</f>
        <v>0</v>
      </c>
      <c r="D134" s="82">
        <f>'Base de données'!C128</f>
        <v>0</v>
      </c>
      <c r="E134" s="58">
        <v>127</v>
      </c>
      <c r="F134" s="58">
        <v>50</v>
      </c>
      <c r="G134" s="58"/>
      <c r="H134" s="58"/>
      <c r="I134" s="58"/>
      <c r="J134" s="58"/>
      <c r="K134" s="58"/>
      <c r="L134" s="58"/>
      <c r="M134" s="58"/>
      <c r="N134" s="58"/>
      <c r="O134" s="58"/>
      <c r="P134" s="58"/>
      <c r="Q134" s="58"/>
      <c r="R134" s="197">
        <f>SUM(Tableau1[[#This Row],[Colonne6]:[Colonne5]])</f>
        <v>50</v>
      </c>
      <c r="S134" s="55">
        <f t="shared" si="23"/>
        <v>1</v>
      </c>
      <c r="T134" s="130">
        <f t="shared" si="24"/>
        <v>1</v>
      </c>
      <c r="U134" s="128" t="str">
        <f t="shared" si="21"/>
        <v/>
      </c>
      <c r="V134" s="90">
        <f t="shared" si="22"/>
        <v>0</v>
      </c>
      <c r="W134" s="113"/>
      <c r="X134" s="174">
        <f t="shared" si="25"/>
        <v>0</v>
      </c>
      <c r="Y134" s="175">
        <f t="shared" si="26"/>
        <v>0</v>
      </c>
      <c r="Z134" s="170">
        <f t="shared" si="27"/>
        <v>0</v>
      </c>
      <c r="AA134" s="180">
        <f t="shared" si="28"/>
        <v>0</v>
      </c>
      <c r="AB134" s="184">
        <f t="shared" si="29"/>
        <v>0</v>
      </c>
      <c r="AC134" s="187">
        <f t="shared" si="30"/>
        <v>0</v>
      </c>
      <c r="AD134" s="192">
        <f t="shared" si="31"/>
        <v>0</v>
      </c>
    </row>
    <row r="135" spans="1:30" x14ac:dyDescent="0.2">
      <c r="A135" s="61" t="str">
        <f t="shared" ref="A135:A198" si="36">IF(W135="","en chèque","")</f>
        <v/>
      </c>
      <c r="B135" s="61">
        <v>128</v>
      </c>
      <c r="C135" s="133">
        <f>'Base de données'!B129</f>
        <v>0</v>
      </c>
      <c r="D135" s="82">
        <f>'Base de données'!C129</f>
        <v>0</v>
      </c>
      <c r="E135" s="58">
        <v>128</v>
      </c>
      <c r="F135" s="58">
        <v>28</v>
      </c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197">
        <f>SUM(Tableau1[[#This Row],[Colonne6]:[Colonne5]])</f>
        <v>28</v>
      </c>
      <c r="S135" s="55">
        <f t="shared" si="23"/>
        <v>1</v>
      </c>
      <c r="T135" s="130">
        <f t="shared" si="24"/>
        <v>1</v>
      </c>
      <c r="U135" s="128" t="str">
        <f t="shared" ref="U135:U198" si="37">IF(C135&lt;=0,"",(S135-T135)*$C$1)</f>
        <v/>
      </c>
      <c r="V135" s="90">
        <f t="shared" ref="V135:V198" si="38">IF(C135&lt;&gt;0,((R135-U135)-$C$2),0)</f>
        <v>0</v>
      </c>
      <c r="W135" s="113">
        <f t="shared" ref="W135:W144" si="39">V135</f>
        <v>0</v>
      </c>
      <c r="X135" s="174">
        <f t="shared" si="25"/>
        <v>0</v>
      </c>
      <c r="Y135" s="175">
        <f t="shared" si="26"/>
        <v>0</v>
      </c>
      <c r="Z135" s="170">
        <f t="shared" si="27"/>
        <v>0</v>
      </c>
      <c r="AA135" s="180">
        <f t="shared" si="28"/>
        <v>0</v>
      </c>
      <c r="AB135" s="184">
        <f t="shared" si="29"/>
        <v>0</v>
      </c>
      <c r="AC135" s="187">
        <f t="shared" si="30"/>
        <v>0</v>
      </c>
      <c r="AD135" s="192">
        <f t="shared" si="31"/>
        <v>0</v>
      </c>
    </row>
    <row r="136" spans="1:30" x14ac:dyDescent="0.2">
      <c r="A136" s="61" t="str">
        <f t="shared" si="36"/>
        <v/>
      </c>
      <c r="B136" s="61">
        <v>129</v>
      </c>
      <c r="C136" s="133">
        <f>'Base de données'!B130</f>
        <v>0</v>
      </c>
      <c r="D136" s="82">
        <f>'Base de données'!C130</f>
        <v>0</v>
      </c>
      <c r="E136" s="58">
        <v>129</v>
      </c>
      <c r="F136" s="58">
        <v>30</v>
      </c>
      <c r="G136" s="58"/>
      <c r="H136" s="58"/>
      <c r="I136" s="58"/>
      <c r="J136" s="58"/>
      <c r="K136" s="58"/>
      <c r="L136" s="58"/>
      <c r="M136" s="58"/>
      <c r="N136" s="58"/>
      <c r="O136" s="58"/>
      <c r="P136" s="58"/>
      <c r="Q136" s="58"/>
      <c r="R136" s="197">
        <f>SUM(Tableau1[[#This Row],[Colonne6]:[Colonne5]])</f>
        <v>30</v>
      </c>
      <c r="S136" s="55">
        <f t="shared" ref="S136:S199" si="40">COUNTIF($F$5:$Q$5,"&gt;1000")</f>
        <v>1</v>
      </c>
      <c r="T136" s="130">
        <f t="shared" ref="T136:T199" si="41">COUNTA(F136:Q136)</f>
        <v>1</v>
      </c>
      <c r="U136" s="128" t="str">
        <f t="shared" si="37"/>
        <v/>
      </c>
      <c r="V136" s="90">
        <f t="shared" si="38"/>
        <v>0</v>
      </c>
      <c r="W136" s="113">
        <f t="shared" si="39"/>
        <v>0</v>
      </c>
      <c r="X136" s="174">
        <f t="shared" ref="X136:X199" si="42">ROUNDDOWN(W136/$X$3,0)</f>
        <v>0</v>
      </c>
      <c r="Y136" s="175">
        <f t="shared" ref="Y136:Y199" si="43">ROUNDDOWN((W136-(X136*$X$3))/$Y$3,0)</f>
        <v>0</v>
      </c>
      <c r="Z136" s="170">
        <f t="shared" ref="Z136:Z199" si="44">ROUNDDOWN(((W136-(X136*$X$3))-(Y136*$Y$3))/$Z$3,0)</f>
        <v>0</v>
      </c>
      <c r="AA136" s="180">
        <f t="shared" ref="AA136:AA199" si="45">ROUNDDOWN((((W136-(X136*$X$3))-(Y136*$Y$3))-(Z136*$Z$3))/$AA$3,0)</f>
        <v>0</v>
      </c>
      <c r="AB136" s="184">
        <f t="shared" ref="AB136:AB199" si="46">ROUNDDOWN(((((W136-(X136*$X$3))-(Y136*$Y$3))-(Z136*$Z$3))-(AA136*$AA$3))/$AB$3,0)</f>
        <v>0</v>
      </c>
      <c r="AC136" s="187">
        <f t="shared" ref="AC136:AC199" si="47">ROUNDDOWN((((((W136-(X136*$X$3))-(Y136*$Y$3))-(Z136*$Z$3))-(AA136*$AA$3))-(AB136*$AB$3))/$AC$3,0)</f>
        <v>0</v>
      </c>
      <c r="AD136" s="192">
        <f t="shared" ref="AD136:AD199" si="48">ROUNDDOWN(((((((W136-(X136*$X$3))-(Y136*$Y$3))-(Z136*$Z$3))-(AA136*$AA$3))-(AB136*$AB$3))-(AC136*$AC$3))/$AD$3,0)</f>
        <v>0</v>
      </c>
    </row>
    <row r="137" spans="1:30" x14ac:dyDescent="0.2">
      <c r="A137" s="61" t="str">
        <f t="shared" si="36"/>
        <v/>
      </c>
      <c r="B137" s="61">
        <v>130</v>
      </c>
      <c r="C137" s="133">
        <f>'Base de données'!B131</f>
        <v>0</v>
      </c>
      <c r="D137" s="82">
        <f>'Base de données'!C131</f>
        <v>0</v>
      </c>
      <c r="E137" s="58">
        <v>130</v>
      </c>
      <c r="F137" s="58">
        <v>23</v>
      </c>
      <c r="G137" s="58"/>
      <c r="H137" s="58"/>
      <c r="I137" s="58"/>
      <c r="J137" s="58"/>
      <c r="K137" s="58"/>
      <c r="L137" s="58"/>
      <c r="M137" s="58"/>
      <c r="N137" s="58"/>
      <c r="O137" s="58"/>
      <c r="P137" s="58"/>
      <c r="Q137" s="58"/>
      <c r="R137" s="197">
        <f>SUM(Tableau1[[#This Row],[Colonne6]:[Colonne5]])</f>
        <v>23</v>
      </c>
      <c r="S137" s="55">
        <f t="shared" si="40"/>
        <v>1</v>
      </c>
      <c r="T137" s="130">
        <f t="shared" si="41"/>
        <v>1</v>
      </c>
      <c r="U137" s="128" t="str">
        <f t="shared" si="37"/>
        <v/>
      </c>
      <c r="V137" s="90">
        <f t="shared" si="38"/>
        <v>0</v>
      </c>
      <c r="W137" s="113">
        <f t="shared" si="39"/>
        <v>0</v>
      </c>
      <c r="X137" s="174">
        <f t="shared" si="42"/>
        <v>0</v>
      </c>
      <c r="Y137" s="175">
        <f t="shared" si="43"/>
        <v>0</v>
      </c>
      <c r="Z137" s="170">
        <f t="shared" si="44"/>
        <v>0</v>
      </c>
      <c r="AA137" s="180">
        <f t="shared" si="45"/>
        <v>0</v>
      </c>
      <c r="AB137" s="184">
        <f t="shared" si="46"/>
        <v>0</v>
      </c>
      <c r="AC137" s="187">
        <f t="shared" si="47"/>
        <v>0</v>
      </c>
      <c r="AD137" s="192">
        <f t="shared" si="48"/>
        <v>0</v>
      </c>
    </row>
    <row r="138" spans="1:30" x14ac:dyDescent="0.2">
      <c r="A138" s="61" t="str">
        <f t="shared" si="36"/>
        <v/>
      </c>
      <c r="B138" s="61">
        <v>131</v>
      </c>
      <c r="C138" s="133">
        <f>'Base de données'!B132</f>
        <v>0</v>
      </c>
      <c r="D138" s="82">
        <f>'Base de données'!C132</f>
        <v>0</v>
      </c>
      <c r="E138" s="58">
        <v>131</v>
      </c>
      <c r="F138" s="58">
        <v>40</v>
      </c>
      <c r="G138" s="58"/>
      <c r="H138" s="58"/>
      <c r="I138" s="58"/>
      <c r="J138" s="58"/>
      <c r="K138" s="58"/>
      <c r="L138" s="58"/>
      <c r="M138" s="58"/>
      <c r="N138" s="58"/>
      <c r="O138" s="58"/>
      <c r="P138" s="58"/>
      <c r="Q138" s="58"/>
      <c r="R138" s="197">
        <f>SUM(Tableau1[[#This Row],[Colonne6]:[Colonne5]])</f>
        <v>40</v>
      </c>
      <c r="S138" s="55">
        <f t="shared" si="40"/>
        <v>1</v>
      </c>
      <c r="T138" s="130">
        <f t="shared" si="41"/>
        <v>1</v>
      </c>
      <c r="U138" s="128" t="str">
        <f t="shared" si="37"/>
        <v/>
      </c>
      <c r="V138" s="90">
        <f t="shared" si="38"/>
        <v>0</v>
      </c>
      <c r="W138" s="113">
        <f t="shared" si="39"/>
        <v>0</v>
      </c>
      <c r="X138" s="174">
        <f t="shared" si="42"/>
        <v>0</v>
      </c>
      <c r="Y138" s="175">
        <f t="shared" si="43"/>
        <v>0</v>
      </c>
      <c r="Z138" s="170">
        <f t="shared" si="44"/>
        <v>0</v>
      </c>
      <c r="AA138" s="180">
        <f t="shared" si="45"/>
        <v>0</v>
      </c>
      <c r="AB138" s="184">
        <f t="shared" si="46"/>
        <v>0</v>
      </c>
      <c r="AC138" s="187">
        <f t="shared" si="47"/>
        <v>0</v>
      </c>
      <c r="AD138" s="192">
        <f t="shared" si="48"/>
        <v>0</v>
      </c>
    </row>
    <row r="139" spans="1:30" x14ac:dyDescent="0.2">
      <c r="A139" s="61" t="str">
        <f t="shared" si="36"/>
        <v/>
      </c>
      <c r="B139" s="61">
        <v>132</v>
      </c>
      <c r="C139" s="133">
        <f>'Base de données'!B133</f>
        <v>0</v>
      </c>
      <c r="D139" s="82">
        <f>'Base de données'!C133</f>
        <v>0</v>
      </c>
      <c r="E139" s="58">
        <v>132</v>
      </c>
      <c r="F139" s="58">
        <v>24</v>
      </c>
      <c r="G139" s="58"/>
      <c r="H139" s="58"/>
      <c r="I139" s="58"/>
      <c r="J139" s="58"/>
      <c r="K139" s="58"/>
      <c r="L139" s="58"/>
      <c r="M139" s="58"/>
      <c r="N139" s="58"/>
      <c r="O139" s="58"/>
      <c r="P139" s="58"/>
      <c r="Q139" s="58"/>
      <c r="R139" s="197">
        <f>SUM(Tableau1[[#This Row],[Colonne6]:[Colonne5]])</f>
        <v>24</v>
      </c>
      <c r="S139" s="55">
        <f t="shared" si="40"/>
        <v>1</v>
      </c>
      <c r="T139" s="130">
        <f t="shared" si="41"/>
        <v>1</v>
      </c>
      <c r="U139" s="128" t="str">
        <f t="shared" si="37"/>
        <v/>
      </c>
      <c r="V139" s="90">
        <f t="shared" si="38"/>
        <v>0</v>
      </c>
      <c r="W139" s="113">
        <f t="shared" si="39"/>
        <v>0</v>
      </c>
      <c r="X139" s="174">
        <f t="shared" si="42"/>
        <v>0</v>
      </c>
      <c r="Y139" s="175">
        <f t="shared" si="43"/>
        <v>0</v>
      </c>
      <c r="Z139" s="170">
        <f t="shared" si="44"/>
        <v>0</v>
      </c>
      <c r="AA139" s="180">
        <f t="shared" si="45"/>
        <v>0</v>
      </c>
      <c r="AB139" s="184">
        <f t="shared" si="46"/>
        <v>0</v>
      </c>
      <c r="AC139" s="187">
        <f t="shared" si="47"/>
        <v>0</v>
      </c>
      <c r="AD139" s="192">
        <f t="shared" si="48"/>
        <v>0</v>
      </c>
    </row>
    <row r="140" spans="1:30" x14ac:dyDescent="0.2">
      <c r="A140" s="61" t="str">
        <f t="shared" si="36"/>
        <v/>
      </c>
      <c r="B140" s="61">
        <v>133</v>
      </c>
      <c r="C140" s="133">
        <f>'Base de données'!B134</f>
        <v>0</v>
      </c>
      <c r="D140" s="82">
        <f>'Base de données'!C134</f>
        <v>0</v>
      </c>
      <c r="E140" s="58">
        <v>133</v>
      </c>
      <c r="F140" s="58">
        <v>50</v>
      </c>
      <c r="G140" s="58"/>
      <c r="H140" s="58"/>
      <c r="I140" s="58"/>
      <c r="J140" s="58"/>
      <c r="K140" s="58"/>
      <c r="L140" s="58"/>
      <c r="M140" s="58"/>
      <c r="N140" s="58"/>
      <c r="O140" s="58"/>
      <c r="P140" s="58"/>
      <c r="Q140" s="58"/>
      <c r="R140" s="197">
        <f>SUM(Tableau1[[#This Row],[Colonne6]:[Colonne5]])</f>
        <v>50</v>
      </c>
      <c r="S140" s="55">
        <f t="shared" si="40"/>
        <v>1</v>
      </c>
      <c r="T140" s="130">
        <f t="shared" si="41"/>
        <v>1</v>
      </c>
      <c r="U140" s="128" t="str">
        <f t="shared" si="37"/>
        <v/>
      </c>
      <c r="V140" s="90">
        <f t="shared" si="38"/>
        <v>0</v>
      </c>
      <c r="W140" s="113">
        <f t="shared" si="39"/>
        <v>0</v>
      </c>
      <c r="X140" s="174">
        <f t="shared" si="42"/>
        <v>0</v>
      </c>
      <c r="Y140" s="175">
        <f t="shared" si="43"/>
        <v>0</v>
      </c>
      <c r="Z140" s="170">
        <f t="shared" si="44"/>
        <v>0</v>
      </c>
      <c r="AA140" s="180">
        <f t="shared" si="45"/>
        <v>0</v>
      </c>
      <c r="AB140" s="184">
        <f t="shared" si="46"/>
        <v>0</v>
      </c>
      <c r="AC140" s="187">
        <f t="shared" si="47"/>
        <v>0</v>
      </c>
      <c r="AD140" s="192">
        <f t="shared" si="48"/>
        <v>0</v>
      </c>
    </row>
    <row r="141" spans="1:30" x14ac:dyDescent="0.2">
      <c r="A141" s="61" t="str">
        <f t="shared" si="36"/>
        <v/>
      </c>
      <c r="B141" s="61">
        <v>134</v>
      </c>
      <c r="C141" s="133">
        <f>'Base de données'!B135</f>
        <v>0</v>
      </c>
      <c r="D141" s="82">
        <f>'Base de données'!C135</f>
        <v>0</v>
      </c>
      <c r="E141" s="58">
        <v>134</v>
      </c>
      <c r="F141" s="58">
        <v>50</v>
      </c>
      <c r="G141" s="58"/>
      <c r="H141" s="58"/>
      <c r="I141" s="58"/>
      <c r="J141" s="58"/>
      <c r="K141" s="58"/>
      <c r="L141" s="58"/>
      <c r="M141" s="58"/>
      <c r="N141" s="58"/>
      <c r="O141" s="58"/>
      <c r="P141" s="58"/>
      <c r="Q141" s="58"/>
      <c r="R141" s="197">
        <f>SUM(Tableau1[[#This Row],[Colonne6]:[Colonne5]])</f>
        <v>50</v>
      </c>
      <c r="S141" s="55">
        <f t="shared" si="40"/>
        <v>1</v>
      </c>
      <c r="T141" s="130">
        <f t="shared" si="41"/>
        <v>1</v>
      </c>
      <c r="U141" s="128" t="str">
        <f t="shared" si="37"/>
        <v/>
      </c>
      <c r="V141" s="90">
        <f t="shared" si="38"/>
        <v>0</v>
      </c>
      <c r="W141" s="113">
        <f t="shared" si="39"/>
        <v>0</v>
      </c>
      <c r="X141" s="174">
        <f t="shared" si="42"/>
        <v>0</v>
      </c>
      <c r="Y141" s="175">
        <f t="shared" si="43"/>
        <v>0</v>
      </c>
      <c r="Z141" s="170">
        <f t="shared" si="44"/>
        <v>0</v>
      </c>
      <c r="AA141" s="180">
        <f t="shared" si="45"/>
        <v>0</v>
      </c>
      <c r="AB141" s="184">
        <f t="shared" si="46"/>
        <v>0</v>
      </c>
      <c r="AC141" s="187">
        <f t="shared" si="47"/>
        <v>0</v>
      </c>
      <c r="AD141" s="192">
        <f t="shared" si="48"/>
        <v>0</v>
      </c>
    </row>
    <row r="142" spans="1:30" x14ac:dyDescent="0.2">
      <c r="A142" s="61" t="str">
        <f t="shared" si="36"/>
        <v>en chèque</v>
      </c>
      <c r="B142" s="61">
        <v>135</v>
      </c>
      <c r="C142" s="133">
        <f>'Base de données'!B136</f>
        <v>0</v>
      </c>
      <c r="D142" s="82">
        <f>'Base de données'!C136</f>
        <v>0</v>
      </c>
      <c r="E142" s="58">
        <v>135</v>
      </c>
      <c r="F142" s="58">
        <v>43</v>
      </c>
      <c r="G142" s="58"/>
      <c r="H142" s="58"/>
      <c r="I142" s="58"/>
      <c r="J142" s="58"/>
      <c r="K142" s="58"/>
      <c r="L142" s="58"/>
      <c r="M142" s="58"/>
      <c r="N142" s="58"/>
      <c r="O142" s="58"/>
      <c r="P142" s="58"/>
      <c r="Q142" s="58"/>
      <c r="R142" s="197">
        <f>SUM(Tableau1[[#This Row],[Colonne6]:[Colonne5]])</f>
        <v>43</v>
      </c>
      <c r="S142" s="55">
        <f t="shared" si="40"/>
        <v>1</v>
      </c>
      <c r="T142" s="130">
        <f t="shared" si="41"/>
        <v>1</v>
      </c>
      <c r="U142" s="128" t="str">
        <f t="shared" si="37"/>
        <v/>
      </c>
      <c r="V142" s="90">
        <f t="shared" si="38"/>
        <v>0</v>
      </c>
      <c r="W142" s="113"/>
      <c r="X142" s="174">
        <f t="shared" si="42"/>
        <v>0</v>
      </c>
      <c r="Y142" s="175">
        <f t="shared" si="43"/>
        <v>0</v>
      </c>
      <c r="Z142" s="170">
        <f t="shared" si="44"/>
        <v>0</v>
      </c>
      <c r="AA142" s="180">
        <f t="shared" si="45"/>
        <v>0</v>
      </c>
      <c r="AB142" s="184">
        <f t="shared" si="46"/>
        <v>0</v>
      </c>
      <c r="AC142" s="187">
        <f t="shared" si="47"/>
        <v>0</v>
      </c>
      <c r="AD142" s="192">
        <f t="shared" si="48"/>
        <v>0</v>
      </c>
    </row>
    <row r="143" spans="1:30" x14ac:dyDescent="0.2">
      <c r="A143" s="61" t="str">
        <f t="shared" si="36"/>
        <v/>
      </c>
      <c r="B143" s="61">
        <v>136</v>
      </c>
      <c r="C143" s="133">
        <f>'Base de données'!B137</f>
        <v>0</v>
      </c>
      <c r="D143" s="82">
        <f>'Base de données'!C137</f>
        <v>0</v>
      </c>
      <c r="E143" s="58">
        <v>136</v>
      </c>
      <c r="F143" s="58">
        <v>30</v>
      </c>
      <c r="G143" s="58"/>
      <c r="H143" s="58"/>
      <c r="I143" s="58"/>
      <c r="J143" s="58"/>
      <c r="K143" s="58"/>
      <c r="L143" s="58"/>
      <c r="M143" s="58"/>
      <c r="N143" s="58"/>
      <c r="O143" s="58"/>
      <c r="P143" s="58"/>
      <c r="Q143" s="58"/>
      <c r="R143" s="197">
        <f>SUM(Tableau1[[#This Row],[Colonne6]:[Colonne5]])</f>
        <v>30</v>
      </c>
      <c r="S143" s="55">
        <f t="shared" si="40"/>
        <v>1</v>
      </c>
      <c r="T143" s="130">
        <f t="shared" si="41"/>
        <v>1</v>
      </c>
      <c r="U143" s="128" t="str">
        <f t="shared" si="37"/>
        <v/>
      </c>
      <c r="V143" s="90">
        <f t="shared" si="38"/>
        <v>0</v>
      </c>
      <c r="W143" s="113">
        <f t="shared" si="39"/>
        <v>0</v>
      </c>
      <c r="X143" s="174">
        <f t="shared" si="42"/>
        <v>0</v>
      </c>
      <c r="Y143" s="175">
        <f t="shared" si="43"/>
        <v>0</v>
      </c>
      <c r="Z143" s="170">
        <f t="shared" si="44"/>
        <v>0</v>
      </c>
      <c r="AA143" s="180">
        <f t="shared" si="45"/>
        <v>0</v>
      </c>
      <c r="AB143" s="184">
        <f t="shared" si="46"/>
        <v>0</v>
      </c>
      <c r="AC143" s="187">
        <f t="shared" si="47"/>
        <v>0</v>
      </c>
      <c r="AD143" s="192">
        <f t="shared" si="48"/>
        <v>0</v>
      </c>
    </row>
    <row r="144" spans="1:30" x14ac:dyDescent="0.2">
      <c r="A144" s="61" t="str">
        <f t="shared" si="36"/>
        <v/>
      </c>
      <c r="B144" s="61">
        <v>137</v>
      </c>
      <c r="C144" s="133">
        <f>'Base de données'!B138</f>
        <v>0</v>
      </c>
      <c r="D144" s="82">
        <f>'Base de données'!C138</f>
        <v>0</v>
      </c>
      <c r="E144" s="58">
        <v>137</v>
      </c>
      <c r="F144" s="58">
        <v>20</v>
      </c>
      <c r="G144" s="58"/>
      <c r="H144" s="58"/>
      <c r="I144" s="58"/>
      <c r="J144" s="58"/>
      <c r="K144" s="58"/>
      <c r="L144" s="58"/>
      <c r="M144" s="58"/>
      <c r="N144" s="58"/>
      <c r="O144" s="58"/>
      <c r="P144" s="58"/>
      <c r="Q144" s="58"/>
      <c r="R144" s="197">
        <f>SUM(Tableau1[[#This Row],[Colonne6]:[Colonne5]])</f>
        <v>20</v>
      </c>
      <c r="S144" s="55">
        <f t="shared" si="40"/>
        <v>1</v>
      </c>
      <c r="T144" s="130">
        <f t="shared" si="41"/>
        <v>1</v>
      </c>
      <c r="U144" s="128" t="str">
        <f t="shared" si="37"/>
        <v/>
      </c>
      <c r="V144" s="90">
        <f t="shared" si="38"/>
        <v>0</v>
      </c>
      <c r="W144" s="113">
        <f t="shared" si="39"/>
        <v>0</v>
      </c>
      <c r="X144" s="174">
        <f t="shared" si="42"/>
        <v>0</v>
      </c>
      <c r="Y144" s="175">
        <f t="shared" si="43"/>
        <v>0</v>
      </c>
      <c r="Z144" s="170">
        <f t="shared" si="44"/>
        <v>0</v>
      </c>
      <c r="AA144" s="180">
        <f t="shared" si="45"/>
        <v>0</v>
      </c>
      <c r="AB144" s="184">
        <f t="shared" si="46"/>
        <v>0</v>
      </c>
      <c r="AC144" s="187">
        <f t="shared" si="47"/>
        <v>0</v>
      </c>
      <c r="AD144" s="192">
        <f t="shared" si="48"/>
        <v>0</v>
      </c>
    </row>
    <row r="145" spans="1:30" x14ac:dyDescent="0.2">
      <c r="A145" s="61" t="str">
        <f t="shared" si="36"/>
        <v>en chèque</v>
      </c>
      <c r="B145" s="61">
        <v>138</v>
      </c>
      <c r="C145" s="133">
        <f>'Base de données'!B139</f>
        <v>0</v>
      </c>
      <c r="D145" s="82">
        <f>'Base de données'!C139</f>
        <v>0</v>
      </c>
      <c r="E145" s="58">
        <v>138</v>
      </c>
      <c r="F145" s="58">
        <v>30</v>
      </c>
      <c r="G145" s="58"/>
      <c r="H145" s="58"/>
      <c r="I145" s="58"/>
      <c r="J145" s="58"/>
      <c r="K145" s="58"/>
      <c r="L145" s="58"/>
      <c r="M145" s="58"/>
      <c r="N145" s="58"/>
      <c r="O145" s="58"/>
      <c r="P145" s="58"/>
      <c r="Q145" s="58"/>
      <c r="R145" s="197">
        <f>SUM(Tableau1[[#This Row],[Colonne6]:[Colonne5]])</f>
        <v>30</v>
      </c>
      <c r="S145" s="55">
        <f t="shared" si="40"/>
        <v>1</v>
      </c>
      <c r="T145" s="130">
        <f t="shared" si="41"/>
        <v>1</v>
      </c>
      <c r="U145" s="128" t="str">
        <f t="shared" si="37"/>
        <v/>
      </c>
      <c r="V145" s="90">
        <f t="shared" si="38"/>
        <v>0</v>
      </c>
      <c r="W145" s="113"/>
      <c r="X145" s="174">
        <f t="shared" si="42"/>
        <v>0</v>
      </c>
      <c r="Y145" s="175">
        <f t="shared" si="43"/>
        <v>0</v>
      </c>
      <c r="Z145" s="170">
        <f t="shared" si="44"/>
        <v>0</v>
      </c>
      <c r="AA145" s="180">
        <f t="shared" si="45"/>
        <v>0</v>
      </c>
      <c r="AB145" s="184">
        <f t="shared" si="46"/>
        <v>0</v>
      </c>
      <c r="AC145" s="187">
        <f t="shared" si="47"/>
        <v>0</v>
      </c>
      <c r="AD145" s="192">
        <f t="shared" si="48"/>
        <v>0</v>
      </c>
    </row>
    <row r="146" spans="1:30" x14ac:dyDescent="0.2">
      <c r="A146" s="61" t="str">
        <f t="shared" si="36"/>
        <v>en chèque</v>
      </c>
      <c r="B146" s="61">
        <v>139</v>
      </c>
      <c r="C146" s="133">
        <f>'Base de données'!B140</f>
        <v>0</v>
      </c>
      <c r="D146" s="82">
        <f>'Base de données'!C140</f>
        <v>0</v>
      </c>
      <c r="E146" s="58">
        <v>139</v>
      </c>
      <c r="F146" s="58">
        <v>25</v>
      </c>
      <c r="G146" s="58"/>
      <c r="H146" s="58"/>
      <c r="I146" s="58"/>
      <c r="J146" s="58"/>
      <c r="K146" s="58"/>
      <c r="L146" s="58"/>
      <c r="M146" s="58"/>
      <c r="N146" s="58"/>
      <c r="O146" s="58"/>
      <c r="P146" s="58"/>
      <c r="Q146" s="58"/>
      <c r="R146" s="197">
        <f>SUM(Tableau1[[#This Row],[Colonne6]:[Colonne5]])</f>
        <v>25</v>
      </c>
      <c r="S146" s="55">
        <f t="shared" si="40"/>
        <v>1</v>
      </c>
      <c r="T146" s="130">
        <f t="shared" si="41"/>
        <v>1</v>
      </c>
      <c r="U146" s="128" t="str">
        <f t="shared" si="37"/>
        <v/>
      </c>
      <c r="V146" s="90">
        <f t="shared" si="38"/>
        <v>0</v>
      </c>
      <c r="W146" s="113"/>
      <c r="X146" s="174">
        <f t="shared" si="42"/>
        <v>0</v>
      </c>
      <c r="Y146" s="175">
        <f t="shared" si="43"/>
        <v>0</v>
      </c>
      <c r="Z146" s="170">
        <f t="shared" si="44"/>
        <v>0</v>
      </c>
      <c r="AA146" s="180">
        <f t="shared" si="45"/>
        <v>0</v>
      </c>
      <c r="AB146" s="184">
        <f t="shared" si="46"/>
        <v>0</v>
      </c>
      <c r="AC146" s="187">
        <f t="shared" si="47"/>
        <v>0</v>
      </c>
      <c r="AD146" s="192">
        <f t="shared" si="48"/>
        <v>0</v>
      </c>
    </row>
    <row r="147" spans="1:30" x14ac:dyDescent="0.2">
      <c r="A147" s="61" t="str">
        <f t="shared" si="36"/>
        <v>en chèque</v>
      </c>
      <c r="B147" s="61">
        <v>140</v>
      </c>
      <c r="C147" s="133">
        <f>'Base de données'!B141</f>
        <v>0</v>
      </c>
      <c r="D147" s="82">
        <f>'Base de données'!C141</f>
        <v>0</v>
      </c>
      <c r="E147" s="58">
        <v>140</v>
      </c>
      <c r="F147" s="58">
        <v>25</v>
      </c>
      <c r="G147" s="58"/>
      <c r="H147" s="58"/>
      <c r="I147" s="58"/>
      <c r="J147" s="58"/>
      <c r="K147" s="58"/>
      <c r="L147" s="58"/>
      <c r="M147" s="58"/>
      <c r="N147" s="58"/>
      <c r="O147" s="58"/>
      <c r="P147" s="58"/>
      <c r="Q147" s="58"/>
      <c r="R147" s="197">
        <f>SUM(Tableau1[[#This Row],[Colonne6]:[Colonne5]])</f>
        <v>25</v>
      </c>
      <c r="S147" s="55">
        <f t="shared" si="40"/>
        <v>1</v>
      </c>
      <c r="T147" s="130">
        <f t="shared" si="41"/>
        <v>1</v>
      </c>
      <c r="U147" s="128" t="str">
        <f t="shared" si="37"/>
        <v/>
      </c>
      <c r="V147" s="90">
        <f t="shared" si="38"/>
        <v>0</v>
      </c>
      <c r="W147" s="113"/>
      <c r="X147" s="174">
        <f t="shared" si="42"/>
        <v>0</v>
      </c>
      <c r="Y147" s="175">
        <f t="shared" si="43"/>
        <v>0</v>
      </c>
      <c r="Z147" s="170">
        <f t="shared" si="44"/>
        <v>0</v>
      </c>
      <c r="AA147" s="180">
        <f t="shared" si="45"/>
        <v>0</v>
      </c>
      <c r="AB147" s="184">
        <f t="shared" si="46"/>
        <v>0</v>
      </c>
      <c r="AC147" s="187">
        <f t="shared" si="47"/>
        <v>0</v>
      </c>
      <c r="AD147" s="192">
        <f t="shared" si="48"/>
        <v>0</v>
      </c>
    </row>
    <row r="148" spans="1:30" x14ac:dyDescent="0.2">
      <c r="A148" s="61" t="str">
        <f t="shared" si="36"/>
        <v>en chèque</v>
      </c>
      <c r="B148" s="61">
        <v>141</v>
      </c>
      <c r="C148" s="133">
        <f>'Base de données'!B142</f>
        <v>0</v>
      </c>
      <c r="D148" s="82">
        <f>'Base de données'!C142</f>
        <v>0</v>
      </c>
      <c r="E148" s="58">
        <v>141</v>
      </c>
      <c r="F148" s="58">
        <v>30</v>
      </c>
      <c r="G148" s="58"/>
      <c r="H148" s="58"/>
      <c r="I148" s="58"/>
      <c r="J148" s="58"/>
      <c r="K148" s="58"/>
      <c r="L148" s="58"/>
      <c r="M148" s="58"/>
      <c r="N148" s="58"/>
      <c r="O148" s="58"/>
      <c r="P148" s="58"/>
      <c r="Q148" s="58"/>
      <c r="R148" s="197">
        <f>SUM(Tableau1[[#This Row],[Colonne6]:[Colonne5]])</f>
        <v>30</v>
      </c>
      <c r="S148" s="55">
        <f t="shared" si="40"/>
        <v>1</v>
      </c>
      <c r="T148" s="130">
        <f t="shared" si="41"/>
        <v>1</v>
      </c>
      <c r="U148" s="128" t="str">
        <f t="shared" si="37"/>
        <v/>
      </c>
      <c r="V148" s="90">
        <f t="shared" si="38"/>
        <v>0</v>
      </c>
      <c r="W148" s="113"/>
      <c r="X148" s="174">
        <f t="shared" si="42"/>
        <v>0</v>
      </c>
      <c r="Y148" s="175">
        <f t="shared" si="43"/>
        <v>0</v>
      </c>
      <c r="Z148" s="170">
        <f t="shared" si="44"/>
        <v>0</v>
      </c>
      <c r="AA148" s="180">
        <f t="shared" si="45"/>
        <v>0</v>
      </c>
      <c r="AB148" s="184">
        <f t="shared" si="46"/>
        <v>0</v>
      </c>
      <c r="AC148" s="187">
        <f t="shared" si="47"/>
        <v>0</v>
      </c>
      <c r="AD148" s="192">
        <f t="shared" si="48"/>
        <v>0</v>
      </c>
    </row>
    <row r="149" spans="1:30" x14ac:dyDescent="0.2">
      <c r="A149" s="61" t="str">
        <f t="shared" si="36"/>
        <v>en chèque</v>
      </c>
      <c r="B149" s="61">
        <v>142</v>
      </c>
      <c r="C149" s="133">
        <f>'Base de données'!B143</f>
        <v>0</v>
      </c>
      <c r="D149" s="82">
        <f>'Base de données'!C143</f>
        <v>0</v>
      </c>
      <c r="E149" s="58">
        <v>142</v>
      </c>
      <c r="F149" s="58">
        <v>40</v>
      </c>
      <c r="G149" s="58"/>
      <c r="H149" s="58"/>
      <c r="I149" s="58"/>
      <c r="J149" s="58"/>
      <c r="K149" s="58"/>
      <c r="L149" s="58"/>
      <c r="M149" s="58"/>
      <c r="N149" s="58"/>
      <c r="O149" s="58"/>
      <c r="P149" s="58"/>
      <c r="Q149" s="58"/>
      <c r="R149" s="197">
        <f>SUM(Tableau1[[#This Row],[Colonne6]:[Colonne5]])</f>
        <v>40</v>
      </c>
      <c r="S149" s="55">
        <f t="shared" si="40"/>
        <v>1</v>
      </c>
      <c r="T149" s="130">
        <f t="shared" si="41"/>
        <v>1</v>
      </c>
      <c r="U149" s="128" t="str">
        <f t="shared" si="37"/>
        <v/>
      </c>
      <c r="V149" s="90">
        <f t="shared" si="38"/>
        <v>0</v>
      </c>
      <c r="W149" s="113"/>
      <c r="X149" s="174">
        <f t="shared" si="42"/>
        <v>0</v>
      </c>
      <c r="Y149" s="175">
        <f t="shared" si="43"/>
        <v>0</v>
      </c>
      <c r="Z149" s="170">
        <f t="shared" si="44"/>
        <v>0</v>
      </c>
      <c r="AA149" s="180">
        <f t="shared" si="45"/>
        <v>0</v>
      </c>
      <c r="AB149" s="184">
        <f t="shared" si="46"/>
        <v>0</v>
      </c>
      <c r="AC149" s="187">
        <f t="shared" si="47"/>
        <v>0</v>
      </c>
      <c r="AD149" s="192">
        <f t="shared" si="48"/>
        <v>0</v>
      </c>
    </row>
    <row r="150" spans="1:30" x14ac:dyDescent="0.2">
      <c r="A150" s="61" t="str">
        <f t="shared" si="36"/>
        <v/>
      </c>
      <c r="B150" s="61">
        <v>143</v>
      </c>
      <c r="C150" s="133">
        <f>'Base de données'!B144</f>
        <v>0</v>
      </c>
      <c r="D150" s="82">
        <f>'Base de données'!C144</f>
        <v>0</v>
      </c>
      <c r="E150" s="58">
        <v>143</v>
      </c>
      <c r="F150" s="58">
        <v>30</v>
      </c>
      <c r="G150" s="58"/>
      <c r="H150" s="58"/>
      <c r="I150" s="58"/>
      <c r="J150" s="58"/>
      <c r="K150" s="58"/>
      <c r="L150" s="58"/>
      <c r="M150" s="58"/>
      <c r="N150" s="58"/>
      <c r="O150" s="58"/>
      <c r="P150" s="58"/>
      <c r="Q150" s="58"/>
      <c r="R150" s="197">
        <f>SUM(Tableau1[[#This Row],[Colonne6]:[Colonne5]])</f>
        <v>30</v>
      </c>
      <c r="S150" s="55">
        <f t="shared" si="40"/>
        <v>1</v>
      </c>
      <c r="T150" s="130">
        <f t="shared" si="41"/>
        <v>1</v>
      </c>
      <c r="U150" s="128" t="str">
        <f t="shared" si="37"/>
        <v/>
      </c>
      <c r="V150" s="90">
        <f t="shared" si="38"/>
        <v>0</v>
      </c>
      <c r="W150" s="113">
        <f>V150</f>
        <v>0</v>
      </c>
      <c r="X150" s="174">
        <f t="shared" si="42"/>
        <v>0</v>
      </c>
      <c r="Y150" s="175">
        <f t="shared" si="43"/>
        <v>0</v>
      </c>
      <c r="Z150" s="170">
        <f t="shared" si="44"/>
        <v>0</v>
      </c>
      <c r="AA150" s="180">
        <f t="shared" si="45"/>
        <v>0</v>
      </c>
      <c r="AB150" s="184">
        <f t="shared" si="46"/>
        <v>0</v>
      </c>
      <c r="AC150" s="187">
        <f t="shared" si="47"/>
        <v>0</v>
      </c>
      <c r="AD150" s="192">
        <f t="shared" si="48"/>
        <v>0</v>
      </c>
    </row>
    <row r="151" spans="1:30" x14ac:dyDescent="0.2">
      <c r="A151" s="61" t="str">
        <f t="shared" si="36"/>
        <v/>
      </c>
      <c r="B151" s="61">
        <v>144</v>
      </c>
      <c r="C151" s="133">
        <f>'Base de données'!B145</f>
        <v>0</v>
      </c>
      <c r="D151" s="82">
        <f>'Base de données'!C145</f>
        <v>0</v>
      </c>
      <c r="E151" s="58">
        <v>144</v>
      </c>
      <c r="F151" s="58">
        <v>50</v>
      </c>
      <c r="G151" s="58"/>
      <c r="H151" s="58"/>
      <c r="I151" s="58"/>
      <c r="J151" s="58"/>
      <c r="K151" s="58"/>
      <c r="L151" s="58"/>
      <c r="M151" s="58"/>
      <c r="N151" s="58"/>
      <c r="O151" s="58"/>
      <c r="P151" s="58"/>
      <c r="Q151" s="58"/>
      <c r="R151" s="197">
        <f>SUM(Tableau1[[#This Row],[Colonne6]:[Colonne5]])</f>
        <v>50</v>
      </c>
      <c r="S151" s="55">
        <f t="shared" si="40"/>
        <v>1</v>
      </c>
      <c r="T151" s="130">
        <f t="shared" si="41"/>
        <v>1</v>
      </c>
      <c r="U151" s="128" t="str">
        <f t="shared" si="37"/>
        <v/>
      </c>
      <c r="V151" s="90">
        <f t="shared" si="38"/>
        <v>0</v>
      </c>
      <c r="W151" s="113">
        <f>V151</f>
        <v>0</v>
      </c>
      <c r="X151" s="174">
        <f t="shared" si="42"/>
        <v>0</v>
      </c>
      <c r="Y151" s="175">
        <f t="shared" si="43"/>
        <v>0</v>
      </c>
      <c r="Z151" s="170">
        <f t="shared" si="44"/>
        <v>0</v>
      </c>
      <c r="AA151" s="180">
        <f t="shared" si="45"/>
        <v>0</v>
      </c>
      <c r="AB151" s="184">
        <f t="shared" si="46"/>
        <v>0</v>
      </c>
      <c r="AC151" s="187">
        <f t="shared" si="47"/>
        <v>0</v>
      </c>
      <c r="AD151" s="192">
        <f t="shared" si="48"/>
        <v>0</v>
      </c>
    </row>
    <row r="152" spans="1:30" x14ac:dyDescent="0.2">
      <c r="A152" s="61" t="str">
        <f t="shared" si="36"/>
        <v/>
      </c>
      <c r="B152" s="61">
        <v>145</v>
      </c>
      <c r="C152" s="133">
        <f>'Base de données'!B146</f>
        <v>0</v>
      </c>
      <c r="D152" s="82">
        <f>'Base de données'!C146</f>
        <v>0</v>
      </c>
      <c r="E152" s="58">
        <v>145</v>
      </c>
      <c r="F152" s="58">
        <v>103</v>
      </c>
      <c r="G152" s="58"/>
      <c r="H152" s="58"/>
      <c r="I152" s="58"/>
      <c r="J152" s="58"/>
      <c r="K152" s="58"/>
      <c r="L152" s="58"/>
      <c r="M152" s="58"/>
      <c r="N152" s="58"/>
      <c r="O152" s="58"/>
      <c r="P152" s="58"/>
      <c r="Q152" s="58"/>
      <c r="R152" s="197">
        <f>SUM(Tableau1[[#This Row],[Colonne6]:[Colonne5]])</f>
        <v>103</v>
      </c>
      <c r="S152" s="55">
        <f t="shared" si="40"/>
        <v>1</v>
      </c>
      <c r="T152" s="130">
        <f t="shared" si="41"/>
        <v>1</v>
      </c>
      <c r="U152" s="128" t="str">
        <f t="shared" si="37"/>
        <v/>
      </c>
      <c r="V152" s="90">
        <f t="shared" si="38"/>
        <v>0</v>
      </c>
      <c r="W152" s="113">
        <f>V152</f>
        <v>0</v>
      </c>
      <c r="X152" s="174">
        <f t="shared" si="42"/>
        <v>0</v>
      </c>
      <c r="Y152" s="175">
        <f t="shared" si="43"/>
        <v>0</v>
      </c>
      <c r="Z152" s="170">
        <f t="shared" si="44"/>
        <v>0</v>
      </c>
      <c r="AA152" s="180">
        <f t="shared" si="45"/>
        <v>0</v>
      </c>
      <c r="AB152" s="184">
        <f t="shared" si="46"/>
        <v>0</v>
      </c>
      <c r="AC152" s="187">
        <f t="shared" si="47"/>
        <v>0</v>
      </c>
      <c r="AD152" s="192">
        <f t="shared" si="48"/>
        <v>0</v>
      </c>
    </row>
    <row r="153" spans="1:30" x14ac:dyDescent="0.2">
      <c r="A153" s="61" t="str">
        <f t="shared" si="36"/>
        <v>en chèque</v>
      </c>
      <c r="B153" s="61">
        <v>146</v>
      </c>
      <c r="C153" s="133">
        <f>'Base de données'!B147</f>
        <v>0</v>
      </c>
      <c r="D153" s="82">
        <f>'Base de données'!C147</f>
        <v>0</v>
      </c>
      <c r="E153" s="58">
        <v>146</v>
      </c>
      <c r="F153" s="58">
        <v>50</v>
      </c>
      <c r="G153" s="58"/>
      <c r="H153" s="58"/>
      <c r="I153" s="58"/>
      <c r="J153" s="58"/>
      <c r="K153" s="58"/>
      <c r="L153" s="58"/>
      <c r="M153" s="58"/>
      <c r="N153" s="58"/>
      <c r="O153" s="58"/>
      <c r="P153" s="58"/>
      <c r="Q153" s="58"/>
      <c r="R153" s="197">
        <f>SUM(Tableau1[[#This Row],[Colonne6]:[Colonne5]])</f>
        <v>50</v>
      </c>
      <c r="S153" s="55">
        <f t="shared" si="40"/>
        <v>1</v>
      </c>
      <c r="T153" s="130">
        <f t="shared" si="41"/>
        <v>1</v>
      </c>
      <c r="U153" s="128" t="str">
        <f t="shared" si="37"/>
        <v/>
      </c>
      <c r="V153" s="90">
        <f t="shared" si="38"/>
        <v>0</v>
      </c>
      <c r="W153" s="113"/>
      <c r="X153" s="174">
        <f t="shared" si="42"/>
        <v>0</v>
      </c>
      <c r="Y153" s="175">
        <f t="shared" si="43"/>
        <v>0</v>
      </c>
      <c r="Z153" s="170">
        <f t="shared" si="44"/>
        <v>0</v>
      </c>
      <c r="AA153" s="180">
        <f t="shared" si="45"/>
        <v>0</v>
      </c>
      <c r="AB153" s="184">
        <f t="shared" si="46"/>
        <v>0</v>
      </c>
      <c r="AC153" s="187">
        <f t="shared" si="47"/>
        <v>0</v>
      </c>
      <c r="AD153" s="192">
        <f t="shared" si="48"/>
        <v>0</v>
      </c>
    </row>
    <row r="154" spans="1:30" x14ac:dyDescent="0.2">
      <c r="A154" s="61" t="str">
        <f t="shared" si="36"/>
        <v/>
      </c>
      <c r="B154" s="61">
        <v>147</v>
      </c>
      <c r="C154" s="133">
        <f>'Base de données'!B148</f>
        <v>0</v>
      </c>
      <c r="D154" s="82">
        <f>'Base de données'!C148</f>
        <v>0</v>
      </c>
      <c r="E154" s="58">
        <v>147</v>
      </c>
      <c r="F154" s="58">
        <v>20</v>
      </c>
      <c r="G154" s="58"/>
      <c r="H154" s="58"/>
      <c r="I154" s="58"/>
      <c r="J154" s="58"/>
      <c r="K154" s="58"/>
      <c r="L154" s="58"/>
      <c r="M154" s="58"/>
      <c r="N154" s="58"/>
      <c r="O154" s="58"/>
      <c r="P154" s="58"/>
      <c r="Q154" s="58"/>
      <c r="R154" s="197">
        <f>SUM(Tableau1[[#This Row],[Colonne6]:[Colonne5]])</f>
        <v>20</v>
      </c>
      <c r="S154" s="55">
        <f t="shared" si="40"/>
        <v>1</v>
      </c>
      <c r="T154" s="130">
        <f t="shared" si="41"/>
        <v>1</v>
      </c>
      <c r="U154" s="128" t="str">
        <f t="shared" si="37"/>
        <v/>
      </c>
      <c r="V154" s="90">
        <f t="shared" si="38"/>
        <v>0</v>
      </c>
      <c r="W154" s="113">
        <f t="shared" ref="W154:W166" si="49">V154</f>
        <v>0</v>
      </c>
      <c r="X154" s="174">
        <f t="shared" si="42"/>
        <v>0</v>
      </c>
      <c r="Y154" s="175">
        <f t="shared" si="43"/>
        <v>0</v>
      </c>
      <c r="Z154" s="170">
        <f t="shared" si="44"/>
        <v>0</v>
      </c>
      <c r="AA154" s="180">
        <f t="shared" si="45"/>
        <v>0</v>
      </c>
      <c r="AB154" s="184">
        <f t="shared" si="46"/>
        <v>0</v>
      </c>
      <c r="AC154" s="187">
        <f t="shared" si="47"/>
        <v>0</v>
      </c>
      <c r="AD154" s="192">
        <f t="shared" si="48"/>
        <v>0</v>
      </c>
    </row>
    <row r="155" spans="1:30" x14ac:dyDescent="0.2">
      <c r="A155" s="61" t="str">
        <f t="shared" si="36"/>
        <v/>
      </c>
      <c r="B155" s="61">
        <v>148</v>
      </c>
      <c r="C155" s="133">
        <f>'Base de données'!B149</f>
        <v>0</v>
      </c>
      <c r="D155" s="82">
        <f>'Base de données'!C149</f>
        <v>0</v>
      </c>
      <c r="E155" s="58">
        <v>148</v>
      </c>
      <c r="F155" s="58"/>
      <c r="G155" s="58"/>
      <c r="H155" s="58"/>
      <c r="I155" s="58"/>
      <c r="J155" s="58"/>
      <c r="K155" s="58"/>
      <c r="L155" s="58"/>
      <c r="M155" s="58"/>
      <c r="N155" s="58"/>
      <c r="O155" s="58"/>
      <c r="P155" s="58"/>
      <c r="Q155" s="58"/>
      <c r="R155" s="197">
        <f>SUM(Tableau1[[#This Row],[Colonne6]:[Colonne5]])</f>
        <v>0</v>
      </c>
      <c r="S155" s="55">
        <f t="shared" si="40"/>
        <v>1</v>
      </c>
      <c r="T155" s="130">
        <f t="shared" si="41"/>
        <v>0</v>
      </c>
      <c r="U155" s="128" t="str">
        <f t="shared" si="37"/>
        <v/>
      </c>
      <c r="V155" s="90">
        <f t="shared" si="38"/>
        <v>0</v>
      </c>
      <c r="W155" s="113">
        <f t="shared" si="49"/>
        <v>0</v>
      </c>
      <c r="X155" s="174">
        <f t="shared" si="42"/>
        <v>0</v>
      </c>
      <c r="Y155" s="175">
        <f t="shared" si="43"/>
        <v>0</v>
      </c>
      <c r="Z155" s="170">
        <f t="shared" si="44"/>
        <v>0</v>
      </c>
      <c r="AA155" s="180">
        <f t="shared" si="45"/>
        <v>0</v>
      </c>
      <c r="AB155" s="184">
        <f t="shared" si="46"/>
        <v>0</v>
      </c>
      <c r="AC155" s="187">
        <f t="shared" si="47"/>
        <v>0</v>
      </c>
      <c r="AD155" s="192">
        <f t="shared" si="48"/>
        <v>0</v>
      </c>
    </row>
    <row r="156" spans="1:30" x14ac:dyDescent="0.2">
      <c r="A156" s="61" t="str">
        <f t="shared" si="36"/>
        <v>en chèque</v>
      </c>
      <c r="B156" s="61">
        <v>149</v>
      </c>
      <c r="C156" s="133">
        <f>'Base de données'!B150</f>
        <v>0</v>
      </c>
      <c r="D156" s="82">
        <f>'Base de données'!C150</f>
        <v>0</v>
      </c>
      <c r="E156" s="58">
        <v>149</v>
      </c>
      <c r="F156" s="58">
        <v>40</v>
      </c>
      <c r="G156" s="58"/>
      <c r="H156" s="58"/>
      <c r="I156" s="58"/>
      <c r="J156" s="58"/>
      <c r="K156" s="58"/>
      <c r="L156" s="58"/>
      <c r="M156" s="58"/>
      <c r="N156" s="58"/>
      <c r="O156" s="58"/>
      <c r="P156" s="58"/>
      <c r="Q156" s="58"/>
      <c r="R156" s="197">
        <f>SUM(Tableau1[[#This Row],[Colonne6]:[Colonne5]])</f>
        <v>40</v>
      </c>
      <c r="S156" s="55">
        <f t="shared" si="40"/>
        <v>1</v>
      </c>
      <c r="T156" s="130">
        <f t="shared" si="41"/>
        <v>1</v>
      </c>
      <c r="U156" s="128" t="str">
        <f t="shared" si="37"/>
        <v/>
      </c>
      <c r="V156" s="90">
        <f t="shared" si="38"/>
        <v>0</v>
      </c>
      <c r="W156" s="113"/>
      <c r="X156" s="174">
        <f t="shared" si="42"/>
        <v>0</v>
      </c>
      <c r="Y156" s="175">
        <f t="shared" si="43"/>
        <v>0</v>
      </c>
      <c r="Z156" s="170">
        <f t="shared" si="44"/>
        <v>0</v>
      </c>
      <c r="AA156" s="180">
        <f t="shared" si="45"/>
        <v>0</v>
      </c>
      <c r="AB156" s="184">
        <f t="shared" si="46"/>
        <v>0</v>
      </c>
      <c r="AC156" s="187">
        <f t="shared" si="47"/>
        <v>0</v>
      </c>
      <c r="AD156" s="192">
        <f t="shared" si="48"/>
        <v>0</v>
      </c>
    </row>
    <row r="157" spans="1:30" x14ac:dyDescent="0.2">
      <c r="A157" s="61" t="str">
        <f t="shared" si="36"/>
        <v/>
      </c>
      <c r="B157" s="61">
        <v>150</v>
      </c>
      <c r="C157" s="133">
        <f>'Base de données'!B151</f>
        <v>0</v>
      </c>
      <c r="D157" s="82">
        <f>'Base de données'!C151</f>
        <v>0</v>
      </c>
      <c r="E157" s="58">
        <v>150</v>
      </c>
      <c r="F157" s="58">
        <v>60</v>
      </c>
      <c r="G157" s="58"/>
      <c r="H157" s="58"/>
      <c r="I157" s="58"/>
      <c r="J157" s="58"/>
      <c r="K157" s="58"/>
      <c r="L157" s="58"/>
      <c r="M157" s="58"/>
      <c r="N157" s="58"/>
      <c r="O157" s="58"/>
      <c r="P157" s="58"/>
      <c r="Q157" s="58"/>
      <c r="R157" s="197">
        <f>SUM(Tableau1[[#This Row],[Colonne6]:[Colonne5]])</f>
        <v>60</v>
      </c>
      <c r="S157" s="55">
        <f t="shared" si="40"/>
        <v>1</v>
      </c>
      <c r="T157" s="130">
        <f t="shared" si="41"/>
        <v>1</v>
      </c>
      <c r="U157" s="128" t="str">
        <f t="shared" si="37"/>
        <v/>
      </c>
      <c r="V157" s="90">
        <f t="shared" si="38"/>
        <v>0</v>
      </c>
      <c r="W157" s="113">
        <f t="shared" si="49"/>
        <v>0</v>
      </c>
      <c r="X157" s="174">
        <f t="shared" si="42"/>
        <v>0</v>
      </c>
      <c r="Y157" s="175">
        <f t="shared" si="43"/>
        <v>0</v>
      </c>
      <c r="Z157" s="170">
        <f t="shared" si="44"/>
        <v>0</v>
      </c>
      <c r="AA157" s="180">
        <f t="shared" si="45"/>
        <v>0</v>
      </c>
      <c r="AB157" s="184">
        <f t="shared" si="46"/>
        <v>0</v>
      </c>
      <c r="AC157" s="187">
        <f t="shared" si="47"/>
        <v>0</v>
      </c>
      <c r="AD157" s="192">
        <f t="shared" si="48"/>
        <v>0</v>
      </c>
    </row>
    <row r="158" spans="1:30" x14ac:dyDescent="0.2">
      <c r="A158" s="61" t="str">
        <f t="shared" si="36"/>
        <v/>
      </c>
      <c r="B158" s="61">
        <v>151</v>
      </c>
      <c r="C158" s="133">
        <f>'Base de données'!B152</f>
        <v>0</v>
      </c>
      <c r="D158" s="82">
        <f>'Base de données'!C152</f>
        <v>0</v>
      </c>
      <c r="E158" s="58">
        <v>151</v>
      </c>
      <c r="F158" s="58">
        <v>20</v>
      </c>
      <c r="G158" s="58"/>
      <c r="H158" s="58"/>
      <c r="I158" s="58"/>
      <c r="J158" s="58"/>
      <c r="K158" s="58"/>
      <c r="L158" s="58"/>
      <c r="M158" s="58"/>
      <c r="N158" s="58"/>
      <c r="O158" s="58"/>
      <c r="P158" s="58"/>
      <c r="Q158" s="58"/>
      <c r="R158" s="197">
        <f>SUM(Tableau1[[#This Row],[Colonne6]:[Colonne5]])</f>
        <v>20</v>
      </c>
      <c r="S158" s="55">
        <f t="shared" si="40"/>
        <v>1</v>
      </c>
      <c r="T158" s="130">
        <f t="shared" si="41"/>
        <v>1</v>
      </c>
      <c r="U158" s="128" t="str">
        <f t="shared" si="37"/>
        <v/>
      </c>
      <c r="V158" s="90">
        <f t="shared" si="38"/>
        <v>0</v>
      </c>
      <c r="W158" s="113">
        <f t="shared" si="49"/>
        <v>0</v>
      </c>
      <c r="X158" s="174">
        <f t="shared" si="42"/>
        <v>0</v>
      </c>
      <c r="Y158" s="175">
        <f t="shared" si="43"/>
        <v>0</v>
      </c>
      <c r="Z158" s="170">
        <f t="shared" si="44"/>
        <v>0</v>
      </c>
      <c r="AA158" s="180">
        <f t="shared" si="45"/>
        <v>0</v>
      </c>
      <c r="AB158" s="184">
        <f t="shared" si="46"/>
        <v>0</v>
      </c>
      <c r="AC158" s="187">
        <f t="shared" si="47"/>
        <v>0</v>
      </c>
      <c r="AD158" s="192">
        <f t="shared" si="48"/>
        <v>0</v>
      </c>
    </row>
    <row r="159" spans="1:30" x14ac:dyDescent="0.2">
      <c r="A159" s="61" t="str">
        <f t="shared" si="36"/>
        <v/>
      </c>
      <c r="B159" s="61">
        <v>152</v>
      </c>
      <c r="C159" s="133">
        <f>'Base de données'!B153</f>
        <v>0</v>
      </c>
      <c r="D159" s="82">
        <f>'Base de données'!C153</f>
        <v>0</v>
      </c>
      <c r="E159" s="58">
        <v>152</v>
      </c>
      <c r="F159" s="58">
        <v>60</v>
      </c>
      <c r="G159" s="58"/>
      <c r="H159" s="58"/>
      <c r="I159" s="58"/>
      <c r="J159" s="58"/>
      <c r="K159" s="58"/>
      <c r="L159" s="58"/>
      <c r="M159" s="58"/>
      <c r="N159" s="58"/>
      <c r="O159" s="58"/>
      <c r="P159" s="58"/>
      <c r="Q159" s="58"/>
      <c r="R159" s="197">
        <f>SUM(Tableau1[[#This Row],[Colonne6]:[Colonne5]])</f>
        <v>60</v>
      </c>
      <c r="S159" s="55">
        <f t="shared" si="40"/>
        <v>1</v>
      </c>
      <c r="T159" s="130">
        <f t="shared" si="41"/>
        <v>1</v>
      </c>
      <c r="U159" s="128" t="str">
        <f t="shared" si="37"/>
        <v/>
      </c>
      <c r="V159" s="90">
        <f t="shared" si="38"/>
        <v>0</v>
      </c>
      <c r="W159" s="113">
        <f t="shared" si="49"/>
        <v>0</v>
      </c>
      <c r="X159" s="174">
        <f t="shared" si="42"/>
        <v>0</v>
      </c>
      <c r="Y159" s="175">
        <f t="shared" si="43"/>
        <v>0</v>
      </c>
      <c r="Z159" s="170">
        <f t="shared" si="44"/>
        <v>0</v>
      </c>
      <c r="AA159" s="180">
        <f t="shared" si="45"/>
        <v>0</v>
      </c>
      <c r="AB159" s="184">
        <f t="shared" si="46"/>
        <v>0</v>
      </c>
      <c r="AC159" s="187">
        <f t="shared" si="47"/>
        <v>0</v>
      </c>
      <c r="AD159" s="192">
        <f t="shared" si="48"/>
        <v>0</v>
      </c>
    </row>
    <row r="160" spans="1:30" x14ac:dyDescent="0.2">
      <c r="A160" s="61" t="str">
        <f t="shared" si="36"/>
        <v/>
      </c>
      <c r="B160" s="61">
        <v>153</v>
      </c>
      <c r="C160" s="133">
        <f>'Base de données'!B154</f>
        <v>0</v>
      </c>
      <c r="D160" s="82">
        <f>'Base de données'!C154</f>
        <v>0</v>
      </c>
      <c r="E160" s="58">
        <v>153</v>
      </c>
      <c r="F160" s="58">
        <v>20</v>
      </c>
      <c r="G160" s="58"/>
      <c r="H160" s="58"/>
      <c r="I160" s="58"/>
      <c r="J160" s="58"/>
      <c r="K160" s="58"/>
      <c r="L160" s="58"/>
      <c r="M160" s="58"/>
      <c r="N160" s="58"/>
      <c r="O160" s="58"/>
      <c r="P160" s="58"/>
      <c r="Q160" s="58"/>
      <c r="R160" s="197">
        <f>SUM(Tableau1[[#This Row],[Colonne6]:[Colonne5]])</f>
        <v>20</v>
      </c>
      <c r="S160" s="55">
        <f t="shared" si="40"/>
        <v>1</v>
      </c>
      <c r="T160" s="130">
        <f t="shared" si="41"/>
        <v>1</v>
      </c>
      <c r="U160" s="128" t="str">
        <f t="shared" si="37"/>
        <v/>
      </c>
      <c r="V160" s="90">
        <f t="shared" si="38"/>
        <v>0</v>
      </c>
      <c r="W160" s="113">
        <f t="shared" si="49"/>
        <v>0</v>
      </c>
      <c r="X160" s="174">
        <f t="shared" si="42"/>
        <v>0</v>
      </c>
      <c r="Y160" s="175">
        <f t="shared" si="43"/>
        <v>0</v>
      </c>
      <c r="Z160" s="170">
        <f t="shared" si="44"/>
        <v>0</v>
      </c>
      <c r="AA160" s="180">
        <f t="shared" si="45"/>
        <v>0</v>
      </c>
      <c r="AB160" s="184">
        <f t="shared" si="46"/>
        <v>0</v>
      </c>
      <c r="AC160" s="187">
        <f t="shared" si="47"/>
        <v>0</v>
      </c>
      <c r="AD160" s="192">
        <f t="shared" si="48"/>
        <v>0</v>
      </c>
    </row>
    <row r="161" spans="1:30" x14ac:dyDescent="0.2">
      <c r="A161" s="61" t="str">
        <f t="shared" si="36"/>
        <v/>
      </c>
      <c r="B161" s="61">
        <v>154</v>
      </c>
      <c r="C161" s="133">
        <f>'Base de données'!B155</f>
        <v>0</v>
      </c>
      <c r="D161" s="82">
        <f>'Base de données'!C155</f>
        <v>0</v>
      </c>
      <c r="E161" s="58">
        <v>154</v>
      </c>
      <c r="F161" s="58">
        <v>40</v>
      </c>
      <c r="G161" s="58"/>
      <c r="H161" s="58"/>
      <c r="I161" s="58"/>
      <c r="J161" s="58"/>
      <c r="K161" s="58"/>
      <c r="L161" s="58"/>
      <c r="M161" s="58"/>
      <c r="N161" s="58"/>
      <c r="O161" s="58"/>
      <c r="P161" s="58"/>
      <c r="Q161" s="58"/>
      <c r="R161" s="197">
        <f>SUM(Tableau1[[#This Row],[Colonne6]:[Colonne5]])</f>
        <v>40</v>
      </c>
      <c r="S161" s="55">
        <f t="shared" si="40"/>
        <v>1</v>
      </c>
      <c r="T161" s="130">
        <f t="shared" si="41"/>
        <v>1</v>
      </c>
      <c r="U161" s="128" t="str">
        <f t="shared" si="37"/>
        <v/>
      </c>
      <c r="V161" s="90">
        <f t="shared" si="38"/>
        <v>0</v>
      </c>
      <c r="W161" s="113">
        <f t="shared" si="49"/>
        <v>0</v>
      </c>
      <c r="X161" s="174">
        <f t="shared" si="42"/>
        <v>0</v>
      </c>
      <c r="Y161" s="175">
        <f t="shared" si="43"/>
        <v>0</v>
      </c>
      <c r="Z161" s="170">
        <f t="shared" si="44"/>
        <v>0</v>
      </c>
      <c r="AA161" s="180">
        <f t="shared" si="45"/>
        <v>0</v>
      </c>
      <c r="AB161" s="184">
        <f t="shared" si="46"/>
        <v>0</v>
      </c>
      <c r="AC161" s="187">
        <f t="shared" si="47"/>
        <v>0</v>
      </c>
      <c r="AD161" s="192">
        <f t="shared" si="48"/>
        <v>0</v>
      </c>
    </row>
    <row r="162" spans="1:30" x14ac:dyDescent="0.2">
      <c r="A162" s="61" t="str">
        <f t="shared" si="36"/>
        <v/>
      </c>
      <c r="B162" s="61">
        <v>155</v>
      </c>
      <c r="C162" s="133">
        <f>'Base de données'!B156</f>
        <v>0</v>
      </c>
      <c r="D162" s="82">
        <f>'Base de données'!C156</f>
        <v>0</v>
      </c>
      <c r="E162" s="58">
        <v>155</v>
      </c>
      <c r="F162" s="58">
        <v>20</v>
      </c>
      <c r="G162" s="58"/>
      <c r="H162" s="58"/>
      <c r="I162" s="58"/>
      <c r="J162" s="58"/>
      <c r="K162" s="58"/>
      <c r="L162" s="58"/>
      <c r="M162" s="58"/>
      <c r="N162" s="58"/>
      <c r="O162" s="58"/>
      <c r="P162" s="58"/>
      <c r="Q162" s="58"/>
      <c r="R162" s="197">
        <f>SUM(Tableau1[[#This Row],[Colonne6]:[Colonne5]])</f>
        <v>20</v>
      </c>
      <c r="S162" s="55">
        <f t="shared" si="40"/>
        <v>1</v>
      </c>
      <c r="T162" s="130">
        <f t="shared" si="41"/>
        <v>1</v>
      </c>
      <c r="U162" s="128" t="str">
        <f t="shared" si="37"/>
        <v/>
      </c>
      <c r="V162" s="90">
        <f t="shared" si="38"/>
        <v>0</v>
      </c>
      <c r="W162" s="113">
        <f t="shared" si="49"/>
        <v>0</v>
      </c>
      <c r="X162" s="174">
        <f t="shared" si="42"/>
        <v>0</v>
      </c>
      <c r="Y162" s="175">
        <f t="shared" si="43"/>
        <v>0</v>
      </c>
      <c r="Z162" s="170">
        <f t="shared" si="44"/>
        <v>0</v>
      </c>
      <c r="AA162" s="180">
        <f t="shared" si="45"/>
        <v>0</v>
      </c>
      <c r="AB162" s="184">
        <f t="shared" si="46"/>
        <v>0</v>
      </c>
      <c r="AC162" s="187">
        <f t="shared" si="47"/>
        <v>0</v>
      </c>
      <c r="AD162" s="192">
        <f t="shared" si="48"/>
        <v>0</v>
      </c>
    </row>
    <row r="163" spans="1:30" x14ac:dyDescent="0.2">
      <c r="A163" s="61" t="str">
        <f t="shared" si="36"/>
        <v/>
      </c>
      <c r="B163" s="61">
        <v>156</v>
      </c>
      <c r="C163" s="133">
        <f>'Base de données'!B157</f>
        <v>0</v>
      </c>
      <c r="D163" s="82">
        <f>'Base de données'!C157</f>
        <v>0</v>
      </c>
      <c r="E163" s="58">
        <v>156</v>
      </c>
      <c r="F163" s="58">
        <v>20</v>
      </c>
      <c r="G163" s="58"/>
      <c r="H163" s="58"/>
      <c r="I163" s="58"/>
      <c r="J163" s="58"/>
      <c r="K163" s="58"/>
      <c r="L163" s="58"/>
      <c r="M163" s="58"/>
      <c r="N163" s="58"/>
      <c r="O163" s="58"/>
      <c r="P163" s="58"/>
      <c r="Q163" s="58"/>
      <c r="R163" s="197">
        <f>SUM(Tableau1[[#This Row],[Colonne6]:[Colonne5]])</f>
        <v>20</v>
      </c>
      <c r="S163" s="55">
        <f t="shared" si="40"/>
        <v>1</v>
      </c>
      <c r="T163" s="130">
        <f t="shared" si="41"/>
        <v>1</v>
      </c>
      <c r="U163" s="128" t="str">
        <f t="shared" si="37"/>
        <v/>
      </c>
      <c r="V163" s="90">
        <f t="shared" si="38"/>
        <v>0</v>
      </c>
      <c r="W163" s="113">
        <f t="shared" si="49"/>
        <v>0</v>
      </c>
      <c r="X163" s="174">
        <f t="shared" si="42"/>
        <v>0</v>
      </c>
      <c r="Y163" s="175">
        <f t="shared" si="43"/>
        <v>0</v>
      </c>
      <c r="Z163" s="170">
        <f t="shared" si="44"/>
        <v>0</v>
      </c>
      <c r="AA163" s="180">
        <f t="shared" si="45"/>
        <v>0</v>
      </c>
      <c r="AB163" s="184">
        <f t="shared" si="46"/>
        <v>0</v>
      </c>
      <c r="AC163" s="187">
        <f t="shared" si="47"/>
        <v>0</v>
      </c>
      <c r="AD163" s="192">
        <f t="shared" si="48"/>
        <v>0</v>
      </c>
    </row>
    <row r="164" spans="1:30" x14ac:dyDescent="0.2">
      <c r="A164" s="61" t="str">
        <f t="shared" si="36"/>
        <v/>
      </c>
      <c r="B164" s="61">
        <v>157</v>
      </c>
      <c r="C164" s="133">
        <f>'Base de données'!B158</f>
        <v>0</v>
      </c>
      <c r="D164" s="82">
        <f>'Base de données'!C158</f>
        <v>0</v>
      </c>
      <c r="E164" s="58">
        <v>157</v>
      </c>
      <c r="F164" s="58">
        <v>113</v>
      </c>
      <c r="G164" s="58"/>
      <c r="H164" s="58"/>
      <c r="I164" s="58"/>
      <c r="J164" s="58"/>
      <c r="K164" s="58"/>
      <c r="L164" s="58"/>
      <c r="M164" s="58"/>
      <c r="N164" s="58"/>
      <c r="O164" s="58"/>
      <c r="P164" s="58"/>
      <c r="Q164" s="58"/>
      <c r="R164" s="197">
        <f>SUM(Tableau1[[#This Row],[Colonne6]:[Colonne5]])</f>
        <v>113</v>
      </c>
      <c r="S164" s="55">
        <f t="shared" si="40"/>
        <v>1</v>
      </c>
      <c r="T164" s="130">
        <f t="shared" si="41"/>
        <v>1</v>
      </c>
      <c r="U164" s="128" t="str">
        <f t="shared" si="37"/>
        <v/>
      </c>
      <c r="V164" s="90">
        <f t="shared" si="38"/>
        <v>0</v>
      </c>
      <c r="W164" s="113">
        <f t="shared" si="49"/>
        <v>0</v>
      </c>
      <c r="X164" s="174">
        <f t="shared" si="42"/>
        <v>0</v>
      </c>
      <c r="Y164" s="175">
        <f t="shared" si="43"/>
        <v>0</v>
      </c>
      <c r="Z164" s="170">
        <f t="shared" si="44"/>
        <v>0</v>
      </c>
      <c r="AA164" s="180">
        <f t="shared" si="45"/>
        <v>0</v>
      </c>
      <c r="AB164" s="184">
        <f t="shared" si="46"/>
        <v>0</v>
      </c>
      <c r="AC164" s="187">
        <f t="shared" si="47"/>
        <v>0</v>
      </c>
      <c r="AD164" s="192">
        <f t="shared" si="48"/>
        <v>0</v>
      </c>
    </row>
    <row r="165" spans="1:30" x14ac:dyDescent="0.2">
      <c r="A165" s="61" t="str">
        <f t="shared" si="36"/>
        <v/>
      </c>
      <c r="B165" s="61">
        <v>158</v>
      </c>
      <c r="C165" s="133">
        <f>'Base de données'!B159</f>
        <v>0</v>
      </c>
      <c r="D165" s="82">
        <f>'Base de données'!C159</f>
        <v>0</v>
      </c>
      <c r="E165" s="58">
        <v>158</v>
      </c>
      <c r="F165" s="58">
        <v>60</v>
      </c>
      <c r="G165" s="58"/>
      <c r="H165" s="58"/>
      <c r="I165" s="58"/>
      <c r="J165" s="58"/>
      <c r="K165" s="58"/>
      <c r="L165" s="58"/>
      <c r="M165" s="58"/>
      <c r="N165" s="58"/>
      <c r="O165" s="58"/>
      <c r="P165" s="58"/>
      <c r="Q165" s="58"/>
      <c r="R165" s="197">
        <f>SUM(Tableau1[[#This Row],[Colonne6]:[Colonne5]])</f>
        <v>60</v>
      </c>
      <c r="S165" s="55">
        <f t="shared" si="40"/>
        <v>1</v>
      </c>
      <c r="T165" s="130">
        <f t="shared" si="41"/>
        <v>1</v>
      </c>
      <c r="U165" s="128" t="str">
        <f t="shared" si="37"/>
        <v/>
      </c>
      <c r="V165" s="90">
        <f t="shared" si="38"/>
        <v>0</v>
      </c>
      <c r="W165" s="113">
        <f t="shared" si="49"/>
        <v>0</v>
      </c>
      <c r="X165" s="174">
        <f t="shared" si="42"/>
        <v>0</v>
      </c>
      <c r="Y165" s="175">
        <f t="shared" si="43"/>
        <v>0</v>
      </c>
      <c r="Z165" s="170">
        <f t="shared" si="44"/>
        <v>0</v>
      </c>
      <c r="AA165" s="180">
        <f t="shared" si="45"/>
        <v>0</v>
      </c>
      <c r="AB165" s="184">
        <f t="shared" si="46"/>
        <v>0</v>
      </c>
      <c r="AC165" s="187">
        <f t="shared" si="47"/>
        <v>0</v>
      </c>
      <c r="AD165" s="192">
        <f t="shared" si="48"/>
        <v>0</v>
      </c>
    </row>
    <row r="166" spans="1:30" x14ac:dyDescent="0.2">
      <c r="A166" s="61" t="str">
        <f t="shared" si="36"/>
        <v/>
      </c>
      <c r="B166" s="61">
        <v>159</v>
      </c>
      <c r="C166" s="133">
        <f>'Base de données'!B160</f>
        <v>0</v>
      </c>
      <c r="D166" s="82">
        <f>'Base de données'!C160</f>
        <v>0</v>
      </c>
      <c r="E166" s="58">
        <v>159</v>
      </c>
      <c r="F166" s="58"/>
      <c r="G166" s="58"/>
      <c r="H166" s="58"/>
      <c r="I166" s="58"/>
      <c r="J166" s="58"/>
      <c r="K166" s="58"/>
      <c r="L166" s="58"/>
      <c r="M166" s="58"/>
      <c r="N166" s="58"/>
      <c r="O166" s="58"/>
      <c r="P166" s="58"/>
      <c r="Q166" s="58"/>
      <c r="R166" s="197">
        <f>SUM(Tableau1[[#This Row],[Colonne6]:[Colonne5]])</f>
        <v>0</v>
      </c>
      <c r="S166" s="55">
        <f t="shared" si="40"/>
        <v>1</v>
      </c>
      <c r="T166" s="130">
        <f t="shared" si="41"/>
        <v>0</v>
      </c>
      <c r="U166" s="128" t="str">
        <f t="shared" si="37"/>
        <v/>
      </c>
      <c r="V166" s="90">
        <f t="shared" si="38"/>
        <v>0</v>
      </c>
      <c r="W166" s="113">
        <f t="shared" si="49"/>
        <v>0</v>
      </c>
      <c r="X166" s="174">
        <f t="shared" si="42"/>
        <v>0</v>
      </c>
      <c r="Y166" s="175">
        <f t="shared" si="43"/>
        <v>0</v>
      </c>
      <c r="Z166" s="170">
        <f t="shared" si="44"/>
        <v>0</v>
      </c>
      <c r="AA166" s="180">
        <f t="shared" si="45"/>
        <v>0</v>
      </c>
      <c r="AB166" s="184">
        <f t="shared" si="46"/>
        <v>0</v>
      </c>
      <c r="AC166" s="187">
        <f t="shared" si="47"/>
        <v>0</v>
      </c>
      <c r="AD166" s="192">
        <f t="shared" si="48"/>
        <v>0</v>
      </c>
    </row>
    <row r="167" spans="1:30" x14ac:dyDescent="0.2">
      <c r="A167" s="61" t="str">
        <f t="shared" si="36"/>
        <v>en chèque</v>
      </c>
      <c r="B167" s="61">
        <v>160</v>
      </c>
      <c r="C167" s="133">
        <f>'Base de données'!B161</f>
        <v>0</v>
      </c>
      <c r="D167" s="82">
        <f>'Base de données'!C161</f>
        <v>0</v>
      </c>
      <c r="E167" s="58">
        <v>160</v>
      </c>
      <c r="F167" s="58">
        <v>50</v>
      </c>
      <c r="G167" s="58"/>
      <c r="H167" s="58"/>
      <c r="I167" s="58"/>
      <c r="J167" s="58"/>
      <c r="K167" s="58"/>
      <c r="L167" s="58"/>
      <c r="M167" s="58"/>
      <c r="N167" s="58"/>
      <c r="O167" s="58"/>
      <c r="P167" s="58"/>
      <c r="Q167" s="58"/>
      <c r="R167" s="197">
        <f>SUM(Tableau1[[#This Row],[Colonne6]:[Colonne5]])</f>
        <v>50</v>
      </c>
      <c r="S167" s="55">
        <f t="shared" si="40"/>
        <v>1</v>
      </c>
      <c r="T167" s="130">
        <f t="shared" si="41"/>
        <v>1</v>
      </c>
      <c r="U167" s="128" t="str">
        <f t="shared" si="37"/>
        <v/>
      </c>
      <c r="V167" s="90">
        <f t="shared" si="38"/>
        <v>0</v>
      </c>
      <c r="W167" s="113"/>
      <c r="X167" s="174">
        <f t="shared" si="42"/>
        <v>0</v>
      </c>
      <c r="Y167" s="175">
        <f t="shared" si="43"/>
        <v>0</v>
      </c>
      <c r="Z167" s="170">
        <f t="shared" si="44"/>
        <v>0</v>
      </c>
      <c r="AA167" s="180">
        <f t="shared" si="45"/>
        <v>0</v>
      </c>
      <c r="AB167" s="184">
        <f t="shared" si="46"/>
        <v>0</v>
      </c>
      <c r="AC167" s="187">
        <f t="shared" si="47"/>
        <v>0</v>
      </c>
      <c r="AD167" s="192">
        <f t="shared" si="48"/>
        <v>0</v>
      </c>
    </row>
    <row r="168" spans="1:30" x14ac:dyDescent="0.2">
      <c r="A168" s="61" t="str">
        <f t="shared" si="36"/>
        <v/>
      </c>
      <c r="B168" s="61">
        <v>161</v>
      </c>
      <c r="C168" s="133">
        <f>'Base de données'!B162</f>
        <v>0</v>
      </c>
      <c r="D168" s="82">
        <f>'Base de données'!C162</f>
        <v>0</v>
      </c>
      <c r="E168" s="58">
        <v>161</v>
      </c>
      <c r="F168" s="58">
        <v>50</v>
      </c>
      <c r="G168" s="58"/>
      <c r="H168" s="58"/>
      <c r="I168" s="58"/>
      <c r="J168" s="58"/>
      <c r="K168" s="58"/>
      <c r="L168" s="58"/>
      <c r="M168" s="58"/>
      <c r="N168" s="58"/>
      <c r="O168" s="58"/>
      <c r="P168" s="58"/>
      <c r="Q168" s="58"/>
      <c r="R168" s="197">
        <f>SUM(Tableau1[[#This Row],[Colonne6]:[Colonne5]])</f>
        <v>50</v>
      </c>
      <c r="S168" s="55">
        <f t="shared" si="40"/>
        <v>1</v>
      </c>
      <c r="T168" s="130">
        <f t="shared" si="41"/>
        <v>1</v>
      </c>
      <c r="U168" s="128" t="str">
        <f t="shared" si="37"/>
        <v/>
      </c>
      <c r="V168" s="90">
        <f t="shared" si="38"/>
        <v>0</v>
      </c>
      <c r="W168" s="113">
        <f t="shared" ref="W168:W174" si="50">V168</f>
        <v>0</v>
      </c>
      <c r="X168" s="174">
        <f t="shared" si="42"/>
        <v>0</v>
      </c>
      <c r="Y168" s="175">
        <f t="shared" si="43"/>
        <v>0</v>
      </c>
      <c r="Z168" s="170">
        <f t="shared" si="44"/>
        <v>0</v>
      </c>
      <c r="AA168" s="180">
        <f t="shared" si="45"/>
        <v>0</v>
      </c>
      <c r="AB168" s="184">
        <f t="shared" si="46"/>
        <v>0</v>
      </c>
      <c r="AC168" s="187">
        <f t="shared" si="47"/>
        <v>0</v>
      </c>
      <c r="AD168" s="192">
        <f t="shared" si="48"/>
        <v>0</v>
      </c>
    </row>
    <row r="169" spans="1:30" x14ac:dyDescent="0.2">
      <c r="A169" s="61" t="str">
        <f t="shared" si="36"/>
        <v/>
      </c>
      <c r="B169" s="61">
        <v>162</v>
      </c>
      <c r="C169" s="133">
        <f>'Base de données'!B163</f>
        <v>0</v>
      </c>
      <c r="D169" s="82">
        <f>'Base de données'!C163</f>
        <v>0</v>
      </c>
      <c r="E169" s="58">
        <v>162</v>
      </c>
      <c r="F169" s="58">
        <v>40</v>
      </c>
      <c r="G169" s="58"/>
      <c r="H169" s="58"/>
      <c r="I169" s="58"/>
      <c r="J169" s="58"/>
      <c r="K169" s="58"/>
      <c r="L169" s="58"/>
      <c r="M169" s="58"/>
      <c r="N169" s="58"/>
      <c r="O169" s="58"/>
      <c r="P169" s="58"/>
      <c r="Q169" s="58"/>
      <c r="R169" s="197">
        <f>SUM(Tableau1[[#This Row],[Colonne6]:[Colonne5]])</f>
        <v>40</v>
      </c>
      <c r="S169" s="55">
        <f t="shared" si="40"/>
        <v>1</v>
      </c>
      <c r="T169" s="130">
        <f t="shared" si="41"/>
        <v>1</v>
      </c>
      <c r="U169" s="128" t="str">
        <f t="shared" si="37"/>
        <v/>
      </c>
      <c r="V169" s="90">
        <f t="shared" si="38"/>
        <v>0</v>
      </c>
      <c r="W169" s="113">
        <f t="shared" si="50"/>
        <v>0</v>
      </c>
      <c r="X169" s="174">
        <f t="shared" si="42"/>
        <v>0</v>
      </c>
      <c r="Y169" s="175">
        <f t="shared" si="43"/>
        <v>0</v>
      </c>
      <c r="Z169" s="170">
        <f t="shared" si="44"/>
        <v>0</v>
      </c>
      <c r="AA169" s="180">
        <f t="shared" si="45"/>
        <v>0</v>
      </c>
      <c r="AB169" s="184">
        <f t="shared" si="46"/>
        <v>0</v>
      </c>
      <c r="AC169" s="187">
        <f t="shared" si="47"/>
        <v>0</v>
      </c>
      <c r="AD169" s="192">
        <f t="shared" si="48"/>
        <v>0</v>
      </c>
    </row>
    <row r="170" spans="1:30" x14ac:dyDescent="0.2">
      <c r="A170" s="61" t="str">
        <f t="shared" si="36"/>
        <v/>
      </c>
      <c r="B170" s="61">
        <v>163</v>
      </c>
      <c r="C170" s="133">
        <f>'Base de données'!B164</f>
        <v>0</v>
      </c>
      <c r="D170" s="82">
        <f>'Base de données'!C164</f>
        <v>0</v>
      </c>
      <c r="E170" s="58">
        <v>163</v>
      </c>
      <c r="F170" s="58">
        <v>40</v>
      </c>
      <c r="G170" s="58"/>
      <c r="H170" s="58"/>
      <c r="I170" s="58"/>
      <c r="J170" s="58"/>
      <c r="K170" s="58"/>
      <c r="L170" s="58"/>
      <c r="M170" s="58"/>
      <c r="N170" s="58"/>
      <c r="O170" s="58"/>
      <c r="P170" s="58"/>
      <c r="Q170" s="58"/>
      <c r="R170" s="197">
        <f>SUM(Tableau1[[#This Row],[Colonne6]:[Colonne5]])</f>
        <v>40</v>
      </c>
      <c r="S170" s="55">
        <f t="shared" si="40"/>
        <v>1</v>
      </c>
      <c r="T170" s="130">
        <f t="shared" si="41"/>
        <v>1</v>
      </c>
      <c r="U170" s="128" t="str">
        <f t="shared" si="37"/>
        <v/>
      </c>
      <c r="V170" s="90">
        <f t="shared" si="38"/>
        <v>0</v>
      </c>
      <c r="W170" s="113">
        <f t="shared" si="50"/>
        <v>0</v>
      </c>
      <c r="X170" s="174">
        <f t="shared" si="42"/>
        <v>0</v>
      </c>
      <c r="Y170" s="175">
        <f t="shared" si="43"/>
        <v>0</v>
      </c>
      <c r="Z170" s="170">
        <f t="shared" si="44"/>
        <v>0</v>
      </c>
      <c r="AA170" s="180">
        <f t="shared" si="45"/>
        <v>0</v>
      </c>
      <c r="AB170" s="184">
        <f t="shared" si="46"/>
        <v>0</v>
      </c>
      <c r="AC170" s="187">
        <f t="shared" si="47"/>
        <v>0</v>
      </c>
      <c r="AD170" s="192">
        <f t="shared" si="48"/>
        <v>0</v>
      </c>
    </row>
    <row r="171" spans="1:30" x14ac:dyDescent="0.2">
      <c r="A171" s="61" t="str">
        <f t="shared" si="36"/>
        <v/>
      </c>
      <c r="B171" s="61">
        <v>164</v>
      </c>
      <c r="C171" s="133">
        <f>'Base de données'!B165</f>
        <v>0</v>
      </c>
      <c r="D171" s="82">
        <f>'Base de données'!C165</f>
        <v>0</v>
      </c>
      <c r="E171" s="58">
        <v>164</v>
      </c>
      <c r="F171" s="58">
        <v>40</v>
      </c>
      <c r="G171" s="58"/>
      <c r="H171" s="58"/>
      <c r="I171" s="58"/>
      <c r="J171" s="58"/>
      <c r="K171" s="58"/>
      <c r="L171" s="58"/>
      <c r="M171" s="58"/>
      <c r="N171" s="58"/>
      <c r="O171" s="58"/>
      <c r="P171" s="58"/>
      <c r="Q171" s="58"/>
      <c r="R171" s="197">
        <f>SUM(Tableau1[[#This Row],[Colonne6]:[Colonne5]])</f>
        <v>40</v>
      </c>
      <c r="S171" s="55">
        <f t="shared" si="40"/>
        <v>1</v>
      </c>
      <c r="T171" s="130">
        <f t="shared" si="41"/>
        <v>1</v>
      </c>
      <c r="U171" s="128" t="str">
        <f t="shared" si="37"/>
        <v/>
      </c>
      <c r="V171" s="90">
        <f t="shared" si="38"/>
        <v>0</v>
      </c>
      <c r="W171" s="113">
        <f t="shared" si="50"/>
        <v>0</v>
      </c>
      <c r="X171" s="174">
        <f t="shared" si="42"/>
        <v>0</v>
      </c>
      <c r="Y171" s="175">
        <f t="shared" si="43"/>
        <v>0</v>
      </c>
      <c r="Z171" s="170">
        <f t="shared" si="44"/>
        <v>0</v>
      </c>
      <c r="AA171" s="180">
        <f t="shared" si="45"/>
        <v>0</v>
      </c>
      <c r="AB171" s="184">
        <f t="shared" si="46"/>
        <v>0</v>
      </c>
      <c r="AC171" s="187">
        <f t="shared" si="47"/>
        <v>0</v>
      </c>
      <c r="AD171" s="192">
        <f t="shared" si="48"/>
        <v>0</v>
      </c>
    </row>
    <row r="172" spans="1:30" x14ac:dyDescent="0.2">
      <c r="A172" s="61" t="str">
        <f t="shared" si="36"/>
        <v/>
      </c>
      <c r="B172" s="61">
        <v>165</v>
      </c>
      <c r="C172" s="133">
        <f>'Base de données'!B166</f>
        <v>0</v>
      </c>
      <c r="D172" s="82">
        <f>'Base de données'!C166</f>
        <v>0</v>
      </c>
      <c r="E172" s="58">
        <v>165</v>
      </c>
      <c r="F172" s="58">
        <v>40</v>
      </c>
      <c r="G172" s="58"/>
      <c r="H172" s="58"/>
      <c r="I172" s="58"/>
      <c r="J172" s="58"/>
      <c r="K172" s="58"/>
      <c r="L172" s="58"/>
      <c r="M172" s="58"/>
      <c r="N172" s="58"/>
      <c r="O172" s="58"/>
      <c r="P172" s="58"/>
      <c r="Q172" s="58"/>
      <c r="R172" s="197">
        <f>SUM(Tableau1[[#This Row],[Colonne6]:[Colonne5]])</f>
        <v>40</v>
      </c>
      <c r="S172" s="55">
        <f t="shared" si="40"/>
        <v>1</v>
      </c>
      <c r="T172" s="130">
        <f t="shared" si="41"/>
        <v>1</v>
      </c>
      <c r="U172" s="128" t="str">
        <f t="shared" si="37"/>
        <v/>
      </c>
      <c r="V172" s="90">
        <f t="shared" si="38"/>
        <v>0</v>
      </c>
      <c r="W172" s="113">
        <f t="shared" si="50"/>
        <v>0</v>
      </c>
      <c r="X172" s="174">
        <f t="shared" si="42"/>
        <v>0</v>
      </c>
      <c r="Y172" s="175">
        <f t="shared" si="43"/>
        <v>0</v>
      </c>
      <c r="Z172" s="170">
        <f t="shared" si="44"/>
        <v>0</v>
      </c>
      <c r="AA172" s="180">
        <f t="shared" si="45"/>
        <v>0</v>
      </c>
      <c r="AB172" s="184">
        <f t="shared" si="46"/>
        <v>0</v>
      </c>
      <c r="AC172" s="187">
        <f t="shared" si="47"/>
        <v>0</v>
      </c>
      <c r="AD172" s="192">
        <f t="shared" si="48"/>
        <v>0</v>
      </c>
    </row>
    <row r="173" spans="1:30" x14ac:dyDescent="0.2">
      <c r="A173" s="61" t="str">
        <f t="shared" si="36"/>
        <v/>
      </c>
      <c r="B173" s="61">
        <v>166</v>
      </c>
      <c r="C173" s="133">
        <f>'Base de données'!B167</f>
        <v>0</v>
      </c>
      <c r="D173" s="82">
        <f>'Base de données'!C167</f>
        <v>0</v>
      </c>
      <c r="E173" s="58">
        <v>166</v>
      </c>
      <c r="F173" s="58">
        <v>50</v>
      </c>
      <c r="G173" s="58"/>
      <c r="H173" s="58"/>
      <c r="I173" s="58"/>
      <c r="J173" s="58"/>
      <c r="K173" s="58"/>
      <c r="L173" s="58"/>
      <c r="M173" s="58"/>
      <c r="N173" s="58"/>
      <c r="O173" s="58"/>
      <c r="P173" s="58"/>
      <c r="Q173" s="58"/>
      <c r="R173" s="197">
        <f>SUM(Tableau1[[#This Row],[Colonne6]:[Colonne5]])</f>
        <v>50</v>
      </c>
      <c r="S173" s="55">
        <f t="shared" si="40"/>
        <v>1</v>
      </c>
      <c r="T173" s="130">
        <f t="shared" si="41"/>
        <v>1</v>
      </c>
      <c r="U173" s="128" t="str">
        <f t="shared" si="37"/>
        <v/>
      </c>
      <c r="V173" s="90">
        <f t="shared" si="38"/>
        <v>0</v>
      </c>
      <c r="W173" s="113">
        <f t="shared" si="50"/>
        <v>0</v>
      </c>
      <c r="X173" s="174">
        <f t="shared" si="42"/>
        <v>0</v>
      </c>
      <c r="Y173" s="175">
        <f t="shared" si="43"/>
        <v>0</v>
      </c>
      <c r="Z173" s="170">
        <f t="shared" si="44"/>
        <v>0</v>
      </c>
      <c r="AA173" s="180">
        <f t="shared" si="45"/>
        <v>0</v>
      </c>
      <c r="AB173" s="184">
        <f t="shared" si="46"/>
        <v>0</v>
      </c>
      <c r="AC173" s="187">
        <f t="shared" si="47"/>
        <v>0</v>
      </c>
      <c r="AD173" s="192">
        <f t="shared" si="48"/>
        <v>0</v>
      </c>
    </row>
    <row r="174" spans="1:30" x14ac:dyDescent="0.2">
      <c r="A174" s="61" t="str">
        <f t="shared" si="36"/>
        <v/>
      </c>
      <c r="B174" s="61">
        <v>167</v>
      </c>
      <c r="C174" s="133">
        <f>'Base de données'!B168</f>
        <v>0</v>
      </c>
      <c r="D174" s="82">
        <f>'Base de données'!C168</f>
        <v>0</v>
      </c>
      <c r="E174" s="58">
        <v>167</v>
      </c>
      <c r="F174" s="58">
        <v>24</v>
      </c>
      <c r="G174" s="58"/>
      <c r="H174" s="58"/>
      <c r="I174" s="58"/>
      <c r="J174" s="58"/>
      <c r="K174" s="58"/>
      <c r="L174" s="58"/>
      <c r="M174" s="58"/>
      <c r="N174" s="58"/>
      <c r="O174" s="58"/>
      <c r="P174" s="58"/>
      <c r="Q174" s="58"/>
      <c r="R174" s="197">
        <f>SUM(Tableau1[[#This Row],[Colonne6]:[Colonne5]])</f>
        <v>24</v>
      </c>
      <c r="S174" s="55">
        <f t="shared" si="40"/>
        <v>1</v>
      </c>
      <c r="T174" s="130">
        <f t="shared" si="41"/>
        <v>1</v>
      </c>
      <c r="U174" s="128" t="str">
        <f t="shared" si="37"/>
        <v/>
      </c>
      <c r="V174" s="90">
        <f t="shared" si="38"/>
        <v>0</v>
      </c>
      <c r="W174" s="113">
        <f t="shared" si="50"/>
        <v>0</v>
      </c>
      <c r="X174" s="174">
        <f t="shared" si="42"/>
        <v>0</v>
      </c>
      <c r="Y174" s="175">
        <f t="shared" si="43"/>
        <v>0</v>
      </c>
      <c r="Z174" s="170">
        <f t="shared" si="44"/>
        <v>0</v>
      </c>
      <c r="AA174" s="180">
        <f t="shared" si="45"/>
        <v>0</v>
      </c>
      <c r="AB174" s="184">
        <f t="shared" si="46"/>
        <v>0</v>
      </c>
      <c r="AC174" s="187">
        <f t="shared" si="47"/>
        <v>0</v>
      </c>
      <c r="AD174" s="192">
        <f t="shared" si="48"/>
        <v>0</v>
      </c>
    </row>
    <row r="175" spans="1:30" x14ac:dyDescent="0.2">
      <c r="A175" s="61" t="str">
        <f t="shared" si="36"/>
        <v>en chèque</v>
      </c>
      <c r="B175" s="61">
        <v>168</v>
      </c>
      <c r="C175" s="133">
        <f>'Base de données'!B169</f>
        <v>0</v>
      </c>
      <c r="D175" s="82">
        <f>'Base de données'!C169</f>
        <v>0</v>
      </c>
      <c r="E175" s="58">
        <v>168</v>
      </c>
      <c r="F175" s="58">
        <v>30</v>
      </c>
      <c r="G175" s="58"/>
      <c r="H175" s="58"/>
      <c r="I175" s="58"/>
      <c r="J175" s="58"/>
      <c r="K175" s="58"/>
      <c r="L175" s="58"/>
      <c r="M175" s="58"/>
      <c r="N175" s="58"/>
      <c r="O175" s="58"/>
      <c r="P175" s="58"/>
      <c r="Q175" s="58"/>
      <c r="R175" s="197">
        <f>SUM(Tableau1[[#This Row],[Colonne6]:[Colonne5]])</f>
        <v>30</v>
      </c>
      <c r="S175" s="55">
        <f t="shared" si="40"/>
        <v>1</v>
      </c>
      <c r="T175" s="130">
        <f t="shared" si="41"/>
        <v>1</v>
      </c>
      <c r="U175" s="128" t="str">
        <f t="shared" si="37"/>
        <v/>
      </c>
      <c r="V175" s="90">
        <f t="shared" si="38"/>
        <v>0</v>
      </c>
      <c r="W175" s="113"/>
      <c r="X175" s="174">
        <f t="shared" si="42"/>
        <v>0</v>
      </c>
      <c r="Y175" s="175">
        <f t="shared" si="43"/>
        <v>0</v>
      </c>
      <c r="Z175" s="170">
        <f t="shared" si="44"/>
        <v>0</v>
      </c>
      <c r="AA175" s="180">
        <f t="shared" si="45"/>
        <v>0</v>
      </c>
      <c r="AB175" s="184">
        <f t="shared" si="46"/>
        <v>0</v>
      </c>
      <c r="AC175" s="187">
        <f t="shared" si="47"/>
        <v>0</v>
      </c>
      <c r="AD175" s="192">
        <f t="shared" si="48"/>
        <v>0</v>
      </c>
    </row>
    <row r="176" spans="1:30" x14ac:dyDescent="0.2">
      <c r="A176" s="61" t="str">
        <f t="shared" si="36"/>
        <v/>
      </c>
      <c r="B176" s="61">
        <v>169</v>
      </c>
      <c r="C176" s="133">
        <f>'Base de données'!B170</f>
        <v>0</v>
      </c>
      <c r="D176" s="82">
        <f>'Base de données'!C170</f>
        <v>0</v>
      </c>
      <c r="E176" s="58">
        <v>169</v>
      </c>
      <c r="F176" s="58">
        <v>30</v>
      </c>
      <c r="G176" s="58"/>
      <c r="H176" s="58"/>
      <c r="I176" s="58"/>
      <c r="J176" s="58"/>
      <c r="K176" s="58"/>
      <c r="L176" s="58"/>
      <c r="M176" s="58"/>
      <c r="N176" s="58"/>
      <c r="O176" s="58"/>
      <c r="P176" s="58"/>
      <c r="Q176" s="58"/>
      <c r="R176" s="197">
        <f>SUM(Tableau1[[#This Row],[Colonne6]:[Colonne5]])</f>
        <v>30</v>
      </c>
      <c r="S176" s="55">
        <f t="shared" si="40"/>
        <v>1</v>
      </c>
      <c r="T176" s="130">
        <f t="shared" si="41"/>
        <v>1</v>
      </c>
      <c r="U176" s="128" t="str">
        <f t="shared" si="37"/>
        <v/>
      </c>
      <c r="V176" s="90">
        <f t="shared" si="38"/>
        <v>0</v>
      </c>
      <c r="W176" s="113">
        <f t="shared" ref="W176:W182" si="51">V176</f>
        <v>0</v>
      </c>
      <c r="X176" s="174">
        <f t="shared" si="42"/>
        <v>0</v>
      </c>
      <c r="Y176" s="175">
        <f t="shared" si="43"/>
        <v>0</v>
      </c>
      <c r="Z176" s="170">
        <f t="shared" si="44"/>
        <v>0</v>
      </c>
      <c r="AA176" s="180">
        <f t="shared" si="45"/>
        <v>0</v>
      </c>
      <c r="AB176" s="184">
        <f t="shared" si="46"/>
        <v>0</v>
      </c>
      <c r="AC176" s="187">
        <f t="shared" si="47"/>
        <v>0</v>
      </c>
      <c r="AD176" s="192">
        <f t="shared" si="48"/>
        <v>0</v>
      </c>
    </row>
    <row r="177" spans="1:34" x14ac:dyDescent="0.2">
      <c r="A177" s="61" t="str">
        <f t="shared" si="36"/>
        <v/>
      </c>
      <c r="B177" s="61">
        <v>170</v>
      </c>
      <c r="C177" s="133">
        <f>'Base de données'!B171</f>
        <v>0</v>
      </c>
      <c r="D177" s="82">
        <f>'Base de données'!C171</f>
        <v>0</v>
      </c>
      <c r="E177" s="58">
        <v>170</v>
      </c>
      <c r="F177" s="58"/>
      <c r="G177" s="58"/>
      <c r="H177" s="58"/>
      <c r="I177" s="58"/>
      <c r="J177" s="58"/>
      <c r="K177" s="58"/>
      <c r="L177" s="58"/>
      <c r="M177" s="58"/>
      <c r="N177" s="58"/>
      <c r="O177" s="58"/>
      <c r="P177" s="58"/>
      <c r="Q177" s="58"/>
      <c r="R177" s="197">
        <f>SUM(Tableau1[[#This Row],[Colonne6]:[Colonne5]])</f>
        <v>0</v>
      </c>
      <c r="S177" s="55">
        <f t="shared" si="40"/>
        <v>1</v>
      </c>
      <c r="T177" s="130">
        <f t="shared" si="41"/>
        <v>0</v>
      </c>
      <c r="U177" s="128" t="str">
        <f t="shared" si="37"/>
        <v/>
      </c>
      <c r="V177" s="90">
        <f t="shared" si="38"/>
        <v>0</v>
      </c>
      <c r="W177" s="113">
        <f t="shared" si="51"/>
        <v>0</v>
      </c>
      <c r="X177" s="174">
        <f t="shared" si="42"/>
        <v>0</v>
      </c>
      <c r="Y177" s="175">
        <f t="shared" si="43"/>
        <v>0</v>
      </c>
      <c r="Z177" s="170">
        <f t="shared" si="44"/>
        <v>0</v>
      </c>
      <c r="AA177" s="180">
        <f t="shared" si="45"/>
        <v>0</v>
      </c>
      <c r="AB177" s="184">
        <f t="shared" si="46"/>
        <v>0</v>
      </c>
      <c r="AC177" s="187">
        <f t="shared" si="47"/>
        <v>0</v>
      </c>
      <c r="AD177" s="192">
        <f t="shared" si="48"/>
        <v>0</v>
      </c>
    </row>
    <row r="178" spans="1:34" x14ac:dyDescent="0.2">
      <c r="A178" s="61" t="str">
        <f t="shared" si="36"/>
        <v/>
      </c>
      <c r="B178" s="61">
        <v>171</v>
      </c>
      <c r="C178" s="133">
        <f>'Base de données'!B172</f>
        <v>0</v>
      </c>
      <c r="D178" s="82">
        <f>'Base de données'!C172</f>
        <v>0</v>
      </c>
      <c r="E178" s="58">
        <v>171</v>
      </c>
      <c r="F178" s="58">
        <v>20</v>
      </c>
      <c r="G178" s="58"/>
      <c r="H178" s="58"/>
      <c r="I178" s="58"/>
      <c r="J178" s="58"/>
      <c r="K178" s="58"/>
      <c r="L178" s="58"/>
      <c r="M178" s="58"/>
      <c r="N178" s="58"/>
      <c r="O178" s="58"/>
      <c r="P178" s="58"/>
      <c r="Q178" s="58"/>
      <c r="R178" s="197">
        <f>SUM(Tableau1[[#This Row],[Colonne6]:[Colonne5]])</f>
        <v>20</v>
      </c>
      <c r="S178" s="55">
        <f t="shared" si="40"/>
        <v>1</v>
      </c>
      <c r="T178" s="130">
        <f t="shared" si="41"/>
        <v>1</v>
      </c>
      <c r="U178" s="128" t="str">
        <f t="shared" si="37"/>
        <v/>
      </c>
      <c r="V178" s="90">
        <f t="shared" si="38"/>
        <v>0</v>
      </c>
      <c r="W178" s="113">
        <f t="shared" si="51"/>
        <v>0</v>
      </c>
      <c r="X178" s="174">
        <f t="shared" si="42"/>
        <v>0</v>
      </c>
      <c r="Y178" s="175">
        <f t="shared" si="43"/>
        <v>0</v>
      </c>
      <c r="Z178" s="170">
        <f t="shared" si="44"/>
        <v>0</v>
      </c>
      <c r="AA178" s="180">
        <f t="shared" si="45"/>
        <v>0</v>
      </c>
      <c r="AB178" s="184">
        <f t="shared" si="46"/>
        <v>0</v>
      </c>
      <c r="AC178" s="187">
        <f t="shared" si="47"/>
        <v>0</v>
      </c>
      <c r="AD178" s="192">
        <f t="shared" si="48"/>
        <v>0</v>
      </c>
    </row>
    <row r="179" spans="1:34" x14ac:dyDescent="0.2">
      <c r="A179" s="61" t="str">
        <f t="shared" si="36"/>
        <v>en chèque</v>
      </c>
      <c r="B179" s="61">
        <v>172</v>
      </c>
      <c r="C179" s="133">
        <f>'Base de données'!B173</f>
        <v>0</v>
      </c>
      <c r="D179" s="82">
        <f>'Base de données'!C173</f>
        <v>0</v>
      </c>
      <c r="E179" s="58">
        <v>172</v>
      </c>
      <c r="F179" s="58">
        <v>20</v>
      </c>
      <c r="G179" s="58"/>
      <c r="H179" s="58"/>
      <c r="I179" s="58"/>
      <c r="J179" s="58"/>
      <c r="K179" s="58"/>
      <c r="L179" s="58"/>
      <c r="M179" s="58"/>
      <c r="N179" s="58"/>
      <c r="O179" s="58"/>
      <c r="P179" s="58"/>
      <c r="Q179" s="58"/>
      <c r="R179" s="197">
        <f>SUM(Tableau1[[#This Row],[Colonne6]:[Colonne5]])</f>
        <v>20</v>
      </c>
      <c r="S179" s="55">
        <f t="shared" si="40"/>
        <v>1</v>
      </c>
      <c r="T179" s="130">
        <f t="shared" si="41"/>
        <v>1</v>
      </c>
      <c r="U179" s="128" t="str">
        <f t="shared" si="37"/>
        <v/>
      </c>
      <c r="V179" s="90">
        <f t="shared" si="38"/>
        <v>0</v>
      </c>
      <c r="W179" s="113"/>
      <c r="X179" s="174">
        <f t="shared" si="42"/>
        <v>0</v>
      </c>
      <c r="Y179" s="175">
        <f t="shared" si="43"/>
        <v>0</v>
      </c>
      <c r="Z179" s="170">
        <f t="shared" si="44"/>
        <v>0</v>
      </c>
      <c r="AA179" s="180">
        <f t="shared" si="45"/>
        <v>0</v>
      </c>
      <c r="AB179" s="184">
        <f t="shared" si="46"/>
        <v>0</v>
      </c>
      <c r="AC179" s="187">
        <f t="shared" si="47"/>
        <v>0</v>
      </c>
      <c r="AD179" s="192">
        <f t="shared" si="48"/>
        <v>0</v>
      </c>
    </row>
    <row r="180" spans="1:34" x14ac:dyDescent="0.2">
      <c r="A180" s="61" t="str">
        <f t="shared" si="36"/>
        <v>en chèque</v>
      </c>
      <c r="B180" s="61">
        <v>173</v>
      </c>
      <c r="C180" s="133">
        <f>'Base de données'!B174</f>
        <v>0</v>
      </c>
      <c r="D180" s="82">
        <f>'Base de données'!C174</f>
        <v>0</v>
      </c>
      <c r="E180" s="58">
        <v>173</v>
      </c>
      <c r="F180" s="58">
        <v>25</v>
      </c>
      <c r="G180" s="58"/>
      <c r="H180" s="58"/>
      <c r="I180" s="58"/>
      <c r="J180" s="58"/>
      <c r="K180" s="58"/>
      <c r="L180" s="58"/>
      <c r="M180" s="58"/>
      <c r="N180" s="58"/>
      <c r="O180" s="58"/>
      <c r="P180" s="58"/>
      <c r="Q180" s="58"/>
      <c r="R180" s="197">
        <f>SUM(Tableau1[[#This Row],[Colonne6]:[Colonne5]])</f>
        <v>25</v>
      </c>
      <c r="S180" s="55">
        <f t="shared" si="40"/>
        <v>1</v>
      </c>
      <c r="T180" s="130">
        <f t="shared" si="41"/>
        <v>1</v>
      </c>
      <c r="U180" s="128" t="str">
        <f t="shared" si="37"/>
        <v/>
      </c>
      <c r="V180" s="90">
        <f t="shared" si="38"/>
        <v>0</v>
      </c>
      <c r="W180" s="113"/>
      <c r="X180" s="174">
        <f t="shared" si="42"/>
        <v>0</v>
      </c>
      <c r="Y180" s="175">
        <f t="shared" si="43"/>
        <v>0</v>
      </c>
      <c r="Z180" s="170">
        <f t="shared" si="44"/>
        <v>0</v>
      </c>
      <c r="AA180" s="180">
        <f t="shared" si="45"/>
        <v>0</v>
      </c>
      <c r="AB180" s="184">
        <f t="shared" si="46"/>
        <v>0</v>
      </c>
      <c r="AC180" s="187">
        <f t="shared" si="47"/>
        <v>0</v>
      </c>
      <c r="AD180" s="192">
        <f t="shared" si="48"/>
        <v>0</v>
      </c>
    </row>
    <row r="181" spans="1:34" x14ac:dyDescent="0.2">
      <c r="A181" s="61" t="str">
        <f t="shared" si="36"/>
        <v/>
      </c>
      <c r="B181" s="61">
        <v>174</v>
      </c>
      <c r="C181" s="133">
        <f>'Base de données'!B175</f>
        <v>0</v>
      </c>
      <c r="D181" s="82">
        <f>'Base de données'!C175</f>
        <v>0</v>
      </c>
      <c r="E181" s="58">
        <v>174</v>
      </c>
      <c r="F181" s="58">
        <v>25</v>
      </c>
      <c r="G181" s="58"/>
      <c r="H181" s="58"/>
      <c r="I181" s="58"/>
      <c r="J181" s="58"/>
      <c r="K181" s="58"/>
      <c r="L181" s="58"/>
      <c r="M181" s="58"/>
      <c r="N181" s="58"/>
      <c r="O181" s="58"/>
      <c r="P181" s="58"/>
      <c r="Q181" s="58"/>
      <c r="R181" s="197">
        <f>SUM(Tableau1[[#This Row],[Colonne6]:[Colonne5]])</f>
        <v>25</v>
      </c>
      <c r="S181" s="55">
        <f t="shared" si="40"/>
        <v>1</v>
      </c>
      <c r="T181" s="130">
        <f t="shared" si="41"/>
        <v>1</v>
      </c>
      <c r="U181" s="128" t="str">
        <f t="shared" si="37"/>
        <v/>
      </c>
      <c r="V181" s="90">
        <f t="shared" si="38"/>
        <v>0</v>
      </c>
      <c r="W181" s="113">
        <f t="shared" si="51"/>
        <v>0</v>
      </c>
      <c r="X181" s="174">
        <f t="shared" si="42"/>
        <v>0</v>
      </c>
      <c r="Y181" s="175">
        <f t="shared" si="43"/>
        <v>0</v>
      </c>
      <c r="Z181" s="170">
        <f t="shared" si="44"/>
        <v>0</v>
      </c>
      <c r="AA181" s="180">
        <f t="shared" si="45"/>
        <v>0</v>
      </c>
      <c r="AB181" s="184">
        <f t="shared" si="46"/>
        <v>0</v>
      </c>
      <c r="AC181" s="187">
        <f t="shared" si="47"/>
        <v>0</v>
      </c>
      <c r="AD181" s="192">
        <f t="shared" si="48"/>
        <v>0</v>
      </c>
    </row>
    <row r="182" spans="1:34" x14ac:dyDescent="0.2">
      <c r="A182" s="61" t="str">
        <f t="shared" si="36"/>
        <v/>
      </c>
      <c r="B182" s="61">
        <v>175</v>
      </c>
      <c r="C182" s="133">
        <f>'Base de données'!B176</f>
        <v>0</v>
      </c>
      <c r="D182" s="82">
        <f>'Base de données'!C176</f>
        <v>0</v>
      </c>
      <c r="E182" s="58">
        <v>175</v>
      </c>
      <c r="F182" s="58">
        <v>23</v>
      </c>
      <c r="G182" s="58"/>
      <c r="H182" s="58"/>
      <c r="I182" s="58"/>
      <c r="J182" s="58"/>
      <c r="K182" s="58"/>
      <c r="L182" s="58"/>
      <c r="M182" s="58"/>
      <c r="N182" s="58"/>
      <c r="O182" s="58"/>
      <c r="P182" s="58"/>
      <c r="Q182" s="58"/>
      <c r="R182" s="197">
        <f>SUM(Tableau1[[#This Row],[Colonne6]:[Colonne5]])</f>
        <v>23</v>
      </c>
      <c r="S182" s="55">
        <f t="shared" si="40"/>
        <v>1</v>
      </c>
      <c r="T182" s="130">
        <f t="shared" si="41"/>
        <v>1</v>
      </c>
      <c r="U182" s="128" t="str">
        <f t="shared" si="37"/>
        <v/>
      </c>
      <c r="V182" s="90">
        <f t="shared" si="38"/>
        <v>0</v>
      </c>
      <c r="W182" s="113">
        <f t="shared" si="51"/>
        <v>0</v>
      </c>
      <c r="X182" s="174">
        <f t="shared" si="42"/>
        <v>0</v>
      </c>
      <c r="Y182" s="175">
        <f t="shared" si="43"/>
        <v>0</v>
      </c>
      <c r="Z182" s="170">
        <f t="shared" si="44"/>
        <v>0</v>
      </c>
      <c r="AA182" s="180">
        <f t="shared" si="45"/>
        <v>0</v>
      </c>
      <c r="AB182" s="184">
        <f t="shared" si="46"/>
        <v>0</v>
      </c>
      <c r="AC182" s="187">
        <f t="shared" si="47"/>
        <v>0</v>
      </c>
      <c r="AD182" s="192">
        <f t="shared" si="48"/>
        <v>0</v>
      </c>
    </row>
    <row r="183" spans="1:34" x14ac:dyDescent="0.2">
      <c r="A183" s="61" t="str">
        <f t="shared" si="36"/>
        <v>en chèque</v>
      </c>
      <c r="B183" s="61">
        <v>176</v>
      </c>
      <c r="C183" s="133">
        <f>'Base de données'!B177</f>
        <v>0</v>
      </c>
      <c r="D183" s="82">
        <f>'Base de données'!C177</f>
        <v>0</v>
      </c>
      <c r="E183" s="58">
        <v>176</v>
      </c>
      <c r="F183" s="58">
        <v>24</v>
      </c>
      <c r="G183" s="58"/>
      <c r="H183" s="58"/>
      <c r="I183" s="58"/>
      <c r="J183" s="58"/>
      <c r="K183" s="58"/>
      <c r="L183" s="58"/>
      <c r="M183" s="58"/>
      <c r="N183" s="58"/>
      <c r="O183" s="58"/>
      <c r="P183" s="58"/>
      <c r="Q183" s="58"/>
      <c r="R183" s="197">
        <f>SUM(Tableau1[[#This Row],[Colonne6]:[Colonne5]])</f>
        <v>24</v>
      </c>
      <c r="S183" s="55">
        <f t="shared" si="40"/>
        <v>1</v>
      </c>
      <c r="T183" s="130">
        <f t="shared" si="41"/>
        <v>1</v>
      </c>
      <c r="U183" s="128" t="str">
        <f t="shared" si="37"/>
        <v/>
      </c>
      <c r="V183" s="90">
        <f t="shared" si="38"/>
        <v>0</v>
      </c>
      <c r="W183" s="113"/>
      <c r="X183" s="174">
        <f t="shared" si="42"/>
        <v>0</v>
      </c>
      <c r="Y183" s="175">
        <f t="shared" si="43"/>
        <v>0</v>
      </c>
      <c r="Z183" s="170">
        <f t="shared" si="44"/>
        <v>0</v>
      </c>
      <c r="AA183" s="180">
        <f t="shared" si="45"/>
        <v>0</v>
      </c>
      <c r="AB183" s="184">
        <f t="shared" si="46"/>
        <v>0</v>
      </c>
      <c r="AC183" s="187">
        <f t="shared" si="47"/>
        <v>0</v>
      </c>
      <c r="AD183" s="192">
        <f t="shared" si="48"/>
        <v>0</v>
      </c>
    </row>
    <row r="184" spans="1:34" x14ac:dyDescent="0.2">
      <c r="A184" s="61" t="str">
        <f t="shared" si="36"/>
        <v/>
      </c>
      <c r="B184" s="61">
        <v>177</v>
      </c>
      <c r="C184" s="133">
        <f>'Base de données'!B178</f>
        <v>0</v>
      </c>
      <c r="D184" s="82">
        <f>'Base de données'!C178</f>
        <v>0</v>
      </c>
      <c r="E184" s="58">
        <v>177</v>
      </c>
      <c r="F184" s="58">
        <v>60</v>
      </c>
      <c r="G184" s="58"/>
      <c r="H184" s="58"/>
      <c r="I184" s="58"/>
      <c r="J184" s="58"/>
      <c r="K184" s="58"/>
      <c r="L184" s="58"/>
      <c r="M184" s="58"/>
      <c r="N184" s="58"/>
      <c r="O184" s="58"/>
      <c r="P184" s="58"/>
      <c r="Q184" s="58"/>
      <c r="R184" s="197">
        <f>SUM(Tableau1[[#This Row],[Colonne6]:[Colonne5]])</f>
        <v>60</v>
      </c>
      <c r="S184" s="55">
        <f t="shared" si="40"/>
        <v>1</v>
      </c>
      <c r="T184" s="130">
        <f t="shared" si="41"/>
        <v>1</v>
      </c>
      <c r="U184" s="128" t="str">
        <f t="shared" si="37"/>
        <v/>
      </c>
      <c r="V184" s="90">
        <f t="shared" si="38"/>
        <v>0</v>
      </c>
      <c r="W184" s="113">
        <f t="shared" ref="W184:W195" si="52">V184</f>
        <v>0</v>
      </c>
      <c r="X184" s="174">
        <f t="shared" si="42"/>
        <v>0</v>
      </c>
      <c r="Y184" s="175">
        <f t="shared" si="43"/>
        <v>0</v>
      </c>
      <c r="Z184" s="170">
        <f t="shared" si="44"/>
        <v>0</v>
      </c>
      <c r="AA184" s="180">
        <f t="shared" si="45"/>
        <v>0</v>
      </c>
      <c r="AB184" s="184">
        <f t="shared" si="46"/>
        <v>0</v>
      </c>
      <c r="AC184" s="187">
        <f t="shared" si="47"/>
        <v>0</v>
      </c>
      <c r="AD184" s="192">
        <f t="shared" si="48"/>
        <v>0</v>
      </c>
    </row>
    <row r="185" spans="1:34" x14ac:dyDescent="0.2">
      <c r="A185" s="61" t="str">
        <f t="shared" si="36"/>
        <v/>
      </c>
      <c r="B185" s="61">
        <v>178</v>
      </c>
      <c r="C185" s="133">
        <f>'Base de données'!B179</f>
        <v>0</v>
      </c>
      <c r="D185" s="82">
        <f>'Base de données'!C179</f>
        <v>0</v>
      </c>
      <c r="E185" s="58">
        <v>178</v>
      </c>
      <c r="F185" s="58">
        <v>50</v>
      </c>
      <c r="G185" s="58"/>
      <c r="H185" s="58"/>
      <c r="I185" s="58"/>
      <c r="J185" s="58"/>
      <c r="K185" s="58"/>
      <c r="L185" s="58"/>
      <c r="M185" s="58"/>
      <c r="N185" s="58"/>
      <c r="O185" s="58"/>
      <c r="P185" s="58"/>
      <c r="Q185" s="58"/>
      <c r="R185" s="197">
        <f>SUM(Tableau1[[#This Row],[Colonne6]:[Colonne5]])</f>
        <v>50</v>
      </c>
      <c r="S185" s="55">
        <f t="shared" si="40"/>
        <v>1</v>
      </c>
      <c r="T185" s="130">
        <f t="shared" si="41"/>
        <v>1</v>
      </c>
      <c r="U185" s="128" t="str">
        <f t="shared" si="37"/>
        <v/>
      </c>
      <c r="V185" s="90">
        <f t="shared" si="38"/>
        <v>0</v>
      </c>
      <c r="W185" s="113">
        <f t="shared" si="52"/>
        <v>0</v>
      </c>
      <c r="X185" s="174">
        <f t="shared" si="42"/>
        <v>0</v>
      </c>
      <c r="Y185" s="175">
        <f t="shared" si="43"/>
        <v>0</v>
      </c>
      <c r="Z185" s="170">
        <f t="shared" si="44"/>
        <v>0</v>
      </c>
      <c r="AA185" s="180">
        <f t="shared" si="45"/>
        <v>0</v>
      </c>
      <c r="AB185" s="184">
        <f t="shared" si="46"/>
        <v>0</v>
      </c>
      <c r="AC185" s="187">
        <f t="shared" si="47"/>
        <v>0</v>
      </c>
      <c r="AD185" s="192">
        <f t="shared" si="48"/>
        <v>0</v>
      </c>
    </row>
    <row r="186" spans="1:34" x14ac:dyDescent="0.2">
      <c r="A186" s="61" t="str">
        <f t="shared" si="36"/>
        <v/>
      </c>
      <c r="B186" s="61">
        <v>179</v>
      </c>
      <c r="C186" s="133">
        <f>'Base de données'!B180</f>
        <v>0</v>
      </c>
      <c r="D186" s="82">
        <f>'Base de données'!C180</f>
        <v>0</v>
      </c>
      <c r="E186" s="58">
        <v>179</v>
      </c>
      <c r="F186" s="58">
        <v>53</v>
      </c>
      <c r="G186" s="58"/>
      <c r="H186" s="58"/>
      <c r="I186" s="58"/>
      <c r="J186" s="58"/>
      <c r="K186" s="58"/>
      <c r="L186" s="58"/>
      <c r="M186" s="58"/>
      <c r="N186" s="58"/>
      <c r="O186" s="58"/>
      <c r="P186" s="58"/>
      <c r="Q186" s="58"/>
      <c r="R186" s="197">
        <f>SUM(Tableau1[[#This Row],[Colonne6]:[Colonne5]])</f>
        <v>53</v>
      </c>
      <c r="S186" s="55">
        <f t="shared" si="40"/>
        <v>1</v>
      </c>
      <c r="T186" s="130">
        <f t="shared" si="41"/>
        <v>1</v>
      </c>
      <c r="U186" s="128" t="str">
        <f t="shared" si="37"/>
        <v/>
      </c>
      <c r="V186" s="90">
        <f t="shared" si="38"/>
        <v>0</v>
      </c>
      <c r="W186" s="113">
        <f t="shared" si="52"/>
        <v>0</v>
      </c>
      <c r="X186" s="174">
        <f t="shared" si="42"/>
        <v>0</v>
      </c>
      <c r="Y186" s="175">
        <f t="shared" si="43"/>
        <v>0</v>
      </c>
      <c r="Z186" s="170">
        <f t="shared" si="44"/>
        <v>0</v>
      </c>
      <c r="AA186" s="180">
        <f t="shared" si="45"/>
        <v>0</v>
      </c>
      <c r="AB186" s="184">
        <f t="shared" si="46"/>
        <v>0</v>
      </c>
      <c r="AC186" s="187">
        <f t="shared" si="47"/>
        <v>0</v>
      </c>
      <c r="AD186" s="192">
        <f t="shared" si="48"/>
        <v>0</v>
      </c>
    </row>
    <row r="187" spans="1:34" s="60" customFormat="1" x14ac:dyDescent="0.2">
      <c r="A187" s="61" t="str">
        <f t="shared" si="36"/>
        <v/>
      </c>
      <c r="B187" s="61">
        <v>180</v>
      </c>
      <c r="C187" s="133">
        <f>'Base de données'!B181</f>
        <v>0</v>
      </c>
      <c r="D187" s="82">
        <f>'Base de données'!C181</f>
        <v>0</v>
      </c>
      <c r="E187" s="58">
        <v>180</v>
      </c>
      <c r="F187" s="58">
        <v>33</v>
      </c>
      <c r="G187" s="58"/>
      <c r="H187" s="58"/>
      <c r="I187" s="58"/>
      <c r="J187" s="58"/>
      <c r="K187" s="58"/>
      <c r="L187" s="58"/>
      <c r="M187" s="58"/>
      <c r="N187" s="58"/>
      <c r="O187" s="58"/>
      <c r="P187" s="58"/>
      <c r="Q187" s="58"/>
      <c r="R187" s="197">
        <f>SUM(Tableau1[[#This Row],[Colonne6]:[Colonne5]])</f>
        <v>33</v>
      </c>
      <c r="S187" s="55">
        <f t="shared" si="40"/>
        <v>1</v>
      </c>
      <c r="T187" s="130">
        <f t="shared" si="41"/>
        <v>1</v>
      </c>
      <c r="U187" s="128" t="str">
        <f t="shared" si="37"/>
        <v/>
      </c>
      <c r="V187" s="90">
        <f t="shared" si="38"/>
        <v>0</v>
      </c>
      <c r="W187" s="113">
        <f t="shared" si="52"/>
        <v>0</v>
      </c>
      <c r="X187" s="174">
        <f t="shared" si="42"/>
        <v>0</v>
      </c>
      <c r="Y187" s="175">
        <f t="shared" si="43"/>
        <v>0</v>
      </c>
      <c r="Z187" s="170">
        <f t="shared" si="44"/>
        <v>0</v>
      </c>
      <c r="AA187" s="180">
        <f t="shared" si="45"/>
        <v>0</v>
      </c>
      <c r="AB187" s="184">
        <f t="shared" si="46"/>
        <v>0</v>
      </c>
      <c r="AC187" s="187">
        <f t="shared" si="47"/>
        <v>0</v>
      </c>
      <c r="AD187" s="192">
        <f t="shared" si="48"/>
        <v>0</v>
      </c>
      <c r="AE187" s="48"/>
      <c r="AF187" s="48"/>
      <c r="AG187" s="48"/>
      <c r="AH187" s="48"/>
    </row>
    <row r="188" spans="1:34" x14ac:dyDescent="0.2">
      <c r="A188" s="61" t="str">
        <f t="shared" si="36"/>
        <v/>
      </c>
      <c r="B188" s="61">
        <v>181</v>
      </c>
      <c r="C188" s="133">
        <f>'Base de données'!B182</f>
        <v>0</v>
      </c>
      <c r="D188" s="82">
        <f>'Base de données'!C182</f>
        <v>0</v>
      </c>
      <c r="E188" s="58">
        <v>181</v>
      </c>
      <c r="F188" s="58">
        <v>50</v>
      </c>
      <c r="G188" s="58"/>
      <c r="H188" s="58"/>
      <c r="I188" s="58"/>
      <c r="J188" s="58"/>
      <c r="K188" s="58"/>
      <c r="L188" s="58"/>
      <c r="M188" s="58"/>
      <c r="N188" s="58"/>
      <c r="O188" s="58"/>
      <c r="P188" s="58"/>
      <c r="Q188" s="58"/>
      <c r="R188" s="197">
        <f>SUM(Tableau1[[#This Row],[Colonne6]:[Colonne5]])</f>
        <v>50</v>
      </c>
      <c r="S188" s="55">
        <f t="shared" si="40"/>
        <v>1</v>
      </c>
      <c r="T188" s="130">
        <f t="shared" si="41"/>
        <v>1</v>
      </c>
      <c r="U188" s="128" t="str">
        <f t="shared" si="37"/>
        <v/>
      </c>
      <c r="V188" s="90">
        <f t="shared" si="38"/>
        <v>0</v>
      </c>
      <c r="W188" s="113">
        <f t="shared" si="52"/>
        <v>0</v>
      </c>
      <c r="X188" s="174">
        <f t="shared" si="42"/>
        <v>0</v>
      </c>
      <c r="Y188" s="175">
        <f t="shared" si="43"/>
        <v>0</v>
      </c>
      <c r="Z188" s="170">
        <f t="shared" si="44"/>
        <v>0</v>
      </c>
      <c r="AA188" s="180">
        <f t="shared" si="45"/>
        <v>0</v>
      </c>
      <c r="AB188" s="184">
        <f t="shared" si="46"/>
        <v>0</v>
      </c>
      <c r="AC188" s="187">
        <f t="shared" si="47"/>
        <v>0</v>
      </c>
      <c r="AD188" s="192">
        <f t="shared" si="48"/>
        <v>0</v>
      </c>
    </row>
    <row r="189" spans="1:34" x14ac:dyDescent="0.2">
      <c r="A189" s="61" t="str">
        <f t="shared" si="36"/>
        <v/>
      </c>
      <c r="B189" s="61">
        <v>182</v>
      </c>
      <c r="C189" s="133">
        <f>'Base de données'!B183</f>
        <v>0</v>
      </c>
      <c r="D189" s="82">
        <f>'Base de données'!C183</f>
        <v>0</v>
      </c>
      <c r="E189" s="58">
        <v>182</v>
      </c>
      <c r="F189" s="58">
        <v>50</v>
      </c>
      <c r="G189" s="58"/>
      <c r="H189" s="58"/>
      <c r="I189" s="58"/>
      <c r="J189" s="58"/>
      <c r="K189" s="58"/>
      <c r="L189" s="58"/>
      <c r="M189" s="58"/>
      <c r="N189" s="58"/>
      <c r="O189" s="58"/>
      <c r="P189" s="58"/>
      <c r="Q189" s="58"/>
      <c r="R189" s="197">
        <f>SUM(Tableau1[[#This Row],[Colonne6]:[Colonne5]])</f>
        <v>50</v>
      </c>
      <c r="S189" s="55">
        <f t="shared" si="40"/>
        <v>1</v>
      </c>
      <c r="T189" s="130">
        <f t="shared" si="41"/>
        <v>1</v>
      </c>
      <c r="U189" s="128" t="str">
        <f t="shared" si="37"/>
        <v/>
      </c>
      <c r="V189" s="90">
        <f t="shared" si="38"/>
        <v>0</v>
      </c>
      <c r="W189" s="113">
        <f>V189</f>
        <v>0</v>
      </c>
      <c r="X189" s="174">
        <f t="shared" si="42"/>
        <v>0</v>
      </c>
      <c r="Y189" s="175">
        <f t="shared" si="43"/>
        <v>0</v>
      </c>
      <c r="Z189" s="170">
        <f t="shared" si="44"/>
        <v>0</v>
      </c>
      <c r="AA189" s="180">
        <f t="shared" si="45"/>
        <v>0</v>
      </c>
      <c r="AB189" s="184">
        <f t="shared" si="46"/>
        <v>0</v>
      </c>
      <c r="AC189" s="187">
        <f t="shared" si="47"/>
        <v>0</v>
      </c>
      <c r="AD189" s="192">
        <f t="shared" si="48"/>
        <v>0</v>
      </c>
    </row>
    <row r="190" spans="1:34" x14ac:dyDescent="0.2">
      <c r="A190" s="61" t="str">
        <f t="shared" si="36"/>
        <v>en chèque</v>
      </c>
      <c r="B190" s="61">
        <v>183</v>
      </c>
      <c r="C190" s="133">
        <f>'Base de données'!B184</f>
        <v>0</v>
      </c>
      <c r="D190" s="82">
        <f>'Base de données'!C184</f>
        <v>0</v>
      </c>
      <c r="E190" s="58">
        <v>183</v>
      </c>
      <c r="F190" s="58">
        <v>50</v>
      </c>
      <c r="G190" s="58"/>
      <c r="H190" s="58"/>
      <c r="I190" s="58"/>
      <c r="J190" s="58"/>
      <c r="K190" s="58"/>
      <c r="L190" s="58"/>
      <c r="M190" s="58"/>
      <c r="N190" s="58"/>
      <c r="O190" s="58"/>
      <c r="P190" s="58"/>
      <c r="Q190" s="58"/>
      <c r="R190" s="197">
        <f>SUM(Tableau1[[#This Row],[Colonne6]:[Colonne5]])</f>
        <v>50</v>
      </c>
      <c r="S190" s="55">
        <f t="shared" si="40"/>
        <v>1</v>
      </c>
      <c r="T190" s="130">
        <f t="shared" si="41"/>
        <v>1</v>
      </c>
      <c r="U190" s="128" t="str">
        <f t="shared" si="37"/>
        <v/>
      </c>
      <c r="V190" s="90">
        <f t="shared" si="38"/>
        <v>0</v>
      </c>
      <c r="W190" s="113"/>
      <c r="X190" s="174">
        <f t="shared" si="42"/>
        <v>0</v>
      </c>
      <c r="Y190" s="175">
        <f t="shared" si="43"/>
        <v>0</v>
      </c>
      <c r="Z190" s="170">
        <f t="shared" si="44"/>
        <v>0</v>
      </c>
      <c r="AA190" s="180">
        <f t="shared" si="45"/>
        <v>0</v>
      </c>
      <c r="AB190" s="184">
        <f t="shared" si="46"/>
        <v>0</v>
      </c>
      <c r="AC190" s="187">
        <f t="shared" si="47"/>
        <v>0</v>
      </c>
      <c r="AD190" s="192">
        <f t="shared" si="48"/>
        <v>0</v>
      </c>
    </row>
    <row r="191" spans="1:34" x14ac:dyDescent="0.2">
      <c r="A191" s="61" t="str">
        <f t="shared" si="36"/>
        <v/>
      </c>
      <c r="B191" s="61">
        <v>184</v>
      </c>
      <c r="C191" s="133">
        <f>'Base de données'!B185</f>
        <v>0</v>
      </c>
      <c r="D191" s="82">
        <f>'Base de données'!C185</f>
        <v>0</v>
      </c>
      <c r="E191" s="58">
        <v>184</v>
      </c>
      <c r="F191" s="58">
        <v>50</v>
      </c>
      <c r="G191" s="58"/>
      <c r="H191" s="58"/>
      <c r="I191" s="58"/>
      <c r="J191" s="58"/>
      <c r="K191" s="58"/>
      <c r="L191" s="58"/>
      <c r="M191" s="58"/>
      <c r="N191" s="58"/>
      <c r="O191" s="58"/>
      <c r="P191" s="58"/>
      <c r="Q191" s="58"/>
      <c r="R191" s="197">
        <f>SUM(Tableau1[[#This Row],[Colonne6]:[Colonne5]])</f>
        <v>50</v>
      </c>
      <c r="S191" s="55">
        <f t="shared" si="40"/>
        <v>1</v>
      </c>
      <c r="T191" s="130">
        <f t="shared" si="41"/>
        <v>1</v>
      </c>
      <c r="U191" s="128" t="str">
        <f t="shared" si="37"/>
        <v/>
      </c>
      <c r="V191" s="90">
        <f t="shared" si="38"/>
        <v>0</v>
      </c>
      <c r="W191" s="113">
        <f t="shared" si="52"/>
        <v>0</v>
      </c>
      <c r="X191" s="174">
        <f t="shared" si="42"/>
        <v>0</v>
      </c>
      <c r="Y191" s="175">
        <f t="shared" si="43"/>
        <v>0</v>
      </c>
      <c r="Z191" s="170">
        <f t="shared" si="44"/>
        <v>0</v>
      </c>
      <c r="AA191" s="180">
        <f t="shared" si="45"/>
        <v>0</v>
      </c>
      <c r="AB191" s="184">
        <f t="shared" si="46"/>
        <v>0</v>
      </c>
      <c r="AC191" s="187">
        <f t="shared" si="47"/>
        <v>0</v>
      </c>
      <c r="AD191" s="192">
        <f t="shared" si="48"/>
        <v>0</v>
      </c>
    </row>
    <row r="192" spans="1:34" x14ac:dyDescent="0.2">
      <c r="A192" s="61" t="str">
        <f t="shared" si="36"/>
        <v/>
      </c>
      <c r="B192" s="61">
        <v>185</v>
      </c>
      <c r="C192" s="133">
        <f>'Base de données'!B186</f>
        <v>0</v>
      </c>
      <c r="D192" s="82">
        <f>'Base de données'!C186</f>
        <v>0</v>
      </c>
      <c r="E192" s="58">
        <v>185</v>
      </c>
      <c r="F192" s="58">
        <v>33</v>
      </c>
      <c r="G192" s="58"/>
      <c r="H192" s="58"/>
      <c r="I192" s="58"/>
      <c r="J192" s="58"/>
      <c r="K192" s="58"/>
      <c r="L192" s="58"/>
      <c r="M192" s="58"/>
      <c r="N192" s="58"/>
      <c r="O192" s="58"/>
      <c r="P192" s="58"/>
      <c r="Q192" s="58"/>
      <c r="R192" s="197">
        <f>SUM(Tableau1[[#This Row],[Colonne6]:[Colonne5]])</f>
        <v>33</v>
      </c>
      <c r="S192" s="55">
        <f t="shared" si="40"/>
        <v>1</v>
      </c>
      <c r="T192" s="130">
        <f t="shared" si="41"/>
        <v>1</v>
      </c>
      <c r="U192" s="128" t="str">
        <f t="shared" si="37"/>
        <v/>
      </c>
      <c r="V192" s="90">
        <f t="shared" si="38"/>
        <v>0</v>
      </c>
      <c r="W192" s="113">
        <f t="shared" si="52"/>
        <v>0</v>
      </c>
      <c r="X192" s="174">
        <f t="shared" si="42"/>
        <v>0</v>
      </c>
      <c r="Y192" s="175">
        <f t="shared" si="43"/>
        <v>0</v>
      </c>
      <c r="Z192" s="170">
        <f t="shared" si="44"/>
        <v>0</v>
      </c>
      <c r="AA192" s="180">
        <f t="shared" si="45"/>
        <v>0</v>
      </c>
      <c r="AB192" s="184">
        <f t="shared" si="46"/>
        <v>0</v>
      </c>
      <c r="AC192" s="187">
        <f t="shared" si="47"/>
        <v>0</v>
      </c>
      <c r="AD192" s="192">
        <f t="shared" si="48"/>
        <v>0</v>
      </c>
    </row>
    <row r="193" spans="1:34" x14ac:dyDescent="0.2">
      <c r="A193" s="61" t="str">
        <f t="shared" si="36"/>
        <v/>
      </c>
      <c r="B193" s="61">
        <v>186</v>
      </c>
      <c r="C193" s="133">
        <f>'Base de données'!B187</f>
        <v>0</v>
      </c>
      <c r="D193" s="82">
        <f>'Base de données'!C187</f>
        <v>0</v>
      </c>
      <c r="E193" s="58">
        <v>186</v>
      </c>
      <c r="F193" s="58">
        <v>43</v>
      </c>
      <c r="G193" s="58"/>
      <c r="H193" s="58"/>
      <c r="I193" s="58"/>
      <c r="J193" s="58"/>
      <c r="K193" s="58"/>
      <c r="L193" s="58"/>
      <c r="M193" s="58"/>
      <c r="N193" s="58"/>
      <c r="O193" s="58"/>
      <c r="P193" s="58"/>
      <c r="Q193" s="58"/>
      <c r="R193" s="197">
        <f>SUM(Tableau1[[#This Row],[Colonne6]:[Colonne5]])</f>
        <v>43</v>
      </c>
      <c r="S193" s="55">
        <f t="shared" si="40"/>
        <v>1</v>
      </c>
      <c r="T193" s="130">
        <f t="shared" si="41"/>
        <v>1</v>
      </c>
      <c r="U193" s="128" t="str">
        <f t="shared" si="37"/>
        <v/>
      </c>
      <c r="V193" s="90">
        <f t="shared" si="38"/>
        <v>0</v>
      </c>
      <c r="W193" s="113">
        <f t="shared" si="52"/>
        <v>0</v>
      </c>
      <c r="X193" s="174">
        <f t="shared" si="42"/>
        <v>0</v>
      </c>
      <c r="Y193" s="175">
        <f t="shared" si="43"/>
        <v>0</v>
      </c>
      <c r="Z193" s="170">
        <f t="shared" si="44"/>
        <v>0</v>
      </c>
      <c r="AA193" s="180">
        <f t="shared" si="45"/>
        <v>0</v>
      </c>
      <c r="AB193" s="184">
        <f t="shared" si="46"/>
        <v>0</v>
      </c>
      <c r="AC193" s="187">
        <f t="shared" si="47"/>
        <v>0</v>
      </c>
      <c r="AD193" s="192">
        <f t="shared" si="48"/>
        <v>0</v>
      </c>
    </row>
    <row r="194" spans="1:34" x14ac:dyDescent="0.2">
      <c r="A194" s="61" t="str">
        <f t="shared" si="36"/>
        <v/>
      </c>
      <c r="B194" s="61">
        <v>187</v>
      </c>
      <c r="C194" s="133">
        <f>'Base de données'!B188</f>
        <v>0</v>
      </c>
      <c r="D194" s="82">
        <f>'Base de données'!C188</f>
        <v>0</v>
      </c>
      <c r="E194" s="58">
        <v>187</v>
      </c>
      <c r="F194" s="58">
        <v>40</v>
      </c>
      <c r="G194" s="58"/>
      <c r="H194" s="58"/>
      <c r="I194" s="58"/>
      <c r="J194" s="58"/>
      <c r="K194" s="58"/>
      <c r="L194" s="58"/>
      <c r="M194" s="58"/>
      <c r="N194" s="58"/>
      <c r="O194" s="58"/>
      <c r="P194" s="58"/>
      <c r="Q194" s="58"/>
      <c r="R194" s="197">
        <f>SUM(Tableau1[[#This Row],[Colonne6]:[Colonne5]])</f>
        <v>40</v>
      </c>
      <c r="S194" s="55">
        <f t="shared" si="40"/>
        <v>1</v>
      </c>
      <c r="T194" s="130">
        <f t="shared" si="41"/>
        <v>1</v>
      </c>
      <c r="U194" s="128" t="str">
        <f t="shared" si="37"/>
        <v/>
      </c>
      <c r="V194" s="90">
        <f t="shared" si="38"/>
        <v>0</v>
      </c>
      <c r="W194" s="113">
        <f t="shared" si="52"/>
        <v>0</v>
      </c>
      <c r="X194" s="174">
        <f t="shared" si="42"/>
        <v>0</v>
      </c>
      <c r="Y194" s="175">
        <f t="shared" si="43"/>
        <v>0</v>
      </c>
      <c r="Z194" s="170">
        <f t="shared" si="44"/>
        <v>0</v>
      </c>
      <c r="AA194" s="180">
        <f t="shared" si="45"/>
        <v>0</v>
      </c>
      <c r="AB194" s="184">
        <f t="shared" si="46"/>
        <v>0</v>
      </c>
      <c r="AC194" s="187">
        <f t="shared" si="47"/>
        <v>0</v>
      </c>
      <c r="AD194" s="192">
        <f t="shared" si="48"/>
        <v>0</v>
      </c>
    </row>
    <row r="195" spans="1:34" x14ac:dyDescent="0.2">
      <c r="A195" s="61" t="str">
        <f t="shared" si="36"/>
        <v/>
      </c>
      <c r="B195" s="61">
        <v>188</v>
      </c>
      <c r="C195" s="133">
        <f>'Base de données'!B189</f>
        <v>0</v>
      </c>
      <c r="D195" s="82">
        <f>'Base de données'!C189</f>
        <v>0</v>
      </c>
      <c r="E195" s="58">
        <v>188</v>
      </c>
      <c r="F195" s="58">
        <v>30</v>
      </c>
      <c r="G195" s="58"/>
      <c r="H195" s="58"/>
      <c r="I195" s="58"/>
      <c r="J195" s="58"/>
      <c r="K195" s="58"/>
      <c r="L195" s="58"/>
      <c r="M195" s="58"/>
      <c r="N195" s="58"/>
      <c r="O195" s="58"/>
      <c r="P195" s="58"/>
      <c r="Q195" s="58"/>
      <c r="R195" s="197">
        <f>SUM(Tableau1[[#This Row],[Colonne6]:[Colonne5]])</f>
        <v>30</v>
      </c>
      <c r="S195" s="55">
        <f t="shared" si="40"/>
        <v>1</v>
      </c>
      <c r="T195" s="130">
        <f t="shared" si="41"/>
        <v>1</v>
      </c>
      <c r="U195" s="128" t="str">
        <f t="shared" si="37"/>
        <v/>
      </c>
      <c r="V195" s="90">
        <f t="shared" si="38"/>
        <v>0</v>
      </c>
      <c r="W195" s="113">
        <f t="shared" si="52"/>
        <v>0</v>
      </c>
      <c r="X195" s="174">
        <f t="shared" si="42"/>
        <v>0</v>
      </c>
      <c r="Y195" s="175">
        <f t="shared" si="43"/>
        <v>0</v>
      </c>
      <c r="Z195" s="170">
        <f t="shared" si="44"/>
        <v>0</v>
      </c>
      <c r="AA195" s="180">
        <f t="shared" si="45"/>
        <v>0</v>
      </c>
      <c r="AB195" s="184">
        <f t="shared" si="46"/>
        <v>0</v>
      </c>
      <c r="AC195" s="187">
        <f t="shared" si="47"/>
        <v>0</v>
      </c>
      <c r="AD195" s="192">
        <f t="shared" si="48"/>
        <v>0</v>
      </c>
    </row>
    <row r="196" spans="1:34" x14ac:dyDescent="0.2">
      <c r="A196" s="61" t="str">
        <f t="shared" si="36"/>
        <v>en chèque</v>
      </c>
      <c r="B196" s="61">
        <v>189</v>
      </c>
      <c r="C196" s="133">
        <f>'Base de données'!B190</f>
        <v>0</v>
      </c>
      <c r="D196" s="82">
        <f>'Base de données'!C190</f>
        <v>0</v>
      </c>
      <c r="E196" s="58">
        <v>189</v>
      </c>
      <c r="F196" s="58">
        <v>30</v>
      </c>
      <c r="G196" s="58"/>
      <c r="H196" s="58"/>
      <c r="I196" s="58"/>
      <c r="J196" s="58"/>
      <c r="K196" s="58"/>
      <c r="L196" s="58"/>
      <c r="M196" s="58"/>
      <c r="N196" s="58"/>
      <c r="O196" s="58"/>
      <c r="P196" s="58"/>
      <c r="Q196" s="58"/>
      <c r="R196" s="197">
        <f>SUM(Tableau1[[#This Row],[Colonne6]:[Colonne5]])</f>
        <v>30</v>
      </c>
      <c r="S196" s="55">
        <f t="shared" si="40"/>
        <v>1</v>
      </c>
      <c r="T196" s="130">
        <f t="shared" si="41"/>
        <v>1</v>
      </c>
      <c r="U196" s="128" t="str">
        <f t="shared" si="37"/>
        <v/>
      </c>
      <c r="V196" s="90">
        <f t="shared" si="38"/>
        <v>0</v>
      </c>
      <c r="W196" s="113"/>
      <c r="X196" s="174">
        <f t="shared" si="42"/>
        <v>0</v>
      </c>
      <c r="Y196" s="175">
        <f t="shared" si="43"/>
        <v>0</v>
      </c>
      <c r="Z196" s="170">
        <f t="shared" si="44"/>
        <v>0</v>
      </c>
      <c r="AA196" s="180">
        <f t="shared" si="45"/>
        <v>0</v>
      </c>
      <c r="AB196" s="184">
        <f t="shared" si="46"/>
        <v>0</v>
      </c>
      <c r="AC196" s="187">
        <f t="shared" si="47"/>
        <v>0</v>
      </c>
      <c r="AD196" s="192">
        <f t="shared" si="48"/>
        <v>0</v>
      </c>
    </row>
    <row r="197" spans="1:34" x14ac:dyDescent="0.2">
      <c r="A197" s="61" t="str">
        <f t="shared" si="36"/>
        <v>en chèque</v>
      </c>
      <c r="B197" s="61">
        <v>190</v>
      </c>
      <c r="C197" s="133">
        <f>'Base de données'!B191</f>
        <v>0</v>
      </c>
      <c r="D197" s="82">
        <f>'Base de données'!C191</f>
        <v>0</v>
      </c>
      <c r="E197" s="58">
        <v>190</v>
      </c>
      <c r="F197" s="58">
        <v>100</v>
      </c>
      <c r="G197" s="58"/>
      <c r="H197" s="58"/>
      <c r="I197" s="58"/>
      <c r="J197" s="58"/>
      <c r="K197" s="58"/>
      <c r="L197" s="58"/>
      <c r="M197" s="58"/>
      <c r="N197" s="58"/>
      <c r="O197" s="58"/>
      <c r="P197" s="58"/>
      <c r="Q197" s="58"/>
      <c r="R197" s="197">
        <f>SUM(Tableau1[[#This Row],[Colonne6]:[Colonne5]])</f>
        <v>100</v>
      </c>
      <c r="S197" s="55">
        <f t="shared" si="40"/>
        <v>1</v>
      </c>
      <c r="T197" s="130">
        <f t="shared" si="41"/>
        <v>1</v>
      </c>
      <c r="U197" s="128" t="str">
        <f t="shared" si="37"/>
        <v/>
      </c>
      <c r="V197" s="90">
        <f t="shared" si="38"/>
        <v>0</v>
      </c>
      <c r="W197" s="113"/>
      <c r="X197" s="174">
        <f t="shared" si="42"/>
        <v>0</v>
      </c>
      <c r="Y197" s="175">
        <f t="shared" si="43"/>
        <v>0</v>
      </c>
      <c r="Z197" s="170">
        <f t="shared" si="44"/>
        <v>0</v>
      </c>
      <c r="AA197" s="180">
        <f t="shared" si="45"/>
        <v>0</v>
      </c>
      <c r="AB197" s="184">
        <f t="shared" si="46"/>
        <v>0</v>
      </c>
      <c r="AC197" s="187">
        <f t="shared" si="47"/>
        <v>0</v>
      </c>
      <c r="AD197" s="192">
        <f t="shared" si="48"/>
        <v>0</v>
      </c>
    </row>
    <row r="198" spans="1:34" x14ac:dyDescent="0.2">
      <c r="A198" s="61" t="str">
        <f t="shared" si="36"/>
        <v>en chèque</v>
      </c>
      <c r="B198" s="61">
        <v>191</v>
      </c>
      <c r="C198" s="133">
        <f>'Base de données'!B192</f>
        <v>0</v>
      </c>
      <c r="D198" s="82">
        <f>'Base de données'!C192</f>
        <v>0</v>
      </c>
      <c r="E198" s="58">
        <v>191</v>
      </c>
      <c r="F198" s="58">
        <v>20</v>
      </c>
      <c r="G198" s="58"/>
      <c r="H198" s="58"/>
      <c r="I198" s="58"/>
      <c r="J198" s="58"/>
      <c r="K198" s="58"/>
      <c r="L198" s="58"/>
      <c r="M198" s="58"/>
      <c r="N198" s="58"/>
      <c r="O198" s="58"/>
      <c r="P198" s="58"/>
      <c r="Q198" s="58"/>
      <c r="R198" s="197">
        <f>SUM(Tableau1[[#This Row],[Colonne6]:[Colonne5]])</f>
        <v>20</v>
      </c>
      <c r="S198" s="55">
        <f t="shared" si="40"/>
        <v>1</v>
      </c>
      <c r="T198" s="130">
        <f t="shared" si="41"/>
        <v>1</v>
      </c>
      <c r="U198" s="128" t="str">
        <f t="shared" si="37"/>
        <v/>
      </c>
      <c r="V198" s="90">
        <f t="shared" si="38"/>
        <v>0</v>
      </c>
      <c r="W198" s="113"/>
      <c r="X198" s="174">
        <f t="shared" si="42"/>
        <v>0</v>
      </c>
      <c r="Y198" s="175">
        <f t="shared" si="43"/>
        <v>0</v>
      </c>
      <c r="Z198" s="170">
        <f t="shared" si="44"/>
        <v>0</v>
      </c>
      <c r="AA198" s="180">
        <f t="shared" si="45"/>
        <v>0</v>
      </c>
      <c r="AB198" s="184">
        <f t="shared" si="46"/>
        <v>0</v>
      </c>
      <c r="AC198" s="187">
        <f t="shared" si="47"/>
        <v>0</v>
      </c>
      <c r="AD198" s="192">
        <f t="shared" si="48"/>
        <v>0</v>
      </c>
      <c r="AE198" s="60"/>
      <c r="AF198" s="60"/>
      <c r="AG198" s="60"/>
      <c r="AH198" s="60"/>
    </row>
    <row r="199" spans="1:34" x14ac:dyDescent="0.2">
      <c r="A199" s="61" t="str">
        <f t="shared" ref="A199:A256" si="53">IF(W199="","en chèque","")</f>
        <v/>
      </c>
      <c r="B199" s="61">
        <v>192</v>
      </c>
      <c r="C199" s="133">
        <f>'Base de données'!B193</f>
        <v>0</v>
      </c>
      <c r="D199" s="82">
        <f>'Base de données'!C193</f>
        <v>0</v>
      </c>
      <c r="E199" s="58">
        <v>192</v>
      </c>
      <c r="F199" s="58">
        <v>20</v>
      </c>
      <c r="G199" s="58"/>
      <c r="H199" s="58"/>
      <c r="I199" s="58"/>
      <c r="J199" s="58"/>
      <c r="K199" s="58"/>
      <c r="L199" s="58"/>
      <c r="M199" s="58"/>
      <c r="N199" s="58"/>
      <c r="O199" s="58"/>
      <c r="P199" s="58"/>
      <c r="Q199" s="58"/>
      <c r="R199" s="197">
        <f>SUM(Tableau1[[#This Row],[Colonne6]:[Colonne5]])</f>
        <v>20</v>
      </c>
      <c r="S199" s="55">
        <f t="shared" si="40"/>
        <v>1</v>
      </c>
      <c r="T199" s="130">
        <f t="shared" si="41"/>
        <v>1</v>
      </c>
      <c r="U199" s="128" t="str">
        <f t="shared" ref="U199:U256" si="54">IF(C199&lt;=0,"",(S199-T199)*$C$1)</f>
        <v/>
      </c>
      <c r="V199" s="90">
        <f t="shared" ref="V199:V256" si="55">IF(C199&lt;&gt;0,((R199-U199)-$C$2),0)</f>
        <v>0</v>
      </c>
      <c r="W199" s="113">
        <f>V199</f>
        <v>0</v>
      </c>
      <c r="X199" s="174">
        <f t="shared" si="42"/>
        <v>0</v>
      </c>
      <c r="Y199" s="175">
        <f t="shared" si="43"/>
        <v>0</v>
      </c>
      <c r="Z199" s="170">
        <f t="shared" si="44"/>
        <v>0</v>
      </c>
      <c r="AA199" s="180">
        <f t="shared" si="45"/>
        <v>0</v>
      </c>
      <c r="AB199" s="184">
        <f t="shared" si="46"/>
        <v>0</v>
      </c>
      <c r="AC199" s="187">
        <f t="shared" si="47"/>
        <v>0</v>
      </c>
      <c r="AD199" s="192">
        <f t="shared" si="48"/>
        <v>0</v>
      </c>
    </row>
    <row r="200" spans="1:34" x14ac:dyDescent="0.2">
      <c r="A200" s="61" t="str">
        <f t="shared" si="53"/>
        <v/>
      </c>
      <c r="B200" s="61">
        <v>193</v>
      </c>
      <c r="C200" s="133">
        <f>'Base de données'!B194</f>
        <v>0</v>
      </c>
      <c r="D200" s="82">
        <f>'Base de données'!C194</f>
        <v>0</v>
      </c>
      <c r="E200" s="58">
        <v>193</v>
      </c>
      <c r="F200" s="58">
        <v>23</v>
      </c>
      <c r="G200" s="58"/>
      <c r="H200" s="58"/>
      <c r="I200" s="58"/>
      <c r="J200" s="58"/>
      <c r="K200" s="58"/>
      <c r="L200" s="58"/>
      <c r="M200" s="58"/>
      <c r="N200" s="58"/>
      <c r="O200" s="58"/>
      <c r="P200" s="58"/>
      <c r="Q200" s="58"/>
      <c r="R200" s="197">
        <f>SUM(Tableau1[[#This Row],[Colonne6]:[Colonne5]])</f>
        <v>23</v>
      </c>
      <c r="S200" s="55">
        <f t="shared" ref="S200:S256" si="56">COUNTIF($F$5:$Q$5,"&gt;1000")</f>
        <v>1</v>
      </c>
      <c r="T200" s="130">
        <f t="shared" ref="T200:T256" si="57">COUNTA(F200:Q200)</f>
        <v>1</v>
      </c>
      <c r="U200" s="128" t="str">
        <f t="shared" si="54"/>
        <v/>
      </c>
      <c r="V200" s="90">
        <f t="shared" si="55"/>
        <v>0</v>
      </c>
      <c r="W200" s="113">
        <f>V200</f>
        <v>0</v>
      </c>
      <c r="X200" s="174">
        <f t="shared" ref="X200:X256" si="58">ROUNDDOWN(W200/$X$3,0)</f>
        <v>0</v>
      </c>
      <c r="Y200" s="175">
        <f t="shared" ref="Y200:Y256" si="59">ROUNDDOWN((W200-(X200*$X$3))/$Y$3,0)</f>
        <v>0</v>
      </c>
      <c r="Z200" s="170">
        <f t="shared" ref="Z200:Z256" si="60">ROUNDDOWN(((W200-(X200*$X$3))-(Y200*$Y$3))/$Z$3,0)</f>
        <v>0</v>
      </c>
      <c r="AA200" s="180">
        <f t="shared" ref="AA200:AA256" si="61">ROUNDDOWN((((W200-(X200*$X$3))-(Y200*$Y$3))-(Z200*$Z$3))/$AA$3,0)</f>
        <v>0</v>
      </c>
      <c r="AB200" s="184">
        <f t="shared" ref="AB200:AB256" si="62">ROUNDDOWN(((((W200-(X200*$X$3))-(Y200*$Y$3))-(Z200*$Z$3))-(AA200*$AA$3))/$AB$3,0)</f>
        <v>0</v>
      </c>
      <c r="AC200" s="187">
        <f t="shared" ref="AC200:AC256" si="63">ROUNDDOWN((((((W200-(X200*$X$3))-(Y200*$Y$3))-(Z200*$Z$3))-(AA200*$AA$3))-(AB200*$AB$3))/$AC$3,0)</f>
        <v>0</v>
      </c>
      <c r="AD200" s="192">
        <f t="shared" ref="AD200:AD256" si="64">ROUNDDOWN(((((((W200-(X200*$X$3))-(Y200*$Y$3))-(Z200*$Z$3))-(AA200*$AA$3))-(AB200*$AB$3))-(AC200*$AC$3))/$AD$3,0)</f>
        <v>0</v>
      </c>
    </row>
    <row r="201" spans="1:34" x14ac:dyDescent="0.2">
      <c r="A201" s="61" t="str">
        <f t="shared" si="53"/>
        <v/>
      </c>
      <c r="B201" s="61">
        <v>194</v>
      </c>
      <c r="C201" s="133">
        <f>'Base de données'!B195</f>
        <v>0</v>
      </c>
      <c r="D201" s="82">
        <f>'Base de données'!C195</f>
        <v>0</v>
      </c>
      <c r="E201" s="58">
        <v>194</v>
      </c>
      <c r="F201" s="58">
        <v>30</v>
      </c>
      <c r="G201" s="58"/>
      <c r="H201" s="58"/>
      <c r="I201" s="58"/>
      <c r="J201" s="58"/>
      <c r="K201" s="58"/>
      <c r="L201" s="58"/>
      <c r="M201" s="58"/>
      <c r="N201" s="58"/>
      <c r="O201" s="58"/>
      <c r="P201" s="58"/>
      <c r="Q201" s="58"/>
      <c r="R201" s="197">
        <f>SUM(Tableau1[[#This Row],[Colonne6]:[Colonne5]])</f>
        <v>30</v>
      </c>
      <c r="S201" s="55">
        <f t="shared" si="56"/>
        <v>1</v>
      </c>
      <c r="T201" s="130">
        <f t="shared" si="57"/>
        <v>1</v>
      </c>
      <c r="U201" s="128" t="str">
        <f t="shared" si="54"/>
        <v/>
      </c>
      <c r="V201" s="90">
        <f t="shared" si="55"/>
        <v>0</v>
      </c>
      <c r="W201" s="113">
        <f>V201</f>
        <v>0</v>
      </c>
      <c r="X201" s="174">
        <f t="shared" si="58"/>
        <v>0</v>
      </c>
      <c r="Y201" s="175">
        <f t="shared" si="59"/>
        <v>0</v>
      </c>
      <c r="Z201" s="170">
        <f t="shared" si="60"/>
        <v>0</v>
      </c>
      <c r="AA201" s="180">
        <f t="shared" si="61"/>
        <v>0</v>
      </c>
      <c r="AB201" s="184">
        <f t="shared" si="62"/>
        <v>0</v>
      </c>
      <c r="AC201" s="187">
        <f t="shared" si="63"/>
        <v>0</v>
      </c>
      <c r="AD201" s="192">
        <f t="shared" si="64"/>
        <v>0</v>
      </c>
    </row>
    <row r="202" spans="1:34" x14ac:dyDescent="0.2">
      <c r="A202" s="61" t="str">
        <f t="shared" si="53"/>
        <v>en chèque</v>
      </c>
      <c r="B202" s="61">
        <v>195</v>
      </c>
      <c r="C202" s="133">
        <f>'Base de données'!B196</f>
        <v>0</v>
      </c>
      <c r="D202" s="82">
        <f>'Base de données'!C196</f>
        <v>0</v>
      </c>
      <c r="E202" s="58">
        <v>195</v>
      </c>
      <c r="F202" s="58">
        <v>30</v>
      </c>
      <c r="G202" s="58"/>
      <c r="H202" s="58"/>
      <c r="I202" s="58"/>
      <c r="J202" s="58"/>
      <c r="K202" s="58"/>
      <c r="L202" s="58"/>
      <c r="M202" s="58"/>
      <c r="N202" s="58"/>
      <c r="O202" s="58"/>
      <c r="P202" s="58"/>
      <c r="Q202" s="58"/>
      <c r="R202" s="197">
        <f>SUM(Tableau1[[#This Row],[Colonne6]:[Colonne5]])</f>
        <v>30</v>
      </c>
      <c r="S202" s="55">
        <f t="shared" si="56"/>
        <v>1</v>
      </c>
      <c r="T202" s="130">
        <f t="shared" si="57"/>
        <v>1</v>
      </c>
      <c r="U202" s="128" t="str">
        <f t="shared" si="54"/>
        <v/>
      </c>
      <c r="V202" s="90">
        <f t="shared" si="55"/>
        <v>0</v>
      </c>
      <c r="W202" s="113"/>
      <c r="X202" s="174">
        <f t="shared" si="58"/>
        <v>0</v>
      </c>
      <c r="Y202" s="175">
        <f t="shared" si="59"/>
        <v>0</v>
      </c>
      <c r="Z202" s="170">
        <f t="shared" si="60"/>
        <v>0</v>
      </c>
      <c r="AA202" s="180">
        <f t="shared" si="61"/>
        <v>0</v>
      </c>
      <c r="AB202" s="184">
        <f t="shared" si="62"/>
        <v>0</v>
      </c>
      <c r="AC202" s="187">
        <f t="shared" si="63"/>
        <v>0</v>
      </c>
      <c r="AD202" s="192">
        <f t="shared" si="64"/>
        <v>0</v>
      </c>
    </row>
    <row r="203" spans="1:34" x14ac:dyDescent="0.2">
      <c r="A203" s="61" t="str">
        <f t="shared" si="53"/>
        <v/>
      </c>
      <c r="B203" s="61">
        <v>196</v>
      </c>
      <c r="C203" s="133">
        <f>'Base de données'!B197</f>
        <v>0</v>
      </c>
      <c r="D203" s="82">
        <f>'Base de données'!C197</f>
        <v>0</v>
      </c>
      <c r="E203" s="58">
        <v>196</v>
      </c>
      <c r="F203" s="58">
        <v>53</v>
      </c>
      <c r="G203" s="58"/>
      <c r="H203" s="58"/>
      <c r="I203" s="58"/>
      <c r="J203" s="58"/>
      <c r="K203" s="58"/>
      <c r="L203" s="58"/>
      <c r="M203" s="58"/>
      <c r="N203" s="58"/>
      <c r="O203" s="58"/>
      <c r="P203" s="58"/>
      <c r="Q203" s="58"/>
      <c r="R203" s="197">
        <f>SUM(Tableau1[[#This Row],[Colonne6]:[Colonne5]])</f>
        <v>53</v>
      </c>
      <c r="S203" s="55">
        <f t="shared" si="56"/>
        <v>1</v>
      </c>
      <c r="T203" s="130">
        <f t="shared" si="57"/>
        <v>1</v>
      </c>
      <c r="U203" s="128" t="str">
        <f t="shared" si="54"/>
        <v/>
      </c>
      <c r="V203" s="90">
        <f t="shared" si="55"/>
        <v>0</v>
      </c>
      <c r="W203" s="113">
        <f t="shared" ref="W203:W211" si="65">V203</f>
        <v>0</v>
      </c>
      <c r="X203" s="174">
        <f t="shared" si="58"/>
        <v>0</v>
      </c>
      <c r="Y203" s="175">
        <f t="shared" si="59"/>
        <v>0</v>
      </c>
      <c r="Z203" s="170">
        <f t="shared" si="60"/>
        <v>0</v>
      </c>
      <c r="AA203" s="180">
        <f t="shared" si="61"/>
        <v>0</v>
      </c>
      <c r="AB203" s="184">
        <f t="shared" si="62"/>
        <v>0</v>
      </c>
      <c r="AC203" s="187">
        <f t="shared" si="63"/>
        <v>0</v>
      </c>
      <c r="AD203" s="192">
        <f t="shared" si="64"/>
        <v>0</v>
      </c>
    </row>
    <row r="204" spans="1:34" x14ac:dyDescent="0.2">
      <c r="A204" s="61" t="str">
        <f t="shared" si="53"/>
        <v/>
      </c>
      <c r="B204" s="61">
        <v>197</v>
      </c>
      <c r="C204" s="133">
        <f>'Base de données'!B198</f>
        <v>0</v>
      </c>
      <c r="D204" s="82">
        <f>'Base de données'!C198</f>
        <v>0</v>
      </c>
      <c r="E204" s="58">
        <v>197</v>
      </c>
      <c r="F204" s="58">
        <v>70</v>
      </c>
      <c r="G204" s="58"/>
      <c r="H204" s="58"/>
      <c r="I204" s="58"/>
      <c r="J204" s="58"/>
      <c r="K204" s="58"/>
      <c r="L204" s="58"/>
      <c r="M204" s="58"/>
      <c r="N204" s="58"/>
      <c r="O204" s="58"/>
      <c r="P204" s="58"/>
      <c r="Q204" s="58"/>
      <c r="R204" s="197">
        <f>SUM(Tableau1[[#This Row],[Colonne6]:[Colonne5]])</f>
        <v>70</v>
      </c>
      <c r="S204" s="55">
        <f t="shared" si="56"/>
        <v>1</v>
      </c>
      <c r="T204" s="130">
        <f t="shared" si="57"/>
        <v>1</v>
      </c>
      <c r="U204" s="128" t="str">
        <f t="shared" si="54"/>
        <v/>
      </c>
      <c r="V204" s="90">
        <f t="shared" si="55"/>
        <v>0</v>
      </c>
      <c r="W204" s="113">
        <f t="shared" si="65"/>
        <v>0</v>
      </c>
      <c r="X204" s="174">
        <f t="shared" si="58"/>
        <v>0</v>
      </c>
      <c r="Y204" s="175">
        <f t="shared" si="59"/>
        <v>0</v>
      </c>
      <c r="Z204" s="170">
        <f t="shared" si="60"/>
        <v>0</v>
      </c>
      <c r="AA204" s="180">
        <f t="shared" si="61"/>
        <v>0</v>
      </c>
      <c r="AB204" s="184">
        <f t="shared" si="62"/>
        <v>0</v>
      </c>
      <c r="AC204" s="187">
        <f t="shared" si="63"/>
        <v>0</v>
      </c>
      <c r="AD204" s="192">
        <f t="shared" si="64"/>
        <v>0</v>
      </c>
    </row>
    <row r="205" spans="1:34" x14ac:dyDescent="0.2">
      <c r="A205" s="61" t="str">
        <f t="shared" si="53"/>
        <v/>
      </c>
      <c r="B205" s="61">
        <v>198</v>
      </c>
      <c r="C205" s="133">
        <f>'Base de données'!B199</f>
        <v>0</v>
      </c>
      <c r="D205" s="82">
        <f>'Base de données'!C199</f>
        <v>0</v>
      </c>
      <c r="E205" s="58">
        <v>198</v>
      </c>
      <c r="F205" s="58">
        <v>60</v>
      </c>
      <c r="G205" s="58"/>
      <c r="H205" s="58"/>
      <c r="I205" s="58"/>
      <c r="J205" s="58"/>
      <c r="K205" s="58"/>
      <c r="L205" s="58"/>
      <c r="M205" s="58"/>
      <c r="N205" s="58"/>
      <c r="O205" s="58"/>
      <c r="P205" s="58"/>
      <c r="Q205" s="58"/>
      <c r="R205" s="197">
        <f>SUM(Tableau1[[#This Row],[Colonne6]:[Colonne5]])</f>
        <v>60</v>
      </c>
      <c r="S205" s="55">
        <f t="shared" si="56"/>
        <v>1</v>
      </c>
      <c r="T205" s="130">
        <f t="shared" si="57"/>
        <v>1</v>
      </c>
      <c r="U205" s="128" t="str">
        <f t="shared" si="54"/>
        <v/>
      </c>
      <c r="V205" s="90">
        <f t="shared" si="55"/>
        <v>0</v>
      </c>
      <c r="W205" s="113">
        <f t="shared" si="65"/>
        <v>0</v>
      </c>
      <c r="X205" s="174">
        <f t="shared" si="58"/>
        <v>0</v>
      </c>
      <c r="Y205" s="175">
        <f t="shared" si="59"/>
        <v>0</v>
      </c>
      <c r="Z205" s="170">
        <f t="shared" si="60"/>
        <v>0</v>
      </c>
      <c r="AA205" s="180">
        <f t="shared" si="61"/>
        <v>0</v>
      </c>
      <c r="AB205" s="184">
        <f t="shared" si="62"/>
        <v>0</v>
      </c>
      <c r="AC205" s="187">
        <f t="shared" si="63"/>
        <v>0</v>
      </c>
      <c r="AD205" s="192">
        <f t="shared" si="64"/>
        <v>0</v>
      </c>
    </row>
    <row r="206" spans="1:34" x14ac:dyDescent="0.2">
      <c r="A206" s="61" t="str">
        <f t="shared" si="53"/>
        <v/>
      </c>
      <c r="B206" s="61">
        <v>199</v>
      </c>
      <c r="C206" s="133">
        <f>'Base de données'!B200</f>
        <v>0</v>
      </c>
      <c r="D206" s="82">
        <f>'Base de données'!C200</f>
        <v>0</v>
      </c>
      <c r="E206" s="58">
        <v>199</v>
      </c>
      <c r="F206" s="58">
        <v>60</v>
      </c>
      <c r="G206" s="58"/>
      <c r="H206" s="58"/>
      <c r="I206" s="58"/>
      <c r="J206" s="58"/>
      <c r="K206" s="58"/>
      <c r="L206" s="58"/>
      <c r="M206" s="58"/>
      <c r="N206" s="58"/>
      <c r="O206" s="58"/>
      <c r="P206" s="58"/>
      <c r="Q206" s="58"/>
      <c r="R206" s="197">
        <f>SUM(Tableau1[[#This Row],[Colonne6]:[Colonne5]])</f>
        <v>60</v>
      </c>
      <c r="S206" s="55">
        <f t="shared" si="56"/>
        <v>1</v>
      </c>
      <c r="T206" s="130">
        <f t="shared" si="57"/>
        <v>1</v>
      </c>
      <c r="U206" s="128" t="str">
        <f t="shared" si="54"/>
        <v/>
      </c>
      <c r="V206" s="90">
        <f t="shared" si="55"/>
        <v>0</v>
      </c>
      <c r="W206" s="113">
        <f t="shared" si="65"/>
        <v>0</v>
      </c>
      <c r="X206" s="174"/>
      <c r="Y206" s="175">
        <f t="shared" si="59"/>
        <v>0</v>
      </c>
      <c r="Z206" s="170"/>
      <c r="AA206" s="180">
        <f t="shared" si="61"/>
        <v>0</v>
      </c>
      <c r="AB206" s="184">
        <f t="shared" si="62"/>
        <v>0</v>
      </c>
      <c r="AC206" s="187">
        <f t="shared" si="63"/>
        <v>0</v>
      </c>
      <c r="AD206" s="192">
        <f t="shared" si="64"/>
        <v>0</v>
      </c>
    </row>
    <row r="207" spans="1:34" x14ac:dyDescent="0.2">
      <c r="A207" s="61" t="str">
        <f t="shared" si="53"/>
        <v/>
      </c>
      <c r="B207" s="61">
        <v>200</v>
      </c>
      <c r="C207" s="133">
        <f>'Base de données'!B201</f>
        <v>0</v>
      </c>
      <c r="D207" s="82">
        <f>'Base de données'!C201</f>
        <v>0</v>
      </c>
      <c r="E207" s="58">
        <v>200</v>
      </c>
      <c r="F207" s="58">
        <v>63</v>
      </c>
      <c r="G207" s="58"/>
      <c r="H207" s="58"/>
      <c r="I207" s="58"/>
      <c r="J207" s="58"/>
      <c r="K207" s="58"/>
      <c r="L207" s="58"/>
      <c r="M207" s="58"/>
      <c r="N207" s="58"/>
      <c r="O207" s="58"/>
      <c r="P207" s="58"/>
      <c r="Q207" s="58"/>
      <c r="R207" s="197">
        <f>SUM(Tableau1[[#This Row],[Colonne6]:[Colonne5]])</f>
        <v>63</v>
      </c>
      <c r="S207" s="55">
        <f t="shared" si="56"/>
        <v>1</v>
      </c>
      <c r="T207" s="130">
        <f t="shared" si="57"/>
        <v>1</v>
      </c>
      <c r="U207" s="128" t="str">
        <f t="shared" si="54"/>
        <v/>
      </c>
      <c r="V207" s="90">
        <f t="shared" si="55"/>
        <v>0</v>
      </c>
      <c r="W207" s="113">
        <f t="shared" si="65"/>
        <v>0</v>
      </c>
      <c r="X207" s="174"/>
      <c r="Y207" s="175">
        <f t="shared" si="59"/>
        <v>0</v>
      </c>
      <c r="Z207" s="170"/>
      <c r="AA207" s="180">
        <f t="shared" si="61"/>
        <v>0</v>
      </c>
      <c r="AB207" s="184">
        <f t="shared" si="62"/>
        <v>0</v>
      </c>
      <c r="AC207" s="187">
        <f t="shared" si="63"/>
        <v>0</v>
      </c>
      <c r="AD207" s="192">
        <f t="shared" si="64"/>
        <v>0</v>
      </c>
    </row>
    <row r="208" spans="1:34" x14ac:dyDescent="0.2">
      <c r="A208" s="61" t="str">
        <f t="shared" si="53"/>
        <v/>
      </c>
      <c r="B208" s="61">
        <v>201</v>
      </c>
      <c r="C208" s="133">
        <f>'Base de données'!B202</f>
        <v>0</v>
      </c>
      <c r="D208" s="82">
        <f>'Base de données'!C202</f>
        <v>0</v>
      </c>
      <c r="E208" s="58">
        <v>201</v>
      </c>
      <c r="F208" s="58">
        <v>63</v>
      </c>
      <c r="G208" s="58"/>
      <c r="H208" s="58"/>
      <c r="I208" s="58"/>
      <c r="J208" s="58"/>
      <c r="K208" s="58"/>
      <c r="L208" s="58"/>
      <c r="M208" s="58"/>
      <c r="N208" s="58"/>
      <c r="O208" s="58"/>
      <c r="P208" s="58"/>
      <c r="Q208" s="58"/>
      <c r="R208" s="197">
        <f>SUM(Tableau1[[#This Row],[Colonne6]:[Colonne5]])</f>
        <v>63</v>
      </c>
      <c r="S208" s="55">
        <f t="shared" si="56"/>
        <v>1</v>
      </c>
      <c r="T208" s="130">
        <f t="shared" si="57"/>
        <v>1</v>
      </c>
      <c r="U208" s="128" t="str">
        <f t="shared" si="54"/>
        <v/>
      </c>
      <c r="V208" s="90">
        <f t="shared" si="55"/>
        <v>0</v>
      </c>
      <c r="W208" s="113">
        <f>V208</f>
        <v>0</v>
      </c>
      <c r="X208" s="174">
        <f t="shared" si="58"/>
        <v>0</v>
      </c>
      <c r="Y208" s="175">
        <f t="shared" si="59"/>
        <v>0</v>
      </c>
      <c r="Z208" s="170">
        <f t="shared" si="60"/>
        <v>0</v>
      </c>
      <c r="AA208" s="180">
        <f t="shared" si="61"/>
        <v>0</v>
      </c>
      <c r="AB208" s="184">
        <f t="shared" si="62"/>
        <v>0</v>
      </c>
      <c r="AC208" s="187">
        <f t="shared" si="63"/>
        <v>0</v>
      </c>
      <c r="AD208" s="192">
        <f t="shared" si="64"/>
        <v>0</v>
      </c>
    </row>
    <row r="209" spans="1:34" x14ac:dyDescent="0.2">
      <c r="A209" s="61" t="str">
        <f t="shared" si="53"/>
        <v/>
      </c>
      <c r="B209" s="61">
        <v>202</v>
      </c>
      <c r="C209" s="133">
        <f>'Base de données'!B203</f>
        <v>0</v>
      </c>
      <c r="D209" s="82">
        <f>'Base de données'!C203</f>
        <v>0</v>
      </c>
      <c r="E209" s="58">
        <v>202</v>
      </c>
      <c r="F209" s="58">
        <v>53</v>
      </c>
      <c r="G209" s="58"/>
      <c r="H209" s="58"/>
      <c r="I209" s="58"/>
      <c r="J209" s="58"/>
      <c r="K209" s="58"/>
      <c r="L209" s="58"/>
      <c r="M209" s="58"/>
      <c r="N209" s="58"/>
      <c r="O209" s="58"/>
      <c r="P209" s="58"/>
      <c r="Q209" s="58"/>
      <c r="R209" s="197">
        <f>SUM(Tableau1[[#This Row],[Colonne6]:[Colonne5]])</f>
        <v>53</v>
      </c>
      <c r="S209" s="55">
        <f t="shared" si="56"/>
        <v>1</v>
      </c>
      <c r="T209" s="130">
        <f t="shared" si="57"/>
        <v>1</v>
      </c>
      <c r="U209" s="128" t="str">
        <f t="shared" si="54"/>
        <v/>
      </c>
      <c r="V209" s="90">
        <f t="shared" si="55"/>
        <v>0</v>
      </c>
      <c r="W209" s="113">
        <f t="shared" ref="W209" si="66">V209</f>
        <v>0</v>
      </c>
      <c r="X209" s="174">
        <f t="shared" si="58"/>
        <v>0</v>
      </c>
      <c r="Y209" s="175">
        <f t="shared" si="59"/>
        <v>0</v>
      </c>
      <c r="Z209" s="170">
        <f t="shared" si="60"/>
        <v>0</v>
      </c>
      <c r="AA209" s="180">
        <f t="shared" si="61"/>
        <v>0</v>
      </c>
      <c r="AB209" s="184">
        <f t="shared" si="62"/>
        <v>0</v>
      </c>
      <c r="AC209" s="187">
        <f t="shared" si="63"/>
        <v>0</v>
      </c>
      <c r="AD209" s="192">
        <f t="shared" si="64"/>
        <v>0</v>
      </c>
    </row>
    <row r="210" spans="1:34" x14ac:dyDescent="0.2">
      <c r="A210" s="61" t="str">
        <f t="shared" si="53"/>
        <v/>
      </c>
      <c r="B210" s="61">
        <v>203</v>
      </c>
      <c r="C210" s="133">
        <f>'Base de données'!B204</f>
        <v>0</v>
      </c>
      <c r="D210" s="82">
        <f>'Base de données'!C204</f>
        <v>0</v>
      </c>
      <c r="E210" s="58">
        <v>203</v>
      </c>
      <c r="F210" s="58">
        <v>53</v>
      </c>
      <c r="G210" s="58"/>
      <c r="H210" s="58"/>
      <c r="I210" s="58"/>
      <c r="J210" s="58"/>
      <c r="K210" s="58"/>
      <c r="L210" s="58"/>
      <c r="M210" s="58"/>
      <c r="N210" s="58"/>
      <c r="O210" s="58"/>
      <c r="P210" s="58"/>
      <c r="Q210" s="58"/>
      <c r="R210" s="197">
        <f>SUM(Tableau1[[#This Row],[Colonne6]:[Colonne5]])</f>
        <v>53</v>
      </c>
      <c r="S210" s="55">
        <f t="shared" si="56"/>
        <v>1</v>
      </c>
      <c r="T210" s="130">
        <f t="shared" si="57"/>
        <v>1</v>
      </c>
      <c r="U210" s="128" t="str">
        <f t="shared" si="54"/>
        <v/>
      </c>
      <c r="V210" s="90">
        <f t="shared" si="55"/>
        <v>0</v>
      </c>
      <c r="W210" s="113">
        <f t="shared" si="65"/>
        <v>0</v>
      </c>
      <c r="X210" s="174">
        <f t="shared" si="58"/>
        <v>0</v>
      </c>
      <c r="Y210" s="175">
        <f t="shared" si="59"/>
        <v>0</v>
      </c>
      <c r="Z210" s="170">
        <f t="shared" si="60"/>
        <v>0</v>
      </c>
      <c r="AA210" s="180">
        <f t="shared" si="61"/>
        <v>0</v>
      </c>
      <c r="AB210" s="184">
        <f t="shared" si="62"/>
        <v>0</v>
      </c>
      <c r="AC210" s="187">
        <f t="shared" si="63"/>
        <v>0</v>
      </c>
      <c r="AD210" s="192">
        <f t="shared" si="64"/>
        <v>0</v>
      </c>
    </row>
    <row r="211" spans="1:34" x14ac:dyDescent="0.2">
      <c r="A211" s="61" t="str">
        <f t="shared" si="53"/>
        <v/>
      </c>
      <c r="B211" s="61">
        <v>204</v>
      </c>
      <c r="C211" s="133">
        <f>'Base de données'!B205</f>
        <v>0</v>
      </c>
      <c r="D211" s="82">
        <f>'Base de données'!C205</f>
        <v>0</v>
      </c>
      <c r="E211" s="58">
        <v>204</v>
      </c>
      <c r="F211" s="58"/>
      <c r="G211" s="58"/>
      <c r="H211" s="58"/>
      <c r="I211" s="58"/>
      <c r="J211" s="58"/>
      <c r="K211" s="58"/>
      <c r="L211" s="58"/>
      <c r="M211" s="58"/>
      <c r="N211" s="58"/>
      <c r="O211" s="58"/>
      <c r="P211" s="58"/>
      <c r="Q211" s="58"/>
      <c r="R211" s="197">
        <f>SUM(Tableau1[[#This Row],[Colonne6]:[Colonne5]])</f>
        <v>0</v>
      </c>
      <c r="S211" s="55">
        <f t="shared" si="56"/>
        <v>1</v>
      </c>
      <c r="T211" s="130">
        <f t="shared" si="57"/>
        <v>0</v>
      </c>
      <c r="U211" s="128" t="str">
        <f t="shared" si="54"/>
        <v/>
      </c>
      <c r="V211" s="90">
        <f t="shared" si="55"/>
        <v>0</v>
      </c>
      <c r="W211" s="113">
        <f t="shared" si="65"/>
        <v>0</v>
      </c>
      <c r="X211" s="174">
        <f t="shared" si="58"/>
        <v>0</v>
      </c>
      <c r="Y211" s="175">
        <f t="shared" si="59"/>
        <v>0</v>
      </c>
      <c r="Z211" s="170">
        <f t="shared" si="60"/>
        <v>0</v>
      </c>
      <c r="AA211" s="180">
        <f t="shared" si="61"/>
        <v>0</v>
      </c>
      <c r="AB211" s="184">
        <f t="shared" si="62"/>
        <v>0</v>
      </c>
      <c r="AC211" s="187">
        <f t="shared" si="63"/>
        <v>0</v>
      </c>
      <c r="AD211" s="192">
        <f t="shared" si="64"/>
        <v>0</v>
      </c>
    </row>
    <row r="212" spans="1:34" x14ac:dyDescent="0.2">
      <c r="A212" s="61" t="str">
        <f t="shared" si="53"/>
        <v>en chèque</v>
      </c>
      <c r="B212" s="61">
        <v>205</v>
      </c>
      <c r="C212" s="133">
        <f>'Base de données'!B206</f>
        <v>0</v>
      </c>
      <c r="D212" s="82">
        <f>'Base de données'!C206</f>
        <v>0</v>
      </c>
      <c r="E212" s="58">
        <v>205</v>
      </c>
      <c r="F212" s="58">
        <v>24</v>
      </c>
      <c r="G212" s="58"/>
      <c r="H212" s="58"/>
      <c r="I212" s="58"/>
      <c r="J212" s="58"/>
      <c r="K212" s="58"/>
      <c r="L212" s="58"/>
      <c r="M212" s="58"/>
      <c r="N212" s="58"/>
      <c r="O212" s="58"/>
      <c r="P212" s="58"/>
      <c r="Q212" s="58"/>
      <c r="R212" s="197">
        <f>SUM(Tableau1[[#This Row],[Colonne6]:[Colonne5]])</f>
        <v>24</v>
      </c>
      <c r="S212" s="55">
        <f t="shared" si="56"/>
        <v>1</v>
      </c>
      <c r="T212" s="130">
        <f t="shared" si="57"/>
        <v>1</v>
      </c>
      <c r="U212" s="128" t="str">
        <f t="shared" si="54"/>
        <v/>
      </c>
      <c r="V212" s="90">
        <f t="shared" si="55"/>
        <v>0</v>
      </c>
      <c r="W212" s="113"/>
      <c r="X212" s="174">
        <f t="shared" si="58"/>
        <v>0</v>
      </c>
      <c r="Y212" s="175">
        <f t="shared" si="59"/>
        <v>0</v>
      </c>
      <c r="Z212" s="170">
        <f t="shared" si="60"/>
        <v>0</v>
      </c>
      <c r="AA212" s="180">
        <f t="shared" si="61"/>
        <v>0</v>
      </c>
      <c r="AB212" s="184">
        <f t="shared" si="62"/>
        <v>0</v>
      </c>
      <c r="AC212" s="187">
        <f t="shared" si="63"/>
        <v>0</v>
      </c>
      <c r="AD212" s="192">
        <f t="shared" si="64"/>
        <v>0</v>
      </c>
    </row>
    <row r="213" spans="1:34" x14ac:dyDescent="0.2">
      <c r="A213" s="61" t="str">
        <f t="shared" si="53"/>
        <v>en chèque</v>
      </c>
      <c r="B213" s="61">
        <v>206</v>
      </c>
      <c r="C213" s="133">
        <f>'Base de données'!B207</f>
        <v>0</v>
      </c>
      <c r="D213" s="82">
        <f>'Base de données'!C207</f>
        <v>0</v>
      </c>
      <c r="E213" s="58">
        <v>206</v>
      </c>
      <c r="F213" s="58">
        <v>50</v>
      </c>
      <c r="G213" s="58"/>
      <c r="H213" s="58"/>
      <c r="I213" s="58"/>
      <c r="J213" s="58"/>
      <c r="K213" s="58"/>
      <c r="L213" s="58"/>
      <c r="M213" s="58"/>
      <c r="N213" s="58"/>
      <c r="O213" s="58"/>
      <c r="P213" s="58"/>
      <c r="Q213" s="58"/>
      <c r="R213" s="197">
        <f>SUM(Tableau1[[#This Row],[Colonne6]:[Colonne5]])</f>
        <v>50</v>
      </c>
      <c r="S213" s="55">
        <f t="shared" si="56"/>
        <v>1</v>
      </c>
      <c r="T213" s="130">
        <f t="shared" si="57"/>
        <v>1</v>
      </c>
      <c r="U213" s="128" t="str">
        <f t="shared" si="54"/>
        <v/>
      </c>
      <c r="V213" s="90">
        <f t="shared" si="55"/>
        <v>0</v>
      </c>
      <c r="W213" s="113"/>
      <c r="X213" s="174">
        <f t="shared" si="58"/>
        <v>0</v>
      </c>
      <c r="Y213" s="175">
        <f t="shared" si="59"/>
        <v>0</v>
      </c>
      <c r="Z213" s="170">
        <f t="shared" si="60"/>
        <v>0</v>
      </c>
      <c r="AA213" s="180">
        <f t="shared" si="61"/>
        <v>0</v>
      </c>
      <c r="AB213" s="184">
        <f t="shared" si="62"/>
        <v>0</v>
      </c>
      <c r="AC213" s="187">
        <f t="shared" si="63"/>
        <v>0</v>
      </c>
      <c r="AD213" s="192">
        <f t="shared" si="64"/>
        <v>0</v>
      </c>
    </row>
    <row r="214" spans="1:34" x14ac:dyDescent="0.2">
      <c r="A214" s="61" t="str">
        <f t="shared" si="53"/>
        <v/>
      </c>
      <c r="B214" s="61">
        <v>207</v>
      </c>
      <c r="C214" s="133">
        <f>'Base de données'!B208</f>
        <v>0</v>
      </c>
      <c r="D214" s="82">
        <f>'Base de données'!C208</f>
        <v>0</v>
      </c>
      <c r="E214" s="58">
        <v>207</v>
      </c>
      <c r="F214" s="58">
        <v>50</v>
      </c>
      <c r="G214" s="58"/>
      <c r="H214" s="58"/>
      <c r="I214" s="58"/>
      <c r="J214" s="58"/>
      <c r="K214" s="58"/>
      <c r="L214" s="58"/>
      <c r="M214" s="58"/>
      <c r="N214" s="58"/>
      <c r="O214" s="58"/>
      <c r="P214" s="58"/>
      <c r="Q214" s="58"/>
      <c r="R214" s="197">
        <f>SUM(Tableau1[[#This Row],[Colonne6]:[Colonne5]])</f>
        <v>50</v>
      </c>
      <c r="S214" s="55">
        <f t="shared" si="56"/>
        <v>1</v>
      </c>
      <c r="T214" s="130">
        <f t="shared" si="57"/>
        <v>1</v>
      </c>
      <c r="U214" s="128" t="str">
        <f t="shared" si="54"/>
        <v/>
      </c>
      <c r="V214" s="90">
        <f t="shared" si="55"/>
        <v>0</v>
      </c>
      <c r="W214" s="113">
        <f>V214</f>
        <v>0</v>
      </c>
      <c r="X214" s="174">
        <f t="shared" si="58"/>
        <v>0</v>
      </c>
      <c r="Y214" s="175">
        <f t="shared" si="59"/>
        <v>0</v>
      </c>
      <c r="Z214" s="170">
        <f t="shared" si="60"/>
        <v>0</v>
      </c>
      <c r="AA214" s="180">
        <f t="shared" si="61"/>
        <v>0</v>
      </c>
      <c r="AB214" s="184">
        <f t="shared" si="62"/>
        <v>0</v>
      </c>
      <c r="AC214" s="187">
        <f t="shared" si="63"/>
        <v>0</v>
      </c>
      <c r="AD214" s="192">
        <f t="shared" si="64"/>
        <v>0</v>
      </c>
    </row>
    <row r="215" spans="1:34" x14ac:dyDescent="0.2">
      <c r="A215" s="61" t="str">
        <f t="shared" si="53"/>
        <v/>
      </c>
      <c r="B215" s="61">
        <v>208</v>
      </c>
      <c r="C215" s="133">
        <f>'Base de données'!B209</f>
        <v>0</v>
      </c>
      <c r="D215" s="82">
        <f>'Base de données'!C209</f>
        <v>0</v>
      </c>
      <c r="E215" s="58">
        <v>208</v>
      </c>
      <c r="F215" s="58">
        <v>43</v>
      </c>
      <c r="G215" s="58"/>
      <c r="H215" s="58"/>
      <c r="I215" s="58"/>
      <c r="J215" s="58"/>
      <c r="K215" s="58"/>
      <c r="L215" s="58"/>
      <c r="M215" s="58"/>
      <c r="N215" s="58"/>
      <c r="O215" s="58"/>
      <c r="P215" s="58"/>
      <c r="Q215" s="58"/>
      <c r="R215" s="197">
        <f>SUM(Tableau1[[#This Row],[Colonne6]:[Colonne5]])</f>
        <v>43</v>
      </c>
      <c r="S215" s="55">
        <f t="shared" si="56"/>
        <v>1</v>
      </c>
      <c r="T215" s="130">
        <f t="shared" si="57"/>
        <v>1</v>
      </c>
      <c r="U215" s="128" t="str">
        <f t="shared" si="54"/>
        <v/>
      </c>
      <c r="V215" s="90">
        <f t="shared" si="55"/>
        <v>0</v>
      </c>
      <c r="W215" s="113">
        <f t="shared" ref="W215:W233" si="67">V215</f>
        <v>0</v>
      </c>
      <c r="X215" s="174">
        <f t="shared" si="58"/>
        <v>0</v>
      </c>
      <c r="Y215" s="175">
        <f t="shared" si="59"/>
        <v>0</v>
      </c>
      <c r="Z215" s="170">
        <f t="shared" si="60"/>
        <v>0</v>
      </c>
      <c r="AA215" s="180">
        <f t="shared" si="61"/>
        <v>0</v>
      </c>
      <c r="AB215" s="184">
        <f t="shared" si="62"/>
        <v>0</v>
      </c>
      <c r="AC215" s="187">
        <f t="shared" si="63"/>
        <v>0</v>
      </c>
      <c r="AD215" s="192">
        <f t="shared" si="64"/>
        <v>0</v>
      </c>
    </row>
    <row r="216" spans="1:34" x14ac:dyDescent="0.2">
      <c r="A216" s="61" t="str">
        <f t="shared" si="53"/>
        <v/>
      </c>
      <c r="B216" s="61">
        <v>209</v>
      </c>
      <c r="C216" s="133">
        <f>'Base de données'!B210</f>
        <v>0</v>
      </c>
      <c r="D216" s="82">
        <f>'Base de données'!C210</f>
        <v>0</v>
      </c>
      <c r="E216" s="58">
        <v>209</v>
      </c>
      <c r="F216" s="58">
        <v>28</v>
      </c>
      <c r="G216" s="58"/>
      <c r="H216" s="58"/>
      <c r="I216" s="58"/>
      <c r="J216" s="58"/>
      <c r="K216" s="58"/>
      <c r="L216" s="58"/>
      <c r="M216" s="58"/>
      <c r="N216" s="58"/>
      <c r="O216" s="58"/>
      <c r="P216" s="58"/>
      <c r="Q216" s="58"/>
      <c r="R216" s="197">
        <f>SUM(Tableau1[[#This Row],[Colonne6]:[Colonne5]])</f>
        <v>28</v>
      </c>
      <c r="S216" s="55">
        <f t="shared" si="56"/>
        <v>1</v>
      </c>
      <c r="T216" s="130">
        <f t="shared" si="57"/>
        <v>1</v>
      </c>
      <c r="U216" s="128" t="str">
        <f t="shared" si="54"/>
        <v/>
      </c>
      <c r="V216" s="90">
        <f t="shared" si="55"/>
        <v>0</v>
      </c>
      <c r="W216" s="113">
        <f t="shared" si="67"/>
        <v>0</v>
      </c>
      <c r="X216" s="174">
        <f t="shared" si="58"/>
        <v>0</v>
      </c>
      <c r="Y216" s="175">
        <f t="shared" si="59"/>
        <v>0</v>
      </c>
      <c r="Z216" s="170">
        <f t="shared" si="60"/>
        <v>0</v>
      </c>
      <c r="AA216" s="180">
        <f t="shared" si="61"/>
        <v>0</v>
      </c>
      <c r="AB216" s="184">
        <f t="shared" si="62"/>
        <v>0</v>
      </c>
      <c r="AC216" s="187">
        <f t="shared" si="63"/>
        <v>0</v>
      </c>
      <c r="AD216" s="192">
        <f t="shared" si="64"/>
        <v>0</v>
      </c>
    </row>
    <row r="217" spans="1:34" x14ac:dyDescent="0.2">
      <c r="A217" s="61" t="str">
        <f t="shared" si="53"/>
        <v>en chèque</v>
      </c>
      <c r="B217" s="61">
        <v>210</v>
      </c>
      <c r="C217" s="133">
        <f>'Base de données'!B211</f>
        <v>0</v>
      </c>
      <c r="D217" s="82">
        <f>'Base de données'!C211</f>
        <v>0</v>
      </c>
      <c r="E217" s="58">
        <v>210</v>
      </c>
      <c r="F217" s="58">
        <v>28</v>
      </c>
      <c r="G217" s="58"/>
      <c r="H217" s="58"/>
      <c r="I217" s="58"/>
      <c r="J217" s="58"/>
      <c r="K217" s="58"/>
      <c r="L217" s="58"/>
      <c r="M217" s="58"/>
      <c r="N217" s="58"/>
      <c r="O217" s="58"/>
      <c r="P217" s="58"/>
      <c r="Q217" s="58"/>
      <c r="R217" s="197">
        <f>SUM(Tableau1[[#This Row],[Colonne6]:[Colonne5]])</f>
        <v>28</v>
      </c>
      <c r="S217" s="55">
        <f t="shared" si="56"/>
        <v>1</v>
      </c>
      <c r="T217" s="130">
        <f t="shared" si="57"/>
        <v>1</v>
      </c>
      <c r="U217" s="128" t="str">
        <f t="shared" si="54"/>
        <v/>
      </c>
      <c r="V217" s="90">
        <f t="shared" si="55"/>
        <v>0</v>
      </c>
      <c r="W217" s="113"/>
      <c r="X217" s="174">
        <f t="shared" si="58"/>
        <v>0</v>
      </c>
      <c r="Y217" s="175">
        <f t="shared" si="59"/>
        <v>0</v>
      </c>
      <c r="Z217" s="170">
        <f t="shared" si="60"/>
        <v>0</v>
      </c>
      <c r="AA217" s="180">
        <f t="shared" si="61"/>
        <v>0</v>
      </c>
      <c r="AB217" s="184">
        <f t="shared" si="62"/>
        <v>0</v>
      </c>
      <c r="AC217" s="187">
        <f t="shared" si="63"/>
        <v>0</v>
      </c>
      <c r="AD217" s="192">
        <f t="shared" si="64"/>
        <v>0</v>
      </c>
      <c r="AG217" s="48" t="s">
        <v>28</v>
      </c>
    </row>
    <row r="218" spans="1:34" s="60" customFormat="1" x14ac:dyDescent="0.2">
      <c r="A218" s="61" t="str">
        <f t="shared" si="53"/>
        <v>en chèque</v>
      </c>
      <c r="B218" s="61">
        <v>211</v>
      </c>
      <c r="C218" s="133">
        <f>'Base de données'!B212</f>
        <v>0</v>
      </c>
      <c r="D218" s="82">
        <f>'Base de données'!C212</f>
        <v>0</v>
      </c>
      <c r="E218" s="58">
        <v>211</v>
      </c>
      <c r="F218" s="58">
        <v>23</v>
      </c>
      <c r="G218" s="58"/>
      <c r="H218" s="58"/>
      <c r="I218" s="58"/>
      <c r="J218" s="58"/>
      <c r="K218" s="58"/>
      <c r="L218" s="58"/>
      <c r="M218" s="58"/>
      <c r="N218" s="58"/>
      <c r="O218" s="58"/>
      <c r="P218" s="58"/>
      <c r="Q218" s="58"/>
      <c r="R218" s="197">
        <f>SUM(Tableau1[[#This Row],[Colonne6]:[Colonne5]])</f>
        <v>23</v>
      </c>
      <c r="S218" s="55">
        <f t="shared" si="56"/>
        <v>1</v>
      </c>
      <c r="T218" s="130">
        <f t="shared" si="57"/>
        <v>1</v>
      </c>
      <c r="U218" s="128" t="str">
        <f t="shared" si="54"/>
        <v/>
      </c>
      <c r="V218" s="90">
        <f t="shared" si="55"/>
        <v>0</v>
      </c>
      <c r="W218" s="113"/>
      <c r="X218" s="174">
        <f t="shared" si="58"/>
        <v>0</v>
      </c>
      <c r="Y218" s="175">
        <f t="shared" si="59"/>
        <v>0</v>
      </c>
      <c r="Z218" s="170">
        <f t="shared" si="60"/>
        <v>0</v>
      </c>
      <c r="AA218" s="180">
        <f t="shared" si="61"/>
        <v>0</v>
      </c>
      <c r="AB218" s="184">
        <f t="shared" si="62"/>
        <v>0</v>
      </c>
      <c r="AC218" s="187">
        <f t="shared" si="63"/>
        <v>0</v>
      </c>
      <c r="AD218" s="192">
        <f t="shared" si="64"/>
        <v>0</v>
      </c>
      <c r="AE218" s="48"/>
      <c r="AF218" s="48"/>
      <c r="AG218" s="48"/>
      <c r="AH218" s="48"/>
    </row>
    <row r="219" spans="1:34" x14ac:dyDescent="0.2">
      <c r="A219" s="61" t="str">
        <f t="shared" si="53"/>
        <v>en chèque</v>
      </c>
      <c r="B219" s="61">
        <v>212</v>
      </c>
      <c r="C219" s="133">
        <f>'Base de données'!B213</f>
        <v>0</v>
      </c>
      <c r="D219" s="82">
        <f>'Base de données'!C213</f>
        <v>0</v>
      </c>
      <c r="E219" s="58">
        <v>212</v>
      </c>
      <c r="F219" s="58">
        <v>23</v>
      </c>
      <c r="G219" s="58"/>
      <c r="H219" s="58"/>
      <c r="I219" s="58"/>
      <c r="J219" s="58"/>
      <c r="K219" s="58"/>
      <c r="L219" s="58"/>
      <c r="M219" s="58"/>
      <c r="N219" s="58"/>
      <c r="O219" s="58"/>
      <c r="P219" s="58"/>
      <c r="Q219" s="58"/>
      <c r="R219" s="197">
        <f>SUM(Tableau1[[#This Row],[Colonne6]:[Colonne5]])</f>
        <v>23</v>
      </c>
      <c r="S219" s="55">
        <f t="shared" si="56"/>
        <v>1</v>
      </c>
      <c r="T219" s="130">
        <f t="shared" si="57"/>
        <v>1</v>
      </c>
      <c r="U219" s="128" t="str">
        <f t="shared" si="54"/>
        <v/>
      </c>
      <c r="V219" s="90">
        <f t="shared" si="55"/>
        <v>0</v>
      </c>
      <c r="W219" s="113"/>
      <c r="X219" s="174">
        <f t="shared" si="58"/>
        <v>0</v>
      </c>
      <c r="Y219" s="175">
        <f t="shared" si="59"/>
        <v>0</v>
      </c>
      <c r="Z219" s="170">
        <f t="shared" si="60"/>
        <v>0</v>
      </c>
      <c r="AA219" s="180">
        <f t="shared" si="61"/>
        <v>0</v>
      </c>
      <c r="AB219" s="184">
        <f t="shared" si="62"/>
        <v>0</v>
      </c>
      <c r="AC219" s="187">
        <f t="shared" si="63"/>
        <v>0</v>
      </c>
      <c r="AD219" s="192">
        <f t="shared" si="64"/>
        <v>0</v>
      </c>
    </row>
    <row r="220" spans="1:34" x14ac:dyDescent="0.2">
      <c r="A220" s="61" t="str">
        <f t="shared" si="53"/>
        <v/>
      </c>
      <c r="B220" s="61">
        <v>213</v>
      </c>
      <c r="C220" s="133">
        <f>'Base de données'!B214</f>
        <v>0</v>
      </c>
      <c r="D220" s="82">
        <f>'Base de données'!C214</f>
        <v>0</v>
      </c>
      <c r="E220" s="58">
        <v>213</v>
      </c>
      <c r="F220" s="58">
        <v>100</v>
      </c>
      <c r="G220" s="58"/>
      <c r="H220" s="58"/>
      <c r="I220" s="58"/>
      <c r="J220" s="58"/>
      <c r="K220" s="58"/>
      <c r="L220" s="58"/>
      <c r="M220" s="58"/>
      <c r="N220" s="58"/>
      <c r="O220" s="58"/>
      <c r="P220" s="58"/>
      <c r="Q220" s="58"/>
      <c r="R220" s="197">
        <f>SUM(Tableau1[[#This Row],[Colonne6]:[Colonne5]])</f>
        <v>100</v>
      </c>
      <c r="S220" s="55">
        <f t="shared" si="56"/>
        <v>1</v>
      </c>
      <c r="T220" s="130">
        <f t="shared" si="57"/>
        <v>1</v>
      </c>
      <c r="U220" s="128" t="str">
        <f t="shared" si="54"/>
        <v/>
      </c>
      <c r="V220" s="90">
        <f t="shared" si="55"/>
        <v>0</v>
      </c>
      <c r="W220" s="113">
        <f t="shared" si="67"/>
        <v>0</v>
      </c>
      <c r="X220" s="174">
        <f t="shared" si="58"/>
        <v>0</v>
      </c>
      <c r="Y220" s="175">
        <f t="shared" si="59"/>
        <v>0</v>
      </c>
      <c r="Z220" s="170">
        <f t="shared" si="60"/>
        <v>0</v>
      </c>
      <c r="AA220" s="180">
        <f t="shared" si="61"/>
        <v>0</v>
      </c>
      <c r="AB220" s="184">
        <f t="shared" si="62"/>
        <v>0</v>
      </c>
      <c r="AC220" s="187">
        <f t="shared" si="63"/>
        <v>0</v>
      </c>
      <c r="AD220" s="192">
        <f t="shared" si="64"/>
        <v>0</v>
      </c>
    </row>
    <row r="221" spans="1:34" x14ac:dyDescent="0.2">
      <c r="A221" s="61" t="str">
        <f t="shared" si="53"/>
        <v/>
      </c>
      <c r="B221" s="61">
        <v>214</v>
      </c>
      <c r="C221" s="133">
        <f>'Base de données'!B215</f>
        <v>0</v>
      </c>
      <c r="D221" s="82">
        <f>'Base de données'!C215</f>
        <v>0</v>
      </c>
      <c r="E221" s="58">
        <v>214</v>
      </c>
      <c r="F221" s="58">
        <v>50</v>
      </c>
      <c r="G221" s="58"/>
      <c r="H221" s="58"/>
      <c r="I221" s="58"/>
      <c r="J221" s="58"/>
      <c r="K221" s="58"/>
      <c r="L221" s="58"/>
      <c r="M221" s="58"/>
      <c r="N221" s="58"/>
      <c r="O221" s="58"/>
      <c r="P221" s="58"/>
      <c r="Q221" s="58"/>
      <c r="R221" s="197">
        <f>SUM(Tableau1[[#This Row],[Colonne6]:[Colonne5]])</f>
        <v>50</v>
      </c>
      <c r="S221" s="55">
        <f t="shared" si="56"/>
        <v>1</v>
      </c>
      <c r="T221" s="130">
        <f t="shared" si="57"/>
        <v>1</v>
      </c>
      <c r="U221" s="128" t="str">
        <f t="shared" si="54"/>
        <v/>
      </c>
      <c r="V221" s="90">
        <f t="shared" si="55"/>
        <v>0</v>
      </c>
      <c r="W221" s="113">
        <f t="shared" si="67"/>
        <v>0</v>
      </c>
      <c r="X221" s="174">
        <f t="shared" si="58"/>
        <v>0</v>
      </c>
      <c r="Y221" s="175">
        <f t="shared" si="59"/>
        <v>0</v>
      </c>
      <c r="Z221" s="170">
        <f t="shared" si="60"/>
        <v>0</v>
      </c>
      <c r="AA221" s="180">
        <f t="shared" si="61"/>
        <v>0</v>
      </c>
      <c r="AB221" s="184">
        <f t="shared" si="62"/>
        <v>0</v>
      </c>
      <c r="AC221" s="187">
        <f t="shared" si="63"/>
        <v>0</v>
      </c>
      <c r="AD221" s="192">
        <f t="shared" si="64"/>
        <v>0</v>
      </c>
    </row>
    <row r="222" spans="1:34" x14ac:dyDescent="0.2">
      <c r="A222" s="61" t="str">
        <f t="shared" si="53"/>
        <v/>
      </c>
      <c r="B222" s="61">
        <v>215</v>
      </c>
      <c r="C222" s="133">
        <f>'Base de données'!B216</f>
        <v>0</v>
      </c>
      <c r="D222" s="82">
        <f>'Base de données'!C216</f>
        <v>0</v>
      </c>
      <c r="E222" s="58">
        <v>215</v>
      </c>
      <c r="F222" s="58">
        <v>23</v>
      </c>
      <c r="G222" s="58"/>
      <c r="H222" s="58"/>
      <c r="I222" s="58"/>
      <c r="J222" s="58"/>
      <c r="K222" s="58"/>
      <c r="L222" s="58"/>
      <c r="M222" s="58"/>
      <c r="N222" s="58"/>
      <c r="O222" s="58"/>
      <c r="P222" s="58"/>
      <c r="Q222" s="58"/>
      <c r="R222" s="197">
        <f>SUM(Tableau1[[#This Row],[Colonne6]:[Colonne5]])</f>
        <v>23</v>
      </c>
      <c r="S222" s="55">
        <f t="shared" si="56"/>
        <v>1</v>
      </c>
      <c r="T222" s="130">
        <f t="shared" si="57"/>
        <v>1</v>
      </c>
      <c r="U222" s="128" t="str">
        <f t="shared" si="54"/>
        <v/>
      </c>
      <c r="V222" s="90">
        <f t="shared" si="55"/>
        <v>0</v>
      </c>
      <c r="W222" s="113">
        <f t="shared" si="67"/>
        <v>0</v>
      </c>
      <c r="X222" s="174">
        <f t="shared" si="58"/>
        <v>0</v>
      </c>
      <c r="Y222" s="175">
        <f t="shared" si="59"/>
        <v>0</v>
      </c>
      <c r="Z222" s="170">
        <f t="shared" si="60"/>
        <v>0</v>
      </c>
      <c r="AA222" s="180">
        <f t="shared" si="61"/>
        <v>0</v>
      </c>
      <c r="AB222" s="184">
        <f t="shared" si="62"/>
        <v>0</v>
      </c>
      <c r="AC222" s="187">
        <f t="shared" si="63"/>
        <v>0</v>
      </c>
      <c r="AD222" s="192">
        <f t="shared" si="64"/>
        <v>0</v>
      </c>
    </row>
    <row r="223" spans="1:34" x14ac:dyDescent="0.2">
      <c r="A223" s="61" t="str">
        <f t="shared" si="53"/>
        <v/>
      </c>
      <c r="B223" s="61">
        <v>216</v>
      </c>
      <c r="C223" s="133">
        <f>'Base de données'!B217</f>
        <v>0</v>
      </c>
      <c r="D223" s="82">
        <f>'Base de données'!C217</f>
        <v>0</v>
      </c>
      <c r="E223" s="58">
        <v>216</v>
      </c>
      <c r="F223" s="58">
        <v>50</v>
      </c>
      <c r="G223" s="58"/>
      <c r="H223" s="58"/>
      <c r="I223" s="58"/>
      <c r="J223" s="58"/>
      <c r="K223" s="58"/>
      <c r="L223" s="58"/>
      <c r="M223" s="58"/>
      <c r="N223" s="58"/>
      <c r="O223" s="58"/>
      <c r="P223" s="58"/>
      <c r="Q223" s="58"/>
      <c r="R223" s="197">
        <f>SUM(Tableau1[[#This Row],[Colonne6]:[Colonne5]])</f>
        <v>50</v>
      </c>
      <c r="S223" s="55">
        <f t="shared" si="56"/>
        <v>1</v>
      </c>
      <c r="T223" s="130">
        <f t="shared" si="57"/>
        <v>1</v>
      </c>
      <c r="U223" s="128" t="str">
        <f t="shared" si="54"/>
        <v/>
      </c>
      <c r="V223" s="90">
        <f t="shared" si="55"/>
        <v>0</v>
      </c>
      <c r="W223" s="113">
        <f t="shared" si="67"/>
        <v>0</v>
      </c>
      <c r="X223" s="174">
        <f t="shared" si="58"/>
        <v>0</v>
      </c>
      <c r="Y223" s="175">
        <f t="shared" si="59"/>
        <v>0</v>
      </c>
      <c r="Z223" s="170">
        <f t="shared" si="60"/>
        <v>0</v>
      </c>
      <c r="AA223" s="180">
        <f t="shared" si="61"/>
        <v>0</v>
      </c>
      <c r="AB223" s="184">
        <f t="shared" si="62"/>
        <v>0</v>
      </c>
      <c r="AC223" s="187">
        <f t="shared" si="63"/>
        <v>0</v>
      </c>
      <c r="AD223" s="192">
        <f t="shared" si="64"/>
        <v>0</v>
      </c>
    </row>
    <row r="224" spans="1:34" x14ac:dyDescent="0.2">
      <c r="A224" s="61" t="str">
        <f t="shared" si="53"/>
        <v/>
      </c>
      <c r="B224" s="61">
        <v>217</v>
      </c>
      <c r="C224" s="133">
        <f>'Base de données'!B218</f>
        <v>0</v>
      </c>
      <c r="D224" s="82">
        <f>'Base de données'!C218</f>
        <v>0</v>
      </c>
      <c r="E224" s="58">
        <v>217</v>
      </c>
      <c r="F224" s="58">
        <v>40</v>
      </c>
      <c r="G224" s="58"/>
      <c r="H224" s="58"/>
      <c r="I224" s="58"/>
      <c r="J224" s="58"/>
      <c r="K224" s="58"/>
      <c r="L224" s="58"/>
      <c r="M224" s="58"/>
      <c r="N224" s="58"/>
      <c r="O224" s="58"/>
      <c r="P224" s="58"/>
      <c r="Q224" s="58"/>
      <c r="R224" s="197">
        <f>SUM(Tableau1[[#This Row],[Colonne6]:[Colonne5]])</f>
        <v>40</v>
      </c>
      <c r="S224" s="55">
        <f t="shared" si="56"/>
        <v>1</v>
      </c>
      <c r="T224" s="130">
        <f t="shared" si="57"/>
        <v>1</v>
      </c>
      <c r="U224" s="128" t="str">
        <f t="shared" si="54"/>
        <v/>
      </c>
      <c r="V224" s="90">
        <f t="shared" si="55"/>
        <v>0</v>
      </c>
      <c r="W224" s="113">
        <f t="shared" si="67"/>
        <v>0</v>
      </c>
      <c r="X224" s="174">
        <f t="shared" si="58"/>
        <v>0</v>
      </c>
      <c r="Y224" s="175">
        <f t="shared" si="59"/>
        <v>0</v>
      </c>
      <c r="Z224" s="170">
        <f t="shared" si="60"/>
        <v>0</v>
      </c>
      <c r="AA224" s="180">
        <f t="shared" si="61"/>
        <v>0</v>
      </c>
      <c r="AB224" s="184">
        <f t="shared" si="62"/>
        <v>0</v>
      </c>
      <c r="AC224" s="187">
        <f t="shared" si="63"/>
        <v>0</v>
      </c>
      <c r="AD224" s="192">
        <f t="shared" si="64"/>
        <v>0</v>
      </c>
    </row>
    <row r="225" spans="1:34" x14ac:dyDescent="0.2">
      <c r="A225" s="61" t="str">
        <f t="shared" si="53"/>
        <v>en chèque</v>
      </c>
      <c r="B225" s="61">
        <v>218</v>
      </c>
      <c r="C225" s="133">
        <f>'Base de données'!B219</f>
        <v>0</v>
      </c>
      <c r="D225" s="82">
        <f>'Base de données'!C219</f>
        <v>0</v>
      </c>
      <c r="E225" s="58">
        <v>218</v>
      </c>
      <c r="F225" s="58">
        <v>23</v>
      </c>
      <c r="G225" s="58"/>
      <c r="H225" s="58"/>
      <c r="I225" s="58"/>
      <c r="J225" s="58"/>
      <c r="K225" s="58"/>
      <c r="L225" s="58"/>
      <c r="M225" s="58"/>
      <c r="N225" s="58"/>
      <c r="O225" s="58"/>
      <c r="P225" s="58"/>
      <c r="Q225" s="58"/>
      <c r="R225" s="197">
        <f>SUM(Tableau1[[#This Row],[Colonne6]:[Colonne5]])</f>
        <v>23</v>
      </c>
      <c r="S225" s="55">
        <f t="shared" si="56"/>
        <v>1</v>
      </c>
      <c r="T225" s="130">
        <f t="shared" si="57"/>
        <v>1</v>
      </c>
      <c r="U225" s="128" t="str">
        <f t="shared" si="54"/>
        <v/>
      </c>
      <c r="V225" s="90">
        <f t="shared" si="55"/>
        <v>0</v>
      </c>
      <c r="W225" s="113"/>
      <c r="X225" s="174">
        <f t="shared" si="58"/>
        <v>0</v>
      </c>
      <c r="Y225" s="175">
        <f t="shared" si="59"/>
        <v>0</v>
      </c>
      <c r="Z225" s="170">
        <f t="shared" si="60"/>
        <v>0</v>
      </c>
      <c r="AA225" s="180">
        <f t="shared" si="61"/>
        <v>0</v>
      </c>
      <c r="AB225" s="184">
        <f t="shared" si="62"/>
        <v>0</v>
      </c>
      <c r="AC225" s="187">
        <f t="shared" si="63"/>
        <v>0</v>
      </c>
      <c r="AD225" s="192">
        <f t="shared" si="64"/>
        <v>0</v>
      </c>
    </row>
    <row r="226" spans="1:34" x14ac:dyDescent="0.2">
      <c r="A226" s="61" t="str">
        <f t="shared" si="53"/>
        <v>en chèque</v>
      </c>
      <c r="B226" s="61">
        <v>219</v>
      </c>
      <c r="C226" s="133">
        <f>'Base de données'!B220</f>
        <v>0</v>
      </c>
      <c r="D226" s="82">
        <f>'Base de données'!C220</f>
        <v>0</v>
      </c>
      <c r="E226" s="58">
        <v>219</v>
      </c>
      <c r="F226" s="58">
        <v>23</v>
      </c>
      <c r="G226" s="58"/>
      <c r="H226" s="58"/>
      <c r="I226" s="58"/>
      <c r="J226" s="58"/>
      <c r="K226" s="58"/>
      <c r="L226" s="58"/>
      <c r="M226" s="58"/>
      <c r="N226" s="58"/>
      <c r="O226" s="58"/>
      <c r="P226" s="58"/>
      <c r="Q226" s="58"/>
      <c r="R226" s="197">
        <f>SUM(Tableau1[[#This Row],[Colonne6]:[Colonne5]])</f>
        <v>23</v>
      </c>
      <c r="S226" s="55">
        <f t="shared" si="56"/>
        <v>1</v>
      </c>
      <c r="T226" s="130">
        <f t="shared" si="57"/>
        <v>1</v>
      </c>
      <c r="U226" s="128" t="str">
        <f t="shared" si="54"/>
        <v/>
      </c>
      <c r="V226" s="90">
        <f t="shared" si="55"/>
        <v>0</v>
      </c>
      <c r="W226" s="113"/>
      <c r="X226" s="174">
        <f t="shared" si="58"/>
        <v>0</v>
      </c>
      <c r="Y226" s="175">
        <f t="shared" si="59"/>
        <v>0</v>
      </c>
      <c r="Z226" s="170">
        <f t="shared" si="60"/>
        <v>0</v>
      </c>
      <c r="AA226" s="180">
        <f t="shared" si="61"/>
        <v>0</v>
      </c>
      <c r="AB226" s="184">
        <f t="shared" si="62"/>
        <v>0</v>
      </c>
      <c r="AC226" s="187">
        <f t="shared" si="63"/>
        <v>0</v>
      </c>
      <c r="AD226" s="192">
        <f t="shared" si="64"/>
        <v>0</v>
      </c>
    </row>
    <row r="227" spans="1:34" x14ac:dyDescent="0.2">
      <c r="A227" s="61" t="str">
        <f t="shared" si="53"/>
        <v/>
      </c>
      <c r="B227" s="61">
        <v>220</v>
      </c>
      <c r="C227" s="133">
        <f>'Base de données'!B221</f>
        <v>0</v>
      </c>
      <c r="D227" s="82">
        <f>'Base de données'!C221</f>
        <v>0</v>
      </c>
      <c r="E227" s="58">
        <v>220</v>
      </c>
      <c r="F227" s="58">
        <v>23</v>
      </c>
      <c r="G227" s="58"/>
      <c r="H227" s="58"/>
      <c r="I227" s="58"/>
      <c r="J227" s="58"/>
      <c r="K227" s="58"/>
      <c r="L227" s="58"/>
      <c r="M227" s="58"/>
      <c r="N227" s="58"/>
      <c r="O227" s="58"/>
      <c r="P227" s="58"/>
      <c r="Q227" s="58"/>
      <c r="R227" s="197">
        <f>SUM(Tableau1[[#This Row],[Colonne6]:[Colonne5]])</f>
        <v>23</v>
      </c>
      <c r="S227" s="55">
        <f t="shared" si="56"/>
        <v>1</v>
      </c>
      <c r="T227" s="130">
        <f t="shared" si="57"/>
        <v>1</v>
      </c>
      <c r="U227" s="128" t="str">
        <f t="shared" si="54"/>
        <v/>
      </c>
      <c r="V227" s="90">
        <f t="shared" si="55"/>
        <v>0</v>
      </c>
      <c r="W227" s="113">
        <f t="shared" si="67"/>
        <v>0</v>
      </c>
      <c r="X227" s="174">
        <f t="shared" si="58"/>
        <v>0</v>
      </c>
      <c r="Y227" s="175">
        <f t="shared" si="59"/>
        <v>0</v>
      </c>
      <c r="Z227" s="170">
        <f t="shared" si="60"/>
        <v>0</v>
      </c>
      <c r="AA227" s="180">
        <f t="shared" si="61"/>
        <v>0</v>
      </c>
      <c r="AB227" s="184">
        <f t="shared" si="62"/>
        <v>0</v>
      </c>
      <c r="AC227" s="187">
        <f t="shared" si="63"/>
        <v>0</v>
      </c>
      <c r="AD227" s="192">
        <f t="shared" si="64"/>
        <v>0</v>
      </c>
    </row>
    <row r="228" spans="1:34" x14ac:dyDescent="0.2">
      <c r="A228" s="61" t="str">
        <f t="shared" si="53"/>
        <v/>
      </c>
      <c r="B228" s="61">
        <v>221</v>
      </c>
      <c r="C228" s="133">
        <f>'Base de données'!B222</f>
        <v>0</v>
      </c>
      <c r="D228" s="82">
        <f>'Base de données'!C222</f>
        <v>0</v>
      </c>
      <c r="E228" s="58">
        <v>221</v>
      </c>
      <c r="F228" s="58">
        <v>33</v>
      </c>
      <c r="G228" s="58"/>
      <c r="H228" s="58"/>
      <c r="I228" s="58"/>
      <c r="J228" s="58"/>
      <c r="K228" s="58"/>
      <c r="L228" s="58"/>
      <c r="M228" s="58"/>
      <c r="N228" s="58"/>
      <c r="O228" s="58"/>
      <c r="P228" s="58"/>
      <c r="Q228" s="58"/>
      <c r="R228" s="197">
        <f>SUM(Tableau1[[#This Row],[Colonne6]:[Colonne5]])</f>
        <v>33</v>
      </c>
      <c r="S228" s="55">
        <f t="shared" si="56"/>
        <v>1</v>
      </c>
      <c r="T228" s="130">
        <f t="shared" si="57"/>
        <v>1</v>
      </c>
      <c r="U228" s="128" t="str">
        <f t="shared" si="54"/>
        <v/>
      </c>
      <c r="V228" s="90">
        <f t="shared" si="55"/>
        <v>0</v>
      </c>
      <c r="W228" s="113">
        <f t="shared" si="67"/>
        <v>0</v>
      </c>
      <c r="X228" s="174">
        <f t="shared" si="58"/>
        <v>0</v>
      </c>
      <c r="Y228" s="175">
        <f t="shared" si="59"/>
        <v>0</v>
      </c>
      <c r="Z228" s="170">
        <f t="shared" si="60"/>
        <v>0</v>
      </c>
      <c r="AA228" s="180">
        <f t="shared" si="61"/>
        <v>0</v>
      </c>
      <c r="AB228" s="184">
        <f t="shared" si="62"/>
        <v>0</v>
      </c>
      <c r="AC228" s="187">
        <f t="shared" si="63"/>
        <v>0</v>
      </c>
      <c r="AD228" s="192">
        <f t="shared" si="64"/>
        <v>0</v>
      </c>
    </row>
    <row r="229" spans="1:34" x14ac:dyDescent="0.2">
      <c r="A229" s="61" t="str">
        <f t="shared" si="53"/>
        <v/>
      </c>
      <c r="B229" s="61">
        <v>222</v>
      </c>
      <c r="C229" s="133">
        <f>'Base de données'!B223</f>
        <v>0</v>
      </c>
      <c r="D229" s="82">
        <f>'Base de données'!C223</f>
        <v>0</v>
      </c>
      <c r="E229" s="58">
        <v>222</v>
      </c>
      <c r="F229" s="58">
        <v>33</v>
      </c>
      <c r="G229" s="58"/>
      <c r="H229" s="58"/>
      <c r="I229" s="58"/>
      <c r="J229" s="58"/>
      <c r="K229" s="58"/>
      <c r="L229" s="58"/>
      <c r="M229" s="58"/>
      <c r="N229" s="58"/>
      <c r="O229" s="58"/>
      <c r="P229" s="58"/>
      <c r="Q229" s="58"/>
      <c r="R229" s="197">
        <f>SUM(Tableau1[[#This Row],[Colonne6]:[Colonne5]])</f>
        <v>33</v>
      </c>
      <c r="S229" s="55">
        <f t="shared" si="56"/>
        <v>1</v>
      </c>
      <c r="T229" s="130">
        <f t="shared" si="57"/>
        <v>1</v>
      </c>
      <c r="U229" s="128" t="str">
        <f t="shared" si="54"/>
        <v/>
      </c>
      <c r="V229" s="90">
        <f t="shared" si="55"/>
        <v>0</v>
      </c>
      <c r="W229" s="113">
        <f t="shared" si="67"/>
        <v>0</v>
      </c>
      <c r="X229" s="174">
        <f t="shared" si="58"/>
        <v>0</v>
      </c>
      <c r="Y229" s="175">
        <f t="shared" si="59"/>
        <v>0</v>
      </c>
      <c r="Z229" s="170">
        <f t="shared" si="60"/>
        <v>0</v>
      </c>
      <c r="AA229" s="180">
        <f t="shared" si="61"/>
        <v>0</v>
      </c>
      <c r="AB229" s="184">
        <f t="shared" si="62"/>
        <v>0</v>
      </c>
      <c r="AC229" s="187">
        <f t="shared" si="63"/>
        <v>0</v>
      </c>
      <c r="AD229" s="192">
        <f t="shared" si="64"/>
        <v>0</v>
      </c>
      <c r="AE229" s="60"/>
      <c r="AF229" s="60"/>
      <c r="AG229" s="60"/>
      <c r="AH229" s="60"/>
    </row>
    <row r="230" spans="1:34" x14ac:dyDescent="0.2">
      <c r="A230" s="61" t="str">
        <f t="shared" si="53"/>
        <v/>
      </c>
      <c r="B230" s="61">
        <v>223</v>
      </c>
      <c r="C230" s="133">
        <f>'Base de données'!B224</f>
        <v>0</v>
      </c>
      <c r="D230" s="82">
        <f>'Base de données'!C224</f>
        <v>0</v>
      </c>
      <c r="E230" s="58">
        <v>223</v>
      </c>
      <c r="F230" s="58">
        <v>140</v>
      </c>
      <c r="G230" s="58"/>
      <c r="H230" s="58"/>
      <c r="I230" s="58"/>
      <c r="J230" s="58"/>
      <c r="K230" s="58"/>
      <c r="L230" s="58"/>
      <c r="M230" s="58"/>
      <c r="N230" s="58"/>
      <c r="O230" s="58"/>
      <c r="P230" s="58"/>
      <c r="Q230" s="58"/>
      <c r="R230" s="197">
        <f>SUM(Tableau1[[#This Row],[Colonne6]:[Colonne5]])</f>
        <v>140</v>
      </c>
      <c r="S230" s="55">
        <f t="shared" si="56"/>
        <v>1</v>
      </c>
      <c r="T230" s="130">
        <f t="shared" si="57"/>
        <v>1</v>
      </c>
      <c r="U230" s="128" t="str">
        <f t="shared" si="54"/>
        <v/>
      </c>
      <c r="V230" s="90">
        <f t="shared" si="55"/>
        <v>0</v>
      </c>
      <c r="W230" s="113">
        <f t="shared" si="67"/>
        <v>0</v>
      </c>
      <c r="X230" s="174">
        <f t="shared" si="58"/>
        <v>0</v>
      </c>
      <c r="Y230" s="175">
        <f t="shared" si="59"/>
        <v>0</v>
      </c>
      <c r="Z230" s="170">
        <f t="shared" si="60"/>
        <v>0</v>
      </c>
      <c r="AA230" s="180">
        <f t="shared" si="61"/>
        <v>0</v>
      </c>
      <c r="AB230" s="184">
        <f t="shared" si="62"/>
        <v>0</v>
      </c>
      <c r="AC230" s="187">
        <f t="shared" si="63"/>
        <v>0</v>
      </c>
      <c r="AD230" s="192">
        <f t="shared" si="64"/>
        <v>0</v>
      </c>
    </row>
    <row r="231" spans="1:34" x14ac:dyDescent="0.2">
      <c r="A231" s="61" t="str">
        <f t="shared" si="53"/>
        <v/>
      </c>
      <c r="B231" s="61">
        <v>224</v>
      </c>
      <c r="C231" s="133">
        <f>'Base de données'!B225</f>
        <v>0</v>
      </c>
      <c r="D231" s="82">
        <f>'Base de données'!C225</f>
        <v>0</v>
      </c>
      <c r="E231" s="58">
        <v>224</v>
      </c>
      <c r="F231" s="58">
        <v>150</v>
      </c>
      <c r="G231" s="58"/>
      <c r="H231" s="58"/>
      <c r="I231" s="58"/>
      <c r="J231" s="58"/>
      <c r="K231" s="58"/>
      <c r="L231" s="58"/>
      <c r="M231" s="58"/>
      <c r="N231" s="58"/>
      <c r="O231" s="58"/>
      <c r="P231" s="58"/>
      <c r="Q231" s="58"/>
      <c r="R231" s="197">
        <f>SUM(Tableau1[[#This Row],[Colonne6]:[Colonne5]])</f>
        <v>150</v>
      </c>
      <c r="S231" s="55">
        <f t="shared" si="56"/>
        <v>1</v>
      </c>
      <c r="T231" s="130">
        <f t="shared" si="57"/>
        <v>1</v>
      </c>
      <c r="U231" s="128" t="str">
        <f t="shared" si="54"/>
        <v/>
      </c>
      <c r="V231" s="90">
        <f t="shared" si="55"/>
        <v>0</v>
      </c>
      <c r="W231" s="113">
        <f t="shared" si="67"/>
        <v>0</v>
      </c>
      <c r="X231" s="174">
        <f t="shared" si="58"/>
        <v>0</v>
      </c>
      <c r="Y231" s="175">
        <f t="shared" si="59"/>
        <v>0</v>
      </c>
      <c r="Z231" s="170">
        <f t="shared" si="60"/>
        <v>0</v>
      </c>
      <c r="AA231" s="180">
        <f t="shared" si="61"/>
        <v>0</v>
      </c>
      <c r="AB231" s="184">
        <f t="shared" si="62"/>
        <v>0</v>
      </c>
      <c r="AC231" s="187">
        <f t="shared" si="63"/>
        <v>0</v>
      </c>
      <c r="AD231" s="192">
        <f t="shared" si="64"/>
        <v>0</v>
      </c>
    </row>
    <row r="232" spans="1:34" x14ac:dyDescent="0.2">
      <c r="A232" s="61" t="str">
        <f t="shared" si="53"/>
        <v/>
      </c>
      <c r="B232" s="61">
        <v>225</v>
      </c>
      <c r="C232" s="133">
        <f>'Base de données'!B226</f>
        <v>0</v>
      </c>
      <c r="D232" s="82">
        <f>'Base de données'!C226</f>
        <v>0</v>
      </c>
      <c r="E232" s="58">
        <v>225</v>
      </c>
      <c r="F232" s="58">
        <v>50</v>
      </c>
      <c r="G232" s="58"/>
      <c r="H232" s="58"/>
      <c r="I232" s="58"/>
      <c r="J232" s="58"/>
      <c r="K232" s="58"/>
      <c r="L232" s="58"/>
      <c r="M232" s="58"/>
      <c r="N232" s="58"/>
      <c r="O232" s="58"/>
      <c r="P232" s="58"/>
      <c r="Q232" s="58"/>
      <c r="R232" s="197">
        <f>SUM(Tableau1[[#This Row],[Colonne6]:[Colonne5]])</f>
        <v>50</v>
      </c>
      <c r="S232" s="55">
        <f t="shared" si="56"/>
        <v>1</v>
      </c>
      <c r="T232" s="130">
        <f t="shared" si="57"/>
        <v>1</v>
      </c>
      <c r="U232" s="128" t="str">
        <f t="shared" si="54"/>
        <v/>
      </c>
      <c r="V232" s="90">
        <f t="shared" si="55"/>
        <v>0</v>
      </c>
      <c r="W232" s="113">
        <f t="shared" si="67"/>
        <v>0</v>
      </c>
      <c r="X232" s="174">
        <f t="shared" si="58"/>
        <v>0</v>
      </c>
      <c r="Y232" s="175">
        <f t="shared" si="59"/>
        <v>0</v>
      </c>
      <c r="Z232" s="170">
        <f t="shared" si="60"/>
        <v>0</v>
      </c>
      <c r="AA232" s="180">
        <f t="shared" si="61"/>
        <v>0</v>
      </c>
      <c r="AB232" s="184">
        <f t="shared" si="62"/>
        <v>0</v>
      </c>
      <c r="AC232" s="187">
        <f t="shared" si="63"/>
        <v>0</v>
      </c>
      <c r="AD232" s="192">
        <f t="shared" si="64"/>
        <v>0</v>
      </c>
    </row>
    <row r="233" spans="1:34" s="60" customFormat="1" x14ac:dyDescent="0.2">
      <c r="A233" s="61" t="str">
        <f t="shared" si="53"/>
        <v/>
      </c>
      <c r="B233" s="61">
        <v>226</v>
      </c>
      <c r="C233" s="133">
        <f>'Base de données'!B227</f>
        <v>0</v>
      </c>
      <c r="D233" s="82">
        <f>'Base de données'!C227</f>
        <v>0</v>
      </c>
      <c r="E233" s="58">
        <v>226</v>
      </c>
      <c r="F233" s="58">
        <v>30</v>
      </c>
      <c r="G233" s="58"/>
      <c r="H233" s="58"/>
      <c r="I233" s="58"/>
      <c r="J233" s="58"/>
      <c r="K233" s="58"/>
      <c r="L233" s="58"/>
      <c r="M233" s="58"/>
      <c r="N233" s="58"/>
      <c r="O233" s="58"/>
      <c r="P233" s="58"/>
      <c r="Q233" s="58"/>
      <c r="R233" s="197">
        <f>SUM(Tableau1[[#This Row],[Colonne6]:[Colonne5]])</f>
        <v>30</v>
      </c>
      <c r="S233" s="55">
        <f t="shared" si="56"/>
        <v>1</v>
      </c>
      <c r="T233" s="130">
        <f t="shared" si="57"/>
        <v>1</v>
      </c>
      <c r="U233" s="128" t="str">
        <f t="shared" si="54"/>
        <v/>
      </c>
      <c r="V233" s="90">
        <f t="shared" si="55"/>
        <v>0</v>
      </c>
      <c r="W233" s="113">
        <f t="shared" si="67"/>
        <v>0</v>
      </c>
      <c r="X233" s="174">
        <f t="shared" si="58"/>
        <v>0</v>
      </c>
      <c r="Y233" s="175">
        <f t="shared" si="59"/>
        <v>0</v>
      </c>
      <c r="Z233" s="170">
        <f t="shared" si="60"/>
        <v>0</v>
      </c>
      <c r="AA233" s="180">
        <f t="shared" si="61"/>
        <v>0</v>
      </c>
      <c r="AB233" s="184">
        <f t="shared" si="62"/>
        <v>0</v>
      </c>
      <c r="AC233" s="187">
        <f t="shared" si="63"/>
        <v>0</v>
      </c>
      <c r="AD233" s="192">
        <f t="shared" si="64"/>
        <v>0</v>
      </c>
      <c r="AE233" s="48"/>
      <c r="AF233" s="48"/>
      <c r="AG233" s="48"/>
      <c r="AH233" s="48"/>
    </row>
    <row r="234" spans="1:34" x14ac:dyDescent="0.2">
      <c r="A234" s="61" t="str">
        <f t="shared" si="53"/>
        <v>en chèque</v>
      </c>
      <c r="B234" s="61">
        <v>227</v>
      </c>
      <c r="C234" s="133">
        <f>'Base de données'!B228</f>
        <v>0</v>
      </c>
      <c r="D234" s="82">
        <f>'Base de données'!C228</f>
        <v>0</v>
      </c>
      <c r="E234" s="58">
        <v>227</v>
      </c>
      <c r="F234" s="58">
        <v>70</v>
      </c>
      <c r="G234" s="58"/>
      <c r="H234" s="58"/>
      <c r="I234" s="58"/>
      <c r="J234" s="58"/>
      <c r="K234" s="58"/>
      <c r="L234" s="58"/>
      <c r="M234" s="58"/>
      <c r="N234" s="58"/>
      <c r="O234" s="58"/>
      <c r="P234" s="58"/>
      <c r="Q234" s="58"/>
      <c r="R234" s="197">
        <f>SUM(Tableau1[[#This Row],[Colonne6]:[Colonne5]])</f>
        <v>70</v>
      </c>
      <c r="S234" s="55">
        <f t="shared" si="56"/>
        <v>1</v>
      </c>
      <c r="T234" s="130">
        <f t="shared" si="57"/>
        <v>1</v>
      </c>
      <c r="U234" s="128" t="str">
        <f t="shared" si="54"/>
        <v/>
      </c>
      <c r="V234" s="90">
        <f t="shared" si="55"/>
        <v>0</v>
      </c>
      <c r="W234" s="113"/>
      <c r="X234" s="174">
        <f t="shared" si="58"/>
        <v>0</v>
      </c>
      <c r="Y234" s="175">
        <f t="shared" si="59"/>
        <v>0</v>
      </c>
      <c r="Z234" s="170">
        <f t="shared" si="60"/>
        <v>0</v>
      </c>
      <c r="AA234" s="180">
        <f t="shared" si="61"/>
        <v>0</v>
      </c>
      <c r="AB234" s="184">
        <f t="shared" si="62"/>
        <v>0</v>
      </c>
      <c r="AC234" s="187">
        <f t="shared" si="63"/>
        <v>0</v>
      </c>
      <c r="AD234" s="192">
        <f t="shared" si="64"/>
        <v>0</v>
      </c>
    </row>
    <row r="235" spans="1:34" s="60" customFormat="1" x14ac:dyDescent="0.2">
      <c r="A235" s="61" t="str">
        <f t="shared" si="53"/>
        <v/>
      </c>
      <c r="B235" s="61">
        <v>228</v>
      </c>
      <c r="C235" s="133">
        <f>'Base de données'!B229</f>
        <v>0</v>
      </c>
      <c r="D235" s="82">
        <f>'Base de données'!C229</f>
        <v>0</v>
      </c>
      <c r="E235" s="58">
        <v>228</v>
      </c>
      <c r="F235" s="58">
        <v>53</v>
      </c>
      <c r="G235" s="58"/>
      <c r="H235" s="58"/>
      <c r="I235" s="58"/>
      <c r="J235" s="58"/>
      <c r="K235" s="58"/>
      <c r="L235" s="58"/>
      <c r="M235" s="58"/>
      <c r="N235" s="58"/>
      <c r="O235" s="58"/>
      <c r="P235" s="58"/>
      <c r="Q235" s="58"/>
      <c r="R235" s="197">
        <f>SUM(Tableau1[[#This Row],[Colonne6]:[Colonne5]])</f>
        <v>53</v>
      </c>
      <c r="S235" s="55">
        <f t="shared" si="56"/>
        <v>1</v>
      </c>
      <c r="T235" s="130">
        <f t="shared" si="57"/>
        <v>1</v>
      </c>
      <c r="U235" s="128" t="str">
        <f t="shared" si="54"/>
        <v/>
      </c>
      <c r="V235" s="90">
        <f t="shared" si="55"/>
        <v>0</v>
      </c>
      <c r="W235" s="113">
        <f>V235</f>
        <v>0</v>
      </c>
      <c r="X235" s="174">
        <f t="shared" si="58"/>
        <v>0</v>
      </c>
      <c r="Y235" s="175">
        <f t="shared" si="59"/>
        <v>0</v>
      </c>
      <c r="Z235" s="170">
        <f t="shared" si="60"/>
        <v>0</v>
      </c>
      <c r="AA235" s="180">
        <f t="shared" si="61"/>
        <v>0</v>
      </c>
      <c r="AB235" s="184">
        <f t="shared" si="62"/>
        <v>0</v>
      </c>
      <c r="AC235" s="187">
        <f t="shared" si="63"/>
        <v>0</v>
      </c>
      <c r="AD235" s="192">
        <f t="shared" si="64"/>
        <v>0</v>
      </c>
      <c r="AE235" s="48"/>
      <c r="AF235" s="48"/>
      <c r="AG235" s="48"/>
      <c r="AH235" s="48"/>
    </row>
    <row r="236" spans="1:34" x14ac:dyDescent="0.2">
      <c r="A236" s="61" t="str">
        <f t="shared" si="53"/>
        <v/>
      </c>
      <c r="B236" s="61">
        <v>229</v>
      </c>
      <c r="C236" s="133">
        <f>'Base de données'!B230</f>
        <v>0</v>
      </c>
      <c r="D236" s="82">
        <f>'Base de données'!C230</f>
        <v>0</v>
      </c>
      <c r="E236" s="58">
        <v>229</v>
      </c>
      <c r="F236" s="58">
        <v>20</v>
      </c>
      <c r="G236" s="58"/>
      <c r="H236" s="58"/>
      <c r="I236" s="58"/>
      <c r="J236" s="58"/>
      <c r="K236" s="58"/>
      <c r="L236" s="58"/>
      <c r="M236" s="58"/>
      <c r="N236" s="58"/>
      <c r="O236" s="58"/>
      <c r="P236" s="58"/>
      <c r="Q236" s="58"/>
      <c r="R236" s="197">
        <f>SUM(Tableau1[[#This Row],[Colonne6]:[Colonne5]])</f>
        <v>20</v>
      </c>
      <c r="S236" s="55">
        <f t="shared" si="56"/>
        <v>1</v>
      </c>
      <c r="T236" s="130">
        <f t="shared" si="57"/>
        <v>1</v>
      </c>
      <c r="U236" s="128" t="str">
        <f t="shared" si="54"/>
        <v/>
      </c>
      <c r="V236" s="90">
        <f t="shared" si="55"/>
        <v>0</v>
      </c>
      <c r="W236" s="113">
        <f>V236</f>
        <v>0</v>
      </c>
      <c r="X236" s="174">
        <f t="shared" si="58"/>
        <v>0</v>
      </c>
      <c r="Y236" s="175">
        <f t="shared" si="59"/>
        <v>0</v>
      </c>
      <c r="Z236" s="170">
        <f t="shared" si="60"/>
        <v>0</v>
      </c>
      <c r="AA236" s="180">
        <f t="shared" si="61"/>
        <v>0</v>
      </c>
      <c r="AB236" s="184">
        <f t="shared" si="62"/>
        <v>0</v>
      </c>
      <c r="AC236" s="187">
        <f t="shared" si="63"/>
        <v>0</v>
      </c>
      <c r="AD236" s="192">
        <f t="shared" si="64"/>
        <v>0</v>
      </c>
    </row>
    <row r="237" spans="1:34" x14ac:dyDescent="0.2">
      <c r="A237" s="61" t="str">
        <f t="shared" si="53"/>
        <v/>
      </c>
      <c r="B237" s="61">
        <v>230</v>
      </c>
      <c r="C237" s="133">
        <f>'Base de données'!B231</f>
        <v>0</v>
      </c>
      <c r="D237" s="82">
        <f>'Base de données'!C231</f>
        <v>0</v>
      </c>
      <c r="E237" s="58">
        <v>230</v>
      </c>
      <c r="F237" s="58">
        <v>50</v>
      </c>
      <c r="G237" s="58"/>
      <c r="H237" s="58"/>
      <c r="I237" s="58"/>
      <c r="J237" s="58"/>
      <c r="K237" s="58"/>
      <c r="L237" s="58"/>
      <c r="M237" s="58"/>
      <c r="N237" s="58"/>
      <c r="O237" s="58"/>
      <c r="P237" s="58"/>
      <c r="Q237" s="58"/>
      <c r="R237" s="197">
        <f>SUM(Tableau1[[#This Row],[Colonne6]:[Colonne5]])</f>
        <v>50</v>
      </c>
      <c r="S237" s="55">
        <f t="shared" si="56"/>
        <v>1</v>
      </c>
      <c r="T237" s="130">
        <f t="shared" si="57"/>
        <v>1</v>
      </c>
      <c r="U237" s="128" t="str">
        <f t="shared" si="54"/>
        <v/>
      </c>
      <c r="V237" s="90">
        <f t="shared" si="55"/>
        <v>0</v>
      </c>
      <c r="W237" s="113">
        <f t="shared" ref="W237:W256" si="68">V237</f>
        <v>0</v>
      </c>
      <c r="X237" s="174">
        <f t="shared" si="58"/>
        <v>0</v>
      </c>
      <c r="Y237" s="175">
        <f t="shared" si="59"/>
        <v>0</v>
      </c>
      <c r="Z237" s="170">
        <f t="shared" si="60"/>
        <v>0</v>
      </c>
      <c r="AA237" s="180">
        <f t="shared" si="61"/>
        <v>0</v>
      </c>
      <c r="AB237" s="184">
        <f t="shared" si="62"/>
        <v>0</v>
      </c>
      <c r="AC237" s="187">
        <f t="shared" si="63"/>
        <v>0</v>
      </c>
      <c r="AD237" s="192">
        <f t="shared" si="64"/>
        <v>0</v>
      </c>
    </row>
    <row r="238" spans="1:34" x14ac:dyDescent="0.2">
      <c r="A238" s="61" t="str">
        <f t="shared" si="53"/>
        <v/>
      </c>
      <c r="B238" s="61">
        <v>231</v>
      </c>
      <c r="C238" s="133">
        <f>'Base de données'!B232</f>
        <v>0</v>
      </c>
      <c r="D238" s="82">
        <f>'Base de données'!C232</f>
        <v>0</v>
      </c>
      <c r="E238" s="58">
        <v>231</v>
      </c>
      <c r="F238" s="58">
        <v>33</v>
      </c>
      <c r="G238" s="58"/>
      <c r="H238" s="58"/>
      <c r="I238" s="58"/>
      <c r="J238" s="58"/>
      <c r="K238" s="58"/>
      <c r="L238" s="58"/>
      <c r="M238" s="58"/>
      <c r="N238" s="58"/>
      <c r="O238" s="58"/>
      <c r="P238" s="58"/>
      <c r="Q238" s="58"/>
      <c r="R238" s="197">
        <f>SUM(Tableau1[[#This Row],[Colonne6]:[Colonne5]])</f>
        <v>33</v>
      </c>
      <c r="S238" s="55">
        <f t="shared" si="56"/>
        <v>1</v>
      </c>
      <c r="T238" s="130">
        <f t="shared" si="57"/>
        <v>1</v>
      </c>
      <c r="U238" s="128" t="str">
        <f t="shared" si="54"/>
        <v/>
      </c>
      <c r="V238" s="90">
        <f t="shared" si="55"/>
        <v>0</v>
      </c>
      <c r="W238" s="113">
        <f t="shared" si="68"/>
        <v>0</v>
      </c>
      <c r="X238" s="174">
        <f t="shared" si="58"/>
        <v>0</v>
      </c>
      <c r="Y238" s="175">
        <f t="shared" si="59"/>
        <v>0</v>
      </c>
      <c r="Z238" s="170">
        <f t="shared" si="60"/>
        <v>0</v>
      </c>
      <c r="AA238" s="180">
        <f t="shared" si="61"/>
        <v>0</v>
      </c>
      <c r="AB238" s="184">
        <f t="shared" si="62"/>
        <v>0</v>
      </c>
      <c r="AC238" s="187">
        <f t="shared" si="63"/>
        <v>0</v>
      </c>
      <c r="AD238" s="192">
        <f t="shared" si="64"/>
        <v>0</v>
      </c>
    </row>
    <row r="239" spans="1:34" x14ac:dyDescent="0.2">
      <c r="A239" s="61" t="str">
        <f t="shared" si="53"/>
        <v/>
      </c>
      <c r="B239" s="61">
        <v>232</v>
      </c>
      <c r="C239" s="133">
        <f>'Base de données'!B233</f>
        <v>0</v>
      </c>
      <c r="D239" s="82">
        <f>'Base de données'!C233</f>
        <v>0</v>
      </c>
      <c r="E239" s="58">
        <v>232</v>
      </c>
      <c r="F239" s="58">
        <v>20</v>
      </c>
      <c r="G239" s="58"/>
      <c r="H239" s="58"/>
      <c r="I239" s="58"/>
      <c r="J239" s="58"/>
      <c r="K239" s="58"/>
      <c r="L239" s="58"/>
      <c r="M239" s="58"/>
      <c r="N239" s="58"/>
      <c r="O239" s="58"/>
      <c r="P239" s="58"/>
      <c r="Q239" s="58"/>
      <c r="R239" s="197">
        <f>SUM(Tableau1[[#This Row],[Colonne6]:[Colonne5]])</f>
        <v>20</v>
      </c>
      <c r="S239" s="55">
        <f t="shared" si="56"/>
        <v>1</v>
      </c>
      <c r="T239" s="130">
        <f t="shared" si="57"/>
        <v>1</v>
      </c>
      <c r="U239" s="128" t="str">
        <f t="shared" si="54"/>
        <v/>
      </c>
      <c r="V239" s="90">
        <f t="shared" si="55"/>
        <v>0</v>
      </c>
      <c r="W239" s="113">
        <f t="shared" si="68"/>
        <v>0</v>
      </c>
      <c r="X239" s="174">
        <f t="shared" si="58"/>
        <v>0</v>
      </c>
      <c r="Y239" s="175">
        <f t="shared" si="59"/>
        <v>0</v>
      </c>
      <c r="Z239" s="170">
        <f t="shared" si="60"/>
        <v>0</v>
      </c>
      <c r="AA239" s="180">
        <f t="shared" si="61"/>
        <v>0</v>
      </c>
      <c r="AB239" s="184">
        <f t="shared" si="62"/>
        <v>0</v>
      </c>
      <c r="AC239" s="187">
        <f t="shared" si="63"/>
        <v>0</v>
      </c>
      <c r="AD239" s="192">
        <f t="shared" si="64"/>
        <v>0</v>
      </c>
    </row>
    <row r="240" spans="1:34" x14ac:dyDescent="0.2">
      <c r="A240" s="61" t="str">
        <f t="shared" si="53"/>
        <v/>
      </c>
      <c r="B240" s="61">
        <v>233</v>
      </c>
      <c r="C240" s="133">
        <f>'Base de données'!B234</f>
        <v>0</v>
      </c>
      <c r="D240" s="82">
        <f>'Base de données'!C234</f>
        <v>0</v>
      </c>
      <c r="E240" s="58">
        <v>233</v>
      </c>
      <c r="F240" s="58">
        <v>30</v>
      </c>
      <c r="G240" s="58"/>
      <c r="H240" s="58"/>
      <c r="I240" s="58"/>
      <c r="J240" s="58"/>
      <c r="K240" s="58"/>
      <c r="L240" s="58"/>
      <c r="M240" s="58"/>
      <c r="N240" s="58"/>
      <c r="O240" s="58"/>
      <c r="P240" s="58"/>
      <c r="Q240" s="58"/>
      <c r="R240" s="197">
        <f>SUM(Tableau1[[#This Row],[Colonne6]:[Colonne5]])</f>
        <v>30</v>
      </c>
      <c r="S240" s="55">
        <f t="shared" si="56"/>
        <v>1</v>
      </c>
      <c r="T240" s="130">
        <f t="shared" si="57"/>
        <v>1</v>
      </c>
      <c r="U240" s="128" t="str">
        <f t="shared" si="54"/>
        <v/>
      </c>
      <c r="V240" s="90">
        <f t="shared" si="55"/>
        <v>0</v>
      </c>
      <c r="W240" s="113">
        <f t="shared" si="68"/>
        <v>0</v>
      </c>
      <c r="X240" s="174">
        <f t="shared" si="58"/>
        <v>0</v>
      </c>
      <c r="Y240" s="175">
        <f t="shared" si="59"/>
        <v>0</v>
      </c>
      <c r="Z240" s="170">
        <f t="shared" si="60"/>
        <v>0</v>
      </c>
      <c r="AA240" s="180">
        <f t="shared" si="61"/>
        <v>0</v>
      </c>
      <c r="AB240" s="184">
        <f t="shared" si="62"/>
        <v>0</v>
      </c>
      <c r="AC240" s="187">
        <f t="shared" si="63"/>
        <v>0</v>
      </c>
      <c r="AD240" s="192">
        <f t="shared" si="64"/>
        <v>0</v>
      </c>
    </row>
    <row r="241" spans="1:34" x14ac:dyDescent="0.2">
      <c r="A241" s="61" t="str">
        <f t="shared" si="53"/>
        <v/>
      </c>
      <c r="B241" s="61">
        <v>234</v>
      </c>
      <c r="C241" s="133">
        <f>'Base de données'!B235</f>
        <v>0</v>
      </c>
      <c r="D241" s="82">
        <f>'Base de données'!C235</f>
        <v>0</v>
      </c>
      <c r="E241" s="58">
        <v>234</v>
      </c>
      <c r="F241" s="58">
        <v>75</v>
      </c>
      <c r="G241" s="58"/>
      <c r="H241" s="58"/>
      <c r="I241" s="58"/>
      <c r="J241" s="58"/>
      <c r="K241" s="58"/>
      <c r="L241" s="58"/>
      <c r="M241" s="58"/>
      <c r="N241" s="58"/>
      <c r="O241" s="58"/>
      <c r="P241" s="58"/>
      <c r="Q241" s="58"/>
      <c r="R241" s="197">
        <f>SUM(Tableau1[[#This Row],[Colonne6]:[Colonne5]])</f>
        <v>75</v>
      </c>
      <c r="S241" s="55">
        <f t="shared" si="56"/>
        <v>1</v>
      </c>
      <c r="T241" s="130">
        <f t="shared" si="57"/>
        <v>1</v>
      </c>
      <c r="U241" s="128" t="str">
        <f t="shared" si="54"/>
        <v/>
      </c>
      <c r="V241" s="90">
        <f t="shared" si="55"/>
        <v>0</v>
      </c>
      <c r="W241" s="113">
        <f t="shared" si="68"/>
        <v>0</v>
      </c>
      <c r="X241" s="174">
        <f t="shared" si="58"/>
        <v>0</v>
      </c>
      <c r="Y241" s="175">
        <f t="shared" si="59"/>
        <v>0</v>
      </c>
      <c r="Z241" s="170">
        <f t="shared" si="60"/>
        <v>0</v>
      </c>
      <c r="AA241" s="180">
        <f t="shared" si="61"/>
        <v>0</v>
      </c>
      <c r="AB241" s="184">
        <f t="shared" si="62"/>
        <v>0</v>
      </c>
      <c r="AC241" s="187">
        <f t="shared" si="63"/>
        <v>0</v>
      </c>
      <c r="AD241" s="192">
        <f t="shared" si="64"/>
        <v>0</v>
      </c>
    </row>
    <row r="242" spans="1:34" x14ac:dyDescent="0.2">
      <c r="A242" s="61" t="str">
        <f t="shared" si="53"/>
        <v/>
      </c>
      <c r="B242" s="61">
        <v>235</v>
      </c>
      <c r="C242" s="133">
        <f>'Base de données'!B236</f>
        <v>0</v>
      </c>
      <c r="D242" s="82">
        <f>'Base de données'!C236</f>
        <v>0</v>
      </c>
      <c r="E242" s="58">
        <v>235</v>
      </c>
      <c r="F242" s="58">
        <v>20</v>
      </c>
      <c r="G242" s="58"/>
      <c r="H242" s="58"/>
      <c r="I242" s="58"/>
      <c r="J242" s="58"/>
      <c r="K242" s="58"/>
      <c r="L242" s="58"/>
      <c r="M242" s="58"/>
      <c r="N242" s="58"/>
      <c r="O242" s="58"/>
      <c r="P242" s="58"/>
      <c r="Q242" s="58"/>
      <c r="R242" s="197">
        <f>SUM(Tableau1[[#This Row],[Colonne6]:[Colonne5]])</f>
        <v>20</v>
      </c>
      <c r="S242" s="55">
        <f t="shared" si="56"/>
        <v>1</v>
      </c>
      <c r="T242" s="130">
        <f t="shared" si="57"/>
        <v>1</v>
      </c>
      <c r="U242" s="128" t="str">
        <f t="shared" si="54"/>
        <v/>
      </c>
      <c r="V242" s="90">
        <f t="shared" si="55"/>
        <v>0</v>
      </c>
      <c r="W242" s="113">
        <f t="shared" si="68"/>
        <v>0</v>
      </c>
      <c r="X242" s="174">
        <f t="shared" si="58"/>
        <v>0</v>
      </c>
      <c r="Y242" s="175">
        <f t="shared" si="59"/>
        <v>0</v>
      </c>
      <c r="Z242" s="170">
        <f t="shared" si="60"/>
        <v>0</v>
      </c>
      <c r="AA242" s="180">
        <f t="shared" si="61"/>
        <v>0</v>
      </c>
      <c r="AB242" s="184">
        <f t="shared" si="62"/>
        <v>0</v>
      </c>
      <c r="AC242" s="187">
        <f t="shared" si="63"/>
        <v>0</v>
      </c>
      <c r="AD242" s="192">
        <f t="shared" si="64"/>
        <v>0</v>
      </c>
    </row>
    <row r="243" spans="1:34" x14ac:dyDescent="0.2">
      <c r="A243" s="61" t="str">
        <f t="shared" si="53"/>
        <v/>
      </c>
      <c r="B243" s="61">
        <v>236</v>
      </c>
      <c r="C243" s="133">
        <f>'Base de données'!B237</f>
        <v>0</v>
      </c>
      <c r="D243" s="82">
        <f>'Base de données'!C237</f>
        <v>0</v>
      </c>
      <c r="E243" s="58">
        <v>236</v>
      </c>
      <c r="F243" s="58">
        <v>20</v>
      </c>
      <c r="G243" s="58"/>
      <c r="H243" s="58"/>
      <c r="I243" s="58"/>
      <c r="J243" s="58"/>
      <c r="K243" s="58"/>
      <c r="L243" s="58"/>
      <c r="M243" s="58"/>
      <c r="N243" s="58"/>
      <c r="O243" s="58"/>
      <c r="P243" s="58"/>
      <c r="Q243" s="58"/>
      <c r="R243" s="197">
        <f>SUM(Tableau1[[#This Row],[Colonne6]:[Colonne5]])</f>
        <v>20</v>
      </c>
      <c r="S243" s="55">
        <f t="shared" si="56"/>
        <v>1</v>
      </c>
      <c r="T243" s="130">
        <f t="shared" si="57"/>
        <v>1</v>
      </c>
      <c r="U243" s="128" t="str">
        <f t="shared" si="54"/>
        <v/>
      </c>
      <c r="V243" s="90">
        <f t="shared" si="55"/>
        <v>0</v>
      </c>
      <c r="W243" s="113">
        <f t="shared" si="68"/>
        <v>0</v>
      </c>
      <c r="X243" s="174">
        <f t="shared" si="58"/>
        <v>0</v>
      </c>
      <c r="Y243" s="175">
        <f t="shared" si="59"/>
        <v>0</v>
      </c>
      <c r="Z243" s="170">
        <f t="shared" si="60"/>
        <v>0</v>
      </c>
      <c r="AA243" s="180">
        <f t="shared" si="61"/>
        <v>0</v>
      </c>
      <c r="AB243" s="184">
        <f t="shared" si="62"/>
        <v>0</v>
      </c>
      <c r="AC243" s="187">
        <f t="shared" si="63"/>
        <v>0</v>
      </c>
      <c r="AD243" s="192">
        <f t="shared" si="64"/>
        <v>0</v>
      </c>
    </row>
    <row r="244" spans="1:34" x14ac:dyDescent="0.2">
      <c r="A244" s="61" t="str">
        <f t="shared" si="53"/>
        <v/>
      </c>
      <c r="B244" s="61">
        <v>237</v>
      </c>
      <c r="C244" s="133">
        <f>'Base de données'!B238</f>
        <v>0</v>
      </c>
      <c r="D244" s="82">
        <f>'Base de données'!C238</f>
        <v>0</v>
      </c>
      <c r="E244" s="58">
        <v>237</v>
      </c>
      <c r="F244" s="58">
        <v>28</v>
      </c>
      <c r="G244" s="58"/>
      <c r="H244" s="58"/>
      <c r="I244" s="58"/>
      <c r="J244" s="58"/>
      <c r="K244" s="58"/>
      <c r="L244" s="58"/>
      <c r="M244" s="58"/>
      <c r="N244" s="58"/>
      <c r="O244" s="58"/>
      <c r="P244" s="58"/>
      <c r="Q244" s="58"/>
      <c r="R244" s="197">
        <f>SUM(Tableau1[[#This Row],[Colonne6]:[Colonne5]])</f>
        <v>28</v>
      </c>
      <c r="S244" s="55">
        <f t="shared" si="56"/>
        <v>1</v>
      </c>
      <c r="T244" s="130">
        <f t="shared" si="57"/>
        <v>1</v>
      </c>
      <c r="U244" s="128" t="str">
        <f t="shared" si="54"/>
        <v/>
      </c>
      <c r="V244" s="90">
        <f t="shared" si="55"/>
        <v>0</v>
      </c>
      <c r="W244" s="113">
        <f t="shared" si="68"/>
        <v>0</v>
      </c>
      <c r="X244" s="174">
        <f t="shared" si="58"/>
        <v>0</v>
      </c>
      <c r="Y244" s="175">
        <f t="shared" si="59"/>
        <v>0</v>
      </c>
      <c r="Z244" s="170">
        <f t="shared" si="60"/>
        <v>0</v>
      </c>
      <c r="AA244" s="180">
        <f t="shared" si="61"/>
        <v>0</v>
      </c>
      <c r="AB244" s="184">
        <f t="shared" si="62"/>
        <v>0</v>
      </c>
      <c r="AC244" s="187">
        <f t="shared" si="63"/>
        <v>0</v>
      </c>
      <c r="AD244" s="192">
        <f t="shared" si="64"/>
        <v>0</v>
      </c>
      <c r="AE244" s="60"/>
      <c r="AF244" s="60"/>
      <c r="AG244" s="60"/>
      <c r="AH244" s="60"/>
    </row>
    <row r="245" spans="1:34" x14ac:dyDescent="0.2">
      <c r="A245" s="61" t="str">
        <f t="shared" si="53"/>
        <v/>
      </c>
      <c r="B245" s="61">
        <v>238</v>
      </c>
      <c r="C245" s="133">
        <f>'Base de données'!B239</f>
        <v>0</v>
      </c>
      <c r="D245" s="82">
        <f>'Base de données'!C239</f>
        <v>0</v>
      </c>
      <c r="E245" s="58">
        <v>238</v>
      </c>
      <c r="F245" s="58">
        <v>28</v>
      </c>
      <c r="G245" s="58"/>
      <c r="H245" s="58"/>
      <c r="I245" s="58"/>
      <c r="J245" s="58"/>
      <c r="K245" s="58"/>
      <c r="L245" s="58"/>
      <c r="M245" s="58"/>
      <c r="N245" s="58"/>
      <c r="O245" s="58"/>
      <c r="P245" s="58"/>
      <c r="Q245" s="58"/>
      <c r="R245" s="197">
        <f>SUM(Tableau1[[#This Row],[Colonne6]:[Colonne5]])</f>
        <v>28</v>
      </c>
      <c r="S245" s="55">
        <f t="shared" si="56"/>
        <v>1</v>
      </c>
      <c r="T245" s="130">
        <f t="shared" si="57"/>
        <v>1</v>
      </c>
      <c r="U245" s="128" t="str">
        <f t="shared" si="54"/>
        <v/>
      </c>
      <c r="V245" s="90">
        <f t="shared" si="55"/>
        <v>0</v>
      </c>
      <c r="W245" s="113">
        <f t="shared" si="68"/>
        <v>0</v>
      </c>
      <c r="X245" s="174">
        <f t="shared" si="58"/>
        <v>0</v>
      </c>
      <c r="Y245" s="175">
        <f t="shared" si="59"/>
        <v>0</v>
      </c>
      <c r="Z245" s="170">
        <f t="shared" si="60"/>
        <v>0</v>
      </c>
      <c r="AA245" s="180">
        <f t="shared" si="61"/>
        <v>0</v>
      </c>
      <c r="AB245" s="184">
        <f t="shared" si="62"/>
        <v>0</v>
      </c>
      <c r="AC245" s="187">
        <f t="shared" si="63"/>
        <v>0</v>
      </c>
      <c r="AD245" s="192">
        <f t="shared" si="64"/>
        <v>0</v>
      </c>
    </row>
    <row r="246" spans="1:34" x14ac:dyDescent="0.2">
      <c r="A246" s="61" t="str">
        <f t="shared" si="53"/>
        <v/>
      </c>
      <c r="B246" s="61">
        <v>239</v>
      </c>
      <c r="C246" s="133">
        <f>'Base de données'!B240</f>
        <v>0</v>
      </c>
      <c r="D246" s="82">
        <f>'Base de données'!C240</f>
        <v>0</v>
      </c>
      <c r="E246" s="58">
        <v>239</v>
      </c>
      <c r="F246" s="58">
        <v>30</v>
      </c>
      <c r="G246" s="58"/>
      <c r="H246" s="58"/>
      <c r="I246" s="58"/>
      <c r="J246" s="58"/>
      <c r="K246" s="58"/>
      <c r="L246" s="58"/>
      <c r="M246" s="58"/>
      <c r="N246" s="58"/>
      <c r="O246" s="58"/>
      <c r="P246" s="58"/>
      <c r="Q246" s="58"/>
      <c r="R246" s="197">
        <f>SUM(Tableau1[[#This Row],[Colonne6]:[Colonne5]])</f>
        <v>30</v>
      </c>
      <c r="S246" s="55">
        <f t="shared" si="56"/>
        <v>1</v>
      </c>
      <c r="T246" s="130">
        <f t="shared" si="57"/>
        <v>1</v>
      </c>
      <c r="U246" s="128" t="str">
        <f t="shared" si="54"/>
        <v/>
      </c>
      <c r="V246" s="90">
        <f t="shared" si="55"/>
        <v>0</v>
      </c>
      <c r="W246" s="113">
        <f t="shared" si="68"/>
        <v>0</v>
      </c>
      <c r="X246" s="174">
        <f t="shared" si="58"/>
        <v>0</v>
      </c>
      <c r="Y246" s="175">
        <f t="shared" si="59"/>
        <v>0</v>
      </c>
      <c r="Z246" s="170">
        <f t="shared" si="60"/>
        <v>0</v>
      </c>
      <c r="AA246" s="180">
        <f t="shared" si="61"/>
        <v>0</v>
      </c>
      <c r="AB246" s="184">
        <f t="shared" si="62"/>
        <v>0</v>
      </c>
      <c r="AC246" s="187">
        <f t="shared" si="63"/>
        <v>0</v>
      </c>
      <c r="AD246" s="192">
        <f t="shared" si="64"/>
        <v>0</v>
      </c>
      <c r="AE246" s="60"/>
      <c r="AF246" s="60"/>
      <c r="AG246" s="60"/>
      <c r="AH246" s="60"/>
    </row>
    <row r="247" spans="1:34" x14ac:dyDescent="0.2">
      <c r="A247" s="61" t="str">
        <f t="shared" si="53"/>
        <v/>
      </c>
      <c r="B247" s="61">
        <v>240</v>
      </c>
      <c r="C247" s="133">
        <f>'Base de données'!B241</f>
        <v>0</v>
      </c>
      <c r="D247" s="82">
        <f>'Base de données'!C241</f>
        <v>0</v>
      </c>
      <c r="E247" s="58">
        <v>240</v>
      </c>
      <c r="F247" s="58">
        <v>40</v>
      </c>
      <c r="G247" s="58"/>
      <c r="H247" s="58"/>
      <c r="I247" s="58"/>
      <c r="J247" s="58"/>
      <c r="K247" s="58"/>
      <c r="L247" s="58"/>
      <c r="M247" s="58"/>
      <c r="N247" s="58"/>
      <c r="O247" s="58"/>
      <c r="P247" s="58"/>
      <c r="Q247" s="58"/>
      <c r="R247" s="197">
        <f>SUM(Tableau1[[#This Row],[Colonne6]:[Colonne5]])</f>
        <v>40</v>
      </c>
      <c r="S247" s="55">
        <f t="shared" si="56"/>
        <v>1</v>
      </c>
      <c r="T247" s="130">
        <f t="shared" si="57"/>
        <v>1</v>
      </c>
      <c r="U247" s="128" t="str">
        <f t="shared" si="54"/>
        <v/>
      </c>
      <c r="V247" s="90">
        <f t="shared" si="55"/>
        <v>0</v>
      </c>
      <c r="W247" s="113">
        <f t="shared" si="68"/>
        <v>0</v>
      </c>
      <c r="X247" s="174">
        <f t="shared" si="58"/>
        <v>0</v>
      </c>
      <c r="Y247" s="175">
        <f t="shared" si="59"/>
        <v>0</v>
      </c>
      <c r="Z247" s="170">
        <f t="shared" si="60"/>
        <v>0</v>
      </c>
      <c r="AA247" s="180">
        <f t="shared" si="61"/>
        <v>0</v>
      </c>
      <c r="AB247" s="184">
        <f t="shared" si="62"/>
        <v>0</v>
      </c>
      <c r="AC247" s="187">
        <f t="shared" si="63"/>
        <v>0</v>
      </c>
      <c r="AD247" s="192">
        <f t="shared" si="64"/>
        <v>0</v>
      </c>
    </row>
    <row r="248" spans="1:34" x14ac:dyDescent="0.2">
      <c r="A248" s="61" t="str">
        <f t="shared" si="53"/>
        <v/>
      </c>
      <c r="B248" s="61">
        <v>241</v>
      </c>
      <c r="C248" s="133">
        <f>'Base de données'!B242</f>
        <v>0</v>
      </c>
      <c r="D248" s="82">
        <f>'Base de données'!C242</f>
        <v>0</v>
      </c>
      <c r="E248" s="58">
        <v>241</v>
      </c>
      <c r="F248" s="58">
        <v>20</v>
      </c>
      <c r="G248" s="58"/>
      <c r="H248" s="58"/>
      <c r="I248" s="58"/>
      <c r="J248" s="58"/>
      <c r="K248" s="58"/>
      <c r="L248" s="58"/>
      <c r="M248" s="58"/>
      <c r="N248" s="58"/>
      <c r="O248" s="58"/>
      <c r="P248" s="58"/>
      <c r="Q248" s="58"/>
      <c r="R248" s="197">
        <f>SUM(Tableau1[[#This Row],[Colonne6]:[Colonne5]])</f>
        <v>20</v>
      </c>
      <c r="S248" s="55">
        <f t="shared" si="56"/>
        <v>1</v>
      </c>
      <c r="T248" s="130">
        <f t="shared" si="57"/>
        <v>1</v>
      </c>
      <c r="U248" s="128" t="str">
        <f t="shared" si="54"/>
        <v/>
      </c>
      <c r="V248" s="90">
        <f t="shared" si="55"/>
        <v>0</v>
      </c>
      <c r="W248" s="113">
        <f t="shared" si="68"/>
        <v>0</v>
      </c>
      <c r="X248" s="174">
        <f t="shared" si="58"/>
        <v>0</v>
      </c>
      <c r="Y248" s="175">
        <f t="shared" si="59"/>
        <v>0</v>
      </c>
      <c r="Z248" s="170">
        <f t="shared" si="60"/>
        <v>0</v>
      </c>
      <c r="AA248" s="180">
        <f t="shared" si="61"/>
        <v>0</v>
      </c>
      <c r="AB248" s="184">
        <f t="shared" si="62"/>
        <v>0</v>
      </c>
      <c r="AC248" s="187">
        <f t="shared" si="63"/>
        <v>0</v>
      </c>
      <c r="AD248" s="192">
        <f t="shared" si="64"/>
        <v>0</v>
      </c>
    </row>
    <row r="249" spans="1:34" x14ac:dyDescent="0.2">
      <c r="A249" s="61" t="str">
        <f t="shared" si="53"/>
        <v/>
      </c>
      <c r="B249" s="61">
        <v>242</v>
      </c>
      <c r="C249" s="133">
        <f>'Base de données'!B243</f>
        <v>0</v>
      </c>
      <c r="D249" s="82">
        <f>'Base de données'!C243</f>
        <v>0</v>
      </c>
      <c r="E249" s="58">
        <v>242</v>
      </c>
      <c r="F249" s="58">
        <v>50</v>
      </c>
      <c r="G249" s="58"/>
      <c r="H249" s="58"/>
      <c r="I249" s="58"/>
      <c r="J249" s="58"/>
      <c r="K249" s="58"/>
      <c r="L249" s="58"/>
      <c r="M249" s="58"/>
      <c r="N249" s="58"/>
      <c r="O249" s="58"/>
      <c r="P249" s="58"/>
      <c r="Q249" s="58"/>
      <c r="R249" s="197">
        <f>SUM(Tableau1[[#This Row],[Colonne6]:[Colonne5]])</f>
        <v>50</v>
      </c>
      <c r="S249" s="55">
        <f t="shared" si="56"/>
        <v>1</v>
      </c>
      <c r="T249" s="130">
        <f t="shared" si="57"/>
        <v>1</v>
      </c>
      <c r="U249" s="128" t="str">
        <f t="shared" si="54"/>
        <v/>
      </c>
      <c r="V249" s="90">
        <f t="shared" si="55"/>
        <v>0</v>
      </c>
      <c r="W249" s="113">
        <f t="shared" si="68"/>
        <v>0</v>
      </c>
      <c r="X249" s="174">
        <f t="shared" si="58"/>
        <v>0</v>
      </c>
      <c r="Y249" s="175">
        <f t="shared" si="59"/>
        <v>0</v>
      </c>
      <c r="Z249" s="170">
        <f t="shared" si="60"/>
        <v>0</v>
      </c>
      <c r="AA249" s="180">
        <f t="shared" si="61"/>
        <v>0</v>
      </c>
      <c r="AB249" s="184">
        <f t="shared" si="62"/>
        <v>0</v>
      </c>
      <c r="AC249" s="187">
        <f t="shared" si="63"/>
        <v>0</v>
      </c>
      <c r="AD249" s="192">
        <f t="shared" si="64"/>
        <v>0</v>
      </c>
    </row>
    <row r="250" spans="1:34" x14ac:dyDescent="0.2">
      <c r="A250" s="61" t="str">
        <f t="shared" si="53"/>
        <v>en chèque</v>
      </c>
      <c r="B250" s="61">
        <v>243</v>
      </c>
      <c r="C250" s="133">
        <f>'Base de données'!B244</f>
        <v>0</v>
      </c>
      <c r="D250" s="82">
        <f>'Base de données'!C244</f>
        <v>0</v>
      </c>
      <c r="E250" s="58">
        <v>243</v>
      </c>
      <c r="F250" s="58">
        <v>20</v>
      </c>
      <c r="G250" s="58"/>
      <c r="H250" s="58"/>
      <c r="I250" s="58"/>
      <c r="J250" s="58"/>
      <c r="K250" s="58"/>
      <c r="L250" s="58"/>
      <c r="M250" s="58"/>
      <c r="N250" s="58"/>
      <c r="O250" s="58"/>
      <c r="P250" s="58"/>
      <c r="Q250" s="58"/>
      <c r="R250" s="197">
        <f>SUM(Tableau1[[#This Row],[Colonne6]:[Colonne5]])</f>
        <v>20</v>
      </c>
      <c r="S250" s="55">
        <f t="shared" si="56"/>
        <v>1</v>
      </c>
      <c r="T250" s="130">
        <f t="shared" si="57"/>
        <v>1</v>
      </c>
      <c r="U250" s="128" t="str">
        <f t="shared" si="54"/>
        <v/>
      </c>
      <c r="V250" s="90">
        <f t="shared" si="55"/>
        <v>0</v>
      </c>
      <c r="W250" s="113"/>
      <c r="X250" s="174">
        <f t="shared" si="58"/>
        <v>0</v>
      </c>
      <c r="Y250" s="175">
        <f t="shared" si="59"/>
        <v>0</v>
      </c>
      <c r="Z250" s="170">
        <f t="shared" si="60"/>
        <v>0</v>
      </c>
      <c r="AA250" s="180">
        <f t="shared" si="61"/>
        <v>0</v>
      </c>
      <c r="AB250" s="184">
        <f t="shared" si="62"/>
        <v>0</v>
      </c>
      <c r="AC250" s="187">
        <f t="shared" si="63"/>
        <v>0</v>
      </c>
      <c r="AD250" s="192">
        <f t="shared" si="64"/>
        <v>0</v>
      </c>
    </row>
    <row r="251" spans="1:34" x14ac:dyDescent="0.2">
      <c r="A251" s="61" t="str">
        <f t="shared" si="53"/>
        <v>en chèque</v>
      </c>
      <c r="B251" s="61">
        <v>244</v>
      </c>
      <c r="C251" s="133">
        <f>'Base de données'!B245</f>
        <v>0</v>
      </c>
      <c r="D251" s="82">
        <f>'Base de données'!C245</f>
        <v>0</v>
      </c>
      <c r="E251" s="58">
        <v>244</v>
      </c>
      <c r="F251" s="58">
        <v>50</v>
      </c>
      <c r="G251" s="58"/>
      <c r="H251" s="58"/>
      <c r="I251" s="58"/>
      <c r="J251" s="58"/>
      <c r="K251" s="58"/>
      <c r="L251" s="58"/>
      <c r="M251" s="58"/>
      <c r="N251" s="58"/>
      <c r="O251" s="58"/>
      <c r="P251" s="58"/>
      <c r="Q251" s="58"/>
      <c r="R251" s="197">
        <f>SUM(Tableau1[[#This Row],[Colonne6]:[Colonne5]])</f>
        <v>50</v>
      </c>
      <c r="S251" s="55">
        <f t="shared" si="56"/>
        <v>1</v>
      </c>
      <c r="T251" s="130">
        <f t="shared" si="57"/>
        <v>1</v>
      </c>
      <c r="U251" s="128" t="str">
        <f t="shared" si="54"/>
        <v/>
      </c>
      <c r="V251" s="90">
        <f t="shared" si="55"/>
        <v>0</v>
      </c>
      <c r="W251" s="113"/>
      <c r="X251" s="174">
        <f t="shared" si="58"/>
        <v>0</v>
      </c>
      <c r="Y251" s="175">
        <f t="shared" si="59"/>
        <v>0</v>
      </c>
      <c r="Z251" s="170">
        <f t="shared" si="60"/>
        <v>0</v>
      </c>
      <c r="AA251" s="180">
        <f t="shared" si="61"/>
        <v>0</v>
      </c>
      <c r="AB251" s="184">
        <f t="shared" si="62"/>
        <v>0</v>
      </c>
      <c r="AC251" s="187">
        <f t="shared" si="63"/>
        <v>0</v>
      </c>
      <c r="AD251" s="192">
        <f t="shared" si="64"/>
        <v>0</v>
      </c>
    </row>
    <row r="252" spans="1:34" x14ac:dyDescent="0.2">
      <c r="A252" s="61" t="str">
        <f t="shared" si="53"/>
        <v/>
      </c>
      <c r="B252" s="61">
        <v>245</v>
      </c>
      <c r="C252" s="133">
        <f>'Base de données'!B246</f>
        <v>0</v>
      </c>
      <c r="D252" s="82">
        <f>'Base de données'!C246</f>
        <v>0</v>
      </c>
      <c r="E252" s="58">
        <v>245</v>
      </c>
      <c r="F252" s="58">
        <v>50</v>
      </c>
      <c r="G252" s="58"/>
      <c r="H252" s="58"/>
      <c r="I252" s="58"/>
      <c r="J252" s="58"/>
      <c r="K252" s="58"/>
      <c r="L252" s="58"/>
      <c r="M252" s="58"/>
      <c r="N252" s="58"/>
      <c r="O252" s="58"/>
      <c r="P252" s="58"/>
      <c r="Q252" s="58"/>
      <c r="R252" s="197">
        <f>SUM(Tableau1[[#This Row],[Colonne6]:[Colonne5]])</f>
        <v>50</v>
      </c>
      <c r="S252" s="55">
        <f t="shared" si="56"/>
        <v>1</v>
      </c>
      <c r="T252" s="130">
        <f t="shared" si="57"/>
        <v>1</v>
      </c>
      <c r="U252" s="128" t="str">
        <f t="shared" si="54"/>
        <v/>
      </c>
      <c r="V252" s="90">
        <f t="shared" si="55"/>
        <v>0</v>
      </c>
      <c r="W252" s="113">
        <f t="shared" si="68"/>
        <v>0</v>
      </c>
      <c r="X252" s="174">
        <f t="shared" si="58"/>
        <v>0</v>
      </c>
      <c r="Y252" s="175">
        <f t="shared" si="59"/>
        <v>0</v>
      </c>
      <c r="Z252" s="170">
        <f t="shared" si="60"/>
        <v>0</v>
      </c>
      <c r="AA252" s="180">
        <f t="shared" si="61"/>
        <v>0</v>
      </c>
      <c r="AB252" s="184">
        <f t="shared" si="62"/>
        <v>0</v>
      </c>
      <c r="AC252" s="187">
        <f t="shared" si="63"/>
        <v>0</v>
      </c>
      <c r="AD252" s="192">
        <f t="shared" si="64"/>
        <v>0</v>
      </c>
    </row>
    <row r="253" spans="1:34" x14ac:dyDescent="0.2">
      <c r="A253" s="61" t="str">
        <f t="shared" si="53"/>
        <v/>
      </c>
      <c r="B253" s="61">
        <v>246</v>
      </c>
      <c r="C253" s="133">
        <f>'Base de données'!B247</f>
        <v>0</v>
      </c>
      <c r="D253" s="82">
        <f>'Base de données'!C247</f>
        <v>0</v>
      </c>
      <c r="E253" s="58">
        <v>246</v>
      </c>
      <c r="F253" s="58">
        <v>30</v>
      </c>
      <c r="G253" s="58"/>
      <c r="H253" s="58"/>
      <c r="I253" s="58"/>
      <c r="J253" s="58"/>
      <c r="K253" s="58"/>
      <c r="L253" s="58"/>
      <c r="M253" s="58"/>
      <c r="N253" s="58"/>
      <c r="O253" s="58"/>
      <c r="P253" s="58"/>
      <c r="Q253" s="58"/>
      <c r="R253" s="197">
        <f>SUM(Tableau1[[#This Row],[Colonne6]:[Colonne5]])</f>
        <v>30</v>
      </c>
      <c r="S253" s="55">
        <f t="shared" si="56"/>
        <v>1</v>
      </c>
      <c r="T253" s="130">
        <f t="shared" si="57"/>
        <v>1</v>
      </c>
      <c r="U253" s="128" t="str">
        <f t="shared" si="54"/>
        <v/>
      </c>
      <c r="V253" s="90">
        <f t="shared" si="55"/>
        <v>0</v>
      </c>
      <c r="W253" s="113">
        <f t="shared" si="68"/>
        <v>0</v>
      </c>
      <c r="X253" s="174">
        <f t="shared" si="58"/>
        <v>0</v>
      </c>
      <c r="Y253" s="175">
        <f t="shared" si="59"/>
        <v>0</v>
      </c>
      <c r="Z253" s="170">
        <f t="shared" si="60"/>
        <v>0</v>
      </c>
      <c r="AA253" s="180">
        <f t="shared" si="61"/>
        <v>0</v>
      </c>
      <c r="AB253" s="184">
        <f t="shared" si="62"/>
        <v>0</v>
      </c>
      <c r="AC253" s="187">
        <f t="shared" si="63"/>
        <v>0</v>
      </c>
      <c r="AD253" s="192">
        <f t="shared" si="64"/>
        <v>0</v>
      </c>
    </row>
    <row r="254" spans="1:34" x14ac:dyDescent="0.2">
      <c r="A254" s="61" t="str">
        <f t="shared" si="53"/>
        <v/>
      </c>
      <c r="B254" s="61">
        <v>247</v>
      </c>
      <c r="C254" s="133">
        <f>'Base de données'!B248</f>
        <v>0</v>
      </c>
      <c r="D254" s="82">
        <f>'Base de données'!C248</f>
        <v>0</v>
      </c>
      <c r="E254" s="58">
        <v>247</v>
      </c>
      <c r="F254" s="58">
        <v>20</v>
      </c>
      <c r="G254" s="58"/>
      <c r="H254" s="58"/>
      <c r="I254" s="58"/>
      <c r="J254" s="58"/>
      <c r="K254" s="58"/>
      <c r="L254" s="58"/>
      <c r="M254" s="58"/>
      <c r="N254" s="58"/>
      <c r="O254" s="58"/>
      <c r="P254" s="58"/>
      <c r="Q254" s="58"/>
      <c r="R254" s="197">
        <f>SUM(Tableau1[[#This Row],[Colonne6]:[Colonne5]])</f>
        <v>20</v>
      </c>
      <c r="S254" s="55">
        <f t="shared" si="56"/>
        <v>1</v>
      </c>
      <c r="T254" s="130">
        <f t="shared" si="57"/>
        <v>1</v>
      </c>
      <c r="U254" s="128" t="str">
        <f t="shared" si="54"/>
        <v/>
      </c>
      <c r="V254" s="90">
        <f t="shared" si="55"/>
        <v>0</v>
      </c>
      <c r="W254" s="113">
        <f t="shared" si="68"/>
        <v>0</v>
      </c>
      <c r="X254" s="174">
        <f t="shared" si="58"/>
        <v>0</v>
      </c>
      <c r="Y254" s="175">
        <f t="shared" si="59"/>
        <v>0</v>
      </c>
      <c r="Z254" s="170">
        <f t="shared" si="60"/>
        <v>0</v>
      </c>
      <c r="AA254" s="180">
        <f t="shared" si="61"/>
        <v>0</v>
      </c>
      <c r="AB254" s="184">
        <f t="shared" si="62"/>
        <v>0</v>
      </c>
      <c r="AC254" s="187">
        <f t="shared" si="63"/>
        <v>0</v>
      </c>
      <c r="AD254" s="192">
        <f t="shared" si="64"/>
        <v>0</v>
      </c>
    </row>
    <row r="255" spans="1:34" x14ac:dyDescent="0.2">
      <c r="A255" s="61" t="str">
        <f t="shared" si="53"/>
        <v/>
      </c>
      <c r="B255" s="61">
        <v>248</v>
      </c>
      <c r="C255" s="133">
        <f>'Base de données'!B249</f>
        <v>0</v>
      </c>
      <c r="D255" s="82">
        <f>'Base de données'!C249</f>
        <v>0</v>
      </c>
      <c r="E255" s="58">
        <v>248</v>
      </c>
      <c r="F255" s="58">
        <v>20</v>
      </c>
      <c r="G255" s="58"/>
      <c r="H255" s="58"/>
      <c r="I255" s="58"/>
      <c r="J255" s="58"/>
      <c r="K255" s="58"/>
      <c r="L255" s="58"/>
      <c r="M255" s="58"/>
      <c r="N255" s="58"/>
      <c r="O255" s="58"/>
      <c r="P255" s="58"/>
      <c r="Q255" s="58"/>
      <c r="R255" s="197">
        <f>SUM(Tableau1[[#This Row],[Colonne6]:[Colonne5]])</f>
        <v>20</v>
      </c>
      <c r="S255" s="55">
        <f t="shared" si="56"/>
        <v>1</v>
      </c>
      <c r="T255" s="130">
        <f t="shared" si="57"/>
        <v>1</v>
      </c>
      <c r="U255" s="128" t="str">
        <f t="shared" si="54"/>
        <v/>
      </c>
      <c r="V255" s="90">
        <f t="shared" si="55"/>
        <v>0</v>
      </c>
      <c r="W255" s="113">
        <f t="shared" si="68"/>
        <v>0</v>
      </c>
      <c r="X255" s="174">
        <f t="shared" si="58"/>
        <v>0</v>
      </c>
      <c r="Y255" s="175">
        <f t="shared" si="59"/>
        <v>0</v>
      </c>
      <c r="Z255" s="170">
        <f t="shared" si="60"/>
        <v>0</v>
      </c>
      <c r="AA255" s="180">
        <f t="shared" si="61"/>
        <v>0</v>
      </c>
      <c r="AB255" s="184">
        <f t="shared" si="62"/>
        <v>0</v>
      </c>
      <c r="AC255" s="187">
        <f t="shared" si="63"/>
        <v>0</v>
      </c>
      <c r="AD255" s="192">
        <f t="shared" si="64"/>
        <v>0</v>
      </c>
    </row>
    <row r="256" spans="1:34" x14ac:dyDescent="0.2">
      <c r="A256" s="61" t="str">
        <f t="shared" si="53"/>
        <v/>
      </c>
      <c r="B256" s="61">
        <v>249</v>
      </c>
      <c r="C256" s="133">
        <f>'Base de données'!B250</f>
        <v>0</v>
      </c>
      <c r="D256" s="82">
        <f>'Base de données'!C250</f>
        <v>0</v>
      </c>
      <c r="E256" s="58">
        <v>249</v>
      </c>
      <c r="F256" s="58">
        <v>50</v>
      </c>
      <c r="G256" s="58"/>
      <c r="H256" s="58"/>
      <c r="I256" s="58"/>
      <c r="J256" s="58"/>
      <c r="K256" s="58"/>
      <c r="L256" s="58"/>
      <c r="M256" s="58"/>
      <c r="N256" s="58"/>
      <c r="O256" s="58"/>
      <c r="P256" s="58"/>
      <c r="Q256" s="58"/>
      <c r="R256" s="197">
        <f>SUM(Tableau1[[#This Row],[Colonne6]:[Colonne5]])</f>
        <v>50</v>
      </c>
      <c r="S256" s="55">
        <f t="shared" si="56"/>
        <v>1</v>
      </c>
      <c r="T256" s="130">
        <f t="shared" si="57"/>
        <v>1</v>
      </c>
      <c r="U256" s="128" t="str">
        <f t="shared" si="54"/>
        <v/>
      </c>
      <c r="V256" s="90">
        <f t="shared" si="55"/>
        <v>0</v>
      </c>
      <c r="W256" s="113">
        <f t="shared" si="68"/>
        <v>0</v>
      </c>
      <c r="X256" s="174">
        <f t="shared" si="58"/>
        <v>0</v>
      </c>
      <c r="Y256" s="175">
        <f t="shared" si="59"/>
        <v>0</v>
      </c>
      <c r="Z256" s="170">
        <f t="shared" si="60"/>
        <v>0</v>
      </c>
      <c r="AA256" s="180">
        <f t="shared" si="61"/>
        <v>0</v>
      </c>
      <c r="AB256" s="184">
        <f t="shared" si="62"/>
        <v>0</v>
      </c>
      <c r="AC256" s="187">
        <f t="shared" si="63"/>
        <v>0</v>
      </c>
      <c r="AD256" s="192">
        <f t="shared" si="64"/>
        <v>0</v>
      </c>
    </row>
    <row r="257" spans="1:33" x14ac:dyDescent="0.2">
      <c r="A257" s="279" t="str">
        <f>IF(W257="","en chèque","")</f>
        <v/>
      </c>
      <c r="B257" s="61"/>
      <c r="C257" s="133">
        <f>'Base de données'!B251</f>
        <v>0</v>
      </c>
      <c r="D257" s="82">
        <f>'Base de données'!C251</f>
        <v>0</v>
      </c>
      <c r="E257" s="280">
        <v>250</v>
      </c>
      <c r="F257" s="280">
        <v>150</v>
      </c>
      <c r="G257" s="280"/>
      <c r="H257" s="280"/>
      <c r="I257" s="280"/>
      <c r="J257" s="280"/>
      <c r="K257" s="280"/>
      <c r="L257" s="280"/>
      <c r="M257" s="280"/>
      <c r="N257" s="280"/>
      <c r="O257" s="280"/>
      <c r="P257" s="280"/>
      <c r="Q257" s="280"/>
      <c r="R257" s="281">
        <f>SUM(Tableau1[[#This Row],[Colonne6]:[Colonne5]])</f>
        <v>150</v>
      </c>
      <c r="S257" s="282">
        <f>COUNTIF($F$5:$Q$5,"&gt;1000")</f>
        <v>1</v>
      </c>
      <c r="T257" s="283">
        <f>COUNTA(F257:Q257)</f>
        <v>1</v>
      </c>
      <c r="U257" s="284" t="str">
        <f>IF(C257&lt;=0,"",(S257-T257)*$C$1)</f>
        <v/>
      </c>
      <c r="V257" s="285">
        <f>IF(C257&lt;&gt;0,((R257-U257)-$C$2),0)</f>
        <v>0</v>
      </c>
      <c r="W257" s="286">
        <f>V257</f>
        <v>0</v>
      </c>
      <c r="X257" s="174">
        <f>ROUNDDOWN(W257/$X$3,0)</f>
        <v>0</v>
      </c>
      <c r="Y257" s="175">
        <f>ROUNDDOWN((W257-(X257*$X$3))/$Y$3,0)</f>
        <v>0</v>
      </c>
      <c r="Z257" s="170">
        <f>ROUNDDOWN(((W257-(X257*$X$3))-(Y257*$Y$3))/$Z$3,0)</f>
        <v>0</v>
      </c>
      <c r="AA257" s="180">
        <f>ROUNDDOWN((((W257-(X257*$X$3))-(Y257*$Y$3))-(Z257*$Z$3))/$AA$3,0)</f>
        <v>0</v>
      </c>
      <c r="AB257" s="184">
        <f>ROUNDDOWN(((((W257-(X257*$X$3))-(Y257*$Y$3))-(Z257*$Z$3))-(AA257*$AA$3))/$AB$3,0)</f>
        <v>0</v>
      </c>
      <c r="AC257" s="287">
        <f>ROUNDDOWN((((((W257-(X257*$X$3))-(Y257*$Y$3))-(Z257*$Z$3))-(AA257*$AA$3))-(AB257*$AB$3))/$AC$3,0)</f>
        <v>0</v>
      </c>
      <c r="AD257" s="192">
        <f>ROUNDDOWN(((((((W257-(X257*$X$3))-(Y257*$Y$3))-(Z257*$Z$3))-(AA257*$AA$3))-(AB257*$AB$3))-(AC257*$AC$3))/$AD$3,0)</f>
        <v>0</v>
      </c>
      <c r="AE257" s="288"/>
      <c r="AF257" s="60"/>
      <c r="AG257" s="60"/>
    </row>
    <row r="258" spans="1:33" x14ac:dyDescent="0.2">
      <c r="C258" s="59"/>
      <c r="D258" s="59"/>
      <c r="E258" s="58"/>
      <c r="F258" s="57"/>
      <c r="G258" s="57"/>
      <c r="H258" s="57"/>
      <c r="I258" s="57"/>
      <c r="J258" s="57"/>
      <c r="K258" s="57"/>
      <c r="L258" s="57"/>
      <c r="M258" s="57"/>
      <c r="N258" s="57"/>
      <c r="O258" s="57"/>
      <c r="P258" s="57"/>
      <c r="Q258" s="57"/>
      <c r="R258" s="56"/>
      <c r="S258" s="55">
        <f t="shared" ref="S258" si="69">COUNTA(F258:Q258)</f>
        <v>0</v>
      </c>
      <c r="T258" s="54">
        <f t="shared" ref="T258" si="70">COUNT(F258:Q258)</f>
        <v>0</v>
      </c>
      <c r="U258" s="54">
        <f t="shared" ref="U258" si="71">S258-T258</f>
        <v>0</v>
      </c>
      <c r="V258" s="91">
        <f>IF(C258&lt;&gt;0,(R258-(U258*$C$1)-$C$2),0)</f>
        <v>0</v>
      </c>
      <c r="W258" s="112">
        <f>IF(D258&lt;&gt;0,(S258-(V258*$C$1)-$C$2),0)</f>
        <v>0</v>
      </c>
      <c r="X258" s="173">
        <f>ROUNDDOWN(V258/$X$3,0)</f>
        <v>0</v>
      </c>
      <c r="Y258" s="176">
        <f>ROUNDDOWN((V258-(X258*$X$3))/$Y$3,0)</f>
        <v>0</v>
      </c>
      <c r="Z258" s="169">
        <f>ROUNDDOWN(((V258-(X258*$X$3))-(Y258*$Y$3))/$Z$3,0)</f>
        <v>0</v>
      </c>
      <c r="AA258" s="94">
        <f>ROUNDDOWN((((V258-(X258*$X$3))-(Y258*$Y$3))-(Z258*$Z$3))/$AA$3,0)</f>
        <v>0</v>
      </c>
      <c r="AB258" s="185">
        <f>ROUNDDOWN(((((V258-(X258*$X$3))-(Y258*$Y$3))-(Z258*$Z$3))-(AA258*$AA$3))/$AB$3,0)</f>
        <v>0</v>
      </c>
      <c r="AC258" s="188">
        <f>ROUNDDOWN((((((V258-(X258*$X$3))-(Y258*$Y$3))-(Z258*$Z$3))-(AA258*$AA$3))-(AB258*$AB$3))/$AC$3,0)</f>
        <v>0</v>
      </c>
      <c r="AD258" s="191">
        <f>ROUNDDOWN(((((((V258-(X258*$X$3))-(Y258*$Y$3))-(Z258*$Z$3))-(AA258*$AA$3))-(AB258*$AB$3))-(AC258*$AC$3))/$AD$3,0)</f>
        <v>0</v>
      </c>
    </row>
    <row r="259" spans="1:33" x14ac:dyDescent="0.2">
      <c r="C259" s="60"/>
      <c r="D259" s="60"/>
      <c r="E259" s="150"/>
      <c r="F259" s="52">
        <f t="shared" ref="F259:O259" si="72">COUNTA(F8:F258)</f>
        <v>238</v>
      </c>
      <c r="G259" s="52">
        <f t="shared" si="72"/>
        <v>0</v>
      </c>
      <c r="H259" s="52">
        <f t="shared" si="72"/>
        <v>0</v>
      </c>
      <c r="I259" s="52">
        <f t="shared" si="72"/>
        <v>0</v>
      </c>
      <c r="J259" s="52">
        <f t="shared" si="72"/>
        <v>0</v>
      </c>
      <c r="K259" s="52">
        <f t="shared" si="72"/>
        <v>0</v>
      </c>
      <c r="L259" s="52">
        <f t="shared" si="72"/>
        <v>0</v>
      </c>
      <c r="M259" s="52">
        <f t="shared" si="72"/>
        <v>0</v>
      </c>
      <c r="N259" s="52">
        <f t="shared" si="72"/>
        <v>0</v>
      </c>
      <c r="O259" s="52">
        <f t="shared" si="72"/>
        <v>0</v>
      </c>
      <c r="P259" s="52"/>
      <c r="Q259" s="52">
        <f>COUNTA(Q8:Q258)</f>
        <v>0</v>
      </c>
      <c r="R259" s="53">
        <f>COUNTA(R8:R258)</f>
        <v>250</v>
      </c>
      <c r="X259" s="173">
        <f t="shared" ref="X259:AD259" si="73">SUM(X8:X258)</f>
        <v>4</v>
      </c>
      <c r="Y259" s="176">
        <f t="shared" si="73"/>
        <v>17</v>
      </c>
      <c r="Z259" s="169">
        <f t="shared" si="73"/>
        <v>64</v>
      </c>
      <c r="AA259" s="94">
        <f t="shared" si="73"/>
        <v>25</v>
      </c>
      <c r="AB259" s="185">
        <f t="shared" si="73"/>
        <v>49</v>
      </c>
      <c r="AC259" s="188">
        <f t="shared" si="73"/>
        <v>51</v>
      </c>
      <c r="AD259" s="191">
        <f t="shared" si="73"/>
        <v>1</v>
      </c>
    </row>
    <row r="260" spans="1:33" x14ac:dyDescent="0.2">
      <c r="C260" s="60"/>
      <c r="D260" s="60"/>
      <c r="E260" s="151"/>
      <c r="F260" s="52">
        <f t="shared" ref="F260:O260" si="74">COUNT(F8:F258)</f>
        <v>237</v>
      </c>
      <c r="G260" s="52">
        <f t="shared" si="74"/>
        <v>0</v>
      </c>
      <c r="H260" s="52">
        <f t="shared" si="74"/>
        <v>0</v>
      </c>
      <c r="I260" s="52">
        <f t="shared" si="74"/>
        <v>0</v>
      </c>
      <c r="J260" s="52">
        <f t="shared" si="74"/>
        <v>0</v>
      </c>
      <c r="K260" s="52">
        <f t="shared" si="74"/>
        <v>0</v>
      </c>
      <c r="L260" s="52">
        <f t="shared" si="74"/>
        <v>0</v>
      </c>
      <c r="M260" s="52">
        <f t="shared" si="74"/>
        <v>0</v>
      </c>
      <c r="N260" s="52">
        <f t="shared" si="74"/>
        <v>0</v>
      </c>
      <c r="O260" s="52">
        <f t="shared" si="74"/>
        <v>0</v>
      </c>
      <c r="P260" s="52"/>
      <c r="Q260" s="52">
        <f>COUNT(Q8:Q258)</f>
        <v>0</v>
      </c>
      <c r="R260" s="53">
        <f>COUNT(R8:R258)</f>
        <v>250</v>
      </c>
      <c r="X260" s="50"/>
      <c r="Y260" s="50"/>
      <c r="Z260" s="50"/>
      <c r="AA260" s="50"/>
      <c r="AB260" s="50"/>
      <c r="AC260" s="50"/>
      <c r="AD260" s="50"/>
    </row>
    <row r="261" spans="1:33" x14ac:dyDescent="0.2">
      <c r="C261" s="60"/>
      <c r="D261" s="60"/>
      <c r="E261" s="151"/>
      <c r="F261" s="52">
        <f t="shared" ref="F261:R261" si="75">F259-F260</f>
        <v>1</v>
      </c>
      <c r="G261" s="52">
        <f t="shared" si="75"/>
        <v>0</v>
      </c>
      <c r="H261" s="52">
        <f t="shared" si="75"/>
        <v>0</v>
      </c>
      <c r="I261" s="52">
        <f t="shared" si="75"/>
        <v>0</v>
      </c>
      <c r="J261" s="52">
        <f t="shared" si="75"/>
        <v>0</v>
      </c>
      <c r="K261" s="52">
        <f t="shared" si="75"/>
        <v>0</v>
      </c>
      <c r="L261" s="52">
        <f t="shared" si="75"/>
        <v>0</v>
      </c>
      <c r="M261" s="52">
        <f t="shared" si="75"/>
        <v>0</v>
      </c>
      <c r="N261" s="52">
        <f t="shared" si="75"/>
        <v>0</v>
      </c>
      <c r="O261" s="52">
        <f t="shared" si="75"/>
        <v>0</v>
      </c>
      <c r="P261" s="52"/>
      <c r="Q261" s="52">
        <f>Q259-Q260</f>
        <v>0</v>
      </c>
      <c r="R261" s="52">
        <f t="shared" si="75"/>
        <v>0</v>
      </c>
      <c r="X261" s="50"/>
      <c r="Y261" s="50"/>
      <c r="Z261" s="50"/>
      <c r="AA261" s="50"/>
      <c r="AB261" s="50"/>
      <c r="AC261" s="50"/>
      <c r="AD261" s="50"/>
    </row>
    <row r="262" spans="1:33" x14ac:dyDescent="0.2">
      <c r="X262" s="50"/>
      <c r="Y262" s="50"/>
      <c r="Z262" s="50"/>
      <c r="AA262" s="50"/>
      <c r="AB262" s="50"/>
      <c r="AC262" s="50"/>
      <c r="AD262" s="50"/>
    </row>
    <row r="263" spans="1:33" x14ac:dyDescent="0.2">
      <c r="U263" s="51"/>
      <c r="X263" s="50"/>
      <c r="Y263" s="50"/>
      <c r="Z263" s="50"/>
      <c r="AA263" s="50"/>
      <c r="AB263" s="50"/>
      <c r="AC263" s="50"/>
      <c r="AD263" s="50"/>
    </row>
    <row r="264" spans="1:33" x14ac:dyDescent="0.2">
      <c r="X264" s="50"/>
      <c r="Y264" s="50"/>
      <c r="Z264" s="50"/>
      <c r="AA264" s="50"/>
      <c r="AB264" s="50"/>
      <c r="AC264" s="50"/>
      <c r="AD264" s="50"/>
    </row>
    <row r="265" spans="1:33" x14ac:dyDescent="0.2">
      <c r="X265" s="50"/>
      <c r="Y265" s="50"/>
      <c r="Z265" s="50"/>
      <c r="AA265" s="50"/>
      <c r="AB265" s="50"/>
      <c r="AC265" s="50"/>
      <c r="AD265" s="50"/>
    </row>
    <row r="266" spans="1:33" x14ac:dyDescent="0.2">
      <c r="X266" s="50"/>
      <c r="Y266" s="50"/>
      <c r="Z266" s="50"/>
      <c r="AA266" s="50"/>
      <c r="AB266" s="50"/>
      <c r="AC266" s="50"/>
      <c r="AD266" s="50"/>
    </row>
    <row r="267" spans="1:33" x14ac:dyDescent="0.2">
      <c r="X267" s="50"/>
      <c r="Y267" s="50"/>
      <c r="Z267" s="50"/>
      <c r="AA267" s="50"/>
      <c r="AB267" s="50"/>
      <c r="AC267" s="50"/>
      <c r="AD267" s="50"/>
    </row>
    <row r="268" spans="1:33" x14ac:dyDescent="0.2">
      <c r="X268" s="50"/>
      <c r="Y268" s="50"/>
      <c r="Z268" s="50"/>
      <c r="AA268" s="50"/>
      <c r="AB268" s="50"/>
      <c r="AC268" s="50"/>
      <c r="AD268" s="50"/>
    </row>
    <row r="269" spans="1:33" x14ac:dyDescent="0.2">
      <c r="X269" s="50"/>
      <c r="Y269" s="50"/>
      <c r="Z269" s="50"/>
      <c r="AA269" s="50"/>
      <c r="AB269" s="50"/>
      <c r="AC269" s="50"/>
      <c r="AD269" s="50"/>
    </row>
    <row r="270" spans="1:33" x14ac:dyDescent="0.2">
      <c r="X270" s="50"/>
      <c r="Y270" s="50"/>
      <c r="Z270" s="50"/>
      <c r="AA270" s="50"/>
      <c r="AB270" s="50"/>
      <c r="AC270" s="50"/>
      <c r="AD270" s="50"/>
    </row>
    <row r="271" spans="1:33" x14ac:dyDescent="0.2">
      <c r="X271" s="50"/>
      <c r="Y271" s="50"/>
      <c r="Z271" s="50"/>
      <c r="AA271" s="50"/>
      <c r="AB271" s="50"/>
      <c r="AC271" s="50"/>
      <c r="AD271" s="50"/>
    </row>
  </sheetData>
  <sheetProtection sheet="1" objects="1" scenarios="1"/>
  <mergeCells count="2">
    <mergeCell ref="D4:E4"/>
    <mergeCell ref="R3:T3"/>
  </mergeCells>
  <conditionalFormatting sqref="W8:W257">
    <cfRule type="cellIs" dxfId="39" priority="10" operator="greaterThan">
      <formula>0</formula>
    </cfRule>
  </conditionalFormatting>
  <conditionalFormatting sqref="V8:V257">
    <cfRule type="expression" dxfId="38" priority="7">
      <formula>W8=""</formula>
    </cfRule>
  </conditionalFormatting>
  <conditionalFormatting sqref="C8:C257">
    <cfRule type="expression" dxfId="37" priority="2">
      <formula>W8=""</formula>
    </cfRule>
  </conditionalFormatting>
  <conditionalFormatting sqref="D8:D257">
    <cfRule type="expression" dxfId="36" priority="1">
      <formula>W8=""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  <ignoredErrors>
    <ignoredError sqref="S8 C8:D8" calculatedColumn="1"/>
    <ignoredError sqref="T8:T10 T11:T24 T25:T62 T63:T97 T222:T223 T209:T221 T224:T242 T243:T256 T153:T208 T130:T152 T107:T129 T98:T105" formulaRange="1"/>
  </ignoredErrors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25"/>
  <sheetViews>
    <sheetView topLeftCell="B1" workbookViewId="0">
      <selection activeCell="E5" sqref="E5"/>
    </sheetView>
  </sheetViews>
  <sheetFormatPr baseColWidth="10" defaultRowHeight="18.75" x14ac:dyDescent="0.3"/>
  <cols>
    <col min="1" max="1" width="9.85546875" style="11" customWidth="1"/>
    <col min="2" max="2" width="20.5703125" style="11" customWidth="1"/>
    <col min="3" max="3" width="11.85546875" style="11" customWidth="1"/>
    <col min="4" max="4" width="12.7109375" style="12" customWidth="1"/>
    <col min="5" max="5" width="38.140625" style="11" customWidth="1"/>
    <col min="6" max="6" width="11.42578125" style="11"/>
    <col min="7" max="7" width="2.5703125" style="11" customWidth="1"/>
    <col min="8" max="8" width="36.85546875" style="11" customWidth="1"/>
    <col min="9" max="9" width="11.42578125" style="11"/>
    <col min="10" max="10" width="25.42578125" style="11" customWidth="1"/>
    <col min="11" max="16384" width="11.42578125" style="11"/>
  </cols>
  <sheetData>
    <row r="2" spans="1:10" x14ac:dyDescent="0.3">
      <c r="G2" s="101"/>
    </row>
    <row r="3" spans="1:10" x14ac:dyDescent="0.3">
      <c r="B3" s="11" t="e">
        <f>VLOOKUP($E$5,Matrice,7,0)</f>
        <v>#N/A</v>
      </c>
      <c r="E3" s="105" t="s">
        <v>103</v>
      </c>
      <c r="G3" s="101"/>
      <c r="I3" s="105" t="s">
        <v>104</v>
      </c>
    </row>
    <row r="4" spans="1:10" ht="19.5" thickBot="1" x14ac:dyDescent="0.35">
      <c r="B4" s="11" t="e">
        <f>VLOOKUP($E$5,Matrice,6,0)</f>
        <v>#N/A</v>
      </c>
      <c r="C4" s="13"/>
      <c r="D4" s="14"/>
      <c r="E4" s="13"/>
      <c r="G4" s="101"/>
      <c r="I4" s="14" t="s">
        <v>4</v>
      </c>
    </row>
    <row r="5" spans="1:10" ht="20.25" thickTop="1" thickBot="1" x14ac:dyDescent="0.35">
      <c r="D5" s="99" t="e">
        <f>VLOOKUP($E$5,Matrice,4,0)</f>
        <v>#N/A</v>
      </c>
      <c r="E5" s="320" t="s">
        <v>151</v>
      </c>
      <c r="G5" s="101"/>
      <c r="H5" s="104" t="str">
        <f>A11&amp;" "&amp;B11</f>
        <v>0 0</v>
      </c>
      <c r="I5" s="321">
        <v>201</v>
      </c>
    </row>
    <row r="6" spans="1:10" ht="9.75" customHeight="1" thickTop="1" x14ac:dyDescent="0.3">
      <c r="G6" s="101"/>
      <c r="H6" s="12"/>
    </row>
    <row r="7" spans="1:10" x14ac:dyDescent="0.3">
      <c r="E7" s="11" t="e">
        <f>VLOOKUP($E$5,Matrice,5,0)</f>
        <v>#N/A</v>
      </c>
      <c r="G7" s="101"/>
      <c r="H7" s="12" t="e">
        <f>VLOOKUP($I$5,Basededonnées2,2,0)</f>
        <v>#N/A</v>
      </c>
    </row>
    <row r="8" spans="1:10" ht="9.75" customHeight="1" x14ac:dyDescent="0.3">
      <c r="G8" s="101"/>
      <c r="H8" s="12"/>
    </row>
    <row r="9" spans="1:10" x14ac:dyDescent="0.3">
      <c r="E9" s="11" t="e">
        <f>B4&amp;" "&amp;B3</f>
        <v>#N/A</v>
      </c>
      <c r="G9" s="101"/>
      <c r="H9" s="12" t="e">
        <f>VLOOKUP($I$5,Basededonnées2,4,0)</f>
        <v>#N/A</v>
      </c>
      <c r="I9" s="103" t="e">
        <f>VLOOKUP($I$5,Basededonnées2,3,0)</f>
        <v>#N/A</v>
      </c>
    </row>
    <row r="10" spans="1:10" ht="7.5" customHeight="1" x14ac:dyDescent="0.3">
      <c r="G10" s="101"/>
    </row>
    <row r="11" spans="1:10" x14ac:dyDescent="0.3">
      <c r="A11" s="11">
        <f>VLOOKUP($I$5,Versements,2,0)</f>
        <v>0</v>
      </c>
      <c r="B11" s="11">
        <f>VLOOKUP($I$5,Versements,3,0)</f>
        <v>0</v>
      </c>
      <c r="D11" s="12" t="s">
        <v>10</v>
      </c>
      <c r="E11" s="19" t="e">
        <f>VLOOKUP($E$5,Matrice,8,0)</f>
        <v>#N/A</v>
      </c>
      <c r="G11" s="101"/>
      <c r="I11" s="11" t="s">
        <v>105</v>
      </c>
      <c r="J11" s="19" t="e">
        <f>VLOOKUP($I$5,Basededonnées2,5,0)</f>
        <v>#N/A</v>
      </c>
    </row>
    <row r="12" spans="1:10" x14ac:dyDescent="0.3">
      <c r="A12" s="20"/>
      <c r="G12" s="101"/>
    </row>
    <row r="13" spans="1:10" x14ac:dyDescent="0.3">
      <c r="D13" s="12" t="s">
        <v>98</v>
      </c>
      <c r="E13" s="84" t="e">
        <f>VLOOKUP($E$5,Matrice,11,0)</f>
        <v>#N/A</v>
      </c>
      <c r="G13" s="101"/>
      <c r="I13" s="11" t="s">
        <v>99</v>
      </c>
      <c r="J13" s="84" t="e">
        <f>VLOOKUP($I$5,Basededonnées2,8,0)</f>
        <v>#N/A</v>
      </c>
    </row>
    <row r="14" spans="1:10" x14ac:dyDescent="0.3">
      <c r="G14" s="101"/>
    </row>
    <row r="15" spans="1:10" x14ac:dyDescent="0.3">
      <c r="D15" s="12" t="s">
        <v>101</v>
      </c>
      <c r="E15" s="96" t="e">
        <f>VLOOKUP($E$5,Matrice,12,0)&amp;" ans"</f>
        <v>#N/A</v>
      </c>
      <c r="G15" s="101"/>
      <c r="I15" s="11" t="s">
        <v>106</v>
      </c>
      <c r="J15" s="11" t="e">
        <f>VLOOKUP($I$5,Basededonnées2,9,0)&amp;" ans"</f>
        <v>#N/A</v>
      </c>
    </row>
    <row r="16" spans="1:10" x14ac:dyDescent="0.3">
      <c r="G16" s="101"/>
    </row>
    <row r="17" spans="3:10" x14ac:dyDescent="0.3">
      <c r="D17" s="12" t="s">
        <v>129</v>
      </c>
      <c r="E17" s="11" t="e">
        <f>VLOOKUP($E$5,Matrice,10,0)</f>
        <v>#N/A</v>
      </c>
      <c r="G17" s="102"/>
      <c r="I17" s="11" t="s">
        <v>107</v>
      </c>
      <c r="J17" s="11" t="e">
        <f>VLOOKUP($I$5,Basededonnées2,7,0)</f>
        <v>#N/A</v>
      </c>
    </row>
    <row r="18" spans="3:10" x14ac:dyDescent="0.3">
      <c r="G18" s="101"/>
    </row>
    <row r="19" spans="3:10" x14ac:dyDescent="0.3">
      <c r="C19" s="12" t="s">
        <v>127</v>
      </c>
      <c r="E19" s="149" t="e">
        <f>VLOOKUP(E5,Matrice,13,0)</f>
        <v>#N/A</v>
      </c>
      <c r="G19" s="101"/>
      <c r="H19" s="147" t="s">
        <v>125</v>
      </c>
      <c r="I19" s="11" t="s">
        <v>126</v>
      </c>
      <c r="J19" s="148" t="e">
        <f>VLOOKUP($I$5,Basededonnées2,10,0)</f>
        <v>#N/A</v>
      </c>
    </row>
    <row r="20" spans="3:10" x14ac:dyDescent="0.3">
      <c r="G20" s="101"/>
      <c r="H20" s="20"/>
    </row>
    <row r="21" spans="3:10" x14ac:dyDescent="0.3">
      <c r="G21" s="101"/>
    </row>
    <row r="22" spans="3:10" x14ac:dyDescent="0.3">
      <c r="G22" s="101"/>
    </row>
    <row r="23" spans="3:10" x14ac:dyDescent="0.3">
      <c r="G23" s="101"/>
    </row>
    <row r="24" spans="3:10" x14ac:dyDescent="0.3">
      <c r="G24" s="101"/>
    </row>
    <row r="25" spans="3:10" x14ac:dyDescent="0.3">
      <c r="G25" s="101"/>
    </row>
  </sheetData>
  <sheetProtection algorithmName="SHA-512" hashValue="fydFel1s3dg19NkueS7seqlas+1qYKPFp9AmDbmIVDcVCawlyOU+axoyfdf6oZqDSL8H/KUS4+cmnbsxi0d4Lg==" saltValue="FkNp1a26uIcyUKHHQ73p4g==" spinCount="100000" sheet="1" objects="1" scenarios="1" selectLockedCells="1"/>
  <dataConsolidate/>
  <dataValidations count="1">
    <dataValidation type="list" allowBlank="1" showInputMessage="1" showErrorMessage="1" sqref="E5">
      <formula1>Nomsetprénoms</formula1>
    </dataValidation>
  </dataValidations>
  <pageMargins left="0.7" right="0.7" top="0.75" bottom="0.75" header="0.3" footer="0.3"/>
  <pageSetup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versements!E8:E256</xm:f>
          </x14:formula1>
          <xm:sqref>I5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7"/>
  <sheetViews>
    <sheetView topLeftCell="C1" workbookViewId="0">
      <selection activeCell="H4" sqref="H4"/>
    </sheetView>
  </sheetViews>
  <sheetFormatPr baseColWidth="10" defaultRowHeight="15.75" x14ac:dyDescent="0.25"/>
  <cols>
    <col min="1" max="1" width="6.5703125" style="274" hidden="1" customWidth="1"/>
    <col min="2" max="2" width="6.28515625" style="274" hidden="1" customWidth="1"/>
    <col min="3" max="3" width="26" style="322" customWidth="1"/>
    <col min="4" max="4" width="5.140625" style="274" customWidth="1"/>
    <col min="5" max="5" width="8.7109375" style="274" bestFit="1" customWidth="1"/>
    <col min="6" max="6" width="11.42578125" style="274"/>
    <col min="7" max="7" width="13.85546875" style="274" customWidth="1"/>
    <col min="8" max="16384" width="11.42578125" style="274"/>
  </cols>
  <sheetData>
    <row r="1" spans="1:14" x14ac:dyDescent="0.25">
      <c r="D1" s="323">
        <f>SUM(A1+B1)</f>
        <v>0</v>
      </c>
      <c r="E1" s="274">
        <v>1</v>
      </c>
    </row>
    <row r="4" spans="1:14" ht="16.5" thickBot="1" x14ac:dyDescent="0.3">
      <c r="H4" s="327" t="s">
        <v>146</v>
      </c>
      <c r="I4" s="327" t="s">
        <v>146</v>
      </c>
      <c r="J4" s="327" t="s">
        <v>146</v>
      </c>
      <c r="K4" s="327" t="s">
        <v>146</v>
      </c>
      <c r="L4" s="327" t="s">
        <v>146</v>
      </c>
      <c r="M4" s="327" t="s">
        <v>146</v>
      </c>
      <c r="N4" s="327" t="s">
        <v>146</v>
      </c>
    </row>
    <row r="5" spans="1:14" ht="16.5" thickBot="1" x14ac:dyDescent="0.3">
      <c r="E5" s="274" t="s">
        <v>144</v>
      </c>
      <c r="F5" s="323" t="s">
        <v>145</v>
      </c>
      <c r="G5" s="323"/>
      <c r="H5" s="328">
        <v>100</v>
      </c>
      <c r="I5" s="328">
        <v>50</v>
      </c>
      <c r="J5" s="328">
        <v>20</v>
      </c>
      <c r="K5" s="328">
        <v>10</v>
      </c>
      <c r="L5" s="328">
        <v>5</v>
      </c>
      <c r="M5" s="328">
        <v>2</v>
      </c>
      <c r="N5" s="328">
        <v>1</v>
      </c>
    </row>
    <row r="6" spans="1:14" ht="20.25" thickTop="1" thickBot="1" x14ac:dyDescent="0.35">
      <c r="A6" s="274" t="str">
        <f>VLOOKUP($E$6,Versements,3,0)</f>
        <v>c</v>
      </c>
      <c r="B6" s="274" t="str">
        <f>VLOOKUP($E$6,Versements,2,0)</f>
        <v>B</v>
      </c>
      <c r="C6" s="325" t="str">
        <f>A6&amp;"  "&amp;B6</f>
        <v>c  B</v>
      </c>
      <c r="E6" s="324">
        <v>8</v>
      </c>
      <c r="F6" s="326">
        <f>VLOOKUP($E$6,Remboursement,13,0)</f>
        <v>0</v>
      </c>
      <c r="G6" s="323" t="str">
        <f>IF(AND(I6=0,H6=0,J6=0,K6=0),"Chèque","")</f>
        <v/>
      </c>
      <c r="H6" s="329">
        <f>VLOOKUP($E$6,Remboursement,13,0)</f>
        <v>0</v>
      </c>
      <c r="I6" s="329">
        <f>VLOOKUP($E$6,Remboursement,14,0)</f>
        <v>1</v>
      </c>
      <c r="J6" s="329">
        <f>VLOOKUP($E$6,Remboursement,16,0)</f>
        <v>1</v>
      </c>
      <c r="K6" s="329">
        <f>VLOOKUP($E$6,Remboursement,17,0)</f>
        <v>1</v>
      </c>
      <c r="L6" s="329">
        <f>VLOOKUP($E$6,Remboursement,18,0)</f>
        <v>0</v>
      </c>
      <c r="M6" s="329">
        <f>VLOOKUP($E$6,Remboursement,19,0)</f>
        <v>0</v>
      </c>
      <c r="N6" s="329">
        <f>VLOOKUP($E$6,Remboursement,20,0)</f>
        <v>0</v>
      </c>
    </row>
    <row r="7" spans="1:14" ht="16.5" thickTop="1" x14ac:dyDescent="0.25"/>
  </sheetData>
  <sheetProtection algorithmName="SHA-512" hashValue="W6WyspH8jyGjKaXedxZTI5izjLt3a/FSa6L3FTrf2JV2RAR7B9IP1kllo9avlDqY3F50a0d0/ICqACDSD9vaIw==" saltValue="aGCdOLahbLKFGPzXMzNXjg==" spinCount="100000" sheet="1" objects="1" scenarios="1"/>
  <conditionalFormatting sqref="H6:N6">
    <cfRule type="cellIs" dxfId="3" priority="7" operator="greaterThan">
      <formula>0</formula>
    </cfRule>
  </conditionalFormatting>
  <conditionalFormatting sqref="H5:N5">
    <cfRule type="expression" dxfId="2" priority="5">
      <formula>H6&gt;0</formula>
    </cfRule>
  </conditionalFormatting>
  <conditionalFormatting sqref="G6">
    <cfRule type="cellIs" dxfId="1" priority="1" operator="equal">
      <formula>"chèque"</formula>
    </cfRule>
    <cfRule type="expression" dxfId="0" priority="4">
      <formula>AND($F$6&gt;1,$H$6=0,$I$6=0,$J$6=0)</formula>
    </cfRule>
  </conditionalFormatting>
  <pageMargins left="0.7" right="0.7" top="0.75" bottom="0.75" header="0.3" footer="0.3"/>
  <pageSetup paperSize="9" orientation="portrait" r:id="rId1"/>
  <ignoredErrors>
    <ignoredError sqref="G6" formula="1"/>
  </ignoredErrors>
  <drawing r:id="rId2"/>
  <legacyDrawing r:id="rId3"/>
  <controls>
    <mc:AlternateContent xmlns:mc="http://schemas.openxmlformats.org/markup-compatibility/2006">
      <mc:Choice Requires="x14">
        <control shapeId="2049" r:id="rId4" name="ToggleButton1">
          <controlPr autoLine="0" r:id="rId5">
            <anchor moveWithCells="1">
              <from>
                <xdr:col>3</xdr:col>
                <xdr:colOff>123825</xdr:colOff>
                <xdr:row>9</xdr:row>
                <xdr:rowOff>28575</xdr:rowOff>
              </from>
              <to>
                <xdr:col>5</xdr:col>
                <xdr:colOff>171450</xdr:colOff>
                <xdr:row>11</xdr:row>
                <xdr:rowOff>133350</xdr:rowOff>
              </to>
            </anchor>
          </controlPr>
        </control>
      </mc:Choice>
      <mc:Fallback>
        <control shapeId="2049" r:id="rId4" name="Toggle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I25"/>
  <sheetViews>
    <sheetView showZeros="0" workbookViewId="0">
      <selection activeCell="C2" sqref="C2"/>
    </sheetView>
  </sheetViews>
  <sheetFormatPr baseColWidth="10" defaultRowHeight="12.75" x14ac:dyDescent="0.2"/>
  <cols>
    <col min="1" max="16384" width="11.42578125" style="78"/>
  </cols>
  <sheetData>
    <row r="2" spans="2:9" s="77" customFormat="1" ht="22.5" x14ac:dyDescent="0.25">
      <c r="C2" s="152" t="s">
        <v>66</v>
      </c>
      <c r="D2" s="152" t="s">
        <v>67</v>
      </c>
      <c r="E2" s="152" t="s">
        <v>68</v>
      </c>
      <c r="F2" s="152" t="s">
        <v>69</v>
      </c>
    </row>
    <row r="3" spans="2:9" x14ac:dyDescent="0.2">
      <c r="B3" s="78" t="s">
        <v>70</v>
      </c>
      <c r="C3" s="153">
        <f>versements!F5</f>
        <v>10524</v>
      </c>
      <c r="D3" s="156">
        <f>versements!T5</f>
        <v>238</v>
      </c>
      <c r="E3" s="156">
        <f>versements!U5</f>
        <v>2</v>
      </c>
      <c r="F3" s="156">
        <f>versements!V5</f>
        <v>4710</v>
      </c>
      <c r="G3" s="119" t="s">
        <v>128</v>
      </c>
      <c r="H3" s="120"/>
    </row>
    <row r="4" spans="2:9" x14ac:dyDescent="0.2">
      <c r="B4" s="78" t="s">
        <v>71</v>
      </c>
      <c r="C4" s="153">
        <f>versements!G5</f>
        <v>0</v>
      </c>
      <c r="D4" s="156">
        <v>0</v>
      </c>
      <c r="E4" s="153">
        <v>0</v>
      </c>
      <c r="F4" s="158">
        <f t="shared" ref="F4:F15" si="0">C4-E4</f>
        <v>0</v>
      </c>
    </row>
    <row r="5" spans="2:9" x14ac:dyDescent="0.2">
      <c r="B5" s="78" t="s">
        <v>72</v>
      </c>
      <c r="C5" s="153">
        <f>versements!H5</f>
        <v>0</v>
      </c>
      <c r="D5" s="156">
        <v>0</v>
      </c>
      <c r="E5" s="153">
        <v>0</v>
      </c>
      <c r="F5" s="158">
        <f t="shared" si="0"/>
        <v>0</v>
      </c>
    </row>
    <row r="6" spans="2:9" x14ac:dyDescent="0.2">
      <c r="B6" s="78" t="s">
        <v>73</v>
      </c>
      <c r="C6" s="153">
        <f>versements!I5</f>
        <v>0</v>
      </c>
      <c r="D6" s="156">
        <v>0</v>
      </c>
      <c r="E6" s="153">
        <v>0</v>
      </c>
      <c r="F6" s="158">
        <f t="shared" si="0"/>
        <v>0</v>
      </c>
    </row>
    <row r="7" spans="2:9" x14ac:dyDescent="0.2">
      <c r="B7" s="78" t="s">
        <v>74</v>
      </c>
      <c r="C7" s="153">
        <f>versements!J5</f>
        <v>0</v>
      </c>
      <c r="D7" s="156">
        <v>0</v>
      </c>
      <c r="E7" s="153">
        <v>0</v>
      </c>
      <c r="F7" s="158">
        <f t="shared" si="0"/>
        <v>0</v>
      </c>
    </row>
    <row r="8" spans="2:9" x14ac:dyDescent="0.2">
      <c r="B8" s="78" t="s">
        <v>75</v>
      </c>
      <c r="C8" s="153">
        <f>versements!K5</f>
        <v>0</v>
      </c>
      <c r="D8" s="156">
        <v>0</v>
      </c>
      <c r="E8" s="153">
        <v>0</v>
      </c>
      <c r="F8" s="158">
        <f t="shared" si="0"/>
        <v>0</v>
      </c>
    </row>
    <row r="9" spans="2:9" x14ac:dyDescent="0.2">
      <c r="B9" s="78" t="s">
        <v>76</v>
      </c>
      <c r="C9" s="153">
        <f>versements!L5</f>
        <v>0</v>
      </c>
      <c r="D9" s="156">
        <v>0</v>
      </c>
      <c r="E9" s="153">
        <v>0</v>
      </c>
      <c r="F9" s="158">
        <f t="shared" si="0"/>
        <v>0</v>
      </c>
    </row>
    <row r="10" spans="2:9" x14ac:dyDescent="0.2">
      <c r="B10" s="78" t="s">
        <v>77</v>
      </c>
      <c r="C10" s="153">
        <f>versements!M5</f>
        <v>0</v>
      </c>
      <c r="D10" s="156">
        <v>0</v>
      </c>
      <c r="E10" s="153">
        <v>0</v>
      </c>
      <c r="F10" s="158">
        <f t="shared" si="0"/>
        <v>0</v>
      </c>
    </row>
    <row r="11" spans="2:9" x14ac:dyDescent="0.2">
      <c r="B11" s="78" t="s">
        <v>78</v>
      </c>
      <c r="C11" s="153">
        <f>versements!N5</f>
        <v>0</v>
      </c>
      <c r="D11" s="156">
        <v>0</v>
      </c>
      <c r="E11" s="153">
        <v>0</v>
      </c>
      <c r="F11" s="158">
        <f t="shared" si="0"/>
        <v>0</v>
      </c>
      <c r="I11" s="118"/>
    </row>
    <row r="12" spans="2:9" x14ac:dyDescent="0.2">
      <c r="B12" s="78" t="s">
        <v>79</v>
      </c>
      <c r="C12" s="153">
        <f>versements!O5</f>
        <v>0</v>
      </c>
      <c r="D12" s="156">
        <v>0</v>
      </c>
      <c r="E12" s="153">
        <v>0</v>
      </c>
      <c r="F12" s="158">
        <f t="shared" si="0"/>
        <v>0</v>
      </c>
    </row>
    <row r="13" spans="2:9" x14ac:dyDescent="0.2">
      <c r="B13" s="78" t="s">
        <v>80</v>
      </c>
      <c r="C13" s="153">
        <f>versements!P5</f>
        <v>0</v>
      </c>
      <c r="D13" s="156">
        <v>0</v>
      </c>
      <c r="E13" s="153">
        <v>0</v>
      </c>
      <c r="F13" s="158">
        <f t="shared" si="0"/>
        <v>0</v>
      </c>
    </row>
    <row r="14" spans="2:9" x14ac:dyDescent="0.2">
      <c r="B14" s="78" t="s">
        <v>81</v>
      </c>
      <c r="C14" s="153">
        <f>versements!Q5</f>
        <v>0</v>
      </c>
      <c r="D14" s="156">
        <v>0</v>
      </c>
      <c r="E14" s="153">
        <v>0</v>
      </c>
      <c r="F14" s="158">
        <f t="shared" si="0"/>
        <v>0</v>
      </c>
    </row>
    <row r="15" spans="2:9" x14ac:dyDescent="0.2">
      <c r="C15" s="153"/>
      <c r="D15" s="157"/>
      <c r="E15" s="153">
        <v>0</v>
      </c>
      <c r="F15" s="158">
        <f t="shared" si="0"/>
        <v>0</v>
      </c>
    </row>
    <row r="16" spans="2:9" x14ac:dyDescent="0.2">
      <c r="C16" s="154">
        <f>SUM(C3:C15)</f>
        <v>10524</v>
      </c>
      <c r="D16" s="156">
        <f>SUM(D3:D15)</f>
        <v>238</v>
      </c>
      <c r="E16" s="155">
        <f>SUM(E3:E15)</f>
        <v>2</v>
      </c>
      <c r="F16" s="159">
        <f>SUM(F3:F15)</f>
        <v>4710</v>
      </c>
    </row>
    <row r="19" spans="1:7" x14ac:dyDescent="0.2">
      <c r="C19" s="80"/>
    </row>
    <row r="21" spans="1:7" x14ac:dyDescent="0.2">
      <c r="A21" s="79"/>
      <c r="B21" s="79"/>
      <c r="C21" s="122"/>
      <c r="D21" s="123"/>
      <c r="E21" s="125"/>
      <c r="F21" s="121"/>
      <c r="G21" s="123"/>
    </row>
    <row r="22" spans="1:7" x14ac:dyDescent="0.2">
      <c r="C22" s="124"/>
      <c r="D22" s="124"/>
      <c r="E22" s="124"/>
      <c r="F22" s="124"/>
      <c r="G22" s="124"/>
    </row>
    <row r="23" spans="1:7" x14ac:dyDescent="0.2">
      <c r="A23" s="79"/>
      <c r="B23" s="79"/>
      <c r="C23" s="122"/>
      <c r="D23" s="124"/>
      <c r="E23" s="124"/>
      <c r="F23" s="123"/>
      <c r="G23" s="123"/>
    </row>
    <row r="24" spans="1:7" x14ac:dyDescent="0.2">
      <c r="C24" s="126"/>
      <c r="D24" s="126"/>
      <c r="E24" s="126"/>
      <c r="F24" s="126"/>
      <c r="G24" s="126"/>
    </row>
    <row r="25" spans="1:7" x14ac:dyDescent="0.2">
      <c r="F25" s="81">
        <f>C25-E25</f>
        <v>0</v>
      </c>
    </row>
  </sheetData>
  <sheetProtection sheet="1" objects="1" scenarios="1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Base de données</vt:lpstr>
      <vt:lpstr>.3 colonne auto</vt:lpstr>
      <vt:lpstr>Tab.print</vt:lpstr>
      <vt:lpstr>Encoder</vt:lpstr>
      <vt:lpstr>versements</vt:lpstr>
      <vt:lpstr>Fiche individuel</vt:lpstr>
      <vt:lpstr>Remboursement</vt:lpstr>
      <vt:lpstr>valeur mois</vt:lpstr>
      <vt:lpstr>AC3_226</vt:lpstr>
      <vt:lpstr>Basededonnées2</vt:lpstr>
      <vt:lpstr>Matrice</vt:lpstr>
      <vt:lpstr>noms</vt:lpstr>
      <vt:lpstr>Nomsetprénoms</vt:lpstr>
      <vt:lpstr>Remboursement</vt:lpstr>
      <vt:lpstr>Versements</vt:lpstr>
      <vt:lpstr>Encoder!Zone_d_impression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2016-12-13T17:36:39Z</dcterms:modified>
</cp:coreProperties>
</file>