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1625" activeTab="2"/>
  </bookViews>
  <sheets>
    <sheet name="parametre" sheetId="1" r:id="rId1"/>
    <sheet name="Accueil" sheetId="3" r:id="rId2"/>
    <sheet name="BDD_licencies" sheetId="2" r:id="rId3"/>
  </sheets>
  <definedNames>
    <definedName name="Banque">OFFSET(parametre!$G$2,0,0,COUNTA(parametre!$G:$G)-1)</definedName>
    <definedName name="licence">parametre!$A$2:$A$6</definedName>
    <definedName name="liste_licencies">OFFSET(BDD_licencies!#REF!,0,0,COUNTA(BDD_licencies!$A:$A)-1)</definedName>
    <definedName name="paiement">OFFSET(parametre!$I$2,0,0,COUNTA(parametre!$I:$I)-1)</definedName>
    <definedName name="Promotionnelle">parametre!$C$2:$C$3</definedName>
    <definedName name="reponse">parametre!$E$2:$E$3</definedName>
    <definedName name="sexe">parametre!$K$2:$K$3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7" i="2" l="1"/>
  <c r="AY7" i="2"/>
  <c r="AW7" i="2"/>
  <c r="AU7" i="2"/>
  <c r="AQ7" i="2"/>
  <c r="AN7" i="2"/>
  <c r="AL7" i="2"/>
  <c r="AG7" i="2"/>
  <c r="AH7" i="2" s="1"/>
  <c r="AI7" i="2" s="1"/>
  <c r="AC7" i="2"/>
  <c r="W7" i="2"/>
  <c r="Q7" i="2"/>
  <c r="A7" i="2"/>
  <c r="BI6" i="2"/>
  <c r="AY6" i="2"/>
  <c r="AW6" i="2"/>
  <c r="AU6" i="2"/>
  <c r="AQ6" i="2"/>
  <c r="AN6" i="2"/>
  <c r="AL6" i="2"/>
  <c r="AG6" i="2"/>
  <c r="AH6" i="2" s="1"/>
  <c r="AI6" i="2" s="1"/>
  <c r="AC6" i="2"/>
  <c r="W6" i="2"/>
  <c r="Q6" i="2"/>
  <c r="BE6" i="2" s="1"/>
  <c r="A6" i="2"/>
  <c r="BI5" i="2"/>
  <c r="AY5" i="2"/>
  <c r="AW5" i="2"/>
  <c r="AU5" i="2"/>
  <c r="AS5" i="2"/>
  <c r="AQ5" i="2"/>
  <c r="AN5" i="2"/>
  <c r="AL5" i="2"/>
  <c r="AG5" i="2"/>
  <c r="AH5" i="2" s="1"/>
  <c r="AI5" i="2" s="1"/>
  <c r="AJ5" i="2" s="1"/>
  <c r="AC5" i="2"/>
  <c r="W5" i="2"/>
  <c r="Q5" i="2"/>
  <c r="BE5" i="2" s="1"/>
  <c r="A5" i="2"/>
  <c r="BE7" i="2" l="1"/>
  <c r="AO5" i="2"/>
  <c r="AS7" i="2"/>
  <c r="AJ7" i="2"/>
  <c r="AO7" i="2" s="1"/>
  <c r="AS6" i="2"/>
  <c r="AJ6" i="2"/>
  <c r="AO6" i="2" s="1"/>
  <c r="BC6" i="2" l="1"/>
  <c r="BB6" i="2"/>
  <c r="BA6" i="2"/>
  <c r="BD6" i="2" s="1"/>
  <c r="BM6" i="2" s="1"/>
  <c r="BC7" i="2"/>
  <c r="BB7" i="2"/>
  <c r="BA7" i="2"/>
  <c r="BD7" i="2" s="1"/>
  <c r="BM7" i="2" s="1"/>
  <c r="BC5" i="2"/>
  <c r="BB5" i="2"/>
  <c r="BA5" i="2"/>
  <c r="BD5" i="2" s="1"/>
  <c r="BM5" i="2" s="1"/>
</calcChain>
</file>

<file path=xl/sharedStrings.xml><?xml version="1.0" encoding="utf-8"?>
<sst xmlns="http://schemas.openxmlformats.org/spreadsheetml/2006/main" count="276" uniqueCount="180">
  <si>
    <t>licence</t>
  </si>
  <si>
    <t>Traditionnelle</t>
  </si>
  <si>
    <t>Promotionnelle</t>
  </si>
  <si>
    <t>Exterieurs</t>
  </si>
  <si>
    <t>Vip</t>
  </si>
  <si>
    <t>Bureau</t>
  </si>
  <si>
    <t>Libre</t>
  </si>
  <si>
    <t>Entrainement</t>
  </si>
  <si>
    <t>Reponse</t>
  </si>
  <si>
    <t>Oui</t>
  </si>
  <si>
    <t>Banque</t>
  </si>
  <si>
    <t>CEBFC</t>
  </si>
  <si>
    <t>Crédit mutuel</t>
  </si>
  <si>
    <t>mode_de_paiement</t>
  </si>
  <si>
    <t>Espèce</t>
  </si>
  <si>
    <t>Chèque</t>
  </si>
  <si>
    <t>Sexe</t>
  </si>
  <si>
    <t>F</t>
  </si>
  <si>
    <t>M</t>
  </si>
  <si>
    <t>Non</t>
  </si>
  <si>
    <t>N° licence</t>
  </si>
  <si>
    <t>Nom</t>
  </si>
  <si>
    <t>Prénom</t>
  </si>
  <si>
    <t>sexe</t>
  </si>
  <si>
    <t>date de naissance</t>
  </si>
  <si>
    <t>Nationalité</t>
  </si>
  <si>
    <t>Adresse</t>
  </si>
  <si>
    <t>Code postal</t>
  </si>
  <si>
    <t>Ville</t>
  </si>
  <si>
    <t>date saisie</t>
  </si>
  <si>
    <t>Tel 1</t>
  </si>
  <si>
    <t>Tel 2</t>
  </si>
  <si>
    <t>Mail</t>
  </si>
  <si>
    <t>annee de naissance</t>
  </si>
  <si>
    <t>age</t>
  </si>
  <si>
    <t>categorie</t>
  </si>
  <si>
    <t>type de licence</t>
  </si>
  <si>
    <t>option si promo</t>
  </si>
  <si>
    <t>code categorie</t>
  </si>
  <si>
    <t>code licence</t>
  </si>
  <si>
    <t>code option</t>
  </si>
  <si>
    <t>code  final</t>
  </si>
  <si>
    <t>Formule intensive</t>
  </si>
  <si>
    <t>critérim federal</t>
  </si>
  <si>
    <t>achat maillot</t>
  </si>
  <si>
    <t>Maillot</t>
  </si>
  <si>
    <t>les autres</t>
  </si>
  <si>
    <t>critérium federal veteran et senior</t>
  </si>
  <si>
    <t>Remise famille</t>
  </si>
  <si>
    <t xml:space="preserve">remise famille </t>
  </si>
  <si>
    <t>Autres aides</t>
  </si>
  <si>
    <t>Prix de la licence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</si>
  <si>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</si>
  <si>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</si>
  <si>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</si>
  <si>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</si>
  <si>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</si>
  <si>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</si>
  <si>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</si>
  <si>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</si>
  <si>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</si>
  <si>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</si>
  <si>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</si>
  <si>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</si>
  <si>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</si>
  <si>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</si>
  <si>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</si>
  <si>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</si>
  <si>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</si>
  <si>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Libre Vétéran</t>
  </si>
  <si>
    <t>PLV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</si>
  <si>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</si>
  <si>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</si>
  <si>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</si>
  <si>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</si>
  <si>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</si>
  <si>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</si>
  <si>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</si>
  <si>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</si>
  <si>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</si>
  <si>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</si>
  <si>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</si>
  <si>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</si>
  <si>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</si>
  <si>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</si>
  <si>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</si>
  <si>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</si>
  <si>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</si>
  <si>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</si>
  <si>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</si>
  <si>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</si>
  <si>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</si>
  <si>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</si>
  <si>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</si>
  <si>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</si>
  <si>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</si>
  <si>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</si>
  <si>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</si>
  <si>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</si>
  <si>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</si>
  <si>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</si>
  <si>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</si>
  <si>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</si>
  <si>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</t>
  </si>
  <si>
    <t>Cotisation annuelle</t>
  </si>
  <si>
    <t>Cotisation ligue</t>
  </si>
  <si>
    <t>Options choisies</t>
  </si>
  <si>
    <t>Mode paiement 1</t>
  </si>
  <si>
    <t>Montant</t>
  </si>
  <si>
    <t>Montant Form moné</t>
  </si>
  <si>
    <t>Numero chèque</t>
  </si>
  <si>
    <t>Ets bancaire</t>
  </si>
  <si>
    <t>Date encaissement</t>
  </si>
  <si>
    <t>Mode de paiement 1</t>
  </si>
  <si>
    <t>Mode de paiement 2</t>
  </si>
  <si>
    <t>Mode paiement 2</t>
  </si>
  <si>
    <t>Mode de paiement 3</t>
  </si>
  <si>
    <t xml:space="preserve">Mode paiement </t>
  </si>
  <si>
    <t xml:space="preserve">Données personnelles </t>
  </si>
  <si>
    <t>Calcul catégorie</t>
  </si>
  <si>
    <t>Nom/Prenom</t>
  </si>
  <si>
    <t>Somme totale à réger</t>
  </si>
  <si>
    <t>somme réglée</t>
  </si>
  <si>
    <t>Motif du changement</t>
  </si>
  <si>
    <t>Mode de Paiement</t>
  </si>
  <si>
    <t>Montant Format Monétaire</t>
  </si>
  <si>
    <t>N° Chèque</t>
  </si>
  <si>
    <t>Date de modification</t>
  </si>
  <si>
    <t>Modification du prix de la cotisation</t>
  </si>
  <si>
    <t/>
  </si>
  <si>
    <t>somme restant à Regler</t>
  </si>
  <si>
    <t>Colonne12</t>
  </si>
  <si>
    <t>Colonne13</t>
  </si>
  <si>
    <t>Colonne14</t>
  </si>
  <si>
    <t>Colonne15</t>
  </si>
  <si>
    <t>Colonne16</t>
  </si>
  <si>
    <t>Colonne17</t>
  </si>
  <si>
    <t>20/05/1967</t>
  </si>
  <si>
    <t>0</t>
  </si>
  <si>
    <t>Girard</t>
  </si>
  <si>
    <t>philippe</t>
  </si>
  <si>
    <t>adresse</t>
  </si>
  <si>
    <t>210299</t>
  </si>
  <si>
    <t>150</t>
  </si>
  <si>
    <t>125698</t>
  </si>
  <si>
    <t>20/01/2019</t>
  </si>
  <si>
    <t>18/01/2019</t>
  </si>
  <si>
    <t>tel 1</t>
  </si>
  <si>
    <t>tel 2</t>
  </si>
  <si>
    <t>Francaise</t>
  </si>
  <si>
    <t>Année</t>
  </si>
  <si>
    <t>girard</t>
  </si>
  <si>
    <t>thomas</t>
  </si>
  <si>
    <t>30/03/1999</t>
  </si>
  <si>
    <t>Talant</t>
  </si>
  <si>
    <t>nom</t>
  </si>
  <si>
    <t>prenom</t>
  </si>
  <si>
    <t>20/05/2000</t>
  </si>
  <si>
    <t>nationalité</t>
  </si>
  <si>
    <t>code postal</t>
  </si>
  <si>
    <t>ville</t>
  </si>
  <si>
    <t>00000000</t>
  </si>
  <si>
    <t>120</t>
  </si>
  <si>
    <t>essai</t>
  </si>
  <si>
    <t>200</t>
  </si>
  <si>
    <t>1234</t>
  </si>
  <si>
    <t>21/01/2019</t>
  </si>
  <si>
    <t>mail</t>
  </si>
  <si>
    <t>Montant2</t>
  </si>
  <si>
    <t>Montant Form moné3</t>
  </si>
  <si>
    <t>Numero chèque4</t>
  </si>
  <si>
    <t>Ets bancaire5</t>
  </si>
  <si>
    <t>Date encaissement6</t>
  </si>
  <si>
    <t>Montant7</t>
  </si>
  <si>
    <t>Montant Form moné8</t>
  </si>
  <si>
    <t>Numero chèque9</t>
  </si>
  <si>
    <t>Ets bancaire10</t>
  </si>
  <si>
    <t>Date encaissement11</t>
  </si>
  <si>
    <t>Montant18</t>
  </si>
  <si>
    <t>Ets Bancaire19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</si>
</sst>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35"/>
      <color rgb="FF000000"/>
      <name val="Consolas"/>
      <family val="3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000000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ck">
        <color rgb="FFCCCCCC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3" borderId="0" xfId="0" applyNumberForma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0" fillId="0" borderId="0" xfId="0" applyProtection="1"/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0" fillId="0" borderId="9" xfId="0" applyBorder="1" applyProtection="1"/>
    <xf numFmtId="0" fontId="5" fillId="0" borderId="10" xfId="0" applyFont="1" applyBorder="1" applyAlignment="1" applyProtection="1">
      <alignment horizontal="center"/>
    </xf>
    <xf numFmtId="164" fontId="6" fillId="0" borderId="11" xfId="0" applyNumberFormat="1" applyFont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164" fontId="7" fillId="0" borderId="10" xfId="0" applyNumberFormat="1" applyFont="1" applyBorder="1" applyAlignment="1" applyProtection="1">
      <alignment horizontal="center"/>
    </xf>
    <xf numFmtId="164" fontId="7" fillId="0" borderId="12" xfId="0" applyNumberFormat="1" applyFont="1" applyBorder="1" applyAlignment="1" applyProtection="1">
      <alignment horizontal="center" vertical="center"/>
    </xf>
    <xf numFmtId="0" fontId="0" fillId="0" borderId="13" xfId="0" applyBorder="1" applyProtection="1"/>
    <xf numFmtId="0" fontId="5" fillId="0" borderId="14" xfId="0" applyFont="1" applyBorder="1" applyAlignment="1" applyProtection="1">
      <alignment horizontal="center"/>
    </xf>
    <xf numFmtId="164" fontId="6" fillId="0" borderId="15" xfId="0" applyNumberFormat="1" applyFont="1" applyBorder="1" applyAlignment="1" applyProtection="1">
      <alignment horizontal="center"/>
    </xf>
    <xf numFmtId="164" fontId="7" fillId="0" borderId="13" xfId="0" applyNumberFormat="1" applyFont="1" applyBorder="1" applyAlignment="1" applyProtection="1">
      <alignment horizontal="center"/>
    </xf>
    <xf numFmtId="164" fontId="7" fillId="0" borderId="14" xfId="0" applyNumberFormat="1" applyFont="1" applyBorder="1" applyAlignment="1" applyProtection="1">
      <alignment horizontal="center"/>
    </xf>
    <xf numFmtId="164" fontId="7" fillId="0" borderId="16" xfId="0" applyNumberFormat="1" applyFont="1" applyBorder="1" applyAlignment="1" applyProtection="1">
      <alignment horizontal="center" vertical="center"/>
    </xf>
    <xf numFmtId="0" fontId="0" fillId="0" borderId="17" xfId="0" applyBorder="1" applyProtection="1"/>
    <xf numFmtId="0" fontId="5" fillId="0" borderId="18" xfId="0" applyFont="1" applyBorder="1" applyAlignment="1" applyProtection="1">
      <alignment horizontal="center"/>
    </xf>
    <xf numFmtId="164" fontId="6" fillId="0" borderId="19" xfId="0" applyNumberFormat="1" applyFont="1" applyBorder="1" applyAlignment="1" applyProtection="1">
      <alignment horizontal="center"/>
    </xf>
    <xf numFmtId="0" fontId="5" fillId="0" borderId="14" xfId="0" applyFont="1" applyFill="1" applyBorder="1" applyAlignment="1" applyProtection="1">
      <alignment horizontal="center"/>
    </xf>
    <xf numFmtId="164" fontId="6" fillId="0" borderId="15" xfId="0" applyNumberFormat="1" applyFont="1" applyFill="1" applyBorder="1" applyAlignment="1" applyProtection="1">
      <alignment horizontal="center"/>
    </xf>
    <xf numFmtId="0" fontId="5" fillId="0" borderId="18" xfId="0" applyFont="1" applyFill="1" applyBorder="1" applyAlignment="1" applyProtection="1">
      <alignment horizontal="center"/>
    </xf>
    <xf numFmtId="164" fontId="6" fillId="0" borderId="19" xfId="0" applyNumberFormat="1" applyFont="1" applyFill="1" applyBorder="1" applyAlignment="1" applyProtection="1">
      <alignment horizontal="center"/>
    </xf>
    <xf numFmtId="164" fontId="7" fillId="0" borderId="18" xfId="0" applyNumberFormat="1" applyFont="1" applyBorder="1" applyAlignment="1" applyProtection="1">
      <alignment horizontal="center"/>
    </xf>
    <xf numFmtId="0" fontId="0" fillId="0" borderId="20" xfId="0" applyFill="1" applyBorder="1" applyProtection="1"/>
    <xf numFmtId="164" fontId="7" fillId="0" borderId="21" xfId="0" applyNumberFormat="1" applyFont="1" applyFill="1" applyBorder="1" applyAlignment="1" applyProtection="1">
      <alignment horizontal="center"/>
    </xf>
    <xf numFmtId="0" fontId="5" fillId="0" borderId="21" xfId="0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164" fontId="7" fillId="0" borderId="17" xfId="0" applyNumberFormat="1" applyFont="1" applyBorder="1" applyAlignment="1" applyProtection="1">
      <alignment horizontal="center"/>
    </xf>
    <xf numFmtId="164" fontId="7" fillId="0" borderId="25" xfId="0" applyNumberFormat="1" applyFont="1" applyBorder="1" applyAlignment="1">
      <alignment horizontal="center"/>
    </xf>
    <xf numFmtId="164" fontId="7" fillId="0" borderId="26" xfId="0" applyNumberFormat="1" applyFont="1" applyBorder="1" applyAlignment="1">
      <alignment horizontal="center"/>
    </xf>
    <xf numFmtId="164" fontId="7" fillId="0" borderId="12" xfId="0" applyNumberFormat="1" applyFont="1" applyBorder="1" applyAlignment="1" applyProtection="1">
      <alignment horizontal="center"/>
    </xf>
    <xf numFmtId="164" fontId="7" fillId="0" borderId="16" xfId="0" applyNumberFormat="1" applyFont="1" applyBorder="1" applyAlignment="1" applyProtection="1">
      <alignment horizontal="center"/>
    </xf>
    <xf numFmtId="164" fontId="7" fillId="0" borderId="22" xfId="0" applyNumberFormat="1" applyFont="1" applyBorder="1" applyAlignment="1" applyProtection="1">
      <alignment horizontal="center"/>
    </xf>
    <xf numFmtId="164" fontId="7" fillId="0" borderId="23" xfId="0" applyNumberFormat="1" applyFont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164" fontId="6" fillId="0" borderId="24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1" fillId="3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64" fontId="11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67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35"/>
        <color rgb="FF000000"/>
        <name val="Consolas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rgb="FFCCCCCC"/>
        </left>
        <right/>
        <top/>
        <bottom/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5</xdr:row>
      <xdr:rowOff>180975</xdr:rowOff>
    </xdr:from>
    <xdr:to>
      <xdr:col>6</xdr:col>
      <xdr:colOff>581025</xdr:colOff>
      <xdr:row>10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D74FAF89-2F32-42C8-81D6-1CFB572919DD}"/>
            </a:ext>
          </a:extLst>
        </xdr:cNvPr>
        <xdr:cNvSpPr/>
      </xdr:nvSpPr>
      <xdr:spPr>
        <a:xfrm>
          <a:off x="2790825" y="1133475"/>
          <a:ext cx="2362200" cy="876300"/>
        </a:xfrm>
        <a:prstGeom prst="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</a:t>
          </a:r>
          <a:r>
            <a:rPr lang="fr-FR" sz="1100" baseline="0"/>
            <a:t> de l'userform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BM7" totalsRowShown="0" headerRowDxfId="66" dataDxfId="65">
  <autoFilter ref="A4:BM7"/>
  <tableColumns count="65">
    <tableColumn id="1" name="Nom/Prenom" dataDxfId="64">
      <calculatedColumnFormula>CONCATENATE(UPPER(D5)," ",PROPER(E5))</calculatedColumnFormula>
    </tableColumn>
    <tableColumn id="2" name="N° licence" dataDxfId="63"/>
    <tableColumn id="3" name="date saisie" dataDxfId="62"/>
    <tableColumn id="4" name="Nom" dataDxfId="61"/>
    <tableColumn id="5" name="Prénom" dataDxfId="60"/>
    <tableColumn id="6" name="sexe" dataDxfId="59"/>
    <tableColumn id="7" name="Nationalité" dataDxfId="58"/>
    <tableColumn id="8" name="Adresse" dataDxfId="57"/>
    <tableColumn id="9" name="Code postal" dataDxfId="56"/>
    <tableColumn id="10" name="Ville" dataDxfId="55"/>
    <tableColumn id="11" name="Tel 1" dataDxfId="54"/>
    <tableColumn id="12" name="Tel 2" dataDxfId="53"/>
    <tableColumn id="13" name="Mail" dataDxfId="52"/>
    <tableColumn id="14" name="date de naissance" dataDxfId="51"/>
    <tableColumn id="15" name="Mode paiement 1" dataDxfId="50"/>
    <tableColumn id="16" name="Montant" dataDxfId="49"/>
    <tableColumn id="17" name="Montant Form moné" dataDxfId="48">
      <calculatedColumnFormula>IF(P5="","",_xlfn.NUMBERVALUE(P5))</calculatedColumnFormula>
    </tableColumn>
    <tableColumn id="18" name="Numero chèque" dataDxfId="47"/>
    <tableColumn id="19" name="Ets bancaire" dataDxfId="46"/>
    <tableColumn id="20" name="Date encaissement" dataDxfId="45"/>
    <tableColumn id="21" name="Mode paiement 2" dataDxfId="44"/>
    <tableColumn id="22" name="Montant2" dataDxfId="43"/>
    <tableColumn id="23" name="Montant Form moné3" dataDxfId="42">
      <calculatedColumnFormula>IF(V5="","",_xlfn.NUMBERVALUE(V5))</calculatedColumnFormula>
    </tableColumn>
    <tableColumn id="24" name="Numero chèque4" dataDxfId="41"/>
    <tableColumn id="25" name="Ets bancaire5" dataDxfId="40"/>
    <tableColumn id="26" name="Date encaissement6" dataDxfId="39"/>
    <tableColumn id="27" name="Mode paiement " dataDxfId="38"/>
    <tableColumn id="28" name="Montant7" dataDxfId="37"/>
    <tableColumn id="29" name="Montant Form moné8" dataDxfId="36">
      <calculatedColumnFormula>IF(AB5="","",_xlfn.NUMBERVALUE(AB5))</calculatedColumnFormula>
    </tableColumn>
    <tableColumn id="30" name="Numero chèque9" dataDxfId="35"/>
    <tableColumn id="31" name="Ets bancaire10" dataDxfId="34"/>
    <tableColumn id="32" name="Date encaissement11" dataDxfId="33"/>
    <tableColumn id="33" name="annee de naissance" dataDxfId="32">
      <calculatedColumnFormula>IF(N5="","",YEAR(N5))</calculatedColumnFormula>
    </tableColumn>
    <tableColumn id="34" name="age" dataDxfId="31">
      <calculatedColumnFormula>IF(AG5="","",B$1-AG5)</calculatedColumnFormula>
    </tableColumn>
    <tableColumn id="35" name="categorie" dataDxfId="30">
      <calculatedColumnFormula>IF(AH5="","",IF(AH5&gt;=40,"Veteran",IF(AND(AH5&gt;=9,AH5&lt;11),"Benjamin",IF(AND(AH5&gt;=11,AH5&lt;13),"Minime",IF(AND(AH5&gt;=13,AH5&lt;15),"Cadet",IF(AND(AH5&gt;=15,AH5&lt;18),"Junior",IF(AND(AH5&gt;=18,AH5&lt;40),"Senior","Poussin")))))))</calculatedColumnFormula>
    </tableColumn>
    <tableColumn id="36" name="code categorie" dataDxfId="29">
      <calculatedColumnFormula>MID(AI5,1,1)</calculatedColumnFormula>
    </tableColumn>
    <tableColumn id="37" name="type de licence" dataDxfId="28"/>
    <tableColumn id="38" name="code licence" dataDxfId="27">
      <calculatedColumnFormula>MID(AK5,1,1)</calculatedColumnFormula>
    </tableColumn>
    <tableColumn id="39" name="option si promo" dataDxfId="26"/>
    <tableColumn id="40" name="code option" dataDxfId="25">
      <calculatedColumnFormula>MID(AM5,1,1)</calculatedColumnFormula>
    </tableColumn>
    <tableColumn id="41" name="code  final" dataDxfId="24">
      <calculatedColumnFormula>IF(AL5="V","V",IF(AL5="B","B",CONCATENATE(AL5,AN5,AJ5)))</calculatedColumnFormula>
    </tableColumn>
    <tableColumn id="42" name="Formule intensive" dataDxfId="23"/>
    <tableColumn id="43" name="Colonne12" dataDxfId="22">
      <calculatedColumnFormula>IF(AP5="","",IF(AP5="oui",parametre!N$2,0))</calculatedColumnFormula>
    </tableColumn>
    <tableColumn id="44" name="critérim federal" dataDxfId="21"/>
    <tableColumn id="45" name="Colonne13" dataDxfId="20">
      <calculatedColumnFormula>IF(AR5="","",IF(AR5="non",0,IF(AR5="oui",IF(AI5="veteran",parametre!N$3,IF(AI5="senior",parametre!N$3,parametre!P$3)))))</calculatedColumnFormula>
    </tableColumn>
    <tableColumn id="46" name="achat maillot" dataDxfId="19"/>
    <tableColumn id="47" name="Colonne14" dataDxfId="18">
      <calculatedColumnFormula>IF(AT5="","",IF(AT5="oui",parametre!N$4,0))</calculatedColumnFormula>
    </tableColumn>
    <tableColumn id="48" name="Remise famille" dataDxfId="17"/>
    <tableColumn id="49" name="Colonne15" dataDxfId="16">
      <calculatedColumnFormula>IF(AV5="","",IF(AV5="oui",parametre!N$5,0))</calculatedColumnFormula>
    </tableColumn>
    <tableColumn id="50" name="Autres aides" dataDxfId="15"/>
    <tableColumn id="51" name="Colonne16" dataDxfId="14">
      <calculatedColumnFormula>IF(AX5="","",_xlfn.NUMBERVALUE(AX5))</calculatedColumnFormula>
    </tableColumn>
    <tableColumn id="52" name="Colonne17" dataDxfId="13"/>
    <tableColumn id="53" name="Cotisation annuelle" dataDxfId="12">
      <calculatedColumnFormula>IF(AO5="","",IF(AO5="v",parametre!U$25,IF(AO5="b",parametre!U$26,IF(AO5="tv",parametre!U$2,IF(AO5="ts",parametre!U$3,IF(AO5="tj",parametre!U$4,IF(AO5="tc",parametre!U$5,IF(AO5="tm",parametre!U$6,IF(AO5="tb",parametre!U$7,IF(AO5="tp",parametre!U$8,IF(AO5="plv",parametre!U$9,IF(AO5="pev",parametre!U$10,IF(AO5="pls",parametre!U$11,IF(AO5="pes",parametre!U$12,IF(AO5="pej",parametre!U$13,IF(AO5="pec",parametre!U$14,IF(AO5="pem",parametre!U$15,IF(AO5="peb",parametre!U$16,IF(AO5="pep",parametre!U$17,IF(AO5="ev",parametre!U$18,IF(AO5="es",parametre!U$19,IF(AO5="ej",parametre!U$20,IF(AO5="ec",parametre!U$21,IF(AO5="em",parametre!U$22,IF(AO5="eb",parametre!U$23,IF(AO5="ep",parametre!U$24,0))))))))))))))))))))))))))</calculatedColumnFormula>
    </tableColumn>
    <tableColumn id="54" name="Cotisation club" dataDxfId="11">
      <calculatedColumnFormula>IF(AO5="","",IF(AO5="v",parametre!V$25,IF(AO5="b",parametre!V$26,IF(AO5="tv",parametre!V$2,IF(AO5="ts",parametre!V$3,IF(AO5="tj",parametre!V$4,IF(AO5="tc",parametre!V$5,IF(AO5="tm",parametre!V$6,IF(AO5="tb",parametre!V$7,IF(AO5="tp",parametre!V$8,IF(AO5="plv",parametre!V$9,IF(AO5="pev",parametre!V$10,IF(AO5="pls",parametre!V$11,IF(AO5="pes",parametre!V$12,IF(AO5="pej",parametre!V$13,IF(AO5="pec",parametre!V$14,IF(AO5="pem",parametre!V$15,IF(AO5="peb",parametre!V$16,IF(AO5="pep",parametre!V$17,IF(AO5="ev",parametre!V$18,IF(AO5="es",parametre!V$19,IF(AO5="ej",parametre!V$20,IF(AO5="ec",parametre!V$21,IF(AO5="em",parametre!V$22,IF(AO5="eb",parametre!V$23,IF(AO5="ep",parametre!V$24,0))))))))))))))))))))))))))</calculatedColumnFormula>
    </tableColumn>
    <tableColumn id="55" name="Cotisation ligue" dataDxfId="10">
      <calculatedColumnFormula>IF(AO5="","",IF(AO5="v",parametre!W$25,IF(AO5="b",parametre!W$26,IF(AO5="tv",parametre!W$2,IF(AO5="ts",parametre!W$3,IF(AO5="tj",parametre!W$4,IF(AO5="tc",parametre!W$5,IF(AO5="tm",parametre!W$6,IF(AO5="tb",parametre!W$7,IF(AO5="tp",parametre!W$8,IF(AO5="plv",parametre!W$9,IF(AO5="pev",parametre!W$10,IF(AO5="pls",parametre!W$11,IF(AO5="pes",parametre!W$12,IF(AO5="pej",parametre!W$13,IF(AO5="pec",parametre!W$14,IF(AO5="pem",parametre!W$15,IF(AO5="peb",parametre!W$16,IF(AO5="pep",parametre!W$17,IF(AO5="ev",parametre!W$18,IF(AO5="es",parametre!W$19,IF(AO5="ej",parametre!W$20,IF(AO5="ec",parametre!W$21,IF(AO5="em",parametre!W$22,IF(AO5="eb",parametre!W$23,IF(AO5="ep",parametre!W$24,0))))))))))))))))))))))))))</calculatedColumnFormula>
    </tableColumn>
    <tableColumn id="56" name="Somme totale à réger" dataDxfId="9">
      <calculatedColumnFormula>IF(AO5="","",AQ5+AS5+AU5-AW5-AY5+BA5)</calculatedColumnFormula>
    </tableColumn>
    <tableColumn id="57" name="somme réglée" dataDxfId="8">
      <calculatedColumnFormula>IF(Q5="","",_xlfn.NUMBERVALUE(Q5)+_xlfn.NUMBERVALUE(W5)+_xlfn.NUMBERVALUE(AC5))</calculatedColumnFormula>
    </tableColumn>
    <tableColumn id="58" name="Motif du changement" dataDxfId="7"/>
    <tableColumn id="59" name="Mode de Paiement" dataDxfId="6"/>
    <tableColumn id="60" name="Montant18" dataDxfId="5"/>
    <tableColumn id="61" name="Montant Format Monétaire" dataDxfId="4">
      <calculatedColumnFormula>IF(BH5="","",_xlfn.NUMBERVALUE(BH5))</calculatedColumnFormula>
    </tableColumn>
    <tableColumn id="62" name="N° Chèque" dataDxfId="3"/>
    <tableColumn id="63" name="Ets Bancaire19" dataDxfId="2"/>
    <tableColumn id="64" name="Date de modification" dataDxfId="1"/>
    <tableColumn id="65" name="somme restant à Regler" dataDxfId="0">
      <calculatedColumnFormula>IF(BI5="","",_xlfn.NUMBERVALUE(BD5)-_xlfn.NUMBERVALUE(BI5)-_xlfn.NUMBERVALUE(BE5))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6"/>
  <sheetViews>
    <sheetView workbookViewId="0">
      <selection activeCell="N5" sqref="N5"/>
    </sheetView>
  </sheetViews>
  <sheetFormatPr baseColWidth="10" defaultRowHeight="15" x14ac:dyDescent="0.25"/>
  <cols>
    <col min="1" max="1" width="15" bestFit="1" customWidth="1"/>
    <col min="2" max="2" width="2.85546875" customWidth="1"/>
    <col min="3" max="3" width="15" bestFit="1" customWidth="1"/>
    <col min="4" max="4" width="1.85546875" customWidth="1"/>
    <col min="6" max="6" width="2.85546875" customWidth="1"/>
    <col min="7" max="7" width="13.28515625" bestFit="1" customWidth="1"/>
    <col min="8" max="8" width="2.140625" customWidth="1"/>
    <col min="9" max="9" width="19.140625" bestFit="1" customWidth="1"/>
    <col min="10" max="10" width="1.85546875" customWidth="1"/>
    <col min="13" max="13" width="32.7109375" bestFit="1" customWidth="1"/>
  </cols>
  <sheetData>
    <row r="1" spans="1:24" ht="37.5" thickTop="1" thickBot="1" x14ac:dyDescent="0.3">
      <c r="A1" t="s">
        <v>0</v>
      </c>
      <c r="C1" t="s">
        <v>2</v>
      </c>
      <c r="E1" t="s">
        <v>8</v>
      </c>
      <c r="G1" t="s">
        <v>10</v>
      </c>
      <c r="I1" t="s">
        <v>13</v>
      </c>
      <c r="K1" t="s">
        <v>16</v>
      </c>
      <c r="S1" s="17"/>
      <c r="T1" s="17"/>
      <c r="U1" s="17"/>
      <c r="V1" s="18" t="s">
        <v>52</v>
      </c>
      <c r="W1" s="19" t="s">
        <v>53</v>
      </c>
      <c r="X1" s="20" t="s">
        <v>54</v>
      </c>
    </row>
    <row r="2" spans="1:24" ht="16.5" thickTop="1" x14ac:dyDescent="0.25">
      <c r="A2" t="s">
        <v>1</v>
      </c>
      <c r="C2" t="s">
        <v>6</v>
      </c>
      <c r="E2" t="s">
        <v>9</v>
      </c>
      <c r="G2" t="s">
        <v>11</v>
      </c>
      <c r="I2" t="s">
        <v>14</v>
      </c>
      <c r="K2" t="s">
        <v>17</v>
      </c>
      <c r="M2" t="s">
        <v>42</v>
      </c>
      <c r="N2" s="16">
        <v>120</v>
      </c>
      <c r="S2" s="21" t="s">
        <v>55</v>
      </c>
      <c r="T2" s="22" t="s">
        <v>56</v>
      </c>
      <c r="U2" s="23">
        <v>184</v>
      </c>
      <c r="V2" s="24">
        <v>125</v>
      </c>
      <c r="W2" s="25">
        <v>59</v>
      </c>
      <c r="X2" s="26">
        <v>33</v>
      </c>
    </row>
    <row r="3" spans="1:24" ht="15.75" x14ac:dyDescent="0.25">
      <c r="A3" t="s">
        <v>2</v>
      </c>
      <c r="C3" t="s">
        <v>7</v>
      </c>
      <c r="E3" t="s">
        <v>19</v>
      </c>
      <c r="G3" t="s">
        <v>12</v>
      </c>
      <c r="I3" t="s">
        <v>15</v>
      </c>
      <c r="K3" t="s">
        <v>18</v>
      </c>
      <c r="M3" t="s">
        <v>47</v>
      </c>
      <c r="N3" s="16">
        <v>33</v>
      </c>
      <c r="O3" t="s">
        <v>46</v>
      </c>
      <c r="P3" s="16">
        <v>24</v>
      </c>
      <c r="S3" s="27" t="s">
        <v>57</v>
      </c>
      <c r="T3" s="28" t="s">
        <v>58</v>
      </c>
      <c r="U3" s="29">
        <v>184</v>
      </c>
      <c r="V3" s="30">
        <v>125</v>
      </c>
      <c r="W3" s="31">
        <v>59</v>
      </c>
      <c r="X3" s="32">
        <v>33</v>
      </c>
    </row>
    <row r="4" spans="1:24" ht="15.75" x14ac:dyDescent="0.25">
      <c r="A4" t="s">
        <v>3</v>
      </c>
      <c r="M4" t="s">
        <v>45</v>
      </c>
      <c r="N4" s="16">
        <v>20</v>
      </c>
      <c r="S4" s="27" t="s">
        <v>59</v>
      </c>
      <c r="T4" s="28" t="s">
        <v>60</v>
      </c>
      <c r="U4" s="29">
        <v>179</v>
      </c>
      <c r="V4" s="30">
        <v>124</v>
      </c>
      <c r="W4" s="31">
        <v>55</v>
      </c>
      <c r="X4" s="32">
        <v>24</v>
      </c>
    </row>
    <row r="5" spans="1:24" ht="15.75" x14ac:dyDescent="0.25">
      <c r="A5" t="s">
        <v>4</v>
      </c>
      <c r="M5" t="s">
        <v>49</v>
      </c>
      <c r="N5" s="16">
        <v>20</v>
      </c>
      <c r="S5" s="27" t="s">
        <v>61</v>
      </c>
      <c r="T5" s="28" t="s">
        <v>62</v>
      </c>
      <c r="U5" s="29">
        <v>169</v>
      </c>
      <c r="V5" s="30">
        <v>128.5</v>
      </c>
      <c r="W5" s="31">
        <v>40.5</v>
      </c>
      <c r="X5" s="32">
        <v>24</v>
      </c>
    </row>
    <row r="6" spans="1:24" ht="15.75" x14ac:dyDescent="0.25">
      <c r="A6" t="s">
        <v>5</v>
      </c>
      <c r="N6" s="10"/>
      <c r="S6" s="27" t="s">
        <v>63</v>
      </c>
      <c r="T6" s="28" t="s">
        <v>64</v>
      </c>
      <c r="U6" s="29">
        <v>169</v>
      </c>
      <c r="V6" s="30">
        <v>128.5</v>
      </c>
      <c r="W6" s="31">
        <v>40.5</v>
      </c>
      <c r="X6" s="32">
        <v>24</v>
      </c>
    </row>
    <row r="7" spans="1:24" ht="15.75" x14ac:dyDescent="0.25">
      <c r="S7" s="27" t="s">
        <v>65</v>
      </c>
      <c r="T7" s="28" t="s">
        <v>66</v>
      </c>
      <c r="U7" s="29">
        <v>164</v>
      </c>
      <c r="V7" s="30">
        <v>129.5</v>
      </c>
      <c r="W7" s="31">
        <v>34.5</v>
      </c>
      <c r="X7" s="32">
        <v>24</v>
      </c>
    </row>
    <row r="8" spans="1:24" ht="16.5" thickBot="1" x14ac:dyDescent="0.3">
      <c r="S8" s="27" t="s">
        <v>67</v>
      </c>
      <c r="T8" s="28" t="s">
        <v>68</v>
      </c>
      <c r="U8" s="29">
        <v>164</v>
      </c>
      <c r="V8" s="30">
        <v>129.5</v>
      </c>
      <c r="W8" s="31">
        <v>34.5</v>
      </c>
      <c r="X8" s="32">
        <v>24</v>
      </c>
    </row>
    <row r="9" spans="1:24" ht="16.5" thickTop="1" x14ac:dyDescent="0.25">
      <c r="S9" s="21" t="s">
        <v>69</v>
      </c>
      <c r="T9" s="22" t="s">
        <v>70</v>
      </c>
      <c r="U9" s="23">
        <v>106</v>
      </c>
      <c r="V9" s="24">
        <v>92.6</v>
      </c>
      <c r="W9" s="25">
        <v>13.4</v>
      </c>
      <c r="X9" s="48">
        <v>0</v>
      </c>
    </row>
    <row r="10" spans="1:24" ht="15.75" x14ac:dyDescent="0.25">
      <c r="S10" s="27" t="s">
        <v>71</v>
      </c>
      <c r="T10" s="28" t="s">
        <v>72</v>
      </c>
      <c r="U10" s="29">
        <v>156</v>
      </c>
      <c r="V10" s="30">
        <v>142.6</v>
      </c>
      <c r="W10" s="31">
        <v>13.4</v>
      </c>
      <c r="X10" s="49">
        <v>0</v>
      </c>
    </row>
    <row r="11" spans="1:24" ht="15.75" x14ac:dyDescent="0.25">
      <c r="S11" s="27" t="s">
        <v>73</v>
      </c>
      <c r="T11" s="28" t="s">
        <v>74</v>
      </c>
      <c r="U11" s="29">
        <v>106</v>
      </c>
      <c r="V11" s="30">
        <v>92.6</v>
      </c>
      <c r="W11" s="31">
        <v>13.4</v>
      </c>
      <c r="X11" s="49">
        <v>0</v>
      </c>
    </row>
    <row r="12" spans="1:24" ht="15.75" x14ac:dyDescent="0.25">
      <c r="S12" s="27" t="s">
        <v>75</v>
      </c>
      <c r="T12" s="28" t="s">
        <v>76</v>
      </c>
      <c r="U12" s="29">
        <v>156</v>
      </c>
      <c r="V12" s="30">
        <v>142.6</v>
      </c>
      <c r="W12" s="31">
        <v>13.4</v>
      </c>
      <c r="X12" s="49">
        <v>0</v>
      </c>
    </row>
    <row r="13" spans="1:24" ht="15.75" x14ac:dyDescent="0.25">
      <c r="S13" s="27" t="s">
        <v>77</v>
      </c>
      <c r="T13" s="28" t="s">
        <v>78</v>
      </c>
      <c r="U13" s="29">
        <v>156</v>
      </c>
      <c r="V13" s="30">
        <v>142.6</v>
      </c>
      <c r="W13" s="31">
        <v>13.4</v>
      </c>
      <c r="X13" s="49">
        <v>0</v>
      </c>
    </row>
    <row r="14" spans="1:24" ht="15.75" x14ac:dyDescent="0.25">
      <c r="S14" s="27" t="s">
        <v>79</v>
      </c>
      <c r="T14" s="28" t="s">
        <v>80</v>
      </c>
      <c r="U14" s="29">
        <v>141</v>
      </c>
      <c r="V14" s="30">
        <v>134.9</v>
      </c>
      <c r="W14" s="31">
        <v>6.1</v>
      </c>
      <c r="X14" s="49">
        <v>0</v>
      </c>
    </row>
    <row r="15" spans="1:24" ht="15.75" x14ac:dyDescent="0.25">
      <c r="S15" s="27" t="s">
        <v>81</v>
      </c>
      <c r="T15" s="28" t="s">
        <v>82</v>
      </c>
      <c r="U15" s="29">
        <v>141</v>
      </c>
      <c r="V15" s="30">
        <v>134.9</v>
      </c>
      <c r="W15" s="31">
        <v>6.1</v>
      </c>
      <c r="X15" s="49">
        <v>0</v>
      </c>
    </row>
    <row r="16" spans="1:24" ht="15.75" x14ac:dyDescent="0.25">
      <c r="S16" s="27" t="s">
        <v>83</v>
      </c>
      <c r="T16" s="28" t="s">
        <v>84</v>
      </c>
      <c r="U16" s="29">
        <v>141</v>
      </c>
      <c r="V16" s="30">
        <v>134.9</v>
      </c>
      <c r="W16" s="31">
        <v>6.1</v>
      </c>
      <c r="X16" s="49">
        <v>0</v>
      </c>
    </row>
    <row r="17" spans="19:24" ht="16.5" thickBot="1" x14ac:dyDescent="0.3">
      <c r="S17" s="33" t="s">
        <v>85</v>
      </c>
      <c r="T17" s="34" t="s">
        <v>86</v>
      </c>
      <c r="U17" s="35">
        <v>141</v>
      </c>
      <c r="V17" s="30">
        <v>134.9</v>
      </c>
      <c r="W17" s="31">
        <v>6.1</v>
      </c>
      <c r="X17" s="50">
        <v>0</v>
      </c>
    </row>
    <row r="18" spans="19:24" ht="16.5" thickTop="1" x14ac:dyDescent="0.25">
      <c r="S18" s="21" t="s">
        <v>87</v>
      </c>
      <c r="T18" s="22" t="s">
        <v>88</v>
      </c>
      <c r="U18" s="23">
        <v>13.4</v>
      </c>
      <c r="V18" s="24">
        <v>0</v>
      </c>
      <c r="W18" s="25">
        <v>13.4</v>
      </c>
      <c r="X18" s="48">
        <v>0</v>
      </c>
    </row>
    <row r="19" spans="19:24" ht="15.75" x14ac:dyDescent="0.25">
      <c r="S19" s="27" t="s">
        <v>89</v>
      </c>
      <c r="T19" s="28" t="s">
        <v>90</v>
      </c>
      <c r="U19" s="29">
        <v>13.4</v>
      </c>
      <c r="V19" s="30">
        <v>0</v>
      </c>
      <c r="W19" s="31">
        <v>13.4</v>
      </c>
      <c r="X19" s="49">
        <v>0</v>
      </c>
    </row>
    <row r="20" spans="19:24" ht="15.75" x14ac:dyDescent="0.25">
      <c r="S20" s="27" t="s">
        <v>91</v>
      </c>
      <c r="T20" s="36" t="s">
        <v>92</v>
      </c>
      <c r="U20" s="37">
        <v>13.4</v>
      </c>
      <c r="V20" s="30">
        <v>0</v>
      </c>
      <c r="W20" s="31">
        <v>13.4</v>
      </c>
      <c r="X20" s="49">
        <v>0</v>
      </c>
    </row>
    <row r="21" spans="19:24" ht="15.75" x14ac:dyDescent="0.25">
      <c r="S21" s="27" t="s">
        <v>93</v>
      </c>
      <c r="T21" s="36" t="s">
        <v>94</v>
      </c>
      <c r="U21" s="37">
        <v>6.1</v>
      </c>
      <c r="V21" s="30">
        <v>0</v>
      </c>
      <c r="W21" s="31">
        <v>6.1</v>
      </c>
      <c r="X21" s="49">
        <v>0</v>
      </c>
    </row>
    <row r="22" spans="19:24" ht="15.75" x14ac:dyDescent="0.25">
      <c r="S22" s="27" t="s">
        <v>95</v>
      </c>
      <c r="T22" s="36" t="s">
        <v>96</v>
      </c>
      <c r="U22" s="37">
        <v>6.1</v>
      </c>
      <c r="V22" s="30">
        <v>0</v>
      </c>
      <c r="W22" s="31">
        <v>6.1</v>
      </c>
      <c r="X22" s="49">
        <v>0</v>
      </c>
    </row>
    <row r="23" spans="19:24" ht="15.75" x14ac:dyDescent="0.25">
      <c r="S23" s="27" t="s">
        <v>97</v>
      </c>
      <c r="T23" s="36" t="s">
        <v>98</v>
      </c>
      <c r="U23" s="37">
        <v>6.1</v>
      </c>
      <c r="V23" s="30">
        <v>0</v>
      </c>
      <c r="W23" s="31">
        <v>6.1</v>
      </c>
      <c r="X23" s="49">
        <v>0</v>
      </c>
    </row>
    <row r="24" spans="19:24" ht="16.5" thickBot="1" x14ac:dyDescent="0.3">
      <c r="S24" s="33" t="s">
        <v>99</v>
      </c>
      <c r="T24" s="38" t="s">
        <v>100</v>
      </c>
      <c r="U24" s="39">
        <v>6.1</v>
      </c>
      <c r="V24" s="45">
        <v>0</v>
      </c>
      <c r="W24" s="40">
        <v>6.1</v>
      </c>
      <c r="X24" s="50">
        <v>0</v>
      </c>
    </row>
    <row r="25" spans="19:24" ht="16.5" thickTop="1" x14ac:dyDescent="0.25">
      <c r="S25" s="41" t="s">
        <v>101</v>
      </c>
      <c r="T25" s="43" t="s">
        <v>102</v>
      </c>
      <c r="U25" s="53">
        <v>13.4</v>
      </c>
      <c r="V25" s="46">
        <v>0</v>
      </c>
      <c r="W25" s="42">
        <v>13.4</v>
      </c>
      <c r="X25" s="51">
        <v>0</v>
      </c>
    </row>
    <row r="26" spans="19:24" ht="15.75" x14ac:dyDescent="0.25">
      <c r="S26" s="41" t="s">
        <v>5</v>
      </c>
      <c r="T26" s="43" t="s">
        <v>103</v>
      </c>
      <c r="U26" s="53">
        <v>13.4</v>
      </c>
      <c r="V26" s="47">
        <v>0</v>
      </c>
      <c r="W26" s="42">
        <v>13.4</v>
      </c>
      <c r="X26" s="52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R10" sqref="R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M52"/>
  <sheetViews>
    <sheetView tabSelected="1" workbookViewId="0">
      <selection activeCell="A4" sqref="A4"/>
    </sheetView>
  </sheetViews>
  <sheetFormatPr baseColWidth="10" defaultRowHeight="15" x14ac:dyDescent="0.25"/>
  <cols>
    <col min="1" max="1" width="19.7109375" style="57" customWidth="1"/>
    <col min="2" max="2" width="13.28515625" style="1" customWidth="1"/>
    <col min="3" max="3" width="13.85546875" style="1" customWidth="1"/>
    <col min="4" max="6" width="11.5703125" style="1" customWidth="1"/>
    <col min="7" max="7" width="14.28515625" style="1" customWidth="1"/>
    <col min="8" max="8" width="12.85546875" style="1" bestFit="1" customWidth="1"/>
    <col min="9" max="9" width="16.5703125" style="1" customWidth="1"/>
    <col min="10" max="10" width="12.5703125" style="2" customWidth="1"/>
    <col min="11" max="11" width="12.5703125" style="1" customWidth="1"/>
    <col min="12" max="12" width="16.28515625" style="1" customWidth="1"/>
    <col min="13" max="13" width="12.5703125" style="1" customWidth="1"/>
    <col min="14" max="14" width="21.140625" style="1" customWidth="1"/>
    <col min="15" max="15" width="21.28515625" style="44" customWidth="1"/>
    <col min="16" max="16" width="12.5703125" style="44" customWidth="1"/>
    <col min="17" max="17" width="24.28515625" style="44" customWidth="1"/>
    <col min="18" max="18" width="19.42578125" style="44" customWidth="1"/>
    <col min="19" max="19" width="15.28515625" style="44" customWidth="1"/>
    <col min="20" max="20" width="22.5703125" style="44" customWidth="1"/>
    <col min="21" max="21" width="21.28515625" style="44" customWidth="1"/>
    <col min="22" max="22" width="13.28515625" style="44" customWidth="1"/>
    <col min="23" max="23" width="25.5703125" style="44" customWidth="1"/>
    <col min="24" max="24" width="20.7109375" style="44" customWidth="1"/>
    <col min="25" max="25" width="16.5703125" style="44" customWidth="1"/>
    <col min="26" max="26" width="23.85546875" style="44" customWidth="1"/>
    <col min="27" max="27" width="20" style="44" customWidth="1"/>
    <col min="28" max="28" width="13.28515625" style="44" customWidth="1"/>
    <col min="29" max="29" width="25.5703125" style="44" customWidth="1"/>
    <col min="30" max="30" width="20.7109375" style="54" customWidth="1"/>
    <col min="31" max="31" width="17.85546875" style="54" customWidth="1"/>
    <col min="32" max="32" width="25.140625" style="54" customWidth="1"/>
    <col min="33" max="33" width="22.85546875" style="1" customWidth="1"/>
    <col min="34" max="35" width="12.5703125" style="1" customWidth="1"/>
    <col min="36" max="36" width="21.140625" style="2" customWidth="1"/>
    <col min="37" max="37" width="18.42578125" style="2" customWidth="1"/>
    <col min="38" max="38" width="15.5703125" style="2" customWidth="1"/>
    <col min="39" max="39" width="19.140625" style="2" customWidth="1"/>
    <col min="40" max="40" width="15.140625" style="2" customWidth="1"/>
    <col min="41" max="41" width="13.42578125" style="1" customWidth="1"/>
    <col min="42" max="42" width="21.42578125" style="1" customWidth="1"/>
    <col min="43" max="43" width="14" style="1" customWidth="1"/>
    <col min="44" max="44" width="18.85546875" style="1" customWidth="1"/>
    <col min="45" max="45" width="14" style="1" customWidth="1"/>
    <col min="46" max="46" width="16.140625" style="1" customWidth="1"/>
    <col min="47" max="47" width="14" style="1" customWidth="1"/>
    <col min="48" max="48" width="18.140625" style="1" customWidth="1"/>
    <col min="49" max="49" width="14" style="1" customWidth="1"/>
    <col min="50" max="50" width="15.7109375" style="1" customWidth="1"/>
    <col min="51" max="51" width="15" style="9" customWidth="1"/>
    <col min="52" max="52" width="14" style="1" customWidth="1"/>
    <col min="53" max="53" width="22.5703125" style="1" customWidth="1"/>
    <col min="54" max="54" width="18" style="1" customWidth="1"/>
    <col min="55" max="55" width="18.7109375" style="1" customWidth="1"/>
    <col min="56" max="56" width="25.140625" style="1" customWidth="1"/>
    <col min="57" max="57" width="19.28515625" style="1" customWidth="1"/>
    <col min="58" max="58" width="29" style="1" customWidth="1"/>
    <col min="59" max="59" width="24.7109375" style="1" customWidth="1"/>
    <col min="60" max="60" width="16" style="1" customWidth="1"/>
    <col min="61" max="61" width="31.140625" style="1" customWidth="1"/>
    <col min="62" max="62" width="13.85546875" style="1" customWidth="1"/>
    <col min="63" max="63" width="19.85546875" style="1" customWidth="1"/>
    <col min="64" max="64" width="26.85546875" style="1" customWidth="1"/>
    <col min="65" max="65" width="27.42578125" style="1" customWidth="1"/>
    <col min="66" max="16384" width="11.42578125" style="1"/>
  </cols>
  <sheetData>
    <row r="1" spans="1:65" ht="31.5" customHeight="1" x14ac:dyDescent="0.25">
      <c r="A1" s="57" t="s">
        <v>150</v>
      </c>
      <c r="B1" s="8">
        <v>2018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65" x14ac:dyDescent="0.25">
      <c r="A2" s="57">
        <v>1</v>
      </c>
      <c r="B2" s="1">
        <v>2</v>
      </c>
      <c r="C2" s="1">
        <v>3</v>
      </c>
      <c r="D2" s="59">
        <v>4</v>
      </c>
      <c r="E2" s="59">
        <v>5</v>
      </c>
      <c r="F2" s="59">
        <v>6</v>
      </c>
      <c r="G2" s="59">
        <v>7</v>
      </c>
      <c r="H2" s="59">
        <v>8</v>
      </c>
      <c r="I2" s="59">
        <v>9</v>
      </c>
      <c r="J2" s="59">
        <v>10</v>
      </c>
      <c r="K2" s="59">
        <v>11</v>
      </c>
      <c r="L2" s="59">
        <v>12</v>
      </c>
      <c r="M2" s="59">
        <v>13</v>
      </c>
      <c r="N2" s="59">
        <v>14</v>
      </c>
      <c r="O2" s="59">
        <v>15</v>
      </c>
      <c r="P2" s="59">
        <v>16</v>
      </c>
      <c r="Q2" s="59">
        <v>17</v>
      </c>
      <c r="R2" s="59">
        <v>18</v>
      </c>
      <c r="S2" s="59">
        <v>19</v>
      </c>
      <c r="T2" s="59">
        <v>20</v>
      </c>
      <c r="U2" s="59">
        <v>21</v>
      </c>
      <c r="V2" s="59">
        <v>22</v>
      </c>
      <c r="W2" s="59">
        <v>23</v>
      </c>
      <c r="X2" s="59">
        <v>24</v>
      </c>
      <c r="Y2" s="59">
        <v>25</v>
      </c>
      <c r="Z2" s="59">
        <v>26</v>
      </c>
      <c r="AA2" s="59">
        <v>27</v>
      </c>
      <c r="AB2" s="59">
        <v>28</v>
      </c>
      <c r="AC2" s="59">
        <v>29</v>
      </c>
      <c r="AD2" s="59">
        <v>30</v>
      </c>
      <c r="AE2" s="59">
        <v>31</v>
      </c>
      <c r="AF2" s="59">
        <v>32</v>
      </c>
      <c r="AG2" s="59">
        <v>33</v>
      </c>
      <c r="AH2" s="59">
        <v>34</v>
      </c>
      <c r="AI2" s="59">
        <v>35</v>
      </c>
      <c r="AJ2" s="59">
        <v>36</v>
      </c>
      <c r="AK2" s="59">
        <v>37</v>
      </c>
      <c r="AL2" s="59">
        <v>38</v>
      </c>
      <c r="AM2" s="59">
        <v>39</v>
      </c>
      <c r="AN2" s="59">
        <v>40</v>
      </c>
      <c r="AO2" s="59">
        <v>41</v>
      </c>
      <c r="AP2" s="59">
        <v>42</v>
      </c>
      <c r="AQ2" s="59">
        <v>43</v>
      </c>
      <c r="AR2" s="59">
        <v>44</v>
      </c>
      <c r="AS2" s="59">
        <v>45</v>
      </c>
      <c r="AT2" s="59">
        <v>46</v>
      </c>
      <c r="AU2" s="59">
        <v>47</v>
      </c>
      <c r="AV2" s="59">
        <v>48</v>
      </c>
      <c r="AW2" s="59">
        <v>49</v>
      </c>
      <c r="AX2" s="59">
        <v>50</v>
      </c>
      <c r="AY2" s="59">
        <v>51</v>
      </c>
      <c r="AZ2" s="59">
        <v>52</v>
      </c>
      <c r="BA2" s="59">
        <v>53</v>
      </c>
      <c r="BB2" s="59">
        <v>54</v>
      </c>
      <c r="BC2" s="59">
        <v>55</v>
      </c>
      <c r="BD2" s="59">
        <v>56</v>
      </c>
      <c r="BE2" s="59">
        <v>57</v>
      </c>
      <c r="BF2" s="59">
        <v>58</v>
      </c>
      <c r="BG2" s="59">
        <v>59</v>
      </c>
      <c r="BH2" s="59">
        <v>60</v>
      </c>
      <c r="BI2" s="59">
        <v>61</v>
      </c>
      <c r="BJ2" s="59">
        <v>62</v>
      </c>
      <c r="BK2" s="59">
        <v>63</v>
      </c>
      <c r="BL2" s="59">
        <v>64</v>
      </c>
      <c r="BM2" s="58"/>
    </row>
    <row r="3" spans="1:65" ht="30" customHeight="1" x14ac:dyDescent="0.25">
      <c r="B3" s="56"/>
      <c r="C3" s="75" t="s">
        <v>118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2" t="s">
        <v>113</v>
      </c>
      <c r="P3" s="72"/>
      <c r="Q3" s="72"/>
      <c r="R3" s="72"/>
      <c r="S3" s="72"/>
      <c r="T3" s="72"/>
      <c r="U3" s="73" t="s">
        <v>114</v>
      </c>
      <c r="V3" s="73"/>
      <c r="W3" s="73"/>
      <c r="X3" s="73"/>
      <c r="Y3" s="73"/>
      <c r="Z3" s="73"/>
      <c r="AA3" s="74" t="s">
        <v>116</v>
      </c>
      <c r="AB3" s="74"/>
      <c r="AC3" s="74"/>
      <c r="AD3" s="74"/>
      <c r="AE3" s="74"/>
      <c r="AF3" s="74"/>
      <c r="AG3" s="76" t="s">
        <v>119</v>
      </c>
      <c r="AH3" s="76"/>
      <c r="AI3" s="76"/>
      <c r="AJ3" s="76"/>
      <c r="AK3" s="76"/>
      <c r="AL3" s="76"/>
      <c r="AM3" s="76"/>
      <c r="AN3" s="76"/>
      <c r="AO3" s="76"/>
      <c r="AP3" s="70" t="s">
        <v>106</v>
      </c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7" t="s">
        <v>51</v>
      </c>
      <c r="BB3" s="77"/>
      <c r="BC3" s="77"/>
      <c r="BD3" s="77"/>
      <c r="BE3" s="77"/>
      <c r="BF3" s="71" t="s">
        <v>128</v>
      </c>
      <c r="BG3" s="71"/>
      <c r="BH3" s="71"/>
      <c r="BI3" s="71"/>
      <c r="BJ3" s="71"/>
      <c r="BK3" s="71"/>
      <c r="BL3" s="71"/>
    </row>
    <row r="4" spans="1:65" s="62" customFormat="1" ht="17.25" x14ac:dyDescent="0.25">
      <c r="A4" s="62" t="s">
        <v>120</v>
      </c>
      <c r="B4" s="62" t="s">
        <v>20</v>
      </c>
      <c r="C4" s="62" t="s">
        <v>29</v>
      </c>
      <c r="D4" s="62" t="s">
        <v>21</v>
      </c>
      <c r="E4" s="62" t="s">
        <v>22</v>
      </c>
      <c r="F4" s="62" t="s">
        <v>23</v>
      </c>
      <c r="G4" s="62" t="s">
        <v>25</v>
      </c>
      <c r="H4" s="62" t="s">
        <v>26</v>
      </c>
      <c r="I4" s="62" t="s">
        <v>27</v>
      </c>
      <c r="J4" s="63" t="s">
        <v>28</v>
      </c>
      <c r="K4" s="62" t="s">
        <v>30</v>
      </c>
      <c r="L4" s="62" t="s">
        <v>31</v>
      </c>
      <c r="M4" s="62" t="s">
        <v>32</v>
      </c>
      <c r="N4" s="62" t="s">
        <v>24</v>
      </c>
      <c r="O4" s="62" t="s">
        <v>107</v>
      </c>
      <c r="P4" s="62" t="s">
        <v>108</v>
      </c>
      <c r="Q4" s="61" t="s">
        <v>109</v>
      </c>
      <c r="R4" s="62" t="s">
        <v>110</v>
      </c>
      <c r="S4" s="62" t="s">
        <v>111</v>
      </c>
      <c r="T4" s="62" t="s">
        <v>112</v>
      </c>
      <c r="U4" s="62" t="s">
        <v>115</v>
      </c>
      <c r="V4" s="62" t="s">
        <v>168</v>
      </c>
      <c r="W4" s="61" t="s">
        <v>169</v>
      </c>
      <c r="X4" s="62" t="s">
        <v>170</v>
      </c>
      <c r="Y4" s="62" t="s">
        <v>171</v>
      </c>
      <c r="Z4" s="62" t="s">
        <v>172</v>
      </c>
      <c r="AA4" s="62" t="s">
        <v>117</v>
      </c>
      <c r="AB4" s="62" t="s">
        <v>173</v>
      </c>
      <c r="AC4" s="61" t="s">
        <v>174</v>
      </c>
      <c r="AD4" s="62" t="s">
        <v>175</v>
      </c>
      <c r="AE4" s="62" t="s">
        <v>176</v>
      </c>
      <c r="AF4" s="62" t="s">
        <v>177</v>
      </c>
      <c r="AG4" s="64" t="s">
        <v>33</v>
      </c>
      <c r="AH4" s="64" t="s">
        <v>34</v>
      </c>
      <c r="AI4" s="64" t="s">
        <v>35</v>
      </c>
      <c r="AJ4" s="65" t="s">
        <v>38</v>
      </c>
      <c r="AK4" s="63" t="s">
        <v>36</v>
      </c>
      <c r="AL4" s="66" t="s">
        <v>39</v>
      </c>
      <c r="AM4" s="63" t="s">
        <v>37</v>
      </c>
      <c r="AN4" s="64" t="s">
        <v>40</v>
      </c>
      <c r="AO4" s="64" t="s">
        <v>41</v>
      </c>
      <c r="AP4" s="67" t="s">
        <v>42</v>
      </c>
      <c r="AQ4" s="68" t="s">
        <v>131</v>
      </c>
      <c r="AR4" s="62" t="s">
        <v>43</v>
      </c>
      <c r="AS4" s="61" t="s">
        <v>132</v>
      </c>
      <c r="AT4" s="62" t="s">
        <v>44</v>
      </c>
      <c r="AU4" s="61" t="s">
        <v>133</v>
      </c>
      <c r="AV4" s="62" t="s">
        <v>48</v>
      </c>
      <c r="AW4" s="61" t="s">
        <v>134</v>
      </c>
      <c r="AX4" s="62" t="s">
        <v>50</v>
      </c>
      <c r="AY4" s="61" t="s">
        <v>135</v>
      </c>
      <c r="AZ4" s="62" t="s">
        <v>136</v>
      </c>
      <c r="BA4" s="61" t="s">
        <v>104</v>
      </c>
      <c r="BB4" s="61" t="s">
        <v>52</v>
      </c>
      <c r="BC4" s="61" t="s">
        <v>105</v>
      </c>
      <c r="BD4" s="61" t="s">
        <v>121</v>
      </c>
      <c r="BE4" s="62" t="s">
        <v>122</v>
      </c>
      <c r="BF4" s="62" t="s">
        <v>123</v>
      </c>
      <c r="BG4" s="62" t="s">
        <v>124</v>
      </c>
      <c r="BH4" s="62" t="s">
        <v>178</v>
      </c>
      <c r="BI4" s="62" t="s">
        <v>125</v>
      </c>
      <c r="BJ4" s="62" t="s">
        <v>126</v>
      </c>
      <c r="BK4" s="62" t="s">
        <v>179</v>
      </c>
      <c r="BL4" s="62" t="s">
        <v>127</v>
      </c>
      <c r="BM4" s="62" t="s">
        <v>130</v>
      </c>
    </row>
    <row r="5" spans="1:65" ht="18.75" x14ac:dyDescent="0.25">
      <c r="A5" s="57" t="str">
        <f>CONCATENATE(UPPER(D5)," ",PROPER(E5))</f>
        <v>GIRARD Philippe</v>
      </c>
      <c r="B5" s="1" t="s">
        <v>142</v>
      </c>
      <c r="C5" s="1" t="s">
        <v>146</v>
      </c>
      <c r="D5" s="1" t="s">
        <v>139</v>
      </c>
      <c r="E5" s="1" t="s">
        <v>140</v>
      </c>
      <c r="F5" s="1" t="s">
        <v>18</v>
      </c>
      <c r="G5" s="1" t="s">
        <v>149</v>
      </c>
      <c r="H5" s="1" t="s">
        <v>141</v>
      </c>
      <c r="I5" s="1">
        <v>21240</v>
      </c>
      <c r="J5" s="2" t="s">
        <v>154</v>
      </c>
      <c r="K5" s="1" t="s">
        <v>147</v>
      </c>
      <c r="L5" s="1" t="s">
        <v>148</v>
      </c>
      <c r="M5" s="1" t="s">
        <v>32</v>
      </c>
      <c r="N5" s="1" t="s">
        <v>137</v>
      </c>
      <c r="O5" s="44" t="s">
        <v>15</v>
      </c>
      <c r="P5" s="44" t="s">
        <v>143</v>
      </c>
      <c r="Q5" s="11">
        <f>IF(P5="","",_xlfn.NUMBERVALUE(P5))</f>
        <v>150</v>
      </c>
      <c r="R5" s="44" t="s">
        <v>144</v>
      </c>
      <c r="S5" s="44" t="s">
        <v>11</v>
      </c>
      <c r="T5" s="44" t="s">
        <v>145</v>
      </c>
      <c r="U5" s="44" t="s">
        <v>129</v>
      </c>
      <c r="V5" s="44" t="s">
        <v>129</v>
      </c>
      <c r="W5" s="11" t="str">
        <f>IF(V5="","",_xlfn.NUMBERVALUE(V5))</f>
        <v/>
      </c>
      <c r="X5" s="44" t="s">
        <v>129</v>
      </c>
      <c r="Y5" s="44" t="s">
        <v>129</v>
      </c>
      <c r="Z5" s="44" t="s">
        <v>129</v>
      </c>
      <c r="AA5" s="44" t="s">
        <v>129</v>
      </c>
      <c r="AB5" s="44" t="s">
        <v>129</v>
      </c>
      <c r="AC5" s="11" t="str">
        <f>IF(AB5="","",_xlfn.NUMBERVALUE(AB5))</f>
        <v/>
      </c>
      <c r="AD5" s="54" t="s">
        <v>129</v>
      </c>
      <c r="AE5" s="54" t="s">
        <v>129</v>
      </c>
      <c r="AF5" s="54" t="s">
        <v>129</v>
      </c>
      <c r="AG5" s="5">
        <f>IF(N5="","",YEAR(N5))</f>
        <v>1967</v>
      </c>
      <c r="AH5" s="5">
        <f>IF(AG5="","",B$1-AG5)</f>
        <v>51</v>
      </c>
      <c r="AI5" s="5" t="str">
        <f>IF(AH5="","",IF(AH5&gt;=40,"Veteran",IF(AND(AH5&gt;=9,AH5&lt;11),"Benjamin",IF(AND(AH5&gt;=11,AH5&lt;13),"Minime",IF(AND(AH5&gt;=13,AH5&lt;15),"Cadet",IF(AND(AH5&gt;=15,AH5&lt;18),"Junior",IF(AND(AH5&gt;=18,AH5&lt;40),"Senior","Poussin")))))))</f>
        <v>Veteran</v>
      </c>
      <c r="AJ5" s="7" t="str">
        <f>MID(AI5,1,1)</f>
        <v>V</v>
      </c>
      <c r="AK5" s="2" t="s">
        <v>1</v>
      </c>
      <c r="AL5" s="6" t="str">
        <f>MID(AK5,1,1)</f>
        <v>T</v>
      </c>
      <c r="AM5" s="2" t="s">
        <v>129</v>
      </c>
      <c r="AN5" s="5" t="str">
        <f>MID(AM5,1,1)</f>
        <v/>
      </c>
      <c r="AO5" s="5" t="str">
        <f>IF(AL5="V","V",IF(AL5="B","B",CONCATENATE(AL5,AN5,AJ5)))</f>
        <v>TV</v>
      </c>
      <c r="AP5" s="12" t="s">
        <v>19</v>
      </c>
      <c r="AQ5" s="13">
        <f>IF(AP5="","",IF(AP5="oui",parametre!N$2,0))</f>
        <v>0</v>
      </c>
      <c r="AR5" s="1" t="s">
        <v>19</v>
      </c>
      <c r="AS5" s="11">
        <f>IF(AR5="","",IF(AR5="non",0,IF(AR5="oui",IF(AI5="veteran",parametre!N$3,IF(AI5="senior",parametre!N$3,parametre!P$3)))))</f>
        <v>0</v>
      </c>
      <c r="AT5" s="1" t="s">
        <v>19</v>
      </c>
      <c r="AU5" s="11">
        <f>IF(AT5="","",IF(AT5="oui",parametre!N$4,0))</f>
        <v>0</v>
      </c>
      <c r="AV5" s="1" t="s">
        <v>19</v>
      </c>
      <c r="AW5" s="11">
        <f>IF(AV5="","",IF(AV5="oui",parametre!N$5,0))</f>
        <v>0</v>
      </c>
      <c r="AX5" s="1" t="s">
        <v>138</v>
      </c>
      <c r="AY5" s="11">
        <f>IF(AX5="","",_xlfn.NUMBERVALUE(AX5))</f>
        <v>0</v>
      </c>
      <c r="AZ5" s="1" t="s">
        <v>129</v>
      </c>
      <c r="BA5" s="11">
        <f>IF(AO5="","",IF(AO5="v",parametre!U$25,IF(AO5="b",parametre!U$26,IF(AO5="tv",parametre!U$2,IF(AO5="ts",parametre!U$3,IF(AO5="tj",parametre!U$4,IF(AO5="tc",parametre!U$5,IF(AO5="tm",parametre!U$6,IF(AO5="tb",parametre!U$7,IF(AO5="tp",parametre!U$8,IF(AO5="plv",parametre!U$9,IF(AO5="pev",parametre!U$10,IF(AO5="pls",parametre!U$11,IF(AO5="pes",parametre!U$12,IF(AO5="pej",parametre!U$13,IF(AO5="pec",parametre!U$14,IF(AO5="pem",parametre!U$15,IF(AO5="peb",parametre!U$16,IF(AO5="pep",parametre!U$17,IF(AO5="ev",parametre!U$18,IF(AO5="es",parametre!U$19,IF(AO5="ej",parametre!U$20,IF(AO5="ec",parametre!U$21,IF(AO5="em",parametre!U$22,IF(AO5="eb",parametre!U$23,IF(AO5="ep",parametre!U$24,0))))))))))))))))))))))))))</f>
        <v>184</v>
      </c>
      <c r="BB5" s="11">
        <f>IF(AO5="","",IF(AO5="v",parametre!V$25,IF(AO5="b",parametre!V$26,IF(AO5="tv",parametre!V$2,IF(AO5="ts",parametre!V$3,IF(AO5="tj",parametre!V$4,IF(AO5="tc",parametre!V$5,IF(AO5="tm",parametre!V$6,IF(AO5="tb",parametre!V$7,IF(AO5="tp",parametre!V$8,IF(AO5="plv",parametre!V$9,IF(AO5="pev",parametre!V$10,IF(AO5="pls",parametre!V$11,IF(AO5="pes",parametre!V$12,IF(AO5="pej",parametre!V$13,IF(AO5="pec",parametre!V$14,IF(AO5="pem",parametre!V$15,IF(AO5="peb",parametre!V$16,IF(AO5="pep",parametre!V$17,IF(AO5="ev",parametre!V$18,IF(AO5="es",parametre!V$19,IF(AO5="ej",parametre!V$20,IF(AO5="ec",parametre!V$21,IF(AO5="em",parametre!V$22,IF(AO5="eb",parametre!V$23,IF(AO5="ep",parametre!V$24,0))))))))))))))))))))))))))</f>
        <v>125</v>
      </c>
      <c r="BC5" s="11">
        <f>IF(AO5="","",IF(AO5="v",parametre!W$25,IF(AO5="b",parametre!W$26,IF(AO5="tv",parametre!W$2,IF(AO5="ts",parametre!W$3,IF(AO5="tj",parametre!W$4,IF(AO5="tc",parametre!W$5,IF(AO5="tm",parametre!W$6,IF(AO5="tb",parametre!W$7,IF(AO5="tp",parametre!W$8,IF(AO5="plv",parametre!W$9,IF(AO5="pev",parametre!W$10,IF(AO5="pls",parametre!W$11,IF(AO5="pes",parametre!W$12,IF(AO5="pej",parametre!W$13,IF(AO5="pec",parametre!W$14,IF(AO5="pem",parametre!W$15,IF(AO5="peb",parametre!W$16,IF(AO5="pep",parametre!W$17,IF(AO5="ev",parametre!W$18,IF(AO5="es",parametre!W$19,IF(AO5="ej",parametre!W$20,IF(AO5="ec",parametre!W$21,IF(AO5="em",parametre!W$22,IF(AO5="eb",parametre!W$23,IF(AO5="ep",parametre!W$24,0))))))))))))))))))))))))))</f>
        <v>59</v>
      </c>
      <c r="BD5" s="55">
        <f>IF(AO5="","",AQ5+AS5+AU5-AW5-AY5+BA5)</f>
        <v>184</v>
      </c>
      <c r="BE5" s="1">
        <f>IF(Q5="","",_xlfn.NUMBERVALUE(Q5)+_xlfn.NUMBERVALUE(W5)+_xlfn.NUMBERVALUE(AC5))</f>
        <v>150</v>
      </c>
      <c r="BF5" s="1" t="s">
        <v>129</v>
      </c>
      <c r="BG5" s="1" t="s">
        <v>129</v>
      </c>
      <c r="BH5" s="1">
        <v>0</v>
      </c>
      <c r="BI5" s="1">
        <f>IF(BH5="","",_xlfn.NUMBERVALUE(BH5))</f>
        <v>0</v>
      </c>
      <c r="BJ5" s="1" t="s">
        <v>129</v>
      </c>
      <c r="BK5" s="1" t="s">
        <v>129</v>
      </c>
      <c r="BL5" s="1" t="s">
        <v>129</v>
      </c>
      <c r="BM5" s="60">
        <f>IF(BI5="","",_xlfn.NUMBERVALUE(BD5)-_xlfn.NUMBERVALUE(BI5)-_xlfn.NUMBERVALUE(BE5))</f>
        <v>34</v>
      </c>
    </row>
    <row r="6" spans="1:65" ht="18.75" x14ac:dyDescent="0.25">
      <c r="A6" s="57" t="str">
        <f>CONCATENATE(UPPER(D6)," ",PROPER(E6))</f>
        <v>GIRARD Thomas</v>
      </c>
      <c r="B6" s="1" t="s">
        <v>129</v>
      </c>
      <c r="C6" s="1" t="s">
        <v>129</v>
      </c>
      <c r="D6" s="1" t="s">
        <v>151</v>
      </c>
      <c r="E6" s="1" t="s">
        <v>152</v>
      </c>
      <c r="F6" s="1" t="s">
        <v>18</v>
      </c>
      <c r="G6" s="1" t="s">
        <v>129</v>
      </c>
      <c r="H6" s="1" t="s">
        <v>129</v>
      </c>
      <c r="I6" s="1" t="s">
        <v>129</v>
      </c>
      <c r="J6" s="2" t="s">
        <v>129</v>
      </c>
      <c r="K6" s="1" t="s">
        <v>129</v>
      </c>
      <c r="L6" s="1" t="s">
        <v>129</v>
      </c>
      <c r="M6" s="1" t="s">
        <v>129</v>
      </c>
      <c r="N6" s="1" t="s">
        <v>153</v>
      </c>
      <c r="O6" s="44" t="s">
        <v>129</v>
      </c>
      <c r="P6" s="44">
        <v>100</v>
      </c>
      <c r="Q6" s="11">
        <f>IF(P6="","",_xlfn.NUMBERVALUE(P6))</f>
        <v>100</v>
      </c>
      <c r="R6" s="44" t="s">
        <v>129</v>
      </c>
      <c r="S6" s="44" t="s">
        <v>129</v>
      </c>
      <c r="T6" s="44" t="s">
        <v>129</v>
      </c>
      <c r="U6" s="44" t="s">
        <v>129</v>
      </c>
      <c r="V6" s="44" t="s">
        <v>129</v>
      </c>
      <c r="W6" s="11" t="str">
        <f>IF(V6="","",_xlfn.NUMBERVALUE(V6))</f>
        <v/>
      </c>
      <c r="X6" s="44" t="s">
        <v>129</v>
      </c>
      <c r="Y6" s="44" t="s">
        <v>129</v>
      </c>
      <c r="Z6" s="44" t="s">
        <v>129</v>
      </c>
      <c r="AA6" s="44" t="s">
        <v>129</v>
      </c>
      <c r="AB6" s="44" t="s">
        <v>129</v>
      </c>
      <c r="AC6" s="11" t="str">
        <f>IF(AB6="","",_xlfn.NUMBERVALUE(AB6))</f>
        <v/>
      </c>
      <c r="AD6" s="54" t="s">
        <v>129</v>
      </c>
      <c r="AE6" s="54" t="s">
        <v>129</v>
      </c>
      <c r="AF6" s="54" t="s">
        <v>129</v>
      </c>
      <c r="AG6" s="5">
        <f>IF(N6="","",YEAR(N6))</f>
        <v>1999</v>
      </c>
      <c r="AH6" s="5">
        <f>IF(AG6="","",B$1-AG6)</f>
        <v>19</v>
      </c>
      <c r="AI6" s="5" t="str">
        <f>IF(AH6="","",IF(AH6&gt;=40,"Veteran",IF(AND(AH6&gt;=9,AH6&lt;11),"Benjamin",IF(AND(AH6&gt;=11,AH6&lt;13),"Minime",IF(AND(AH6&gt;=13,AH6&lt;15),"Cadet",IF(AND(AH6&gt;=15,AH6&lt;18),"Junior",IF(AND(AH6&gt;=18,AH6&lt;40),"Senior","Poussin")))))))</f>
        <v>Senior</v>
      </c>
      <c r="AJ6" s="7" t="str">
        <f>MID(AI6,1,1)</f>
        <v>S</v>
      </c>
      <c r="AK6" s="2" t="s">
        <v>1</v>
      </c>
      <c r="AL6" s="6" t="str">
        <f>MID(AK6,1,1)</f>
        <v>T</v>
      </c>
      <c r="AM6" s="2" t="s">
        <v>129</v>
      </c>
      <c r="AN6" s="5" t="str">
        <f>MID(AM6,1,1)</f>
        <v/>
      </c>
      <c r="AO6" s="5" t="str">
        <f>IF(AL6="V","V",IF(AL6="B","B",CONCATENATE(AL6,AN6,AJ6)))</f>
        <v>TS</v>
      </c>
      <c r="AP6" s="12" t="s">
        <v>19</v>
      </c>
      <c r="AQ6" s="13">
        <f>IF(AP6="","",IF(AP6="oui",parametre!N$2,0))</f>
        <v>0</v>
      </c>
      <c r="AR6" s="1" t="s">
        <v>9</v>
      </c>
      <c r="AS6" s="11">
        <f>IF(AR6="","",IF(AR6="non",0,IF(AR6="oui",IF(AI6="veteran",parametre!N$3,IF(AI6="senior",parametre!N$3,parametre!P$3)))))</f>
        <v>33</v>
      </c>
      <c r="AT6" s="1" t="s">
        <v>19</v>
      </c>
      <c r="AU6" s="11">
        <f>IF(AT6="","",IF(AT6="oui",parametre!N$4,0))</f>
        <v>0</v>
      </c>
      <c r="AV6" s="1" t="s">
        <v>19</v>
      </c>
      <c r="AW6" s="11">
        <f>IF(AV6="","",IF(AV6="oui",parametre!N$5,0))</f>
        <v>0</v>
      </c>
      <c r="AX6" s="1" t="s">
        <v>138</v>
      </c>
      <c r="AY6" s="11">
        <f>IF(AX6="","",_xlfn.NUMBERVALUE(AX6))</f>
        <v>0</v>
      </c>
      <c r="AZ6" s="1" t="s">
        <v>129</v>
      </c>
      <c r="BA6" s="11">
        <f>IF(AO6="","",IF(AO6="v",parametre!U$25,IF(AO6="b",parametre!U$26,IF(AO6="tv",parametre!U$2,IF(AO6="ts",parametre!U$3,IF(AO6="tj",parametre!U$4,IF(AO6="tc",parametre!U$5,IF(AO6="tm",parametre!U$6,IF(AO6="tb",parametre!U$7,IF(AO6="tp",parametre!U$8,IF(AO6="plv",parametre!U$9,IF(AO6="pev",parametre!U$10,IF(AO6="pls",parametre!U$11,IF(AO6="pes",parametre!U$12,IF(AO6="pej",parametre!U$13,IF(AO6="pec",parametre!U$14,IF(AO6="pem",parametre!U$15,IF(AO6="peb",parametre!U$16,IF(AO6="pep",parametre!U$17,IF(AO6="ev",parametre!U$18,IF(AO6="es",parametre!U$19,IF(AO6="ej",parametre!U$20,IF(AO6="ec",parametre!U$21,IF(AO6="em",parametre!U$22,IF(AO6="eb",parametre!U$23,IF(AO6="ep",parametre!U$24,0))))))))))))))))))))))))))</f>
        <v>184</v>
      </c>
      <c r="BB6" s="11">
        <f>IF(AO6="","",IF(AO6="v",parametre!V$25,IF(AO6="b",parametre!V$26,IF(AO6="tv",parametre!V$2,IF(AO6="ts",parametre!V$3,IF(AO6="tj",parametre!V$4,IF(AO6="tc",parametre!V$5,IF(AO6="tm",parametre!V$6,IF(AO6="tb",parametre!V$7,IF(AO6="tp",parametre!V$8,IF(AO6="plv",parametre!V$9,IF(AO6="pev",parametre!V$10,IF(AO6="pls",parametre!V$11,IF(AO6="pes",parametre!V$12,IF(AO6="pej",parametre!V$13,IF(AO6="pec",parametre!V$14,IF(AO6="pem",parametre!V$15,IF(AO6="peb",parametre!V$16,IF(AO6="pep",parametre!V$17,IF(AO6="ev",parametre!V$18,IF(AO6="es",parametre!V$19,IF(AO6="ej",parametre!V$20,IF(AO6="ec",parametre!V$21,IF(AO6="em",parametre!V$22,IF(AO6="eb",parametre!V$23,IF(AO6="ep",parametre!V$24,0))))))))))))))))))))))))))</f>
        <v>125</v>
      </c>
      <c r="BC6" s="11">
        <f>IF(AO6="","",IF(AO6="v",parametre!W$25,IF(AO6="b",parametre!W$26,IF(AO6="tv",parametre!W$2,IF(AO6="ts",parametre!W$3,IF(AO6="tj",parametre!W$4,IF(AO6="tc",parametre!W$5,IF(AO6="tm",parametre!W$6,IF(AO6="tb",parametre!W$7,IF(AO6="tp",parametre!W$8,IF(AO6="plv",parametre!W$9,IF(AO6="pev",parametre!W$10,IF(AO6="pls",parametre!W$11,IF(AO6="pes",parametre!W$12,IF(AO6="pej",parametre!W$13,IF(AO6="pec",parametre!W$14,IF(AO6="pem",parametre!W$15,IF(AO6="peb",parametre!W$16,IF(AO6="pep",parametre!W$17,IF(AO6="ev",parametre!W$18,IF(AO6="es",parametre!W$19,IF(AO6="ej",parametre!W$20,IF(AO6="ec",parametre!W$21,IF(AO6="em",parametre!W$22,IF(AO6="eb",parametre!W$23,IF(AO6="ep",parametre!W$24,0))))))))))))))))))))))))))</f>
        <v>59</v>
      </c>
      <c r="BD6" s="55">
        <f>IF(AO6="","",AQ6+AS6+AU6-AW6-AY6+BA6)</f>
        <v>217</v>
      </c>
      <c r="BE6" s="1">
        <f>IF(Q6="","",_xlfn.NUMBERVALUE(Q6)+_xlfn.NUMBERVALUE(W6)+_xlfn.NUMBERVALUE(AC6))</f>
        <v>100</v>
      </c>
      <c r="BF6" s="1" t="s">
        <v>129</v>
      </c>
      <c r="BG6" s="1" t="s">
        <v>129</v>
      </c>
      <c r="BH6" s="1" t="s">
        <v>138</v>
      </c>
      <c r="BI6" s="1">
        <f>IF(BH6="","",_xlfn.NUMBERVALUE(BH6))</f>
        <v>0</v>
      </c>
      <c r="BJ6" s="1" t="s">
        <v>129</v>
      </c>
      <c r="BK6" s="1" t="s">
        <v>129</v>
      </c>
      <c r="BL6" s="1" t="s">
        <v>129</v>
      </c>
      <c r="BM6" s="60">
        <f>IF(BI6="","",_xlfn.NUMBERVALUE(BD6)-_xlfn.NUMBERVALUE(BI6)-_xlfn.NUMBERVALUE(BE6))</f>
        <v>117</v>
      </c>
    </row>
    <row r="7" spans="1:65" ht="18.75" x14ac:dyDescent="0.25">
      <c r="A7" s="57" t="str">
        <f>CONCATENATE(UPPER(D7)," ",PROPER(E7))</f>
        <v>NOM Prenom</v>
      </c>
      <c r="B7" s="1" t="s">
        <v>161</v>
      </c>
      <c r="C7" s="1" t="s">
        <v>166</v>
      </c>
      <c r="D7" s="1" t="s">
        <v>155</v>
      </c>
      <c r="E7" s="1" t="s">
        <v>156</v>
      </c>
      <c r="F7" s="1" t="s">
        <v>17</v>
      </c>
      <c r="G7" s="1" t="s">
        <v>158</v>
      </c>
      <c r="H7" s="1" t="s">
        <v>141</v>
      </c>
      <c r="I7" s="1" t="s">
        <v>159</v>
      </c>
      <c r="J7" s="2" t="s">
        <v>160</v>
      </c>
      <c r="K7" s="1" t="s">
        <v>147</v>
      </c>
      <c r="L7" s="1" t="s">
        <v>148</v>
      </c>
      <c r="M7" s="1" t="s">
        <v>167</v>
      </c>
      <c r="N7" s="1" t="s">
        <v>157</v>
      </c>
      <c r="O7" s="44" t="s">
        <v>15</v>
      </c>
      <c r="P7" s="44" t="s">
        <v>164</v>
      </c>
      <c r="Q7" s="11">
        <f>IF(P7="","",_xlfn.NUMBERVALUE(P7))</f>
        <v>200</v>
      </c>
      <c r="R7" s="44" t="s">
        <v>165</v>
      </c>
      <c r="S7" s="44" t="s">
        <v>11</v>
      </c>
      <c r="T7" s="44" t="s">
        <v>166</v>
      </c>
      <c r="U7" s="44" t="s">
        <v>129</v>
      </c>
      <c r="V7" s="44" t="s">
        <v>129</v>
      </c>
      <c r="W7" s="11" t="str">
        <f>IF(V7="","",_xlfn.NUMBERVALUE(V7))</f>
        <v/>
      </c>
      <c r="X7" s="44" t="s">
        <v>129</v>
      </c>
      <c r="Y7" s="44" t="s">
        <v>129</v>
      </c>
      <c r="Z7" s="44" t="s">
        <v>129</v>
      </c>
      <c r="AA7" s="44" t="s">
        <v>129</v>
      </c>
      <c r="AB7" s="44" t="s">
        <v>129</v>
      </c>
      <c r="AC7" s="11" t="str">
        <f>IF(AB7="","",_xlfn.NUMBERVALUE(AB7))</f>
        <v/>
      </c>
      <c r="AD7" s="54" t="s">
        <v>129</v>
      </c>
      <c r="AE7" s="54" t="s">
        <v>129</v>
      </c>
      <c r="AF7" s="54" t="s">
        <v>129</v>
      </c>
      <c r="AG7" s="5">
        <f>IF(N7="","",YEAR(N7))</f>
        <v>2000</v>
      </c>
      <c r="AH7" s="5">
        <f>IF(AG7="","",B$1-AG7)</f>
        <v>18</v>
      </c>
      <c r="AI7" s="5" t="str">
        <f>IF(AH7="","",IF(AH7&gt;=40,"Veteran",IF(AND(AH7&gt;=9,AH7&lt;11),"Benjamin",IF(AND(AH7&gt;=11,AH7&lt;13),"Minime",IF(AND(AH7&gt;=13,AH7&lt;15),"Cadet",IF(AND(AH7&gt;=15,AH7&lt;18),"Junior",IF(AND(AH7&gt;=18,AH7&lt;40),"Senior","Poussin")))))))</f>
        <v>Senior</v>
      </c>
      <c r="AJ7" s="7" t="str">
        <f>MID(AI7,1,1)</f>
        <v>S</v>
      </c>
      <c r="AK7" s="2" t="s">
        <v>1</v>
      </c>
      <c r="AL7" s="6" t="str">
        <f>MID(AK7,1,1)</f>
        <v>T</v>
      </c>
      <c r="AM7" s="2" t="s">
        <v>129</v>
      </c>
      <c r="AN7" s="5" t="str">
        <f>MID(AM7,1,1)</f>
        <v/>
      </c>
      <c r="AO7" s="5" t="str">
        <f>IF(AL7="V","V",IF(AL7="B","B",CONCATENATE(AL7,AN7,AJ7)))</f>
        <v>TS</v>
      </c>
      <c r="AP7" s="12" t="s">
        <v>9</v>
      </c>
      <c r="AQ7" s="13">
        <f>IF(AP7="","",IF(AP7="oui",parametre!N$2,0))</f>
        <v>120</v>
      </c>
      <c r="AR7" s="1" t="s">
        <v>9</v>
      </c>
      <c r="AS7" s="11">
        <f>IF(AR7="","",IF(AR7="non",0,IF(AR7="oui",IF(AI7="veteran",parametre!N$3,IF(AI7="senior",parametre!N$3,parametre!P$3)))))</f>
        <v>33</v>
      </c>
      <c r="AT7" s="1" t="s">
        <v>9</v>
      </c>
      <c r="AU7" s="11">
        <f>IF(AT7="","",IF(AT7="oui",parametre!N$4,0))</f>
        <v>20</v>
      </c>
      <c r="AV7" s="1" t="s">
        <v>9</v>
      </c>
      <c r="AW7" s="11">
        <f>IF(AV7="","",IF(AV7="oui",parametre!N$5,0))</f>
        <v>20</v>
      </c>
      <c r="AX7" s="1" t="s">
        <v>162</v>
      </c>
      <c r="AY7" s="11">
        <f>IF(AX7="","",_xlfn.NUMBERVALUE(AX7))</f>
        <v>120</v>
      </c>
      <c r="AZ7" s="1" t="s">
        <v>163</v>
      </c>
      <c r="BA7" s="11">
        <f>IF(AO7="","",IF(AO7="v",parametre!U$25,IF(AO7="b",parametre!U$26,IF(AO7="tv",parametre!U$2,IF(AO7="ts",parametre!U$3,IF(AO7="tj",parametre!U$4,IF(AO7="tc",parametre!U$5,IF(AO7="tm",parametre!U$6,IF(AO7="tb",parametre!U$7,IF(AO7="tp",parametre!U$8,IF(AO7="plv",parametre!U$9,IF(AO7="pev",parametre!U$10,IF(AO7="pls",parametre!U$11,IF(AO7="pes",parametre!U$12,IF(AO7="pej",parametre!U$13,IF(AO7="pec",parametre!U$14,IF(AO7="pem",parametre!U$15,IF(AO7="peb",parametre!U$16,IF(AO7="pep",parametre!U$17,IF(AO7="ev",parametre!U$18,IF(AO7="es",parametre!U$19,IF(AO7="ej",parametre!U$20,IF(AO7="ec",parametre!U$21,IF(AO7="em",parametre!U$22,IF(AO7="eb",parametre!U$23,IF(AO7="ep",parametre!U$24,0))))))))))))))))))))))))))</f>
        <v>184</v>
      </c>
      <c r="BB7" s="11">
        <f>IF(AO7="","",IF(AO7="v",parametre!V$25,IF(AO7="b",parametre!V$26,IF(AO7="tv",parametre!V$2,IF(AO7="ts",parametre!V$3,IF(AO7="tj",parametre!V$4,IF(AO7="tc",parametre!V$5,IF(AO7="tm",parametre!V$6,IF(AO7="tb",parametre!V$7,IF(AO7="tp",parametre!V$8,IF(AO7="plv",parametre!V$9,IF(AO7="pev",parametre!V$10,IF(AO7="pls",parametre!V$11,IF(AO7="pes",parametre!V$12,IF(AO7="pej",parametre!V$13,IF(AO7="pec",parametre!V$14,IF(AO7="pem",parametre!V$15,IF(AO7="peb",parametre!V$16,IF(AO7="pep",parametre!V$17,IF(AO7="ev",parametre!V$18,IF(AO7="es",parametre!V$19,IF(AO7="ej",parametre!V$20,IF(AO7="ec",parametre!V$21,IF(AO7="em",parametre!V$22,IF(AO7="eb",parametre!V$23,IF(AO7="ep",parametre!V$24,0))))))))))))))))))))))))))</f>
        <v>125</v>
      </c>
      <c r="BC7" s="11">
        <f>IF(AO7="","",IF(AO7="v",parametre!W$25,IF(AO7="b",parametre!W$26,IF(AO7="tv",parametre!W$2,IF(AO7="ts",parametre!W$3,IF(AO7="tj",parametre!W$4,IF(AO7="tc",parametre!W$5,IF(AO7="tm",parametre!W$6,IF(AO7="tb",parametre!W$7,IF(AO7="tp",parametre!W$8,IF(AO7="plv",parametre!W$9,IF(AO7="pev",parametre!W$10,IF(AO7="pls",parametre!W$11,IF(AO7="pes",parametre!W$12,IF(AO7="pej",parametre!W$13,IF(AO7="pec",parametre!W$14,IF(AO7="pem",parametre!W$15,IF(AO7="peb",parametre!W$16,IF(AO7="pep",parametre!W$17,IF(AO7="ev",parametre!W$18,IF(AO7="es",parametre!W$19,IF(AO7="ej",parametre!W$20,IF(AO7="ec",parametre!W$21,IF(AO7="em",parametre!W$22,IF(AO7="eb",parametre!W$23,IF(AO7="ep",parametre!W$24,0))))))))))))))))))))))))))</f>
        <v>59</v>
      </c>
      <c r="BD7" s="55">
        <f>IF(AO7="","",AQ7+AS7+AU7-AW7-AY7+BA7)</f>
        <v>217</v>
      </c>
      <c r="BE7" s="1">
        <f>IF(Q7="","",_xlfn.NUMBERVALUE(Q7)+_xlfn.NUMBERVALUE(W7)+_xlfn.NUMBERVALUE(AC7))</f>
        <v>200</v>
      </c>
      <c r="BF7" s="1" t="s">
        <v>129</v>
      </c>
      <c r="BG7" s="1" t="s">
        <v>129</v>
      </c>
      <c r="BH7" s="1" t="s">
        <v>138</v>
      </c>
      <c r="BI7" s="1">
        <f>IF(BH7="","",_xlfn.NUMBERVALUE(BH7))</f>
        <v>0</v>
      </c>
      <c r="BJ7" s="1" t="s">
        <v>129</v>
      </c>
      <c r="BK7" s="1" t="s">
        <v>129</v>
      </c>
      <c r="BL7" s="1" t="s">
        <v>129</v>
      </c>
      <c r="BM7" s="60">
        <f>IF(BI7="","",_xlfn.NUMBERVALUE(BD7)-_xlfn.NUMBERVALUE(BI7)-_xlfn.NUMBERVALUE(BE7))</f>
        <v>17</v>
      </c>
    </row>
    <row r="8" spans="1:65" ht="18.75" x14ac:dyDescent="0.25">
      <c r="Q8" s="11"/>
      <c r="W8" s="11"/>
      <c r="AC8" s="11"/>
      <c r="AG8" s="5"/>
      <c r="AH8" s="5"/>
      <c r="AI8" s="5"/>
      <c r="AJ8" s="7"/>
      <c r="AL8" s="6"/>
      <c r="AN8" s="5"/>
      <c r="AO8" s="5"/>
      <c r="AP8" s="12"/>
      <c r="AQ8" s="13"/>
      <c r="AS8" s="11"/>
      <c r="AU8" s="11"/>
      <c r="AW8" s="11"/>
      <c r="AY8" s="11"/>
      <c r="BA8" s="11"/>
      <c r="BB8" s="11"/>
      <c r="BC8" s="11"/>
      <c r="BD8" s="55"/>
      <c r="BM8" s="60"/>
    </row>
    <row r="9" spans="1:65" ht="18.75" x14ac:dyDescent="0.25">
      <c r="Q9" s="11"/>
      <c r="W9" s="11"/>
      <c r="AC9" s="11"/>
      <c r="AG9" s="5"/>
      <c r="AH9" s="5"/>
      <c r="AI9" s="5"/>
      <c r="AJ9" s="7"/>
      <c r="AL9" s="6"/>
      <c r="AN9" s="5"/>
      <c r="AO9" s="5"/>
      <c r="AP9" s="12"/>
      <c r="AQ9" s="13"/>
      <c r="AS9" s="11"/>
      <c r="AU9" s="11"/>
      <c r="AW9" s="11"/>
      <c r="AY9" s="11"/>
      <c r="BA9" s="11"/>
      <c r="BB9" s="11"/>
      <c r="BC9" s="11"/>
      <c r="BD9" s="55"/>
      <c r="BM9" s="60"/>
    </row>
    <row r="10" spans="1:65" ht="18.75" x14ac:dyDescent="0.25">
      <c r="Q10" s="11"/>
      <c r="W10" s="11"/>
      <c r="AC10" s="11"/>
      <c r="AG10" s="5"/>
      <c r="AH10" s="5"/>
      <c r="AI10" s="5"/>
      <c r="AJ10" s="7"/>
      <c r="AL10" s="6"/>
      <c r="AN10" s="5"/>
      <c r="AO10" s="5"/>
      <c r="AP10" s="12"/>
      <c r="AQ10" s="13"/>
      <c r="AS10" s="11"/>
      <c r="AU10" s="11"/>
      <c r="AW10" s="11"/>
      <c r="AY10" s="11"/>
      <c r="BA10" s="11"/>
      <c r="BB10" s="11"/>
      <c r="BC10" s="11"/>
      <c r="BD10" s="55"/>
      <c r="BM10" s="60"/>
    </row>
    <row r="11" spans="1:65" ht="18.75" x14ac:dyDescent="0.25">
      <c r="Q11" s="11"/>
      <c r="W11" s="11"/>
      <c r="AC11" s="11"/>
      <c r="AG11" s="5"/>
      <c r="AH11" s="5"/>
      <c r="AI11" s="5"/>
      <c r="AJ11" s="7"/>
      <c r="AL11" s="6"/>
      <c r="AN11" s="5"/>
      <c r="AO11" s="5"/>
      <c r="AP11" s="12"/>
      <c r="AQ11" s="13"/>
      <c r="AS11" s="11"/>
      <c r="AU11" s="11"/>
      <c r="AW11" s="11"/>
      <c r="AY11" s="11"/>
      <c r="BA11" s="11"/>
      <c r="BB11" s="11"/>
      <c r="BC11" s="11"/>
      <c r="BD11" s="55"/>
      <c r="BM11" s="60"/>
    </row>
    <row r="12" spans="1:65" ht="18.75" x14ac:dyDescent="0.25">
      <c r="Q12" s="11"/>
      <c r="W12" s="11"/>
      <c r="AC12" s="11"/>
      <c r="AG12" s="5"/>
      <c r="AH12" s="5"/>
      <c r="AI12" s="5"/>
      <c r="AJ12" s="7"/>
      <c r="AL12" s="6"/>
      <c r="AN12" s="5"/>
      <c r="AO12" s="5"/>
      <c r="AP12" s="12"/>
      <c r="AQ12" s="13"/>
      <c r="AS12" s="11"/>
      <c r="AU12" s="11"/>
      <c r="AW12" s="11"/>
      <c r="AY12" s="11"/>
      <c r="BA12" s="11"/>
      <c r="BB12" s="11"/>
      <c r="BC12" s="11"/>
      <c r="BD12" s="55"/>
      <c r="BM12" s="60"/>
    </row>
    <row r="13" spans="1:65" ht="18.75" x14ac:dyDescent="0.25">
      <c r="Q13" s="11"/>
      <c r="W13" s="11"/>
      <c r="AC13" s="11"/>
      <c r="AG13" s="5"/>
      <c r="AH13" s="5"/>
      <c r="AI13" s="5"/>
      <c r="AJ13" s="7"/>
      <c r="AL13" s="6"/>
      <c r="AN13" s="5"/>
      <c r="AO13" s="5"/>
      <c r="AP13" s="12"/>
      <c r="AQ13" s="13"/>
      <c r="AS13" s="11"/>
      <c r="AU13" s="11"/>
      <c r="AW13" s="11"/>
      <c r="AY13" s="11"/>
      <c r="BA13" s="11"/>
      <c r="BB13" s="11"/>
      <c r="BC13" s="11"/>
      <c r="BD13" s="55"/>
      <c r="BM13" s="60"/>
    </row>
    <row r="14" spans="1:65" ht="18.75" x14ac:dyDescent="0.25">
      <c r="Q14" s="11"/>
      <c r="W14" s="11"/>
      <c r="AC14" s="11"/>
      <c r="AG14" s="5"/>
      <c r="AH14" s="5"/>
      <c r="AI14" s="5"/>
      <c r="AJ14" s="7"/>
      <c r="AL14" s="6"/>
      <c r="AN14" s="5"/>
      <c r="AO14" s="5"/>
      <c r="AP14" s="12"/>
      <c r="AQ14" s="13"/>
      <c r="AS14" s="11"/>
      <c r="AU14" s="11"/>
      <c r="AW14" s="11"/>
      <c r="AY14" s="11"/>
      <c r="BA14" s="11"/>
      <c r="BB14" s="11"/>
      <c r="BC14" s="11"/>
      <c r="BD14" s="55"/>
      <c r="BM14" s="60"/>
    </row>
    <row r="15" spans="1:65" ht="18.75" x14ac:dyDescent="0.25">
      <c r="Q15" s="11"/>
      <c r="W15" s="11"/>
      <c r="AC15" s="11"/>
      <c r="AG15" s="5"/>
      <c r="AH15" s="5"/>
      <c r="AI15" s="5"/>
      <c r="AJ15" s="7"/>
      <c r="AL15" s="6"/>
      <c r="AN15" s="5"/>
      <c r="AO15" s="5"/>
      <c r="AP15" s="12"/>
      <c r="AQ15" s="13"/>
      <c r="AS15" s="11"/>
      <c r="AU15" s="11"/>
      <c r="AW15" s="11"/>
      <c r="AY15" s="11"/>
      <c r="BA15" s="11"/>
      <c r="BB15" s="11"/>
      <c r="BC15" s="11"/>
      <c r="BD15" s="55"/>
      <c r="BM15" s="60"/>
    </row>
    <row r="16" spans="1:65" ht="18.75" x14ac:dyDescent="0.25">
      <c r="Q16" s="11"/>
      <c r="W16" s="11"/>
      <c r="AC16" s="11"/>
      <c r="AG16" s="5"/>
      <c r="AH16" s="5"/>
      <c r="AI16" s="5"/>
      <c r="AJ16" s="7"/>
      <c r="AL16" s="6"/>
      <c r="AN16" s="5"/>
      <c r="AO16" s="5"/>
      <c r="AP16" s="12"/>
      <c r="AQ16" s="13"/>
      <c r="AS16" s="11"/>
      <c r="AU16" s="11"/>
      <c r="AW16" s="11"/>
      <c r="AY16" s="11"/>
      <c r="BA16" s="11"/>
      <c r="BB16" s="11"/>
      <c r="BC16" s="11"/>
      <c r="BD16" s="55"/>
      <c r="BM16" s="60"/>
    </row>
    <row r="17" spans="17:65" ht="18.75" x14ac:dyDescent="0.25">
      <c r="Q17" s="11"/>
      <c r="W17" s="11"/>
      <c r="AC17" s="11"/>
      <c r="AG17" s="5"/>
      <c r="AH17" s="5"/>
      <c r="AI17" s="5"/>
      <c r="AJ17" s="7"/>
      <c r="AL17" s="6"/>
      <c r="AN17" s="5"/>
      <c r="AO17" s="5"/>
      <c r="AP17" s="12"/>
      <c r="AQ17" s="13"/>
      <c r="AS17" s="11"/>
      <c r="AU17" s="11"/>
      <c r="AW17" s="11"/>
      <c r="AY17" s="11"/>
      <c r="BA17" s="11"/>
      <c r="BB17" s="11"/>
      <c r="BC17" s="11"/>
      <c r="BD17" s="55"/>
      <c r="BM17" s="60"/>
    </row>
    <row r="18" spans="17:65" ht="18.75" x14ac:dyDescent="0.25">
      <c r="Q18" s="11"/>
      <c r="W18" s="11"/>
      <c r="AC18" s="11"/>
      <c r="AG18" s="5"/>
      <c r="AH18" s="5"/>
      <c r="AI18" s="5"/>
      <c r="AJ18" s="7"/>
      <c r="AL18" s="6"/>
      <c r="AN18" s="5"/>
      <c r="AO18" s="5"/>
      <c r="AP18" s="12"/>
      <c r="AQ18" s="13"/>
      <c r="AS18" s="11"/>
      <c r="AU18" s="11"/>
      <c r="AW18" s="11"/>
      <c r="AY18" s="11"/>
      <c r="BA18" s="11"/>
      <c r="BB18" s="11"/>
      <c r="BC18" s="11"/>
      <c r="BD18" s="55"/>
    </row>
    <row r="19" spans="17:65" ht="18.75" x14ac:dyDescent="0.25">
      <c r="Q19" s="11"/>
      <c r="W19" s="11"/>
      <c r="AC19" s="11"/>
      <c r="AG19" s="5"/>
      <c r="AH19" s="5"/>
      <c r="AI19" s="5"/>
      <c r="AJ19" s="7"/>
      <c r="AL19" s="6"/>
      <c r="AN19" s="5"/>
      <c r="AO19" s="5"/>
      <c r="AP19" s="12"/>
      <c r="AQ19" s="13"/>
      <c r="AS19" s="11"/>
      <c r="AU19" s="11"/>
      <c r="AW19" s="11"/>
      <c r="AY19" s="11"/>
      <c r="BA19" s="11"/>
      <c r="BB19" s="11"/>
      <c r="BC19" s="11"/>
      <c r="BD19" s="55"/>
    </row>
    <row r="20" spans="17:65" ht="18.75" x14ac:dyDescent="0.25">
      <c r="Q20" s="11"/>
      <c r="W20" s="11"/>
      <c r="AC20" s="11"/>
      <c r="AG20" s="5"/>
      <c r="AH20" s="5"/>
      <c r="AI20" s="5"/>
      <c r="AJ20" s="7"/>
      <c r="AL20" s="6"/>
      <c r="AN20" s="5"/>
      <c r="AO20" s="5"/>
      <c r="AP20" s="12"/>
      <c r="AQ20" s="13"/>
      <c r="AS20" s="11"/>
      <c r="AU20" s="11"/>
      <c r="AW20" s="11"/>
      <c r="AY20" s="11"/>
      <c r="BA20" s="11"/>
      <c r="BB20" s="11"/>
      <c r="BC20" s="11"/>
      <c r="BD20" s="55"/>
    </row>
    <row r="21" spans="17:65" ht="18.75" x14ac:dyDescent="0.25">
      <c r="Q21" s="11"/>
      <c r="W21" s="11"/>
      <c r="AC21" s="11"/>
      <c r="AG21" s="5"/>
      <c r="AH21" s="5"/>
      <c r="AI21" s="5"/>
      <c r="AJ21" s="7"/>
      <c r="AL21" s="6"/>
      <c r="AN21" s="5"/>
      <c r="AO21" s="5"/>
      <c r="AP21" s="12"/>
      <c r="AQ21" s="13"/>
      <c r="AS21" s="11"/>
      <c r="AU21" s="11"/>
      <c r="AW21" s="11"/>
      <c r="AY21" s="11"/>
      <c r="BA21" s="11"/>
      <c r="BB21" s="11"/>
      <c r="BC21" s="11"/>
      <c r="BD21" s="55"/>
    </row>
    <row r="22" spans="17:65" ht="18.75" x14ac:dyDescent="0.25">
      <c r="Q22" s="11"/>
      <c r="W22" s="11"/>
      <c r="AC22" s="11"/>
      <c r="AG22" s="5"/>
      <c r="AH22" s="5"/>
      <c r="AI22" s="5"/>
      <c r="AJ22" s="7"/>
      <c r="AL22" s="6"/>
      <c r="AN22" s="5"/>
      <c r="AO22" s="5"/>
      <c r="AP22" s="12"/>
      <c r="AQ22" s="13"/>
      <c r="AS22" s="11"/>
      <c r="AU22" s="11"/>
      <c r="AW22" s="11"/>
      <c r="AY22" s="11"/>
      <c r="BA22" s="11"/>
      <c r="BB22" s="11"/>
      <c r="BC22" s="11"/>
      <c r="BD22" s="55"/>
    </row>
    <row r="23" spans="17:65" ht="18.75" x14ac:dyDescent="0.25">
      <c r="Q23" s="11"/>
      <c r="W23" s="11"/>
      <c r="AC23" s="11"/>
      <c r="AG23" s="5"/>
      <c r="AH23" s="5"/>
      <c r="AI23" s="5"/>
      <c r="AJ23" s="7"/>
      <c r="AL23" s="6"/>
      <c r="AN23" s="5"/>
      <c r="AO23" s="5"/>
      <c r="AP23" s="12"/>
      <c r="AQ23" s="13"/>
      <c r="AS23" s="11"/>
      <c r="AU23" s="11"/>
      <c r="AW23" s="11"/>
      <c r="AY23" s="11"/>
      <c r="BA23" s="11"/>
      <c r="BB23" s="11"/>
      <c r="BC23" s="11"/>
      <c r="BD23" s="55"/>
    </row>
    <row r="24" spans="17:65" ht="18.75" x14ac:dyDescent="0.25">
      <c r="Q24" s="11"/>
      <c r="W24" s="11"/>
      <c r="AC24" s="11"/>
      <c r="AG24" s="5"/>
      <c r="AH24" s="5"/>
      <c r="AI24" s="5"/>
      <c r="AJ24" s="7"/>
      <c r="AL24" s="6"/>
      <c r="AN24" s="5"/>
      <c r="AO24" s="5"/>
      <c r="AP24" s="12"/>
      <c r="AQ24" s="13"/>
      <c r="AS24" s="11"/>
      <c r="AU24" s="11"/>
      <c r="AW24" s="11"/>
      <c r="AY24" s="11"/>
      <c r="BA24" s="11"/>
      <c r="BB24" s="11"/>
      <c r="BC24" s="11"/>
      <c r="BD24" s="55"/>
    </row>
    <row r="25" spans="17:65" ht="18.75" x14ac:dyDescent="0.25">
      <c r="Q25" s="11"/>
      <c r="W25" s="11"/>
      <c r="AC25" s="11"/>
      <c r="AG25" s="5"/>
      <c r="AH25" s="5"/>
      <c r="AI25" s="5"/>
      <c r="AJ25" s="7"/>
      <c r="AL25" s="6"/>
      <c r="AN25" s="5"/>
      <c r="AO25" s="5"/>
      <c r="AP25" s="12"/>
      <c r="AQ25" s="13"/>
      <c r="AS25" s="11"/>
      <c r="AU25" s="11"/>
      <c r="AW25" s="11"/>
      <c r="AY25" s="11"/>
      <c r="BA25" s="11"/>
      <c r="BB25" s="11"/>
      <c r="BC25" s="11"/>
      <c r="BD25" s="55"/>
    </row>
    <row r="26" spans="17:65" ht="18.75" x14ac:dyDescent="0.25">
      <c r="Q26" s="11"/>
      <c r="W26" s="11"/>
      <c r="AC26" s="11"/>
      <c r="AG26" s="5"/>
      <c r="AH26" s="5"/>
      <c r="AI26" s="5"/>
      <c r="AJ26" s="7"/>
      <c r="AL26" s="6"/>
      <c r="AN26" s="5"/>
      <c r="AO26" s="5"/>
      <c r="AP26" s="12"/>
      <c r="AQ26" s="13"/>
      <c r="AS26" s="11"/>
      <c r="AU26" s="11"/>
      <c r="AW26" s="11"/>
      <c r="AY26" s="11"/>
      <c r="BA26" s="11"/>
      <c r="BB26" s="11"/>
      <c r="BC26" s="11"/>
      <c r="BD26" s="55"/>
    </row>
    <row r="27" spans="17:65" ht="18.75" x14ac:dyDescent="0.25">
      <c r="Q27" s="11"/>
      <c r="W27" s="11"/>
      <c r="AC27" s="11"/>
      <c r="AG27" s="5"/>
      <c r="AH27" s="5"/>
      <c r="AI27" s="5"/>
      <c r="AJ27" s="7"/>
      <c r="AL27" s="6"/>
      <c r="AN27" s="5"/>
      <c r="AO27" s="5"/>
      <c r="AP27" s="12"/>
      <c r="AQ27" s="13"/>
      <c r="AS27" s="11"/>
      <c r="AU27" s="11"/>
      <c r="AW27" s="11"/>
      <c r="AY27" s="11"/>
      <c r="BA27" s="11"/>
      <c r="BB27" s="11"/>
      <c r="BC27" s="11"/>
      <c r="BD27" s="55"/>
    </row>
    <row r="28" spans="17:65" ht="18.75" x14ac:dyDescent="0.25">
      <c r="Q28" s="11"/>
      <c r="W28" s="11"/>
      <c r="AC28" s="11"/>
      <c r="AG28" s="5"/>
      <c r="AH28" s="5"/>
      <c r="AI28" s="5"/>
      <c r="AJ28" s="7"/>
      <c r="AL28" s="6"/>
      <c r="AN28" s="5"/>
      <c r="AO28" s="5"/>
      <c r="AP28" s="12"/>
      <c r="AQ28" s="13"/>
      <c r="AS28" s="11"/>
      <c r="AU28" s="11"/>
      <c r="AW28" s="11"/>
      <c r="AY28" s="11"/>
      <c r="BA28" s="11"/>
      <c r="BB28" s="11"/>
      <c r="BC28" s="11"/>
      <c r="BD28" s="55"/>
    </row>
    <row r="29" spans="17:65" ht="18.75" x14ac:dyDescent="0.25">
      <c r="Q29" s="11"/>
      <c r="W29" s="11"/>
      <c r="AC29" s="11"/>
      <c r="AG29" s="5"/>
      <c r="AH29" s="5"/>
      <c r="AI29" s="5"/>
      <c r="AJ29" s="7"/>
      <c r="AL29" s="6"/>
      <c r="AN29" s="5"/>
      <c r="AO29" s="5"/>
      <c r="AP29" s="12"/>
      <c r="AQ29" s="13"/>
      <c r="AS29" s="11"/>
      <c r="AU29" s="11"/>
      <c r="AW29" s="11"/>
      <c r="AY29" s="11"/>
      <c r="BA29" s="11"/>
      <c r="BB29" s="11"/>
      <c r="BC29" s="11"/>
      <c r="BD29" s="55"/>
    </row>
    <row r="30" spans="17:65" ht="18.75" x14ac:dyDescent="0.25">
      <c r="Q30" s="11"/>
      <c r="W30" s="11"/>
      <c r="AC30" s="11"/>
      <c r="AG30" s="5"/>
      <c r="AH30" s="5"/>
      <c r="AI30" s="5"/>
      <c r="AJ30" s="7"/>
      <c r="AL30" s="6"/>
      <c r="AN30" s="5"/>
      <c r="AO30" s="5"/>
      <c r="AP30" s="12"/>
      <c r="AQ30" s="13"/>
      <c r="AS30" s="11"/>
      <c r="AU30" s="11"/>
      <c r="AW30" s="11"/>
      <c r="AY30" s="11"/>
      <c r="BA30" s="11"/>
      <c r="BB30" s="11"/>
      <c r="BC30" s="11"/>
      <c r="BD30" s="55"/>
    </row>
    <row r="31" spans="17:65" ht="18.75" x14ac:dyDescent="0.25">
      <c r="Q31" s="11"/>
      <c r="W31" s="11"/>
      <c r="AC31" s="11"/>
      <c r="AG31" s="5"/>
      <c r="AH31" s="5"/>
      <c r="AI31" s="5"/>
      <c r="AJ31" s="7"/>
      <c r="AL31" s="6"/>
      <c r="AN31" s="5"/>
      <c r="AO31" s="5"/>
      <c r="AP31" s="12"/>
      <c r="AQ31" s="13"/>
      <c r="AS31" s="11"/>
      <c r="AU31" s="11"/>
      <c r="AW31" s="11"/>
      <c r="AY31" s="11"/>
      <c r="BA31" s="11"/>
      <c r="BB31" s="11"/>
      <c r="BC31" s="11"/>
      <c r="BD31" s="55"/>
    </row>
    <row r="32" spans="17:65" ht="18.75" x14ac:dyDescent="0.25">
      <c r="Q32" s="11"/>
      <c r="W32" s="11"/>
      <c r="AC32" s="11"/>
      <c r="AG32" s="5"/>
      <c r="AH32" s="5"/>
      <c r="AI32" s="5"/>
      <c r="AJ32" s="7"/>
      <c r="AL32" s="6"/>
      <c r="AN32" s="5"/>
      <c r="AO32" s="5"/>
      <c r="AP32" s="12"/>
      <c r="AQ32" s="13"/>
      <c r="AS32" s="11"/>
      <c r="AU32" s="11"/>
      <c r="AW32" s="11"/>
      <c r="AY32" s="11"/>
      <c r="BA32" s="11"/>
      <c r="BB32" s="11"/>
      <c r="BC32" s="11"/>
      <c r="BD32" s="55"/>
    </row>
    <row r="33" spans="1:65" ht="18.75" x14ac:dyDescent="0.25">
      <c r="Q33" s="11"/>
      <c r="W33" s="11"/>
      <c r="AC33" s="11"/>
      <c r="AG33" s="5"/>
      <c r="AH33" s="5"/>
      <c r="AI33" s="5"/>
      <c r="AJ33" s="7"/>
      <c r="AL33" s="6"/>
      <c r="AN33" s="5"/>
      <c r="AO33" s="5"/>
      <c r="AP33" s="12"/>
      <c r="AQ33" s="13"/>
      <c r="AS33" s="11"/>
      <c r="AU33" s="11"/>
      <c r="AW33" s="11"/>
      <c r="AY33" s="11"/>
      <c r="BA33" s="11"/>
      <c r="BB33" s="11"/>
      <c r="BC33" s="11"/>
      <c r="BD33" s="55"/>
    </row>
    <row r="34" spans="1:65" ht="18.75" x14ac:dyDescent="0.25">
      <c r="Q34" s="11"/>
      <c r="W34" s="11"/>
      <c r="AC34" s="11"/>
      <c r="AG34" s="5"/>
      <c r="AH34" s="5"/>
      <c r="AI34" s="5"/>
      <c r="AJ34" s="7"/>
      <c r="AL34" s="6"/>
      <c r="AN34" s="5"/>
      <c r="AO34" s="5"/>
      <c r="AP34" s="12"/>
      <c r="AQ34" s="13"/>
      <c r="AS34" s="11"/>
      <c r="AU34" s="11"/>
      <c r="AW34" s="11"/>
      <c r="AY34" s="11"/>
      <c r="BA34" s="11"/>
      <c r="BB34" s="11"/>
      <c r="BC34" s="11"/>
      <c r="BD34" s="55"/>
    </row>
    <row r="35" spans="1:65" ht="18.75" x14ac:dyDescent="0.25">
      <c r="Q35" s="11"/>
      <c r="W35" s="11"/>
      <c r="AC35" s="11"/>
      <c r="AG35" s="5"/>
      <c r="AH35" s="5"/>
      <c r="AI35" s="5"/>
      <c r="AJ35" s="7"/>
      <c r="AL35" s="6"/>
      <c r="AN35" s="5"/>
      <c r="AO35" s="5"/>
      <c r="AP35" s="12"/>
      <c r="AQ35" s="13"/>
      <c r="AS35" s="11"/>
      <c r="AU35" s="11"/>
      <c r="AW35" s="11"/>
      <c r="AY35" s="11"/>
      <c r="BA35" s="11"/>
      <c r="BB35" s="11"/>
      <c r="BC35" s="11"/>
      <c r="BD35" s="55"/>
    </row>
    <row r="36" spans="1:65" ht="18.75" x14ac:dyDescent="0.25">
      <c r="Q36" s="11"/>
      <c r="W36" s="11"/>
      <c r="AC36" s="11"/>
      <c r="AG36" s="5"/>
      <c r="AH36" s="5"/>
      <c r="AI36" s="5"/>
      <c r="AJ36" s="7"/>
      <c r="AL36" s="6"/>
      <c r="AN36" s="5"/>
      <c r="AO36" s="5"/>
      <c r="AP36" s="12"/>
      <c r="AQ36" s="13"/>
      <c r="AS36" s="11"/>
      <c r="AU36" s="11"/>
      <c r="AW36" s="11"/>
      <c r="AY36" s="11"/>
      <c r="BA36" s="11"/>
      <c r="BB36" s="11"/>
      <c r="BC36" s="11"/>
      <c r="BD36" s="55"/>
    </row>
    <row r="37" spans="1:65" ht="18.75" x14ac:dyDescent="0.25">
      <c r="Q37" s="11"/>
      <c r="W37" s="11"/>
      <c r="AC37" s="11"/>
      <c r="AG37" s="5"/>
      <c r="AH37" s="5"/>
      <c r="AI37" s="5"/>
      <c r="AJ37" s="7"/>
      <c r="AL37" s="6"/>
      <c r="AN37" s="5"/>
      <c r="AO37" s="5"/>
      <c r="AP37" s="12"/>
      <c r="AQ37" s="13"/>
      <c r="AS37" s="11"/>
      <c r="AU37" s="11"/>
      <c r="AW37" s="11"/>
      <c r="AY37" s="11"/>
      <c r="BA37" s="11"/>
      <c r="BB37" s="11"/>
      <c r="BC37" s="11"/>
      <c r="BD37" s="55"/>
    </row>
    <row r="38" spans="1:65" ht="18.75" x14ac:dyDescent="0.25">
      <c r="Q38" s="11"/>
      <c r="W38" s="11"/>
      <c r="AC38" s="11"/>
      <c r="AG38" s="5"/>
      <c r="AH38" s="5"/>
      <c r="AI38" s="5"/>
      <c r="AJ38" s="7"/>
      <c r="AL38" s="6"/>
      <c r="AN38" s="5"/>
      <c r="AO38" s="5"/>
      <c r="AP38" s="12"/>
      <c r="AQ38" s="13"/>
      <c r="AS38" s="11"/>
      <c r="AU38" s="11"/>
      <c r="AW38" s="11"/>
      <c r="AY38" s="11"/>
      <c r="BA38" s="11"/>
      <c r="BB38" s="11"/>
      <c r="BC38" s="11"/>
      <c r="BD38" s="55"/>
    </row>
    <row r="39" spans="1:65" ht="18.75" x14ac:dyDescent="0.25">
      <c r="Q39" s="11"/>
      <c r="W39" s="11"/>
      <c r="AC39" s="11"/>
      <c r="AG39" s="5"/>
      <c r="AH39" s="5"/>
      <c r="AI39" s="5"/>
      <c r="AJ39" s="7"/>
      <c r="AL39" s="6"/>
      <c r="AN39" s="5"/>
      <c r="AO39" s="5"/>
      <c r="AP39" s="12"/>
      <c r="AQ39" s="13"/>
      <c r="AS39" s="11"/>
      <c r="AU39" s="11"/>
      <c r="AW39" s="11"/>
      <c r="AY39" s="11"/>
      <c r="BA39" s="11"/>
      <c r="BB39" s="11"/>
      <c r="BC39" s="11"/>
      <c r="BD39" s="55"/>
    </row>
    <row r="40" spans="1:65" ht="18.75" x14ac:dyDescent="0.25">
      <c r="Q40" s="11"/>
      <c r="W40" s="11"/>
      <c r="AC40" s="11"/>
      <c r="AG40" s="5"/>
      <c r="AH40" s="5"/>
      <c r="AI40" s="5"/>
      <c r="AJ40" s="7"/>
      <c r="AL40" s="6"/>
      <c r="AN40" s="5"/>
      <c r="AO40" s="5"/>
      <c r="AP40" s="12"/>
      <c r="AQ40" s="13"/>
      <c r="AS40" s="11"/>
      <c r="AU40" s="11"/>
      <c r="AW40" s="11"/>
      <c r="AY40" s="11"/>
      <c r="BA40" s="11"/>
      <c r="BB40" s="11"/>
      <c r="BC40" s="11"/>
      <c r="BD40" s="55"/>
    </row>
    <row r="41" spans="1:65" ht="18.75" x14ac:dyDescent="0.25">
      <c r="Q41" s="11"/>
      <c r="W41" s="11"/>
      <c r="AC41" s="11"/>
      <c r="AG41" s="5"/>
      <c r="AH41" s="5"/>
      <c r="AI41" s="5"/>
      <c r="AJ41" s="7"/>
      <c r="AL41" s="6"/>
      <c r="AN41" s="5"/>
      <c r="AO41" s="5"/>
      <c r="AP41" s="12"/>
      <c r="AQ41" s="13"/>
      <c r="AS41" s="11"/>
      <c r="AU41" s="11"/>
      <c r="AW41" s="11"/>
      <c r="AY41" s="11"/>
      <c r="BA41" s="11"/>
      <c r="BB41" s="11"/>
      <c r="BC41" s="11"/>
      <c r="BD41" s="55"/>
    </row>
    <row r="42" spans="1:65" ht="18.75" x14ac:dyDescent="0.25">
      <c r="Q42" s="11"/>
      <c r="W42" s="11"/>
      <c r="AC42" s="11"/>
      <c r="AG42" s="5"/>
      <c r="AH42" s="5"/>
      <c r="AI42" s="5"/>
      <c r="AJ42" s="7"/>
      <c r="AL42" s="6"/>
      <c r="AN42" s="5"/>
      <c r="AO42" s="5"/>
      <c r="AP42" s="12"/>
      <c r="AQ42" s="13"/>
      <c r="AS42" s="11"/>
      <c r="AU42" s="11"/>
      <c r="AW42" s="11"/>
      <c r="AY42" s="11"/>
      <c r="BA42" s="11"/>
      <c r="BB42" s="11"/>
      <c r="BC42" s="11"/>
      <c r="BD42" s="55"/>
    </row>
    <row r="43" spans="1:65" ht="18.75" x14ac:dyDescent="0.25">
      <c r="Q43" s="11"/>
      <c r="W43" s="11"/>
      <c r="AC43" s="11"/>
      <c r="AG43" s="5"/>
      <c r="AH43" s="5"/>
      <c r="AI43" s="5"/>
      <c r="AJ43" s="7"/>
      <c r="AL43" s="6"/>
      <c r="AN43" s="5"/>
      <c r="AO43" s="5"/>
      <c r="AP43" s="12"/>
      <c r="AQ43" s="13"/>
      <c r="AS43" s="11"/>
      <c r="AU43" s="11"/>
      <c r="AW43" s="11"/>
      <c r="AY43" s="11"/>
      <c r="BA43" s="11"/>
      <c r="BB43" s="11"/>
      <c r="BC43" s="11"/>
      <c r="BD43" s="55"/>
    </row>
    <row r="44" spans="1:65" ht="18.75" x14ac:dyDescent="0.25">
      <c r="Q44" s="11"/>
      <c r="W44" s="11"/>
      <c r="AC44" s="11"/>
      <c r="AG44" s="5"/>
      <c r="AH44" s="5"/>
      <c r="AI44" s="5"/>
      <c r="AJ44" s="7"/>
      <c r="AL44" s="6"/>
      <c r="AN44" s="5"/>
      <c r="AO44" s="5"/>
      <c r="AP44" s="12"/>
      <c r="AQ44" s="13"/>
      <c r="AS44" s="11"/>
      <c r="AU44" s="11"/>
      <c r="AW44" s="11"/>
      <c r="AY44" s="11"/>
      <c r="BA44" s="11"/>
      <c r="BB44" s="11"/>
      <c r="BC44" s="11"/>
      <c r="BD44" s="55"/>
    </row>
    <row r="45" spans="1:65" ht="18.75" x14ac:dyDescent="0.25">
      <c r="Q45" s="11"/>
      <c r="W45" s="11"/>
      <c r="AC45" s="11"/>
      <c r="AG45" s="5"/>
      <c r="AH45" s="5"/>
      <c r="AI45" s="5"/>
      <c r="AJ45" s="7"/>
      <c r="AL45" s="6"/>
      <c r="AN45" s="5"/>
      <c r="AO45" s="5"/>
      <c r="AP45" s="12"/>
      <c r="AQ45" s="13"/>
      <c r="AS45" s="11"/>
      <c r="AU45" s="11"/>
      <c r="AW45" s="11"/>
      <c r="AY45" s="11"/>
      <c r="BA45" s="11"/>
      <c r="BB45" s="11"/>
      <c r="BC45" s="11"/>
      <c r="BD45" s="55"/>
    </row>
    <row r="46" spans="1:65" ht="18.75" x14ac:dyDescent="0.25">
      <c r="Q46" s="11"/>
      <c r="W46" s="11"/>
      <c r="AC46" s="11"/>
      <c r="AG46" s="5"/>
      <c r="AH46" s="5"/>
      <c r="AI46" s="5"/>
      <c r="AJ46" s="7"/>
      <c r="AL46" s="6"/>
      <c r="AN46" s="5"/>
      <c r="AO46" s="5"/>
      <c r="AP46" s="12"/>
      <c r="AQ46" s="13"/>
      <c r="AS46" s="11"/>
      <c r="AU46" s="11"/>
      <c r="AW46" s="11"/>
      <c r="AY46" s="11"/>
      <c r="BA46" s="11"/>
      <c r="BB46" s="11"/>
      <c r="BC46" s="11"/>
      <c r="BD46" s="55"/>
    </row>
    <row r="47" spans="1:65" ht="18.75" x14ac:dyDescent="0.25">
      <c r="Q47" s="11"/>
      <c r="W47" s="11"/>
      <c r="AC47" s="11"/>
      <c r="AG47" s="5"/>
      <c r="AH47" s="5"/>
      <c r="AI47" s="5"/>
      <c r="AJ47" s="7"/>
      <c r="AL47" s="6"/>
      <c r="AN47" s="5"/>
      <c r="AO47" s="5"/>
      <c r="AP47" s="12"/>
      <c r="AQ47" s="13"/>
      <c r="AS47" s="11"/>
      <c r="AU47" s="11"/>
      <c r="AW47" s="11"/>
      <c r="AY47" s="11"/>
      <c r="BA47" s="11"/>
      <c r="BB47" s="11"/>
      <c r="BC47" s="11"/>
      <c r="BD47" s="55"/>
    </row>
    <row r="48" spans="1:65" s="4" customFormat="1" ht="18.75" x14ac:dyDescent="0.25">
      <c r="A48" s="57"/>
      <c r="B48" s="1"/>
      <c r="C48" s="1"/>
      <c r="D48" s="1"/>
      <c r="E48" s="1"/>
      <c r="F48" s="1"/>
      <c r="G48" s="1"/>
      <c r="H48" s="1"/>
      <c r="I48" s="1"/>
      <c r="J48" s="2"/>
      <c r="K48" s="1"/>
      <c r="L48" s="1"/>
      <c r="M48" s="1"/>
      <c r="N48" s="1"/>
      <c r="O48" s="44"/>
      <c r="P48" s="44"/>
      <c r="Q48" s="11"/>
      <c r="R48" s="44"/>
      <c r="S48" s="44"/>
      <c r="T48" s="44"/>
      <c r="U48" s="44"/>
      <c r="V48" s="44"/>
      <c r="W48" s="11"/>
      <c r="X48" s="44"/>
      <c r="Y48" s="44"/>
      <c r="Z48" s="44"/>
      <c r="AA48" s="44"/>
      <c r="AB48" s="44"/>
      <c r="AC48" s="11"/>
      <c r="AD48" s="54"/>
      <c r="AE48" s="54"/>
      <c r="AF48" s="54"/>
      <c r="AG48" s="5"/>
      <c r="AH48" s="5"/>
      <c r="AI48" s="5"/>
      <c r="AJ48" s="7"/>
      <c r="AK48" s="2"/>
      <c r="AL48" s="6"/>
      <c r="AM48" s="2"/>
      <c r="AN48" s="5"/>
      <c r="AO48" s="5"/>
      <c r="AP48" s="12"/>
      <c r="AQ48" s="13"/>
      <c r="AR48" s="1"/>
      <c r="AS48" s="11"/>
      <c r="AT48" s="1"/>
      <c r="AU48" s="11"/>
      <c r="AV48" s="1"/>
      <c r="AW48" s="11"/>
      <c r="AX48" s="1"/>
      <c r="AY48" s="11"/>
      <c r="AZ48" s="1"/>
      <c r="BA48" s="11"/>
      <c r="BB48" s="11"/>
      <c r="BC48" s="11"/>
      <c r="BD48" s="55"/>
      <c r="BE48" s="1"/>
      <c r="BF48" s="1"/>
      <c r="BG48" s="1"/>
      <c r="BH48" s="1"/>
      <c r="BI48" s="1"/>
      <c r="BJ48" s="1"/>
      <c r="BK48" s="1"/>
      <c r="BL48" s="1"/>
      <c r="BM48" s="1"/>
    </row>
    <row r="49" spans="1:65" ht="18.75" x14ac:dyDescent="0.25">
      <c r="Q49" s="11"/>
      <c r="W49" s="11"/>
      <c r="AC49" s="11"/>
      <c r="AG49" s="5"/>
      <c r="AH49" s="5"/>
      <c r="AI49" s="5"/>
      <c r="AJ49" s="7"/>
      <c r="AL49" s="6"/>
      <c r="AN49" s="5"/>
      <c r="AO49" s="5"/>
      <c r="AP49" s="12"/>
      <c r="AQ49" s="13"/>
      <c r="AS49" s="11"/>
      <c r="AU49" s="11"/>
      <c r="AW49" s="11"/>
      <c r="AY49" s="11"/>
      <c r="BA49" s="11"/>
      <c r="BB49" s="11"/>
      <c r="BC49" s="11"/>
      <c r="BD49" s="55"/>
    </row>
    <row r="50" spans="1:65" ht="18.75" x14ac:dyDescent="0.25">
      <c r="Q50" s="11"/>
      <c r="W50" s="11"/>
      <c r="AC50" s="11"/>
      <c r="AG50" s="5"/>
      <c r="AH50" s="5"/>
      <c r="AI50" s="5"/>
      <c r="AJ50" s="7"/>
      <c r="AL50" s="6"/>
      <c r="AN50" s="5"/>
      <c r="AO50" s="5"/>
      <c r="AP50" s="12"/>
      <c r="AQ50" s="13"/>
      <c r="AS50" s="11"/>
      <c r="AU50" s="11"/>
      <c r="AW50" s="11"/>
      <c r="AY50" s="11"/>
      <c r="BA50" s="11"/>
      <c r="BB50" s="11"/>
      <c r="BC50" s="11"/>
      <c r="BD50" s="55"/>
    </row>
    <row r="51" spans="1:65" ht="19.5" thickBot="1" x14ac:dyDescent="0.3">
      <c r="Q51" s="11"/>
      <c r="W51" s="11"/>
      <c r="AC51" s="11"/>
      <c r="AG51" s="5"/>
      <c r="AH51" s="5"/>
      <c r="AI51" s="5"/>
      <c r="AJ51" s="7"/>
      <c r="AL51" s="6"/>
      <c r="AN51" s="5"/>
      <c r="AO51" s="5"/>
      <c r="AP51" s="14"/>
      <c r="AQ51" s="15"/>
      <c r="AS51" s="11"/>
      <c r="AU51" s="11"/>
      <c r="AW51" s="11"/>
      <c r="AY51" s="11"/>
      <c r="BA51" s="11"/>
      <c r="BB51" s="11"/>
      <c r="BC51" s="11"/>
      <c r="BD51" s="55"/>
    </row>
    <row r="52" spans="1:65" ht="19.5" thickBot="1" x14ac:dyDescent="0.3">
      <c r="A52" s="4"/>
      <c r="B52" s="4"/>
      <c r="C52" s="4"/>
      <c r="D52" s="4"/>
      <c r="E52" s="4"/>
      <c r="F52" s="4"/>
      <c r="G52" s="4"/>
      <c r="H52" s="4"/>
      <c r="I52" s="4"/>
      <c r="J52" s="3"/>
      <c r="K52" s="4"/>
      <c r="L52" s="4"/>
      <c r="M52" s="4"/>
      <c r="N52" s="4"/>
      <c r="O52" s="4"/>
      <c r="P52" s="4"/>
      <c r="Q52" s="11"/>
      <c r="R52" s="4"/>
      <c r="S52" s="4"/>
      <c r="T52" s="4"/>
      <c r="U52" s="4"/>
      <c r="V52" s="4"/>
      <c r="W52" s="11"/>
      <c r="X52" s="4"/>
      <c r="Y52" s="4"/>
      <c r="Z52" s="4"/>
      <c r="AA52" s="4"/>
      <c r="AB52" s="4"/>
      <c r="AC52" s="11"/>
      <c r="AD52" s="4"/>
      <c r="AE52" s="4"/>
      <c r="AF52" s="4"/>
      <c r="AG52" s="5"/>
      <c r="AH52" s="5"/>
      <c r="AI52" s="5"/>
      <c r="AJ52" s="7"/>
      <c r="AK52" s="3"/>
      <c r="AL52" s="6"/>
      <c r="AN52" s="5"/>
      <c r="AO52" s="5"/>
      <c r="AP52" s="4"/>
      <c r="AQ52" s="15"/>
      <c r="AR52" s="4"/>
      <c r="AS52" s="11"/>
      <c r="AT52" s="4"/>
      <c r="AU52" s="11"/>
      <c r="AV52" s="4"/>
      <c r="AW52" s="11"/>
      <c r="AX52" s="4"/>
      <c r="AY52" s="11"/>
      <c r="AZ52" s="57"/>
      <c r="BA52" s="11"/>
      <c r="BB52" s="11"/>
      <c r="BC52" s="11"/>
      <c r="BD52" s="55"/>
      <c r="BE52" s="57"/>
      <c r="BF52" s="4"/>
      <c r="BG52" s="4"/>
      <c r="BH52" s="4"/>
      <c r="BI52" s="4"/>
      <c r="BJ52" s="4"/>
      <c r="BK52" s="4"/>
      <c r="BL52" s="4"/>
      <c r="BM52" s="4"/>
    </row>
  </sheetData>
  <mergeCells count="9">
    <mergeCell ref="C1:M1"/>
    <mergeCell ref="AP3:AZ3"/>
    <mergeCell ref="BF3:BL3"/>
    <mergeCell ref="O3:T3"/>
    <mergeCell ref="U3:Z3"/>
    <mergeCell ref="AA3:AF3"/>
    <mergeCell ref="C3:N3"/>
    <mergeCell ref="AG3:AO3"/>
    <mergeCell ref="BA3:BE3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parametre</vt:lpstr>
      <vt:lpstr>Accueil</vt:lpstr>
      <vt:lpstr>BDD_licencies</vt:lpstr>
      <vt:lpstr>licence</vt:lpstr>
      <vt:lpstr>Promotionnelle</vt:lpstr>
      <vt:lpstr>reponse</vt:lpstr>
      <vt:lpstr>sexe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thev</cp:lastModifiedBy>
  <dcterms:created xsi:type="dcterms:W3CDTF">2019-01-16T08:07:57Z</dcterms:created>
  <dcterms:modified xsi:type="dcterms:W3CDTF">2019-01-21T22:09:14Z</dcterms:modified>
</cp:coreProperties>
</file>