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20" yWindow="-120" windowWidth="29040" windowHeight="15840"/>
  </bookViews>
  <sheets>
    <sheet name="Menu" sheetId="1" r:id="rId1"/>
    <sheet name="Liste_complete" sheetId="2" r:id="rId2"/>
    <sheet name="Fiche de vie" sheetId="3" r:id="rId3"/>
    <sheet name="Planning" sheetId="8" r:id="rId4"/>
    <sheet name="CV_Pied à coulisse" sheetId="6" r:id="rId5"/>
    <sheet name="FNC" sheetId="5" r:id="rId6"/>
    <sheet name="Listes_diverses" sheetId="4" r:id="rId7"/>
  </sheets>
  <definedNames>
    <definedName name="_xlnm._FilterDatabase" localSheetId="1" hidden="1">Liste_complete!$A$1:$Q$1</definedName>
    <definedName name="_xlnm._FilterDatabase" localSheetId="3" hidden="1">Planning!$A$1:$H$5</definedName>
    <definedName name="_xlnm.Criteria" localSheetId="3">Planning!$J$1:$K$2</definedName>
    <definedName name="critères">Planning!$J$1:$K$2</definedName>
    <definedName name="_xlnm.Print_Area" localSheetId="2">'Fiche de vie'!$A$1:$K$36</definedName>
    <definedName name="_xlnm.Print_Area" localSheetId="3">Planning!$A$1:$H$5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8" l="1"/>
  <c r="A4" i="8"/>
  <c r="A5" i="8"/>
  <c r="B4" i="8"/>
  <c r="B5" i="8"/>
  <c r="C4" i="8"/>
  <c r="C5" i="8"/>
  <c r="D4" i="8"/>
  <c r="D5" i="8"/>
  <c r="F4" i="8"/>
  <c r="F5" i="8"/>
  <c r="G4" i="8"/>
  <c r="G5" i="8"/>
  <c r="H4" i="8"/>
  <c r="H5" i="8"/>
  <c r="A3" i="8"/>
  <c r="B3" i="8"/>
  <c r="C3" i="8"/>
  <c r="D3" i="8"/>
  <c r="F3" i="8"/>
  <c r="G3" i="8"/>
  <c r="H3" i="8"/>
  <c r="G2" i="8" l="1"/>
  <c r="F2" i="8"/>
  <c r="D2" i="8"/>
  <c r="C2" i="8"/>
  <c r="B2" i="8"/>
  <c r="A2" i="8"/>
  <c r="F7" i="3" l="1"/>
  <c r="O4" i="2" l="1"/>
  <c r="O5" i="2"/>
  <c r="O3" i="2"/>
  <c r="H20" i="3" l="1"/>
  <c r="F20" i="3"/>
  <c r="D20" i="3"/>
  <c r="B20" i="3"/>
  <c r="A16" i="3" l="1"/>
  <c r="I11" i="3"/>
  <c r="J8" i="3"/>
  <c r="B11" i="3"/>
  <c r="B8" i="3"/>
  <c r="K8" i="3"/>
  <c r="G8" i="3"/>
  <c r="D8" i="3"/>
  <c r="I7" i="3"/>
  <c r="B13" i="3"/>
  <c r="B12" i="3"/>
  <c r="G11" i="3"/>
  <c r="K12" i="3"/>
  <c r="I12" i="3"/>
  <c r="D23" i="6" l="1" a="1"/>
  <c r="D23" i="6" s="1"/>
  <c r="D22" i="6"/>
  <c r="D21" i="6"/>
  <c r="I17" i="6"/>
  <c r="H17" i="6"/>
  <c r="E17" i="6"/>
  <c r="D17" i="6"/>
  <c r="C17" i="6"/>
  <c r="J16" i="6"/>
  <c r="I16" i="6"/>
  <c r="H16" i="6"/>
  <c r="E16" i="6"/>
  <c r="D16" i="6"/>
  <c r="C16" i="6"/>
  <c r="H6" i="6"/>
  <c r="J1" i="5" l="1"/>
  <c r="O2" i="2" l="1"/>
  <c r="H2" i="8" s="1"/>
  <c r="G12" i="3" l="1"/>
  <c r="J1" i="3"/>
</calcChain>
</file>

<file path=xl/sharedStrings.xml><?xml version="1.0" encoding="utf-8"?>
<sst xmlns="http://schemas.openxmlformats.org/spreadsheetml/2006/main" count="285" uniqueCount="208">
  <si>
    <t>ID</t>
  </si>
  <si>
    <t>Designation</t>
  </si>
  <si>
    <t>Type</t>
  </si>
  <si>
    <t>Date d'entrée</t>
  </si>
  <si>
    <t>Date de prochaine verification</t>
  </si>
  <si>
    <t>Etat</t>
  </si>
  <si>
    <t>FORMULAIRE</t>
  </si>
  <si>
    <t>Procedure</t>
  </si>
  <si>
    <t>TL-</t>
  </si>
  <si>
    <t>TF-</t>
  </si>
  <si>
    <t>Tampon lisse</t>
  </si>
  <si>
    <t>Tampon fileté</t>
  </si>
  <si>
    <t>BL-</t>
  </si>
  <si>
    <t>Bague lisse</t>
  </si>
  <si>
    <t>BF-</t>
  </si>
  <si>
    <t>Bague filetée</t>
  </si>
  <si>
    <t>PAC-</t>
  </si>
  <si>
    <t>Pied à coulisse</t>
  </si>
  <si>
    <t>JDP-</t>
  </si>
  <si>
    <t>Jauge de profondeur</t>
  </si>
  <si>
    <t>Cale</t>
  </si>
  <si>
    <t>Comparateur</t>
  </si>
  <si>
    <t>Pepitas</t>
  </si>
  <si>
    <t>Alesometre</t>
  </si>
  <si>
    <t>Mic-</t>
  </si>
  <si>
    <t>Micrometre</t>
  </si>
  <si>
    <t>PAC-B18156273</t>
  </si>
  <si>
    <t>Mitutoyo</t>
  </si>
  <si>
    <t>CD-15APX</t>
  </si>
  <si>
    <t>0-150mm</t>
  </si>
  <si>
    <t>Contrôle</t>
  </si>
  <si>
    <t>Conforme</t>
  </si>
  <si>
    <t>Non conforme</t>
  </si>
  <si>
    <t>A verifier</t>
  </si>
  <si>
    <t>Statut</t>
  </si>
  <si>
    <t>Utilisable</t>
  </si>
  <si>
    <t>Non utilisable</t>
  </si>
  <si>
    <t>Restriction d'utilisation</t>
  </si>
  <si>
    <t>Gabarit</t>
  </si>
  <si>
    <t>Gab-</t>
  </si>
  <si>
    <t>Etalon</t>
  </si>
  <si>
    <t>Etal-</t>
  </si>
  <si>
    <t>Al-</t>
  </si>
  <si>
    <t>Pep-</t>
  </si>
  <si>
    <t>Comp-</t>
  </si>
  <si>
    <t>Cal-</t>
  </si>
  <si>
    <t>Appareil neuf</t>
  </si>
  <si>
    <t>Rebuter</t>
  </si>
  <si>
    <t>En sommeil</t>
  </si>
  <si>
    <t>1-</t>
  </si>
  <si>
    <t xml:space="preserve"> Planning</t>
  </si>
  <si>
    <t>2-</t>
  </si>
  <si>
    <t>3-</t>
  </si>
  <si>
    <t>B18156273</t>
  </si>
  <si>
    <t>Verification d'appareil</t>
  </si>
  <si>
    <t>4-</t>
  </si>
  <si>
    <t>PV</t>
  </si>
  <si>
    <t>Periodicité</t>
  </si>
  <si>
    <t>18/01/2019</t>
  </si>
  <si>
    <t>Fiche de vie metrologique</t>
  </si>
  <si>
    <t xml:space="preserve">FNC N°: </t>
  </si>
  <si>
    <t xml:space="preserve">Date d'ouverture : </t>
  </si>
  <si>
    <t xml:space="preserve">Date de vérification  de  l'ECME: </t>
  </si>
  <si>
    <t>A compléter par l'émetteur</t>
  </si>
  <si>
    <t>Information sur l'ECME</t>
  </si>
  <si>
    <t xml:space="preserve">Désignation : </t>
  </si>
  <si>
    <t xml:space="preserve">N° identification : </t>
  </si>
  <si>
    <t xml:space="preserve">Attribution/sous attribution : </t>
  </si>
  <si>
    <t xml:space="preserve">Date de la précédente vérification : </t>
  </si>
  <si>
    <t>Description de la non-conformité</t>
  </si>
  <si>
    <t>Détection interne</t>
  </si>
  <si>
    <t>Détection externe</t>
  </si>
  <si>
    <t>Hors spécification</t>
  </si>
  <si>
    <t>Défaut fonctionnel</t>
  </si>
  <si>
    <t>Autre</t>
  </si>
  <si>
    <t xml:space="preserve">Détail du défaut :
</t>
  </si>
  <si>
    <t xml:space="preserve">Nom: </t>
  </si>
  <si>
    <t xml:space="preserve">Date: </t>
  </si>
  <si>
    <t>Visa:</t>
  </si>
  <si>
    <t>Diffusion de cette fiche aux affaires réglementaires pour prise en compte dans les dossiers de gestion de risques</t>
  </si>
  <si>
    <t>A compléter par le service utilisateur</t>
  </si>
  <si>
    <t>Types de produits testés avec cet ECME:</t>
  </si>
  <si>
    <t>La non-conformité affecte-t-elle les produits ?</t>
  </si>
  <si>
    <t>Oui, pourquoi :</t>
  </si>
  <si>
    <t>Non, pourquoi :</t>
  </si>
  <si>
    <t>Dans les cas où (oui = la non conformité affecte les produits) :
- l’ECME est utilisé pour délivrer un certificat de conformité de produits (ex : banc de test final)
- l’ECME appartient au service vérification/prototype
- l’ECME est utilisé lors des installations ou des maintenances</t>
  </si>
  <si>
    <t>Dans les cas où (non = la non conformité n'affecte pas les produits) :
- l'ECME n'a pas était utilisé depuis la dernière vérification
- la non-conformité n'affecte pas les produits Maquet
- le calibre non conforme n'est pas utilisé
- les mesures non-conformes rentre dans les spécifications Maquet</t>
  </si>
  <si>
    <t>Nom:</t>
  </si>
  <si>
    <t>Date:</t>
  </si>
  <si>
    <t>Devenir de l'ECME</t>
  </si>
  <si>
    <t>Reforme</t>
  </si>
  <si>
    <t>Remise en état</t>
  </si>
  <si>
    <t>Autres</t>
  </si>
  <si>
    <t xml:space="preserve">Pourquoi: </t>
  </si>
  <si>
    <t>Non-conformité soldée le :</t>
  </si>
  <si>
    <t>Designation :</t>
  </si>
  <si>
    <t>Identification de l'appareil :</t>
  </si>
  <si>
    <t>Etat :</t>
  </si>
  <si>
    <t>SN</t>
  </si>
  <si>
    <t>Marque</t>
  </si>
  <si>
    <t>Model</t>
  </si>
  <si>
    <t>Capacité</t>
  </si>
  <si>
    <t>Attribution</t>
  </si>
  <si>
    <t>Sous-attribution</t>
  </si>
  <si>
    <t>Date de derniere verification</t>
  </si>
  <si>
    <t>Statut :</t>
  </si>
  <si>
    <t xml:space="preserve">La vérification des pieds à coulisse digitaux est effectuée </t>
  </si>
  <si>
    <t>suivant l'instruction d'étalonnage INS11-1-1</t>
  </si>
  <si>
    <t>Repère appareil                   :</t>
  </si>
  <si>
    <t>REMPLIR LES CASES BLANCHES</t>
  </si>
  <si>
    <t>Périodicité d'étalonnage     :</t>
  </si>
  <si>
    <t>Date prochain étalonnage :</t>
  </si>
  <si>
    <t>Utilisation                             :</t>
  </si>
  <si>
    <t xml:space="preserve">   Lieu de stockage :</t>
  </si>
  <si>
    <t>1 - Détermination de l'erreur de justesse Ej</t>
  </si>
  <si>
    <t>2 - Détermination de l'erreur de fidélité Ef</t>
  </si>
  <si>
    <t>Valeur lue en mm</t>
  </si>
  <si>
    <t xml:space="preserve"> Val. conv. Cales
Mesure n°</t>
  </si>
  <si>
    <t>Mesure n°</t>
  </si>
  <si>
    <t>1° position
(coté règle)</t>
  </si>
  <si>
    <t>2° position
(coté extrémité)</t>
  </si>
  <si>
    <t>Différence moyenne</t>
  </si>
  <si>
    <t>Moyenne Vi</t>
  </si>
  <si>
    <t>Erreur Ej</t>
  </si>
  <si>
    <t>Erreur Ef</t>
  </si>
  <si>
    <t>.</t>
  </si>
  <si>
    <t>3 - Déduction de l'erreur intrinsèque de l'appareil Ei</t>
  </si>
  <si>
    <t>Erreur intrinsèque Ei   :</t>
  </si>
  <si>
    <t>nouvelle vérification</t>
  </si>
  <si>
    <t>Erreur de justesse Ej  :</t>
  </si>
  <si>
    <t>Erreur de fidélité Ef     :</t>
  </si>
  <si>
    <t>Date de la precedente verification :</t>
  </si>
  <si>
    <t>Perdu</t>
  </si>
  <si>
    <t>Commentaire</t>
  </si>
  <si>
    <t>Date de la prochaine verification :</t>
  </si>
  <si>
    <t>Periodicité :</t>
  </si>
  <si>
    <t>Procedure :</t>
  </si>
  <si>
    <t>Information sur l'appareil :</t>
  </si>
  <si>
    <t>Type :</t>
  </si>
  <si>
    <t>Numero de serie :</t>
  </si>
  <si>
    <t>Model :</t>
  </si>
  <si>
    <t>Marque :</t>
  </si>
  <si>
    <t>Attribution/sous-attribution :</t>
  </si>
  <si>
    <t>Lieu de verification</t>
  </si>
  <si>
    <t>Interne</t>
  </si>
  <si>
    <t>Externe</t>
  </si>
  <si>
    <t>Etat de l'appareil :</t>
  </si>
  <si>
    <t>En cours</t>
  </si>
  <si>
    <t>mois</t>
  </si>
  <si>
    <t>Commentaire :</t>
  </si>
  <si>
    <t>Date de creation :</t>
  </si>
  <si>
    <t>Fiche de vie</t>
  </si>
  <si>
    <t>Constat :</t>
  </si>
  <si>
    <t>Historique :</t>
  </si>
  <si>
    <t>Type d'intervention :</t>
  </si>
  <si>
    <t>Creation/modification et impression de la fiche appareil</t>
  </si>
  <si>
    <t>Type d'intervention</t>
  </si>
  <si>
    <t>Date :</t>
  </si>
  <si>
    <t>Intervenant :</t>
  </si>
  <si>
    <t>N° d'intervention :</t>
  </si>
  <si>
    <t>1</t>
  </si>
  <si>
    <t>Verification</t>
  </si>
  <si>
    <t>Etalonnage</t>
  </si>
  <si>
    <t>Maintenance</t>
  </si>
  <si>
    <t>Rebut</t>
  </si>
  <si>
    <t>Modification du statut</t>
  </si>
  <si>
    <t/>
  </si>
  <si>
    <t>Enregistrement</t>
  </si>
  <si>
    <t>GA</t>
  </si>
  <si>
    <t>Creation</t>
  </si>
  <si>
    <t>F04-B2-12-27742</t>
  </si>
  <si>
    <t>Faro</t>
  </si>
  <si>
    <t>Gage</t>
  </si>
  <si>
    <t>Controle</t>
  </si>
  <si>
    <t>Bras de mesure</t>
  </si>
  <si>
    <t>NA (Externe)</t>
  </si>
  <si>
    <t>\\DS_LERO\control\Metrologie\Constat\2019\19-02-MB201131-S.pdf</t>
  </si>
  <si>
    <t>Colonne de mesure</t>
  </si>
  <si>
    <t>Projecteur de profil</t>
  </si>
  <si>
    <t>Colonne De Mesure</t>
  </si>
  <si>
    <t>Linear Height 600</t>
  </si>
  <si>
    <t>600Mm</t>
  </si>
  <si>
    <t>\\Ds_Lero\Control\Metrologie\Constat\2019\19-02-Mb201051-L.Pdf</t>
  </si>
  <si>
    <t>Projecteur De Profil</t>
  </si>
  <si>
    <t>Pj-A3000</t>
  </si>
  <si>
    <t>200X100</t>
  </si>
  <si>
    <t>\\Ds_Lero\Control\Metrologie\Constat\2019\19-02-Mb200950-S.Pdf</t>
  </si>
  <si>
    <t>19/02/2019</t>
  </si>
  <si>
    <t>MQP electronique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</si>
  <si>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</si>
  <si>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</si>
  <si>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</si>
  <si>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</si>
  <si>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</si>
  <si>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</si>
  <si>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</si>
  <si>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</si>
  <si>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</si>
  <si>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</si>
  <si>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</si>
  <si>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</si>
  <si>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</si>
  <si>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</si>
  <si>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N° d'intervention :2</t>
  </si>
  <si>
    <t>Type d'intervention :3</t>
  </si>
  <si>
    <t>Date :4</t>
  </si>
  <si>
    <t>Intervenant :5</t>
  </si>
  <si>
    <t>Commentaire :6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</si>
</sst>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0.000"/>
    <numFmt numFmtId="165" formatCode="0.0&quot; µm&quot;"/>
    <numFmt numFmtId="166" formatCode="General&quot; mm&quot;"/>
    <numFmt numFmtId="167" formatCode="0&quot; µm&quot;"/>
    <numFmt numFmtId="168" formatCode="_-* #,##0.00000\ _F_-;\-* #,##0.00000\ _F_-;_-* \-??\ _F_-;_-@_-"/>
    <numFmt numFmtId="169" formatCode="&quot;+/-&quot;0&quot; µm&quot;"/>
    <numFmt numFmtId="170" formatCode="&quot;+/-&quot;General&quot; µm&quot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6"/>
      <color theme="1"/>
      <name val="Times New Roman"/>
      <family val="1"/>
    </font>
    <font>
      <i/>
      <sz val="11"/>
      <color theme="0"/>
      <name val="Times New Roman"/>
      <family val="1"/>
    </font>
    <font>
      <b/>
      <sz val="12"/>
      <color theme="0"/>
      <name val="Times New Roman"/>
      <family val="1"/>
    </font>
    <font>
      <b/>
      <sz val="8"/>
      <color theme="1"/>
      <name val="Times New Roman"/>
      <family val="1"/>
    </font>
    <font>
      <i/>
      <sz val="6"/>
      <color theme="1"/>
      <name val="Times New Roman"/>
      <family val="1"/>
    </font>
    <font>
      <b/>
      <i/>
      <sz val="10"/>
      <color theme="0"/>
      <name val="Times New Roman"/>
      <family val="1"/>
    </font>
    <font>
      <b/>
      <i/>
      <u/>
      <sz val="10"/>
      <color theme="1"/>
      <name val="Times New Roman"/>
      <family val="1"/>
    </font>
    <font>
      <b/>
      <i/>
      <sz val="12"/>
      <color rgb="FFFF0000"/>
      <name val="Times New Roman"/>
      <family val="1"/>
    </font>
    <font>
      <b/>
      <sz val="12"/>
      <color theme="1"/>
      <name val="Times New Roman"/>
      <family val="1"/>
    </font>
    <font>
      <b/>
      <i/>
      <u/>
      <sz val="10"/>
      <color theme="0"/>
      <name val="Times New Roman"/>
      <family val="1"/>
    </font>
    <font>
      <b/>
      <i/>
      <sz val="6"/>
      <color theme="1"/>
      <name val="Times New Roman"/>
      <family val="1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u/>
      <sz val="10"/>
      <name val="Arial"/>
      <family val="2"/>
    </font>
    <font>
      <b/>
      <i/>
      <sz val="10"/>
      <color theme="1"/>
      <name val="Times New Roman"/>
      <family val="1"/>
    </font>
    <font>
      <b/>
      <i/>
      <sz val="14"/>
      <color theme="0"/>
      <name val="Times New Roman"/>
      <family val="1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47"/>
        <bgColor indexed="22"/>
      </patternFill>
    </fill>
    <fill>
      <patternFill patternType="solid">
        <fgColor indexed="40"/>
        <bgColor indexed="49"/>
      </patternFill>
    </fill>
    <fill>
      <patternFill patternType="solid">
        <fgColor indexed="43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59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medium">
        <color indexed="59"/>
      </left>
      <right style="medium">
        <color indexed="59"/>
      </right>
      <top style="medium">
        <color indexed="59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4"/>
      </top>
      <bottom style="thin">
        <color theme="4" tint="0.39997558519241921"/>
      </bottom>
      <diagonal/>
    </border>
  </borders>
  <cellStyleXfs count="3">
    <xf numFmtId="0" fontId="0" fillId="0" borderId="0"/>
    <xf numFmtId="43" fontId="16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22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5" fillId="2" borderId="0" xfId="0" applyFont="1" applyFill="1" applyAlignment="1">
      <alignment horizontal="center" vertical="center"/>
    </xf>
    <xf numFmtId="49" fontId="5" fillId="2" borderId="0" xfId="0" applyNumberFormat="1" applyFont="1" applyFill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3" borderId="0" xfId="0" applyFill="1"/>
    <xf numFmtId="0" fontId="19" fillId="3" borderId="0" xfId="0" applyFont="1" applyFill="1"/>
    <xf numFmtId="0" fontId="19" fillId="3" borderId="29" xfId="0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17" fillId="3" borderId="0" xfId="0" applyFont="1" applyFill="1" applyAlignment="1">
      <alignment horizontal="left"/>
    </xf>
    <xf numFmtId="0" fontId="17" fillId="4" borderId="29" xfId="0" applyFont="1" applyFill="1" applyBorder="1" applyAlignment="1">
      <alignment horizontal="center"/>
    </xf>
    <xf numFmtId="17" fontId="17" fillId="4" borderId="29" xfId="0" applyNumberFormat="1" applyFont="1" applyFill="1" applyBorder="1" applyAlignment="1">
      <alignment horizontal="center"/>
    </xf>
    <xf numFmtId="0" fontId="20" fillId="3" borderId="0" xfId="0" applyFont="1" applyFill="1" applyAlignment="1">
      <alignment horizontal="center"/>
    </xf>
    <xf numFmtId="0" fontId="21" fillId="3" borderId="0" xfId="0" applyFont="1" applyFill="1"/>
    <xf numFmtId="0" fontId="19" fillId="5" borderId="29" xfId="0" applyFont="1" applyFill="1" applyBorder="1" applyAlignment="1">
      <alignment horizontal="center"/>
    </xf>
    <xf numFmtId="0" fontId="19" fillId="5" borderId="29" xfId="0" applyFont="1" applyFill="1" applyBorder="1" applyAlignment="1">
      <alignment horizontal="left" wrapText="1"/>
    </xf>
    <xf numFmtId="164" fontId="19" fillId="6" borderId="29" xfId="1" applyNumberFormat="1" applyFont="1" applyFill="1" applyBorder="1" applyAlignment="1" applyProtection="1">
      <alignment horizontal="center" vertical="center"/>
      <protection locked="0"/>
    </xf>
    <xf numFmtId="0" fontId="19" fillId="5" borderId="29" xfId="0" applyFont="1" applyFill="1" applyBorder="1" applyAlignment="1">
      <alignment horizontal="center" vertical="center" wrapText="1"/>
    </xf>
    <xf numFmtId="164" fontId="19" fillId="6" borderId="29" xfId="0" applyNumberFormat="1" applyFont="1" applyFill="1" applyBorder="1" applyAlignment="1" applyProtection="1">
      <alignment horizontal="center"/>
      <protection locked="0"/>
    </xf>
    <xf numFmtId="0" fontId="0" fillId="6" borderId="29" xfId="0" applyFill="1" applyBorder="1" applyAlignment="1" applyProtection="1">
      <alignment horizontal="center"/>
      <protection locked="0"/>
    </xf>
    <xf numFmtId="0" fontId="19" fillId="4" borderId="29" xfId="0" applyFont="1" applyFill="1" applyBorder="1" applyAlignment="1">
      <alignment horizontal="center"/>
    </xf>
    <xf numFmtId="165" fontId="0" fillId="4" borderId="29" xfId="0" applyNumberFormat="1" applyFill="1" applyBorder="1" applyAlignment="1">
      <alignment horizontal="center"/>
    </xf>
    <xf numFmtId="166" fontId="17" fillId="3" borderId="31" xfId="0" applyNumberFormat="1" applyFont="1" applyFill="1" applyBorder="1" applyAlignment="1">
      <alignment horizontal="center"/>
    </xf>
    <xf numFmtId="167" fontId="17" fillId="4" borderId="29" xfId="0" applyNumberFormat="1" applyFont="1" applyFill="1" applyBorder="1" applyAlignment="1">
      <alignment horizontal="center"/>
    </xf>
    <xf numFmtId="168" fontId="0" fillId="3" borderId="0" xfId="0" applyNumberFormat="1" applyFill="1"/>
    <xf numFmtId="0" fontId="20" fillId="3" borderId="0" xfId="0" applyFont="1" applyFill="1" applyAlignment="1">
      <alignment horizontal="left"/>
    </xf>
    <xf numFmtId="169" fontId="17" fillId="4" borderId="29" xfId="0" applyNumberFormat="1" applyFont="1" applyFill="1" applyBorder="1" applyAlignment="1">
      <alignment horizontal="center"/>
    </xf>
    <xf numFmtId="170" fontId="17" fillId="4" borderId="29" xfId="0" applyNumberFormat="1" applyFont="1" applyFill="1" applyBorder="1" applyAlignment="1">
      <alignment horizontal="center"/>
    </xf>
    <xf numFmtId="0" fontId="2" fillId="0" borderId="13" xfId="0" applyFont="1" applyBorder="1" applyAlignment="1">
      <alignment vertical="center"/>
    </xf>
    <xf numFmtId="0" fontId="22" fillId="7" borderId="13" xfId="0" applyFont="1" applyFill="1" applyBorder="1" applyAlignment="1">
      <alignment horizontal="left" vertical="center"/>
    </xf>
    <xf numFmtId="0" fontId="22" fillId="7" borderId="28" xfId="0" applyFont="1" applyFill="1" applyBorder="1" applyAlignment="1">
      <alignment horizontal="left" vertical="center"/>
    </xf>
    <xf numFmtId="0" fontId="2" fillId="0" borderId="33" xfId="0" applyFont="1" applyBorder="1" applyAlignment="1">
      <alignment vertical="center"/>
    </xf>
    <xf numFmtId="0" fontId="2" fillId="0" borderId="20" xfId="0" applyFont="1" applyBorder="1" applyAlignment="1">
      <alignment horizontal="right" vertical="center"/>
    </xf>
    <xf numFmtId="0" fontId="2" fillId="0" borderId="21" xfId="0" applyFont="1" applyBorder="1" applyAlignment="1">
      <alignment horizontal="left" vertical="center"/>
    </xf>
    <xf numFmtId="0" fontId="22" fillId="7" borderId="38" xfId="0" applyFont="1" applyFill="1" applyBorder="1" applyAlignment="1">
      <alignment horizontal="left" vertical="center"/>
    </xf>
    <xf numFmtId="0" fontId="2" fillId="0" borderId="33" xfId="0" applyFont="1" applyBorder="1" applyAlignment="1">
      <alignment horizontal="left" vertical="center"/>
    </xf>
    <xf numFmtId="0" fontId="22" fillId="7" borderId="34" xfId="0" applyFont="1" applyFill="1" applyBorder="1" applyAlignment="1">
      <alignment horizontal="left" vertical="center"/>
    </xf>
    <xf numFmtId="0" fontId="5" fillId="8" borderId="0" xfId="0" applyFont="1" applyFill="1" applyAlignment="1">
      <alignment horizontal="center" vertical="center"/>
    </xf>
    <xf numFmtId="0" fontId="5" fillId="8" borderId="40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5" fillId="8" borderId="41" xfId="0" applyFont="1" applyFill="1" applyBorder="1" applyAlignment="1">
      <alignment horizontal="center" vertical="center"/>
    </xf>
    <xf numFmtId="49" fontId="2" fillId="0" borderId="41" xfId="0" applyNumberFormat="1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2" fillId="0" borderId="26" xfId="0" applyFont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2" fillId="7" borderId="24" xfId="0" applyFont="1" applyFill="1" applyBorder="1" applyAlignment="1">
      <alignment horizontal="left" vertical="center"/>
    </xf>
    <xf numFmtId="0" fontId="22" fillId="7" borderId="27" xfId="0" applyFont="1" applyFill="1" applyBorder="1" applyAlignment="1">
      <alignment horizontal="left" vertical="center"/>
    </xf>
    <xf numFmtId="14" fontId="2" fillId="0" borderId="42" xfId="0" applyNumberFormat="1" applyFont="1" applyBorder="1" applyAlignment="1">
      <alignment horizontal="left" vertical="center"/>
    </xf>
    <xf numFmtId="0" fontId="22" fillId="7" borderId="43" xfId="0" applyFont="1" applyFill="1" applyBorder="1" applyAlignment="1">
      <alignment horizontal="left" vertical="center"/>
    </xf>
    <xf numFmtId="0" fontId="1" fillId="0" borderId="40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2" fillId="0" borderId="7" xfId="0" applyFont="1" applyBorder="1"/>
    <xf numFmtId="0" fontId="2" fillId="0" borderId="12" xfId="0" applyFont="1" applyBorder="1"/>
    <xf numFmtId="0" fontId="2" fillId="9" borderId="7" xfId="0" applyFont="1" applyFill="1" applyBorder="1"/>
    <xf numFmtId="14" fontId="2" fillId="0" borderId="33" xfId="0" applyNumberFormat="1" applyFont="1" applyBorder="1" applyAlignment="1">
      <alignment horizontal="left" vertical="center"/>
    </xf>
    <xf numFmtId="0" fontId="26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14" fontId="27" fillId="2" borderId="0" xfId="0" applyNumberFormat="1" applyFont="1" applyFill="1" applyBorder="1" applyAlignment="1">
      <alignment horizontal="center" vertical="center"/>
    </xf>
    <xf numFmtId="14" fontId="27" fillId="2" borderId="46" xfId="0" applyNumberFormat="1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/>
    </xf>
    <xf numFmtId="0" fontId="2" fillId="0" borderId="13" xfId="0" applyFont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1" xfId="0" applyFont="1" applyBorder="1" applyAlignment="1">
      <alignment horizontal="center"/>
    </xf>
    <xf numFmtId="0" fontId="5" fillId="8" borderId="2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23" fillId="8" borderId="24" xfId="0" applyFont="1" applyFill="1" applyBorder="1" applyAlignment="1">
      <alignment horizontal="center" vertical="center"/>
    </xf>
    <xf numFmtId="0" fontId="23" fillId="8" borderId="25" xfId="0" applyFont="1" applyFill="1" applyBorder="1" applyAlignment="1">
      <alignment horizontal="center" vertical="center"/>
    </xf>
    <xf numFmtId="0" fontId="23" fillId="8" borderId="26" xfId="0" applyFont="1" applyFill="1" applyBorder="1" applyAlignment="1">
      <alignment horizontal="center" vertical="center"/>
    </xf>
    <xf numFmtId="0" fontId="22" fillId="7" borderId="43" xfId="0" applyFont="1" applyFill="1" applyBorder="1" applyAlignment="1">
      <alignment horizontal="left" vertical="center"/>
    </xf>
    <xf numFmtId="0" fontId="22" fillId="7" borderId="18" xfId="0" applyFont="1" applyFill="1" applyBorder="1" applyAlignment="1">
      <alignment horizontal="left" vertical="center"/>
    </xf>
    <xf numFmtId="0" fontId="22" fillId="7" borderId="34" xfId="0" applyFont="1" applyFill="1" applyBorder="1" applyAlignment="1">
      <alignment horizontal="left" vertical="center"/>
    </xf>
    <xf numFmtId="0" fontId="22" fillId="7" borderId="20" xfId="0" applyFont="1" applyFill="1" applyBorder="1" applyAlignment="1">
      <alignment horizontal="left" vertical="center"/>
    </xf>
    <xf numFmtId="14" fontId="2" fillId="0" borderId="18" xfId="0" applyNumberFormat="1" applyFont="1" applyBorder="1" applyAlignment="1">
      <alignment horizontal="left" vertical="center"/>
    </xf>
    <xf numFmtId="14" fontId="2" fillId="0" borderId="42" xfId="0" applyNumberFormat="1" applyFont="1" applyBorder="1" applyAlignment="1">
      <alignment horizontal="left" vertical="center"/>
    </xf>
    <xf numFmtId="0" fontId="22" fillId="7" borderId="34" xfId="0" applyFont="1" applyFill="1" applyBorder="1" applyAlignment="1">
      <alignment horizontal="center" vertical="center"/>
    </xf>
    <xf numFmtId="0" fontId="22" fillId="7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2" fillId="7" borderId="35" xfId="0" applyFont="1" applyFill="1" applyBorder="1" applyAlignment="1">
      <alignment horizontal="left" vertical="center"/>
    </xf>
    <xf numFmtId="0" fontId="22" fillId="7" borderId="36" xfId="0" applyFont="1" applyFill="1" applyBorder="1" applyAlignment="1">
      <alignment horizontal="left" vertical="center"/>
    </xf>
    <xf numFmtId="0" fontId="2" fillId="0" borderId="24" xfId="0" applyFont="1" applyBorder="1" applyAlignment="1">
      <alignment horizontal="left" vertical="top"/>
    </xf>
    <xf numFmtId="0" fontId="2" fillId="0" borderId="25" xfId="0" applyFont="1" applyBorder="1" applyAlignment="1">
      <alignment horizontal="left" vertical="top"/>
    </xf>
    <xf numFmtId="0" fontId="2" fillId="0" borderId="26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0" borderId="36" xfId="0" applyFont="1" applyBorder="1" applyAlignment="1">
      <alignment horizontal="left" vertical="center"/>
    </xf>
    <xf numFmtId="0" fontId="2" fillId="0" borderId="37" xfId="0" applyFont="1" applyBorder="1" applyAlignment="1">
      <alignment horizontal="left" vertical="center"/>
    </xf>
    <xf numFmtId="0" fontId="2" fillId="0" borderId="36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167" fontId="19" fillId="4" borderId="29" xfId="0" applyNumberFormat="1" applyFont="1" applyFill="1" applyBorder="1" applyAlignment="1">
      <alignment horizontal="left"/>
    </xf>
    <xf numFmtId="0" fontId="18" fillId="3" borderId="0" xfId="0" applyFont="1" applyFill="1" applyAlignment="1">
      <alignment horizontal="center"/>
    </xf>
    <xf numFmtId="0" fontId="19" fillId="3" borderId="0" xfId="0" applyFont="1" applyFill="1" applyAlignment="1">
      <alignment horizontal="center"/>
    </xf>
    <xf numFmtId="0" fontId="19" fillId="3" borderId="0" xfId="0" applyFont="1" applyFill="1" applyAlignment="1">
      <alignment horizontal="left"/>
    </xf>
    <xf numFmtId="0" fontId="19" fillId="5" borderId="30" xfId="0" applyFont="1" applyFill="1" applyBorder="1" applyAlignment="1">
      <alignment horizontal="center"/>
    </xf>
    <xf numFmtId="0" fontId="19" fillId="5" borderId="29" xfId="0" applyFont="1" applyFill="1" applyBorder="1" applyAlignment="1">
      <alignment horizontal="center"/>
    </xf>
    <xf numFmtId="0" fontId="3" fillId="0" borderId="27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6" fillId="2" borderId="2" xfId="0" applyFont="1" applyFill="1" applyBorder="1" applyAlignment="1">
      <alignment horizontal="left" vertical="center"/>
    </xf>
    <xf numFmtId="0" fontId="6" fillId="2" borderId="12" xfId="0" applyFont="1" applyFill="1" applyBorder="1" applyAlignment="1">
      <alignment horizontal="left" vertical="center"/>
    </xf>
    <xf numFmtId="0" fontId="6" fillId="2" borderId="13" xfId="0" applyFont="1" applyFill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6" fillId="2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left" vertical="center"/>
    </xf>
    <xf numFmtId="0" fontId="3" fillId="0" borderId="20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top" wrapText="1"/>
    </xf>
    <xf numFmtId="0" fontId="10" fillId="0" borderId="2" xfId="0" applyFont="1" applyBorder="1" applyAlignment="1">
      <alignment horizontal="left" vertical="top"/>
    </xf>
    <xf numFmtId="0" fontId="10" fillId="0" borderId="6" xfId="0" applyFont="1" applyBorder="1" applyAlignment="1">
      <alignment horizontal="left" vertical="top"/>
    </xf>
    <xf numFmtId="0" fontId="10" fillId="0" borderId="7" xfId="0" applyFont="1" applyBorder="1" applyAlignment="1">
      <alignment horizontal="left" vertical="top"/>
    </xf>
    <xf numFmtId="0" fontId="10" fillId="0" borderId="0" xfId="0" applyFont="1" applyAlignment="1">
      <alignment horizontal="left" vertical="top"/>
    </xf>
    <xf numFmtId="0" fontId="10" fillId="0" borderId="11" xfId="0" applyFont="1" applyBorder="1" applyAlignment="1">
      <alignment horizontal="left" vertical="top"/>
    </xf>
    <xf numFmtId="0" fontId="10" fillId="0" borderId="12" xfId="0" applyFont="1" applyBorder="1" applyAlignment="1">
      <alignment horizontal="left" vertical="top"/>
    </xf>
    <xf numFmtId="0" fontId="10" fillId="0" borderId="13" xfId="0" applyFont="1" applyBorder="1" applyAlignment="1">
      <alignment horizontal="left" vertical="top"/>
    </xf>
    <xf numFmtId="0" fontId="10" fillId="0" borderId="17" xfId="0" applyFont="1" applyBorder="1" applyAlignment="1">
      <alignment horizontal="left" vertical="top"/>
    </xf>
    <xf numFmtId="0" fontId="2" fillId="0" borderId="24" xfId="0" applyFont="1" applyBorder="1" applyAlignment="1">
      <alignment horizontal="left" vertical="center"/>
    </xf>
    <xf numFmtId="0" fontId="2" fillId="0" borderId="25" xfId="0" applyFont="1" applyBorder="1" applyAlignment="1">
      <alignment horizontal="left" vertical="center"/>
    </xf>
    <xf numFmtId="0" fontId="2" fillId="0" borderId="26" xfId="0" applyFont="1" applyBorder="1" applyAlignment="1">
      <alignment horizontal="left" vertical="center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top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15" fillId="0" borderId="1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0" fontId="15" fillId="0" borderId="6" xfId="0" applyFont="1" applyBorder="1" applyAlignment="1">
      <alignment horizontal="left" vertical="center"/>
    </xf>
    <xf numFmtId="0" fontId="15" fillId="0" borderId="12" xfId="0" applyFont="1" applyBorder="1" applyAlignment="1">
      <alignment horizontal="left" vertical="center"/>
    </xf>
    <xf numFmtId="0" fontId="15" fillId="0" borderId="13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7" xfId="0" applyFont="1" applyBorder="1" applyAlignment="1">
      <alignment horizontal="center" vertical="center" wrapText="1"/>
    </xf>
    <xf numFmtId="0" fontId="5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43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6</xdr:row>
      <xdr:rowOff>19050</xdr:rowOff>
    </xdr:from>
    <xdr:to>
      <xdr:col>3</xdr:col>
      <xdr:colOff>752475</xdr:colOff>
      <xdr:row>6</xdr:row>
      <xdr:rowOff>295275</xdr:rowOff>
    </xdr:to>
    <xdr:sp macro="[0]!Creation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829050" y="1295400"/>
          <a:ext cx="742950" cy="2762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742950</xdr:colOff>
      <xdr:row>4</xdr:row>
      <xdr:rowOff>276225</xdr:rowOff>
    </xdr:to>
    <xdr:sp macro="[0]!tes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819525" y="647700"/>
          <a:ext cx="742950" cy="2762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19</xdr:row>
          <xdr:rowOff>57150</xdr:rowOff>
        </xdr:from>
        <xdr:to>
          <xdr:col>6</xdr:col>
          <xdr:colOff>762000</xdr:colOff>
          <xdr:row>21</xdr:row>
          <xdr:rowOff>9525</xdr:rowOff>
        </xdr:to>
        <xdr:sp macro="" textlink="">
          <xdr:nvSpPr>
            <xdr:cNvPr id="6145" name="CommandButton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Nouvelle vérification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9</xdr:row>
      <xdr:rowOff>114300</xdr:rowOff>
    </xdr:from>
    <xdr:to>
      <xdr:col>2</xdr:col>
      <xdr:colOff>9525</xdr:colOff>
      <xdr:row>9</xdr:row>
      <xdr:rowOff>476250</xdr:rowOff>
    </xdr:to>
    <xdr:sp macro="" textlink="">
      <xdr:nvSpPr>
        <xdr:cNvPr id="3" name="Lign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>
          <a:spLocks noChangeShapeType="1"/>
        </xdr:cNvSpPr>
      </xdr:nvSpPr>
      <xdr:spPr bwMode="auto">
        <a:xfrm flipH="1" flipV="1">
          <a:off x="0" y="1323975"/>
          <a:ext cx="1162050" cy="352425"/>
        </a:xfrm>
        <a:prstGeom prst="line">
          <a:avLst/>
        </a:prstGeom>
        <a:noFill/>
        <a:ln w="9360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114300</xdr:rowOff>
        </xdr:to>
        <xdr:sp macro="" textlink="">
          <xdr:nvSpPr>
            <xdr:cNvPr id="6146" name="CommandButton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xmlns="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30</xdr:row>
          <xdr:rowOff>28575</xdr:rowOff>
        </xdr:from>
        <xdr:to>
          <xdr:col>1</xdr:col>
          <xdr:colOff>266700</xdr:colOff>
          <xdr:row>30</xdr:row>
          <xdr:rowOff>171450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5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30</xdr:row>
          <xdr:rowOff>28575</xdr:rowOff>
        </xdr:from>
        <xdr:to>
          <xdr:col>6</xdr:col>
          <xdr:colOff>266700</xdr:colOff>
          <xdr:row>30</xdr:row>
          <xdr:rowOff>171450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xmlns="" id="{00000000-0008-0000-05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16</xdr:row>
          <xdr:rowOff>57150</xdr:rowOff>
        </xdr:from>
        <xdr:to>
          <xdr:col>0</xdr:col>
          <xdr:colOff>266700</xdr:colOff>
          <xdr:row>16</xdr:row>
          <xdr:rowOff>190500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xmlns="" id="{00000000-0008-0000-05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16</xdr:row>
          <xdr:rowOff>47625</xdr:rowOff>
        </xdr:from>
        <xdr:to>
          <xdr:col>4</xdr:col>
          <xdr:colOff>257175</xdr:colOff>
          <xdr:row>16</xdr:row>
          <xdr:rowOff>180975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xmlns="" id="{00000000-0008-0000-05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16</xdr:row>
          <xdr:rowOff>47625</xdr:rowOff>
        </xdr:from>
        <xdr:to>
          <xdr:col>6</xdr:col>
          <xdr:colOff>247650</xdr:colOff>
          <xdr:row>16</xdr:row>
          <xdr:rowOff>180975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xmlns="" id="{00000000-0008-0000-05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15</xdr:row>
          <xdr:rowOff>95250</xdr:rowOff>
        </xdr:from>
        <xdr:to>
          <xdr:col>0</xdr:col>
          <xdr:colOff>438150</xdr:colOff>
          <xdr:row>15</xdr:row>
          <xdr:rowOff>228600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xmlns="" id="{00000000-0008-0000-05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161925</xdr:colOff>
          <xdr:row>15</xdr:row>
          <xdr:rowOff>104775</xdr:rowOff>
        </xdr:from>
        <xdr:to>
          <xdr:col>5</xdr:col>
          <xdr:colOff>390525</xdr:colOff>
          <xdr:row>15</xdr:row>
          <xdr:rowOff>238125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xmlns="" id="{00000000-0008-0000-05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46</xdr:row>
          <xdr:rowOff>95250</xdr:rowOff>
        </xdr:from>
        <xdr:to>
          <xdr:col>0</xdr:col>
          <xdr:colOff>438150</xdr:colOff>
          <xdr:row>46</xdr:row>
          <xdr:rowOff>228600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xmlns="" id="{00000000-0008-0000-05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46</xdr:row>
          <xdr:rowOff>95250</xdr:rowOff>
        </xdr:from>
        <xdr:to>
          <xdr:col>2</xdr:col>
          <xdr:colOff>438150</xdr:colOff>
          <xdr:row>46</xdr:row>
          <xdr:rowOff>228600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xmlns="" id="{00000000-0008-0000-05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46</xdr:row>
          <xdr:rowOff>95250</xdr:rowOff>
        </xdr:from>
        <xdr:to>
          <xdr:col>5</xdr:col>
          <xdr:colOff>438150</xdr:colOff>
          <xdr:row>46</xdr:row>
          <xdr:rowOff>228600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xmlns="" id="{00000000-0008-0000-05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46</xdr:row>
          <xdr:rowOff>95250</xdr:rowOff>
        </xdr:from>
        <xdr:to>
          <xdr:col>8</xdr:col>
          <xdr:colOff>438150</xdr:colOff>
          <xdr:row>46</xdr:row>
          <xdr:rowOff>228600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xmlns="" id="{00000000-0008-0000-05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C5" totalsRowShown="0" headerRowDxfId="42" dataDxfId="41" tableBorderDxfId="40">
  <autoFilter ref="A1:AC5"/>
  <tableColumns count="29">
    <tableColumn id="1" name="ID" dataDxfId="39"/>
    <tableColumn id="2" name="Designation" dataDxfId="38"/>
    <tableColumn id="3" name="Type" dataDxfId="37"/>
    <tableColumn id="4" name="SN" dataDxfId="36"/>
    <tableColumn id="5" name="Marque" dataDxfId="35"/>
    <tableColumn id="6" name="Model" dataDxfId="34"/>
    <tableColumn id="7" name="Capacité" dataDxfId="33"/>
    <tableColumn id="8" name="Attribution" dataDxfId="32"/>
    <tableColumn id="9" name="Sous-attribution" dataDxfId="31"/>
    <tableColumn id="10" name="Date d'entrée" dataDxfId="30"/>
    <tableColumn id="11" name="Date de derniere verification" dataDxfId="29"/>
    <tableColumn id="12" name="PV" dataDxfId="28"/>
    <tableColumn id="13" name="Periodicité" dataDxfId="27"/>
    <tableColumn id="14" name="Procedure" dataDxfId="26"/>
    <tableColumn id="15" name="Date de prochaine verification" dataDxfId="25">
      <calculatedColumnFormula>EDATE(K2,M2)</calculatedColumnFormula>
    </tableColumn>
    <tableColumn id="16" name="Etat" dataDxfId="24"/>
    <tableColumn id="17" name="Statut" dataDxfId="23"/>
    <tableColumn id="18" name="Commentaire" dataDxfId="22"/>
    <tableColumn id="19" name="Lieu de verification" dataDxfId="21"/>
    <tableColumn id="20" name="N° d'intervention :" dataDxfId="20"/>
    <tableColumn id="21" name="Type d'intervention :" dataDxfId="19"/>
    <tableColumn id="22" name="Date :" dataDxfId="18"/>
    <tableColumn id="23" name="Intervenant :" dataDxfId="17"/>
    <tableColumn id="24" name="Commentaire :" dataDxfId="16"/>
    <tableColumn id="25" name="N° d'intervention :2" dataDxfId="15"/>
    <tableColumn id="26" name="Type d'intervention :3" dataDxfId="14"/>
    <tableColumn id="27" name="Date :4" dataDxfId="13"/>
    <tableColumn id="28" name="Intervenant :5" dataDxfId="12"/>
    <tableColumn id="29" name="Commentaire :6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1:H5" totalsRowShown="0" headerRowDxfId="10" dataDxfId="9" tableBorderDxfId="8">
  <tableColumns count="8">
    <tableColumn id="1" name="ID" dataDxfId="7">
      <calculatedColumnFormula>tableau1[[#This Row],[ID]]</calculatedColumnFormula>
    </tableColumn>
    <tableColumn id="2" name="SN" dataDxfId="6">
      <calculatedColumnFormula>tableau1[[#This Row],[SN]]</calculatedColumnFormula>
    </tableColumn>
    <tableColumn id="3" name="Designation" dataDxfId="5">
      <calculatedColumnFormula>tableau1[[#This Row],[Designation]]</calculatedColumnFormula>
    </tableColumn>
    <tableColumn id="4" name="Attribution" dataDxfId="4">
      <calculatedColumnFormula>tableau1[[#This Row],[Attribution]]</calculatedColumnFormula>
    </tableColumn>
    <tableColumn id="5" name="Date de derniere verification" dataDxfId="0"/>
    <tableColumn id="6" name="Periodicité" dataDxfId="3">
      <calculatedColumnFormula>tableau1[[#This Row],[Periodicité]]</calculatedColumnFormula>
    </tableColumn>
    <tableColumn id="7" name="Procedure" dataDxfId="2">
      <calculatedColumnFormula>tableau1[[#This Row],[Procedure]]</calculatedColumnFormula>
    </tableColumn>
    <tableColumn id="8" name="Date de prochaine verification" dataDxfId="1">
      <calculatedColumnFormula>tableau1[[#This Row],[Date de prochaine verification]]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file:///\\DS_LERO\control\Metrologie\Constat\2019\19-02-MB201131-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0" Type="http://schemas.openxmlformats.org/officeDocument/2006/relationships/ctrlProp" Target="../ctrlProps/ctrlProp10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C11"/>
  <sheetViews>
    <sheetView tabSelected="1" workbookViewId="0">
      <selection activeCell="H10" sqref="H10"/>
    </sheetView>
  </sheetViews>
  <sheetFormatPr baseColWidth="10" defaultRowHeight="12.75" x14ac:dyDescent="0.2"/>
  <cols>
    <col min="1" max="1" width="11.42578125" style="4"/>
    <col min="2" max="2" width="2.42578125" style="4" bestFit="1" customWidth="1"/>
    <col min="3" max="3" width="43.42578125" style="4" bestFit="1" customWidth="1"/>
    <col min="4" max="16384" width="11.42578125" style="4"/>
  </cols>
  <sheetData>
    <row r="5" spans="2:3" ht="24.95" customHeight="1" x14ac:dyDescent="0.2">
      <c r="B5" s="4" t="s">
        <v>49</v>
      </c>
      <c r="C5" s="4" t="s">
        <v>50</v>
      </c>
    </row>
    <row r="6" spans="2:3" ht="24.95" customHeight="1" x14ac:dyDescent="0.2"/>
    <row r="7" spans="2:3" ht="24.95" customHeight="1" x14ac:dyDescent="0.2">
      <c r="B7" s="4" t="s">
        <v>51</v>
      </c>
      <c r="C7" s="4" t="s">
        <v>155</v>
      </c>
    </row>
    <row r="8" spans="2:3" ht="24.95" customHeight="1" x14ac:dyDescent="0.2"/>
    <row r="9" spans="2:3" ht="24.95" customHeight="1" x14ac:dyDescent="0.2">
      <c r="B9" s="4" t="s">
        <v>52</v>
      </c>
      <c r="C9" s="4" t="s">
        <v>54</v>
      </c>
    </row>
    <row r="10" spans="2:3" ht="24.95" customHeight="1" x14ac:dyDescent="0.2"/>
    <row r="11" spans="2:3" ht="24.95" customHeight="1" x14ac:dyDescent="0.2">
      <c r="B11" s="4" t="s">
        <v>55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Q5"/>
  <sheetViews>
    <sheetView zoomScale="90" zoomScaleNormal="90" workbookViewId="0">
      <selection activeCell="K2" sqref="K2"/>
    </sheetView>
  </sheetViews>
  <sheetFormatPr baseColWidth="10" defaultRowHeight="15" x14ac:dyDescent="0.25"/>
  <cols>
    <col min="1" max="1" width="14.42578125" style="2" bestFit="1" customWidth="1"/>
    <col min="2" max="2" width="17" style="2" bestFit="1" customWidth="1"/>
    <col min="3" max="3" width="12.28515625" style="9" bestFit="1" customWidth="1"/>
    <col min="4" max="4" width="18" style="2" customWidth="1"/>
    <col min="5" max="5" width="13.28515625" style="2" bestFit="1" customWidth="1"/>
    <col min="6" max="6" width="12.85546875" style="2" bestFit="1" customWidth="1"/>
    <col min="7" max="7" width="14.140625" style="2" bestFit="1" customWidth="1"/>
    <col min="8" max="8" width="15.7109375" style="2" bestFit="1" customWidth="1"/>
    <col min="9" max="9" width="21.140625" style="2" bestFit="1" customWidth="1"/>
    <col min="10" max="10" width="18.140625" style="2" bestFit="1" customWidth="1"/>
    <col min="11" max="11" width="33.140625" style="2" bestFit="1" customWidth="1"/>
    <col min="12" max="12" width="14.5703125" style="2" bestFit="1" customWidth="1"/>
    <col min="13" max="13" width="22" style="2" bestFit="1" customWidth="1"/>
    <col min="14" max="14" width="15.5703125" style="2" bestFit="1" customWidth="1"/>
    <col min="15" max="15" width="34.140625" style="2" bestFit="1" customWidth="1"/>
    <col min="16" max="16" width="9.7109375" style="2" bestFit="1" customWidth="1"/>
    <col min="17" max="17" width="11.5703125" style="2" bestFit="1" customWidth="1"/>
    <col min="18" max="18" width="15.42578125" customWidth="1"/>
    <col min="19" max="19" width="20.5703125" style="2" customWidth="1"/>
    <col min="20" max="20" width="19.7109375" style="2" customWidth="1"/>
    <col min="21" max="21" width="21.7109375" style="2" customWidth="1"/>
    <col min="22" max="22" width="11.42578125" style="2"/>
    <col min="23" max="23" width="14.7109375" style="2" customWidth="1"/>
    <col min="24" max="24" width="16.5703125" style="2" customWidth="1"/>
    <col min="25" max="25" width="21.85546875" style="2" customWidth="1"/>
    <col min="26" max="26" width="22.85546875" style="2" customWidth="1"/>
    <col min="27" max="27" width="11.42578125" style="2"/>
    <col min="28" max="28" width="15.85546875" style="2" customWidth="1"/>
    <col min="29" max="29" width="17.5703125" style="2" customWidth="1"/>
    <col min="30" max="16384" width="11.42578125" style="2"/>
  </cols>
  <sheetData>
    <row r="1" spans="1:95" s="1" customFormat="1" ht="24.75" customHeight="1" x14ac:dyDescent="0.25">
      <c r="A1" s="7" t="s">
        <v>0</v>
      </c>
      <c r="B1" s="7" t="s">
        <v>1</v>
      </c>
      <c r="C1" s="8" t="s">
        <v>2</v>
      </c>
      <c r="D1" s="7" t="s">
        <v>98</v>
      </c>
      <c r="E1" s="7" t="s">
        <v>99</v>
      </c>
      <c r="F1" s="7" t="s">
        <v>100</v>
      </c>
      <c r="G1" s="7" t="s">
        <v>101</v>
      </c>
      <c r="H1" s="7" t="s">
        <v>102</v>
      </c>
      <c r="I1" s="7" t="s">
        <v>103</v>
      </c>
      <c r="J1" s="7" t="s">
        <v>3</v>
      </c>
      <c r="K1" s="7" t="s">
        <v>104</v>
      </c>
      <c r="L1" s="7" t="s">
        <v>56</v>
      </c>
      <c r="M1" s="7" t="s">
        <v>57</v>
      </c>
      <c r="N1" s="7" t="s">
        <v>7</v>
      </c>
      <c r="O1" s="7" t="s">
        <v>4</v>
      </c>
      <c r="P1" s="7" t="s">
        <v>5</v>
      </c>
      <c r="Q1" s="7" t="s">
        <v>34</v>
      </c>
      <c r="R1" s="7" t="s">
        <v>133</v>
      </c>
      <c r="S1" s="7" t="s">
        <v>143</v>
      </c>
      <c r="T1" s="49" t="s">
        <v>159</v>
      </c>
      <c r="U1" s="46" t="s">
        <v>154</v>
      </c>
      <c r="V1" s="46" t="s">
        <v>157</v>
      </c>
      <c r="W1" s="46" t="s">
        <v>158</v>
      </c>
      <c r="X1" s="47" t="s">
        <v>149</v>
      </c>
      <c r="Y1" s="49" t="s">
        <v>203</v>
      </c>
      <c r="Z1" s="46" t="s">
        <v>204</v>
      </c>
      <c r="AA1" s="46" t="s">
        <v>205</v>
      </c>
      <c r="AB1" s="46" t="s">
        <v>206</v>
      </c>
      <c r="AC1" s="84" t="s">
        <v>207</v>
      </c>
      <c r="AD1" s="49"/>
      <c r="AE1" s="46"/>
      <c r="AH1" s="59"/>
      <c r="AI1" s="61"/>
      <c r="AM1" s="59"/>
    </row>
    <row r="2" spans="1:95" ht="12.75" x14ac:dyDescent="0.25">
      <c r="A2" s="2" t="s">
        <v>26</v>
      </c>
      <c r="B2" s="2" t="s">
        <v>17</v>
      </c>
      <c r="C2" s="9" t="s">
        <v>17</v>
      </c>
      <c r="D2" s="2" t="s">
        <v>53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173</v>
      </c>
      <c r="J2" s="5" t="s">
        <v>58</v>
      </c>
      <c r="K2" s="5">
        <v>43483</v>
      </c>
      <c r="L2" s="2" t="s">
        <v>46</v>
      </c>
      <c r="M2" s="2">
        <v>12</v>
      </c>
      <c r="N2" s="2" t="s">
        <v>147</v>
      </c>
      <c r="O2" s="5">
        <f>EDATE(K2,M2)</f>
        <v>43848</v>
      </c>
      <c r="P2" s="2" t="s">
        <v>31</v>
      </c>
      <c r="Q2" s="2" t="s">
        <v>35</v>
      </c>
      <c r="R2" s="2"/>
      <c r="T2" s="50" t="s">
        <v>160</v>
      </c>
      <c r="U2" s="2" t="s">
        <v>169</v>
      </c>
      <c r="V2" s="5">
        <v>43170</v>
      </c>
      <c r="W2" s="2" t="s">
        <v>168</v>
      </c>
      <c r="X2" s="48"/>
      <c r="Y2" s="51">
        <v>2</v>
      </c>
      <c r="AA2" s="5"/>
      <c r="AC2" s="85"/>
      <c r="AD2" s="60"/>
      <c r="AH2" s="48"/>
      <c r="AI2" s="51"/>
      <c r="AJ2" s="50"/>
      <c r="AL2" s="5"/>
      <c r="AM2" s="48"/>
      <c r="AN2" s="48"/>
      <c r="AP2" s="50"/>
      <c r="AX2" s="48"/>
      <c r="BD2" s="50"/>
      <c r="BF2" s="5"/>
      <c r="BH2" s="48"/>
      <c r="BM2" s="48"/>
      <c r="BO2" s="50"/>
      <c r="BQ2" s="5"/>
      <c r="BW2" s="48"/>
      <c r="BZ2" s="50"/>
      <c r="CB2" s="48"/>
      <c r="CL2" s="48"/>
      <c r="CQ2" s="48"/>
    </row>
    <row r="3" spans="1:95" x14ac:dyDescent="0.25">
      <c r="A3" s="2" t="s">
        <v>170</v>
      </c>
      <c r="B3" s="2" t="s">
        <v>174</v>
      </c>
      <c r="C3" s="9" t="s">
        <v>171</v>
      </c>
      <c r="D3" s="2" t="s">
        <v>170</v>
      </c>
      <c r="E3" s="2" t="s">
        <v>171</v>
      </c>
      <c r="F3" s="2" t="s">
        <v>172</v>
      </c>
      <c r="G3" s="2">
        <v>1200</v>
      </c>
      <c r="H3" s="2" t="s">
        <v>173</v>
      </c>
      <c r="I3" s="2" t="s">
        <v>173</v>
      </c>
      <c r="J3" s="5">
        <v>2046</v>
      </c>
      <c r="K3" s="5">
        <v>43515</v>
      </c>
      <c r="L3" s="67" t="s">
        <v>176</v>
      </c>
      <c r="M3" s="2">
        <v>12</v>
      </c>
      <c r="N3" s="2" t="s">
        <v>175</v>
      </c>
      <c r="O3" s="5">
        <f>EDATE(K3,M3)</f>
        <v>43880</v>
      </c>
      <c r="P3" s="2" t="s">
        <v>31</v>
      </c>
      <c r="Q3" s="2" t="s">
        <v>35</v>
      </c>
      <c r="R3" s="2"/>
      <c r="T3" s="50" t="s">
        <v>160</v>
      </c>
      <c r="U3" s="2" t="s">
        <v>169</v>
      </c>
      <c r="V3" s="5">
        <v>43170</v>
      </c>
      <c r="W3" s="2" t="s">
        <v>168</v>
      </c>
      <c r="X3" s="48"/>
      <c r="Y3" s="51">
        <v>2</v>
      </c>
      <c r="Z3" s="2" t="s">
        <v>162</v>
      </c>
      <c r="AA3" s="5" t="s">
        <v>187</v>
      </c>
      <c r="AB3" s="2" t="s">
        <v>188</v>
      </c>
      <c r="AC3" s="85"/>
      <c r="AD3" s="51"/>
      <c r="AH3" s="48"/>
      <c r="AI3" s="51"/>
      <c r="AM3" s="48"/>
    </row>
    <row r="4" spans="1:95" ht="12.75" x14ac:dyDescent="0.25">
      <c r="A4" s="2">
        <v>480249</v>
      </c>
      <c r="B4" s="2" t="s">
        <v>179</v>
      </c>
      <c r="C4" s="9" t="s">
        <v>179</v>
      </c>
      <c r="D4" s="2">
        <v>480249</v>
      </c>
      <c r="E4" s="2" t="s">
        <v>27</v>
      </c>
      <c r="F4" s="2" t="s">
        <v>180</v>
      </c>
      <c r="G4" s="2" t="s">
        <v>181</v>
      </c>
      <c r="H4" s="2" t="s">
        <v>173</v>
      </c>
      <c r="I4" s="2" t="s">
        <v>173</v>
      </c>
      <c r="J4" s="5"/>
      <c r="K4" s="5">
        <v>43515</v>
      </c>
      <c r="L4" s="2" t="s">
        <v>182</v>
      </c>
      <c r="M4" s="2">
        <v>12</v>
      </c>
      <c r="N4" s="2" t="s">
        <v>145</v>
      </c>
      <c r="O4" s="5">
        <f t="shared" ref="O4:O5" si="0">EDATE(K4,M4)</f>
        <v>43880</v>
      </c>
      <c r="P4" s="2" t="s">
        <v>31</v>
      </c>
      <c r="Q4" s="2" t="s">
        <v>35</v>
      </c>
      <c r="R4" s="2"/>
      <c r="T4" s="50" t="s">
        <v>160</v>
      </c>
      <c r="U4" s="2" t="s">
        <v>169</v>
      </c>
      <c r="V4" s="5">
        <v>43170</v>
      </c>
      <c r="W4" s="2" t="s">
        <v>168</v>
      </c>
      <c r="X4" s="48"/>
      <c r="Y4" s="51">
        <v>2</v>
      </c>
      <c r="Z4" s="2" t="s">
        <v>162</v>
      </c>
      <c r="AA4" s="5" t="s">
        <v>187</v>
      </c>
      <c r="AB4" s="2" t="s">
        <v>188</v>
      </c>
      <c r="AC4" s="85"/>
      <c r="AD4" s="51"/>
      <c r="AH4" s="48"/>
      <c r="AI4" s="51"/>
      <c r="AM4" s="48"/>
    </row>
    <row r="5" spans="1:95" x14ac:dyDescent="0.25">
      <c r="A5" s="2">
        <v>490326</v>
      </c>
      <c r="B5" s="2" t="s">
        <v>183</v>
      </c>
      <c r="C5" s="9" t="s">
        <v>183</v>
      </c>
      <c r="D5" s="2">
        <v>490326</v>
      </c>
      <c r="E5" s="2" t="s">
        <v>27</v>
      </c>
      <c r="F5" s="2" t="s">
        <v>184</v>
      </c>
      <c r="G5" s="2" t="s">
        <v>185</v>
      </c>
      <c r="H5" s="2" t="s">
        <v>173</v>
      </c>
      <c r="I5" s="2" t="s">
        <v>173</v>
      </c>
      <c r="K5" s="5">
        <v>43515</v>
      </c>
      <c r="L5" s="2" t="s">
        <v>186</v>
      </c>
      <c r="M5" s="2">
        <v>12</v>
      </c>
      <c r="N5" s="2" t="s">
        <v>145</v>
      </c>
      <c r="O5" s="5">
        <f t="shared" si="0"/>
        <v>43880</v>
      </c>
      <c r="P5" s="2" t="s">
        <v>31</v>
      </c>
      <c r="Q5" s="2" t="s">
        <v>35</v>
      </c>
      <c r="T5" s="50" t="s">
        <v>160</v>
      </c>
      <c r="U5" s="2" t="s">
        <v>169</v>
      </c>
      <c r="V5" s="5">
        <v>43170</v>
      </c>
      <c r="W5" s="2" t="s">
        <v>168</v>
      </c>
      <c r="X5" s="48"/>
      <c r="Y5" s="51">
        <v>2</v>
      </c>
      <c r="Z5" s="2" t="s">
        <v>162</v>
      </c>
      <c r="AA5" s="5" t="s">
        <v>187</v>
      </c>
      <c r="AB5" s="2" t="s">
        <v>188</v>
      </c>
      <c r="AC5" s="85"/>
      <c r="AD5" s="51"/>
      <c r="AH5" s="48"/>
      <c r="AI5" s="51"/>
      <c r="AM5" s="48"/>
    </row>
  </sheetData>
  <hyperlinks>
    <hyperlink ref="L3" r:id="rId1"/>
  </hyperlinks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Listes_diverses!$C$2:$C$21</xm:f>
          </x14:formula1>
          <xm:sqref>Q2</xm:sqref>
        </x14:dataValidation>
        <x14:dataValidation type="list" allowBlank="1" showInputMessage="1" showErrorMessage="1">
          <x14:formula1>
            <xm:f>Listes_diverses!$D$2:$D$21</xm:f>
          </x14:formula1>
          <xm:sqref>P2</xm:sqref>
        </x14:dataValidation>
        <x14:dataValidation type="list" allowBlank="1" showInputMessage="1" showErrorMessage="1">
          <x14:formula1>
            <xm:f>Listes_diverses!$B$2:$B$21</xm:f>
          </x14:formula1>
          <xm:sqref>C2:D2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4"/>
  <sheetViews>
    <sheetView zoomScaleNormal="100" workbookViewId="0">
      <selection activeCell="D8" sqref="D8:E8"/>
    </sheetView>
  </sheetViews>
  <sheetFormatPr baseColWidth="10" defaultRowHeight="12.75" x14ac:dyDescent="0.2"/>
  <cols>
    <col min="1" max="1" width="18.140625" style="4" bestFit="1" customWidth="1"/>
    <col min="2" max="2" width="19.7109375" style="4" customWidth="1"/>
    <col min="3" max="8" width="11.42578125" style="4"/>
    <col min="9" max="9" width="12.28515625" style="4" customWidth="1"/>
    <col min="10" max="16384" width="11.42578125" style="4"/>
  </cols>
  <sheetData>
    <row r="1" spans="1:11" s="2" customFormat="1" ht="18.75" customHeight="1" x14ac:dyDescent="0.25">
      <c r="A1" s="116"/>
      <c r="B1" s="117"/>
      <c r="C1" s="122" t="s">
        <v>6</v>
      </c>
      <c r="D1" s="123"/>
      <c r="E1" s="123"/>
      <c r="F1" s="123"/>
      <c r="G1" s="123"/>
      <c r="H1" s="123"/>
      <c r="I1" s="124"/>
      <c r="J1" s="125" t="e">
        <f>Nom</f>
        <v>#NAME?</v>
      </c>
      <c r="K1" s="126"/>
    </row>
    <row r="2" spans="1:11" s="2" customFormat="1" ht="20.100000000000001" customHeight="1" x14ac:dyDescent="0.25">
      <c r="A2" s="118"/>
      <c r="B2" s="119"/>
      <c r="C2" s="131" t="s">
        <v>151</v>
      </c>
      <c r="D2" s="132"/>
      <c r="E2" s="132"/>
      <c r="F2" s="132"/>
      <c r="G2" s="132"/>
      <c r="H2" s="132"/>
      <c r="I2" s="133"/>
      <c r="J2" s="127"/>
      <c r="K2" s="128"/>
    </row>
    <row r="3" spans="1:11" s="2" customFormat="1" ht="20.100000000000001" customHeight="1" x14ac:dyDescent="0.25">
      <c r="A3" s="118"/>
      <c r="B3" s="119"/>
      <c r="C3" s="134"/>
      <c r="D3" s="132"/>
      <c r="E3" s="132"/>
      <c r="F3" s="132"/>
      <c r="G3" s="132"/>
      <c r="H3" s="132"/>
      <c r="I3" s="133"/>
      <c r="J3" s="127"/>
      <c r="K3" s="128"/>
    </row>
    <row r="4" spans="1:11" s="2" customFormat="1" ht="33.75" customHeight="1" thickBot="1" x14ac:dyDescent="0.3">
      <c r="A4" s="120"/>
      <c r="B4" s="121"/>
      <c r="C4" s="135"/>
      <c r="D4" s="136"/>
      <c r="E4" s="136"/>
      <c r="F4" s="136"/>
      <c r="G4" s="136"/>
      <c r="H4" s="136"/>
      <c r="I4" s="137"/>
      <c r="J4" s="129"/>
      <c r="K4" s="130"/>
    </row>
    <row r="5" spans="1:11" s="2" customFormat="1" ht="20.100000000000001" customHeight="1" thickBot="1" x14ac:dyDescent="0.3">
      <c r="C5" s="3"/>
      <c r="D5" s="3"/>
      <c r="E5" s="3"/>
      <c r="F5" s="3"/>
      <c r="G5" s="3"/>
      <c r="H5" s="3"/>
    </row>
    <row r="6" spans="1:11" s="2" customFormat="1" ht="24.95" customHeight="1" thickBot="1" x14ac:dyDescent="0.3">
      <c r="A6" s="97" t="s">
        <v>137</v>
      </c>
      <c r="B6" s="98"/>
      <c r="C6" s="98"/>
      <c r="D6" s="98"/>
      <c r="E6" s="98"/>
      <c r="F6" s="98"/>
      <c r="G6" s="98"/>
      <c r="H6" s="98"/>
      <c r="I6" s="98"/>
      <c r="J6" s="98"/>
      <c r="K6" s="99"/>
    </row>
    <row r="7" spans="1:11" s="6" customFormat="1" ht="24.95" customHeight="1" x14ac:dyDescent="0.25">
      <c r="A7" s="109" t="s">
        <v>96</v>
      </c>
      <c r="B7" s="110"/>
      <c r="C7" s="138" t="s">
        <v>26</v>
      </c>
      <c r="D7" s="139"/>
      <c r="E7" s="43" t="s">
        <v>95</v>
      </c>
      <c r="F7" s="138" t="str">
        <f>VLOOKUP(C7,Liste_complete!A2:B421,2,TRUE)</f>
        <v>Pied à coulisse</v>
      </c>
      <c r="G7" s="139"/>
      <c r="H7" s="43" t="s">
        <v>138</v>
      </c>
      <c r="I7" s="140" t="str">
        <f>VLOOKUP(C7,Liste_complete!A2:R421,3,FALSE)</f>
        <v>Pied à coulisse</v>
      </c>
      <c r="J7" s="140"/>
      <c r="K7" s="141"/>
    </row>
    <row r="8" spans="1:11" s="6" customFormat="1" ht="24.95" customHeight="1" thickBot="1" x14ac:dyDescent="0.3">
      <c r="A8" s="39" t="s">
        <v>139</v>
      </c>
      <c r="B8" s="40" t="str">
        <f>VLOOKUP(C7,Liste_complete!A2:R421,4,FALSE)</f>
        <v>B18156273</v>
      </c>
      <c r="C8" s="38" t="s">
        <v>140</v>
      </c>
      <c r="D8" s="108" t="str">
        <f>VLOOKUP(C7,Liste_complete!A2:R421,6,FALSE)</f>
        <v>CD-15APX</v>
      </c>
      <c r="E8" s="108"/>
      <c r="F8" s="38" t="s">
        <v>141</v>
      </c>
      <c r="G8" s="37" t="str">
        <f>VLOOKUP(C7,Liste_complete!A2:R421,5,FALSE)</f>
        <v>Mitutoyo</v>
      </c>
      <c r="H8" s="106" t="s">
        <v>142</v>
      </c>
      <c r="I8" s="107"/>
      <c r="J8" s="41" t="str">
        <f>VLOOKUP(C7,Liste_complete!A2:R421,8,FALSE)</f>
        <v>Contrôle</v>
      </c>
      <c r="K8" s="42" t="str">
        <f>VLOOKUP(C7,Liste_complete!A2:R421,9,FALSE)</f>
        <v>Controle</v>
      </c>
    </row>
    <row r="9" spans="1:11" ht="20.100000000000001" customHeight="1" thickBot="1" x14ac:dyDescent="0.25"/>
    <row r="10" spans="1:11" s="2" customFormat="1" ht="24.95" customHeight="1" thickBot="1" x14ac:dyDescent="0.3">
      <c r="A10" s="97" t="s">
        <v>146</v>
      </c>
      <c r="B10" s="98"/>
      <c r="C10" s="98"/>
      <c r="D10" s="98"/>
      <c r="E10" s="98"/>
      <c r="F10" s="98"/>
      <c r="G10" s="98"/>
      <c r="H10" s="98"/>
      <c r="I10" s="98"/>
      <c r="J10" s="98"/>
      <c r="K10" s="99"/>
    </row>
    <row r="11" spans="1:11" ht="24.95" customHeight="1" x14ac:dyDescent="0.2">
      <c r="A11" s="56" t="s">
        <v>150</v>
      </c>
      <c r="B11" s="104" t="str">
        <f>VLOOKUP(C7,Liste_complete!A2:R421,10,FALSE)</f>
        <v>18/01/2019</v>
      </c>
      <c r="C11" s="105"/>
      <c r="D11" s="100" t="s">
        <v>131</v>
      </c>
      <c r="E11" s="101"/>
      <c r="F11" s="101"/>
      <c r="G11" s="57">
        <f>VLOOKUP(C7,Liste_complete!A2:R421,11,FALSE)</f>
        <v>43483</v>
      </c>
      <c r="H11" s="58" t="s">
        <v>152</v>
      </c>
      <c r="I11" s="114" t="str">
        <f>VLOOKUP(C7,Liste_complete!A2:R421,12,FALSE)</f>
        <v>Appareil neuf</v>
      </c>
      <c r="J11" s="114"/>
      <c r="K11" s="115"/>
    </row>
    <row r="12" spans="1:11" ht="24.95" customHeight="1" thickBot="1" x14ac:dyDescent="0.25">
      <c r="A12" s="39" t="s">
        <v>135</v>
      </c>
      <c r="B12" s="41">
        <f>VLOOKUP(C7,Liste_complete!A2:R421,13,FALSE)</f>
        <v>12</v>
      </c>
      <c r="C12" s="44" t="s">
        <v>148</v>
      </c>
      <c r="D12" s="102" t="s">
        <v>134</v>
      </c>
      <c r="E12" s="103"/>
      <c r="F12" s="103"/>
      <c r="G12" s="66">
        <f>VLOOKUP(C7,Liste_complete!A2:R421,15,FALSE)</f>
        <v>43848</v>
      </c>
      <c r="H12" s="45" t="s">
        <v>97</v>
      </c>
      <c r="I12" s="44" t="str">
        <f>VLOOKUP(C7,Liste_complete!A2:R421,16,TRUE)</f>
        <v>Conforme</v>
      </c>
      <c r="J12" s="45" t="s">
        <v>105</v>
      </c>
      <c r="K12" s="42" t="str">
        <f>VLOOKUP(C7,Liste_complete!A2:R421,17,TRUE)</f>
        <v>Utilisable</v>
      </c>
    </row>
    <row r="13" spans="1:11" ht="24.95" customHeight="1" thickBot="1" x14ac:dyDescent="0.25">
      <c r="A13" s="55" t="s">
        <v>136</v>
      </c>
      <c r="B13" s="53" t="str">
        <f>VLOOKUP(C7,Liste_complete!A2:R421,14,FALSE)</f>
        <v>En cours</v>
      </c>
    </row>
    <row r="14" spans="1:11" ht="20.100000000000001" customHeight="1" thickBot="1" x14ac:dyDescent="0.25">
      <c r="A14" s="6"/>
      <c r="F14" s="6"/>
      <c r="G14" s="6"/>
      <c r="H14" s="6"/>
      <c r="I14" s="6"/>
    </row>
    <row r="15" spans="1:11" ht="24.95" customHeight="1" thickBot="1" x14ac:dyDescent="0.25">
      <c r="A15" s="97" t="s">
        <v>149</v>
      </c>
      <c r="B15" s="98"/>
      <c r="C15" s="98"/>
      <c r="D15" s="98"/>
      <c r="E15" s="98"/>
      <c r="F15" s="98"/>
      <c r="G15" s="98"/>
      <c r="H15" s="98"/>
      <c r="I15" s="98"/>
      <c r="J15" s="98"/>
      <c r="K15" s="99"/>
    </row>
    <row r="16" spans="1:11" ht="66.75" customHeight="1" thickBot="1" x14ac:dyDescent="0.25">
      <c r="A16" s="111">
        <f>VLOOKUP(C7,Liste_complete!A2:R421,18,FALSE)</f>
        <v>0</v>
      </c>
      <c r="B16" s="112"/>
      <c r="C16" s="112"/>
      <c r="D16" s="112"/>
      <c r="E16" s="112"/>
      <c r="F16" s="112"/>
      <c r="G16" s="112"/>
      <c r="H16" s="112"/>
      <c r="I16" s="112"/>
      <c r="J16" s="112"/>
      <c r="K16" s="113"/>
    </row>
    <row r="17" spans="1:12" ht="13.5" thickBot="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2" ht="24.95" customHeight="1" thickBot="1" x14ac:dyDescent="0.25">
      <c r="A18" s="97" t="s">
        <v>153</v>
      </c>
      <c r="B18" s="98"/>
      <c r="C18" s="98"/>
      <c r="D18" s="98"/>
      <c r="E18" s="98"/>
      <c r="F18" s="98"/>
      <c r="G18" s="98"/>
      <c r="H18" s="98"/>
      <c r="I18" s="98"/>
      <c r="J18" s="98"/>
      <c r="K18" s="99"/>
    </row>
    <row r="19" spans="1:12" ht="15" x14ac:dyDescent="0.2">
      <c r="A19" s="62" t="s">
        <v>159</v>
      </c>
      <c r="B19" s="95" t="s">
        <v>154</v>
      </c>
      <c r="C19" s="95"/>
      <c r="D19" s="95" t="s">
        <v>157</v>
      </c>
      <c r="E19" s="95"/>
      <c r="F19" s="95" t="s">
        <v>158</v>
      </c>
      <c r="G19" s="95"/>
      <c r="H19" s="95" t="s">
        <v>149</v>
      </c>
      <c r="I19" s="95"/>
      <c r="J19" s="95"/>
      <c r="K19" s="96"/>
    </row>
    <row r="20" spans="1:12" ht="15" customHeight="1" x14ac:dyDescent="0.2">
      <c r="A20" s="63">
        <v>1</v>
      </c>
      <c r="B20" s="93" t="str">
        <f>VLOOKUP(C7,Liste_complete!A2:ZZ421,21,FALSE)</f>
        <v>Creation</v>
      </c>
      <c r="C20" s="93"/>
      <c r="D20" s="93">
        <f>VLOOKUP(C7,Liste_complete!A2:ZZ421,22,FALSE)</f>
        <v>43170</v>
      </c>
      <c r="E20" s="93"/>
      <c r="F20" s="93" t="str">
        <f>VLOOKUP(C7,Liste_complete!A2:ZZ421,23,FALSE)</f>
        <v>GA</v>
      </c>
      <c r="G20" s="93"/>
      <c r="H20" s="93">
        <f>VLOOKUP(C7,Liste_complete!A2:ZZ421,24,FALSE)</f>
        <v>0</v>
      </c>
      <c r="I20" s="93"/>
      <c r="J20" s="93"/>
      <c r="K20" s="94"/>
    </row>
    <row r="21" spans="1:12" x14ac:dyDescent="0.2">
      <c r="A21" s="65">
        <v>2</v>
      </c>
      <c r="B21" s="89"/>
      <c r="C21" s="89"/>
      <c r="D21" s="89"/>
      <c r="E21" s="89"/>
      <c r="F21" s="89"/>
      <c r="G21" s="89"/>
      <c r="H21" s="89"/>
      <c r="I21" s="89"/>
      <c r="J21" s="89"/>
      <c r="K21" s="91"/>
    </row>
    <row r="22" spans="1:12" ht="15" x14ac:dyDescent="0.2">
      <c r="A22" s="63">
        <v>3</v>
      </c>
      <c r="B22" s="93"/>
      <c r="C22" s="93"/>
      <c r="D22" s="93"/>
      <c r="E22" s="93"/>
      <c r="F22" s="93"/>
      <c r="G22" s="93"/>
      <c r="H22" s="93"/>
      <c r="I22" s="93"/>
      <c r="J22" s="93"/>
      <c r="K22" s="94"/>
      <c r="L22" s="54"/>
    </row>
    <row r="23" spans="1:12" x14ac:dyDescent="0.2">
      <c r="A23" s="65">
        <v>4</v>
      </c>
      <c r="B23" s="89"/>
      <c r="C23" s="89"/>
      <c r="D23" s="89"/>
      <c r="E23" s="89"/>
      <c r="F23" s="89"/>
      <c r="G23" s="89"/>
      <c r="H23" s="89"/>
      <c r="I23" s="89"/>
      <c r="J23" s="89"/>
      <c r="K23" s="91"/>
    </row>
    <row r="24" spans="1:12" x14ac:dyDescent="0.2">
      <c r="A24" s="63">
        <v>5</v>
      </c>
      <c r="B24" s="93"/>
      <c r="C24" s="93"/>
      <c r="D24" s="93"/>
      <c r="E24" s="93"/>
      <c r="F24" s="93"/>
      <c r="G24" s="93"/>
      <c r="H24" s="93"/>
      <c r="I24" s="93"/>
      <c r="J24" s="93"/>
      <c r="K24" s="94"/>
    </row>
    <row r="25" spans="1:12" x14ac:dyDescent="0.2">
      <c r="A25" s="65">
        <v>6</v>
      </c>
      <c r="B25" s="89"/>
      <c r="C25" s="89"/>
      <c r="D25" s="89"/>
      <c r="E25" s="89"/>
      <c r="F25" s="89"/>
      <c r="G25" s="89"/>
      <c r="H25" s="89"/>
      <c r="I25" s="89"/>
      <c r="J25" s="89"/>
      <c r="K25" s="91"/>
    </row>
    <row r="26" spans="1:12" x14ac:dyDescent="0.2">
      <c r="A26" s="63">
        <v>7</v>
      </c>
      <c r="B26" s="93"/>
      <c r="C26" s="93"/>
      <c r="D26" s="93"/>
      <c r="E26" s="93"/>
      <c r="F26" s="93"/>
      <c r="G26" s="93"/>
      <c r="H26" s="93"/>
      <c r="I26" s="93"/>
      <c r="J26" s="93"/>
      <c r="K26" s="94"/>
    </row>
    <row r="27" spans="1:12" x14ac:dyDescent="0.2">
      <c r="A27" s="65">
        <v>8</v>
      </c>
      <c r="B27" s="89"/>
      <c r="C27" s="89"/>
      <c r="D27" s="89"/>
      <c r="E27" s="89"/>
      <c r="F27" s="89"/>
      <c r="G27" s="89"/>
      <c r="H27" s="89"/>
      <c r="I27" s="89"/>
      <c r="J27" s="89"/>
      <c r="K27" s="91"/>
    </row>
    <row r="28" spans="1:12" x14ac:dyDescent="0.2">
      <c r="A28" s="63">
        <v>9</v>
      </c>
      <c r="B28" s="93"/>
      <c r="C28" s="93"/>
      <c r="D28" s="93"/>
      <c r="E28" s="93"/>
      <c r="F28" s="93"/>
      <c r="G28" s="93"/>
      <c r="H28" s="93"/>
      <c r="I28" s="93"/>
      <c r="J28" s="93"/>
      <c r="K28" s="94"/>
    </row>
    <row r="29" spans="1:12" x14ac:dyDescent="0.2">
      <c r="A29" s="65">
        <v>10</v>
      </c>
      <c r="B29" s="89"/>
      <c r="C29" s="89"/>
      <c r="D29" s="89"/>
      <c r="E29" s="89"/>
      <c r="F29" s="89"/>
      <c r="G29" s="89"/>
      <c r="H29" s="89"/>
      <c r="I29" s="89"/>
      <c r="J29" s="89"/>
      <c r="K29" s="91"/>
    </row>
    <row r="30" spans="1:12" x14ac:dyDescent="0.2">
      <c r="A30" s="63">
        <v>11</v>
      </c>
      <c r="B30" s="93"/>
      <c r="C30" s="93"/>
      <c r="D30" s="93"/>
      <c r="E30" s="93"/>
      <c r="F30" s="93"/>
      <c r="G30" s="93"/>
      <c r="H30" s="93"/>
      <c r="I30" s="93"/>
      <c r="J30" s="93"/>
      <c r="K30" s="94"/>
    </row>
    <row r="31" spans="1:12" x14ac:dyDescent="0.2">
      <c r="A31" s="65">
        <v>12</v>
      </c>
      <c r="B31" s="89"/>
      <c r="C31" s="89"/>
      <c r="D31" s="89"/>
      <c r="E31" s="89"/>
      <c r="F31" s="89"/>
      <c r="G31" s="89"/>
      <c r="H31" s="89"/>
      <c r="I31" s="89"/>
      <c r="J31" s="89"/>
      <c r="K31" s="91"/>
    </row>
    <row r="32" spans="1:12" x14ac:dyDescent="0.2">
      <c r="A32" s="63">
        <v>13</v>
      </c>
      <c r="B32" s="93"/>
      <c r="C32" s="93"/>
      <c r="D32" s="93"/>
      <c r="E32" s="93"/>
      <c r="F32" s="93"/>
      <c r="G32" s="93"/>
      <c r="H32" s="93"/>
      <c r="I32" s="93"/>
      <c r="J32" s="93"/>
      <c r="K32" s="94"/>
    </row>
    <row r="33" spans="1:11" x14ac:dyDescent="0.2">
      <c r="A33" s="65">
        <v>14</v>
      </c>
      <c r="B33" s="89"/>
      <c r="C33" s="89"/>
      <c r="D33" s="89"/>
      <c r="E33" s="89"/>
      <c r="F33" s="89"/>
      <c r="G33" s="89"/>
      <c r="H33" s="89"/>
      <c r="I33" s="89"/>
      <c r="J33" s="89"/>
      <c r="K33" s="91"/>
    </row>
    <row r="34" spans="1:11" ht="13.5" thickBot="1" x14ac:dyDescent="0.25">
      <c r="A34" s="64">
        <v>15</v>
      </c>
      <c r="B34" s="90"/>
      <c r="C34" s="90"/>
      <c r="D34" s="90"/>
      <c r="E34" s="90"/>
      <c r="F34" s="90"/>
      <c r="G34" s="90"/>
      <c r="H34" s="90"/>
      <c r="I34" s="90"/>
      <c r="J34" s="90"/>
      <c r="K34" s="92"/>
    </row>
  </sheetData>
  <mergeCells count="83">
    <mergeCell ref="A1:B4"/>
    <mergeCell ref="C1:I1"/>
    <mergeCell ref="J1:K4"/>
    <mergeCell ref="C2:I4"/>
    <mergeCell ref="C7:D7"/>
    <mergeCell ref="F7:G7"/>
    <mergeCell ref="A6:K6"/>
    <mergeCell ref="I7:K7"/>
    <mergeCell ref="H8:I8"/>
    <mergeCell ref="A10:K10"/>
    <mergeCell ref="D8:E8"/>
    <mergeCell ref="A7:B7"/>
    <mergeCell ref="A16:K16"/>
    <mergeCell ref="I11:K11"/>
    <mergeCell ref="A18:K18"/>
    <mergeCell ref="A15:K15"/>
    <mergeCell ref="D11:F11"/>
    <mergeCell ref="D12:F12"/>
    <mergeCell ref="B11:C11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D19:E19"/>
    <mergeCell ref="D20:E20"/>
    <mergeCell ref="F19:G19"/>
    <mergeCell ref="F20:G2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H19:K19"/>
    <mergeCell ref="H20:K20"/>
    <mergeCell ref="H21:K21"/>
    <mergeCell ref="H22:K22"/>
    <mergeCell ref="F21:G21"/>
    <mergeCell ref="F22:G22"/>
    <mergeCell ref="H23:K23"/>
    <mergeCell ref="H24:K24"/>
    <mergeCell ref="H25:K25"/>
    <mergeCell ref="H26:K26"/>
    <mergeCell ref="H27:K27"/>
    <mergeCell ref="H28:K28"/>
    <mergeCell ref="H29:K29"/>
    <mergeCell ref="H30:K30"/>
    <mergeCell ref="H31:K31"/>
    <mergeCell ref="H32:K32"/>
    <mergeCell ref="F23:G23"/>
    <mergeCell ref="F24:G24"/>
    <mergeCell ref="F25:G25"/>
    <mergeCell ref="F26:G26"/>
    <mergeCell ref="D32:E32"/>
    <mergeCell ref="F27:G27"/>
    <mergeCell ref="F28:G28"/>
    <mergeCell ref="F29:G29"/>
    <mergeCell ref="F30:G30"/>
    <mergeCell ref="F31:G31"/>
    <mergeCell ref="D33:E33"/>
    <mergeCell ref="D34:E34"/>
    <mergeCell ref="H33:K33"/>
    <mergeCell ref="H34:K34"/>
    <mergeCell ref="F32:G32"/>
    <mergeCell ref="F33:G33"/>
    <mergeCell ref="F34:G34"/>
  </mergeCells>
  <pageMargins left="0.7" right="0.7" top="0.75" bottom="0.75" header="0.3" footer="0.3"/>
  <pageSetup paperSize="9" scale="61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K5"/>
  <sheetViews>
    <sheetView workbookViewId="0"/>
  </sheetViews>
  <sheetFormatPr baseColWidth="10" defaultRowHeight="15" x14ac:dyDescent="0.25"/>
  <cols>
    <col min="1" max="2" width="15.28515625" style="68" bestFit="1" customWidth="1"/>
    <col min="3" max="3" width="18.5703125" style="68" bestFit="1" customWidth="1"/>
    <col min="4" max="4" width="16.7109375" style="68" customWidth="1"/>
    <col min="5" max="5" width="29.28515625" style="69" customWidth="1"/>
    <col min="6" max="6" width="16.85546875" style="68" customWidth="1"/>
    <col min="7" max="7" width="17.5703125" style="68" customWidth="1"/>
    <col min="8" max="8" width="36.28515625" style="69" customWidth="1"/>
    <col min="9" max="9" width="11.42578125" style="68"/>
    <col min="10" max="11" width="30.140625" style="68" customWidth="1"/>
    <col min="12" max="16384" width="11.42578125" style="68"/>
  </cols>
  <sheetData>
    <row r="1" spans="1:11" x14ac:dyDescent="0.25">
      <c r="A1" s="86" t="s">
        <v>0</v>
      </c>
      <c r="B1" s="86" t="s">
        <v>98</v>
      </c>
      <c r="C1" s="86" t="s">
        <v>1</v>
      </c>
      <c r="D1" s="86" t="s">
        <v>102</v>
      </c>
      <c r="E1" s="87" t="s">
        <v>104</v>
      </c>
      <c r="F1" s="86" t="s">
        <v>57</v>
      </c>
      <c r="G1" s="86" t="s">
        <v>7</v>
      </c>
      <c r="H1" s="87" t="s">
        <v>4</v>
      </c>
      <c r="J1" s="88" t="s">
        <v>104</v>
      </c>
      <c r="K1" s="88" t="s">
        <v>104</v>
      </c>
    </row>
    <row r="2" spans="1:11" x14ac:dyDescent="0.25">
      <c r="A2" s="68" t="str">
        <f>tableau1[[#This Row],[ID]]</f>
        <v>PAC-B18156273</v>
      </c>
      <c r="B2" s="68" t="str">
        <f>tableau1[[#This Row],[SN]]</f>
        <v>B18156273</v>
      </c>
      <c r="C2" s="68" t="str">
        <f>tableau1[[#This Row],[Designation]]</f>
        <v>Pied à coulisse</v>
      </c>
      <c r="D2" s="68" t="str">
        <f>tableau1[[#This Row],[Attribution]]</f>
        <v>Contrôle</v>
      </c>
      <c r="E2" s="69">
        <f>tableau1[[#This Row],[Date de derniere verification]]</f>
        <v>43483</v>
      </c>
      <c r="F2" s="68">
        <f>tableau1[[#This Row],[Periodicité]]</f>
        <v>12</v>
      </c>
      <c r="G2" s="68" t="str">
        <f>tableau1[[#This Row],[Procedure]]</f>
        <v>En cours</v>
      </c>
      <c r="H2" s="69">
        <f>tableau1[[#This Row],[Date de prochaine verification]]</f>
        <v>43848</v>
      </c>
      <c r="J2"/>
      <c r="K2"/>
    </row>
    <row r="3" spans="1:11" x14ac:dyDescent="0.25">
      <c r="A3" s="223" t="str">
        <f>tableau1[[#This Row],[ID]]</f>
        <v>F04-B2-12-27742</v>
      </c>
      <c r="B3" s="223" t="str">
        <f>tableau1[[#This Row],[SN]]</f>
        <v>F04-B2-12-27742</v>
      </c>
      <c r="C3" s="223" t="str">
        <f>tableau1[[#This Row],[Designation]]</f>
        <v>Bras de mesure</v>
      </c>
      <c r="D3" s="223" t="str">
        <f>tableau1[[#This Row],[Attribution]]</f>
        <v>Controle</v>
      </c>
      <c r="E3" s="69">
        <v>43515</v>
      </c>
      <c r="F3" s="223">
        <f>tableau1[[#This Row],[Periodicité]]</f>
        <v>12</v>
      </c>
      <c r="G3" s="223" t="str">
        <f>tableau1[[#This Row],[Procedure]]</f>
        <v>NA (Externe)</v>
      </c>
      <c r="H3" s="69">
        <f>tableau1[[#This Row],[Date de prochaine verification]]</f>
        <v>43880</v>
      </c>
    </row>
    <row r="4" spans="1:11" x14ac:dyDescent="0.25">
      <c r="A4" s="223">
        <f>tableau1[[#This Row],[ID]]</f>
        <v>480249</v>
      </c>
      <c r="B4" s="223">
        <f>tableau1[[#This Row],[SN]]</f>
        <v>480249</v>
      </c>
      <c r="C4" s="223" t="str">
        <f>tableau1[[#This Row],[Designation]]</f>
        <v>Colonne De Mesure</v>
      </c>
      <c r="D4" s="223" t="str">
        <f>tableau1[[#This Row],[Attribution]]</f>
        <v>Controle</v>
      </c>
      <c r="E4" s="69">
        <v>43515</v>
      </c>
      <c r="F4" s="223">
        <f>tableau1[[#This Row],[Periodicité]]</f>
        <v>12</v>
      </c>
      <c r="G4" s="223" t="str">
        <f>tableau1[[#This Row],[Procedure]]</f>
        <v>Externe</v>
      </c>
      <c r="H4" s="69">
        <f>tableau1[[#This Row],[Date de prochaine verification]]</f>
        <v>43880</v>
      </c>
    </row>
    <row r="5" spans="1:11" x14ac:dyDescent="0.25">
      <c r="A5" s="223">
        <f>tableau1[[#This Row],[ID]]</f>
        <v>490326</v>
      </c>
      <c r="B5" s="223">
        <f>tableau1[[#This Row],[SN]]</f>
        <v>490326</v>
      </c>
      <c r="C5" s="223" t="str">
        <f>tableau1[[#This Row],[Designation]]</f>
        <v>Projecteur De Profil</v>
      </c>
      <c r="D5" s="223" t="str">
        <f>tableau1[[#This Row],[Attribution]]</f>
        <v>Controle</v>
      </c>
      <c r="E5" s="69">
        <v>43515</v>
      </c>
      <c r="F5" s="223">
        <f>tableau1[[#This Row],[Periodicité]]</f>
        <v>12</v>
      </c>
      <c r="G5" s="223" t="str">
        <f>tableau1[[#This Row],[Procedure]]</f>
        <v>Externe</v>
      </c>
      <c r="H5" s="69">
        <f>tableau1[[#This Row],[Date de prochaine verification]]</f>
        <v>43880</v>
      </c>
    </row>
  </sheetData>
  <pageMargins left="0.70866141732283472" right="0.70866141732283472" top="0.74803149606299213" bottom="0.74803149606299213" header="0.31496062992125984" footer="0.31496062992125984"/>
  <pageSetup paperSize="9" scale="78" orientation="landscape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3:K26"/>
  <sheetViews>
    <sheetView workbookViewId="0">
      <selection activeCell="O24" sqref="O24"/>
    </sheetView>
  </sheetViews>
  <sheetFormatPr baseColWidth="10" defaultRowHeight="12.75" x14ac:dyDescent="0.2"/>
  <cols>
    <col min="1" max="16384" width="11.42578125" style="4"/>
  </cols>
  <sheetData>
    <row r="3" spans="2:11" ht="15.75" x14ac:dyDescent="0.25">
      <c r="B3" s="143" t="s">
        <v>106</v>
      </c>
      <c r="C3" s="143"/>
      <c r="D3" s="143"/>
      <c r="E3" s="143"/>
      <c r="F3" s="143"/>
      <c r="G3" s="143"/>
      <c r="H3" s="143"/>
      <c r="I3" s="143"/>
      <c r="J3" s="14"/>
      <c r="K3" s="14"/>
    </row>
    <row r="4" spans="2:11" ht="16.5" thickBot="1" x14ac:dyDescent="0.3">
      <c r="B4" s="143" t="s">
        <v>107</v>
      </c>
      <c r="C4" s="143"/>
      <c r="D4" s="143"/>
      <c r="E4" s="143"/>
      <c r="F4" s="143"/>
      <c r="G4" s="143"/>
      <c r="H4" s="143"/>
      <c r="I4" s="143"/>
      <c r="J4" s="14"/>
      <c r="K4" s="14"/>
    </row>
    <row r="5" spans="2:11" ht="15.75" thickBot="1" x14ac:dyDescent="0.3">
      <c r="B5" s="15" t="s">
        <v>108</v>
      </c>
      <c r="C5" s="14"/>
      <c r="D5" s="16"/>
      <c r="E5" s="17"/>
      <c r="F5" s="17"/>
      <c r="G5" s="18" t="s">
        <v>109</v>
      </c>
      <c r="H5" s="17"/>
      <c r="I5" s="17"/>
      <c r="J5" s="14"/>
      <c r="K5" s="14"/>
    </row>
    <row r="6" spans="2:11" ht="15.75" thickBot="1" x14ac:dyDescent="0.3">
      <c r="B6" s="15" t="s">
        <v>110</v>
      </c>
      <c r="C6" s="14"/>
      <c r="D6" s="19" t="s">
        <v>166</v>
      </c>
      <c r="E6" s="144" t="s">
        <v>111</v>
      </c>
      <c r="F6" s="144"/>
      <c r="G6" s="144"/>
      <c r="H6" s="20" t="str">
        <f ca="1">IF(D6="","",D6+TODAY())</f>
        <v/>
      </c>
      <c r="I6" s="17"/>
      <c r="J6" s="14"/>
      <c r="K6" s="14"/>
    </row>
    <row r="7" spans="2:11" ht="15.75" thickBot="1" x14ac:dyDescent="0.3">
      <c r="B7" s="15" t="s">
        <v>112</v>
      </c>
      <c r="C7" s="21"/>
      <c r="D7" s="19" t="s">
        <v>166</v>
      </c>
      <c r="E7" s="145" t="s">
        <v>113</v>
      </c>
      <c r="F7" s="145"/>
      <c r="G7" s="145"/>
      <c r="H7" s="20" t="s">
        <v>166</v>
      </c>
      <c r="I7" s="14"/>
      <c r="J7" s="14"/>
      <c r="K7" s="14"/>
    </row>
    <row r="8" spans="2:11" ht="15.75" thickBot="1" x14ac:dyDescent="0.3">
      <c r="B8" s="22" t="s">
        <v>114</v>
      </c>
      <c r="C8" s="14"/>
      <c r="D8" s="14"/>
      <c r="E8" s="14"/>
      <c r="F8" s="14"/>
      <c r="G8" s="22" t="s">
        <v>115</v>
      </c>
      <c r="H8" s="14"/>
      <c r="I8" s="14"/>
      <c r="J8" s="14"/>
      <c r="K8" s="14"/>
    </row>
    <row r="9" spans="2:11" ht="15.75" thickBot="1" x14ac:dyDescent="0.3">
      <c r="B9" s="14"/>
      <c r="C9" s="146" t="s">
        <v>116</v>
      </c>
      <c r="D9" s="146"/>
      <c r="E9" s="146"/>
      <c r="F9" s="14"/>
      <c r="G9" s="14"/>
      <c r="H9" s="147" t="s">
        <v>116</v>
      </c>
      <c r="I9" s="147"/>
      <c r="J9" s="14"/>
      <c r="K9" s="14"/>
    </row>
    <row r="10" spans="2:11" ht="52.5" thickBot="1" x14ac:dyDescent="0.3">
      <c r="B10" s="24" t="s">
        <v>117</v>
      </c>
      <c r="C10" s="25">
        <v>150.00030000000001</v>
      </c>
      <c r="D10" s="25">
        <v>350.00060000000002</v>
      </c>
      <c r="E10" s="25">
        <v>574.99900000000002</v>
      </c>
      <c r="F10" s="14"/>
      <c r="G10" s="26" t="s">
        <v>118</v>
      </c>
      <c r="H10" s="26" t="s">
        <v>119</v>
      </c>
      <c r="I10" s="26" t="s">
        <v>120</v>
      </c>
      <c r="J10" s="14"/>
      <c r="K10" s="14"/>
    </row>
    <row r="11" spans="2:11" ht="15.75" thickBot="1" x14ac:dyDescent="0.3">
      <c r="B11" s="23">
        <v>1</v>
      </c>
      <c r="C11" s="27">
        <v>150</v>
      </c>
      <c r="D11" s="27"/>
      <c r="E11" s="27"/>
      <c r="F11" s="14"/>
      <c r="G11" s="23">
        <v>1</v>
      </c>
      <c r="H11" s="28"/>
      <c r="I11" s="28"/>
      <c r="J11" s="14"/>
      <c r="K11" s="14"/>
    </row>
    <row r="12" spans="2:11" ht="15.75" thickBot="1" x14ac:dyDescent="0.3">
      <c r="B12" s="23">
        <v>2</v>
      </c>
      <c r="C12" s="27"/>
      <c r="D12" s="27"/>
      <c r="E12" s="27"/>
      <c r="F12" s="14"/>
      <c r="G12" s="23">
        <v>2</v>
      </c>
      <c r="H12" s="28"/>
      <c r="I12" s="28"/>
      <c r="J12" s="14"/>
      <c r="K12" s="14"/>
    </row>
    <row r="13" spans="2:11" ht="15.75" thickBot="1" x14ac:dyDescent="0.3">
      <c r="B13" s="23">
        <v>3</v>
      </c>
      <c r="C13" s="27"/>
      <c r="D13" s="27"/>
      <c r="E13" s="27"/>
      <c r="F13" s="14"/>
      <c r="G13" s="23">
        <v>3</v>
      </c>
      <c r="H13" s="28"/>
      <c r="I13" s="28"/>
      <c r="J13" s="14"/>
      <c r="K13" s="14"/>
    </row>
    <row r="14" spans="2:11" ht="15.75" thickBot="1" x14ac:dyDescent="0.3">
      <c r="B14" s="23">
        <v>4</v>
      </c>
      <c r="C14" s="27"/>
      <c r="D14" s="27"/>
      <c r="E14" s="27"/>
      <c r="F14" s="14"/>
      <c r="G14" s="23">
        <v>4</v>
      </c>
      <c r="H14" s="28"/>
      <c r="I14" s="28"/>
      <c r="J14" s="14"/>
      <c r="K14" s="14"/>
    </row>
    <row r="15" spans="2:11" ht="15.75" thickBot="1" x14ac:dyDescent="0.3">
      <c r="B15" s="23">
        <v>5</v>
      </c>
      <c r="C15" s="27"/>
      <c r="D15" s="27"/>
      <c r="E15" s="27"/>
      <c r="F15" s="14"/>
      <c r="G15" s="23">
        <v>0</v>
      </c>
      <c r="H15" s="28"/>
      <c r="I15" s="28"/>
      <c r="J15" s="14" t="s">
        <v>121</v>
      </c>
      <c r="K15" s="14"/>
    </row>
    <row r="16" spans="2:11" ht="15.75" thickBot="1" x14ac:dyDescent="0.3">
      <c r="B16" s="23" t="s">
        <v>122</v>
      </c>
      <c r="C16" s="29" t="str">
        <f>IF(C11="","",(AVERAGE(C11:C15)&amp;"mm"))</f>
        <v>150mm</v>
      </c>
      <c r="D16" s="29" t="str">
        <f>IF(D11="","",(AVERAGE(D11:D15)&amp;"mm"))</f>
        <v/>
      </c>
      <c r="E16" s="29" t="str">
        <f>IF(E11="","",(AVERAGE(E11:E15)&amp;"mm"))</f>
        <v/>
      </c>
      <c r="F16" s="14"/>
      <c r="G16" s="23" t="s">
        <v>122</v>
      </c>
      <c r="H16" s="30" t="str">
        <f>IF(H15="","",AVERAGE(H11-E10,H12-E10,H13-E10,H14-E10,H15-E10)*1000)</f>
        <v/>
      </c>
      <c r="I16" s="30" t="str">
        <f>IF(I11="","",AVERAGE(I11-E10,I12-E10,I13-E10,I14-E10,I15-E10)*1000)</f>
        <v/>
      </c>
      <c r="J16" s="31" t="str">
        <f>IF(I16="","",I16-H16)</f>
        <v/>
      </c>
      <c r="K16" s="14"/>
    </row>
    <row r="17" spans="2:11" ht="15.75" thickBot="1" x14ac:dyDescent="0.3">
      <c r="B17" s="23" t="s">
        <v>123</v>
      </c>
      <c r="C17" s="32">
        <f>IF(C11="","",ABS(AVERAGE(C11:C15)-C10)*1000)</f>
        <v>0.30000000000995897</v>
      </c>
      <c r="D17" s="32" t="str">
        <f>IF(D11="","",ABS(AVERAGE(D11:D15)-D10)*1000)</f>
        <v/>
      </c>
      <c r="E17" s="32" t="str">
        <f>IF(E11="","",ABS(AVERAGE(E11:E15)-E10)*1000)</f>
        <v/>
      </c>
      <c r="F17" s="14"/>
      <c r="G17" s="23" t="s">
        <v>124</v>
      </c>
      <c r="H17" s="32" t="str">
        <f>IF(H11="","",IF((MAX(H11-E10,H12-E10,H13-E10,H14-E10,H15-E10)*1000-H16)&gt;ABS(MIN(H11-E10,H12-E10,H13-E10,H14-E10,H15-E10)*1000-H16),(MAX(H11-E10,H12-E10,H13-E10,H14-E10,H15-E10)*1000-H16),(MIN(H11-E10,H12-E10,H13-E10,H14-E10,H15-E10)*1000-H16)))</f>
        <v/>
      </c>
      <c r="I17" s="32" t="str">
        <f>IF(I11="","",IF((MAX(I11-E10,I12-E10,I13-E10,I14-E10,I15-E10)*1000-I16)&gt;ABS(MIN(I11-E10,I12-E10,I13-E10,I14-E10,I15-E10)*1000-I16),(MAX(I11-E10,I12-E10,I13-E10,I14-E10,I15-E10)*1000-I16),(MIN(I11-E10,I12-E10,I13-E10,I14-E10,I15-E10)*1000-I16)))</f>
        <v/>
      </c>
      <c r="J17" s="14"/>
      <c r="K17" s="14"/>
    </row>
    <row r="18" spans="2:11" ht="15" x14ac:dyDescent="0.25">
      <c r="B18" s="14"/>
      <c r="C18" s="14"/>
      <c r="D18" s="14"/>
      <c r="E18" s="14"/>
      <c r="F18" s="14"/>
      <c r="G18" s="14"/>
      <c r="H18" s="33" t="s">
        <v>125</v>
      </c>
      <c r="I18" s="14"/>
      <c r="J18" s="14"/>
      <c r="K18" s="14"/>
    </row>
    <row r="19" spans="2:11" ht="15" x14ac:dyDescent="0.25">
      <c r="B19" s="22" t="s">
        <v>126</v>
      </c>
      <c r="C19" s="14"/>
      <c r="D19" s="14"/>
      <c r="E19" s="14"/>
      <c r="F19" s="14"/>
      <c r="G19" s="14"/>
      <c r="H19" s="17"/>
      <c r="I19" s="14"/>
      <c r="J19" s="14"/>
      <c r="K19" s="14"/>
    </row>
    <row r="20" spans="2:11" ht="15.75" thickBot="1" x14ac:dyDescent="0.3">
      <c r="B20" s="14"/>
      <c r="C20" s="14"/>
      <c r="D20" s="14"/>
      <c r="E20" s="14"/>
      <c r="F20" s="14"/>
      <c r="G20" s="14"/>
      <c r="H20" s="34"/>
      <c r="I20" s="14"/>
      <c r="J20" s="14"/>
      <c r="K20" s="14"/>
    </row>
    <row r="21" spans="2:11" ht="15.75" thickBot="1" x14ac:dyDescent="0.3">
      <c r="B21" s="142" t="s">
        <v>127</v>
      </c>
      <c r="C21" s="142"/>
      <c r="D21" s="35" t="str">
        <f>IF(E15="","",SQRT((SUMSQ(MAX(C17:E17)))+(SUMSQ(MAX(H17:I17)))))</f>
        <v/>
      </c>
      <c r="E21" s="14"/>
      <c r="F21" s="14"/>
      <c r="G21" s="14"/>
      <c r="H21" s="15" t="s">
        <v>128</v>
      </c>
      <c r="I21" s="14"/>
      <c r="J21" s="14"/>
      <c r="K21" s="14"/>
    </row>
    <row r="22" spans="2:11" ht="15.75" thickBot="1" x14ac:dyDescent="0.3">
      <c r="B22" s="142" t="s">
        <v>129</v>
      </c>
      <c r="C22" s="142"/>
      <c r="D22" s="36" t="str">
        <f>IF(E15="","",MAX(ABS(C17:E17)))</f>
        <v/>
      </c>
      <c r="E22" s="14"/>
      <c r="F22" s="14"/>
      <c r="G22" s="14"/>
      <c r="H22" s="14"/>
      <c r="I22" s="14"/>
      <c r="J22" s="14"/>
      <c r="K22" s="14"/>
    </row>
    <row r="23" spans="2:11" ht="15.75" thickBot="1" x14ac:dyDescent="0.3">
      <c r="B23" s="142" t="s">
        <v>130</v>
      </c>
      <c r="C23" s="142"/>
      <c r="D23" s="35" t="str">
        <f t="array" ref="D23">IF(I15="","",MAX(ABS(H17:I17)))</f>
        <v/>
      </c>
      <c r="E23" s="14"/>
      <c r="F23" s="14"/>
      <c r="G23" s="14"/>
      <c r="H23" s="14"/>
      <c r="I23" s="14"/>
      <c r="J23" s="14"/>
      <c r="K23" s="14"/>
    </row>
    <row r="24" spans="2:11" ht="15" x14ac:dyDescent="0.25">
      <c r="B24" s="15"/>
      <c r="C24" s="14"/>
      <c r="D24" s="14"/>
      <c r="E24" s="14"/>
      <c r="F24" s="14"/>
      <c r="G24" s="14"/>
      <c r="H24" s="14"/>
      <c r="I24" s="14"/>
      <c r="J24" s="14"/>
      <c r="K24" s="14"/>
    </row>
    <row r="25" spans="2:11" ht="15" x14ac:dyDescent="0.25">
      <c r="B25" s="14"/>
      <c r="C25" s="17"/>
      <c r="D25" s="17"/>
      <c r="E25" s="17"/>
      <c r="F25" s="14"/>
      <c r="G25" s="14"/>
      <c r="H25" s="14"/>
      <c r="I25" s="14"/>
      <c r="J25" s="14"/>
      <c r="K25" s="14"/>
    </row>
    <row r="26" spans="2:11" ht="15" x14ac:dyDescent="0.25">
      <c r="B26" s="17"/>
      <c r="C26" s="14"/>
      <c r="D26" s="14"/>
      <c r="E26" s="14"/>
      <c r="F26" s="14"/>
      <c r="G26" s="14"/>
      <c r="H26" s="14"/>
      <c r="I26" s="14"/>
      <c r="J26" s="14"/>
      <c r="K26" s="14"/>
    </row>
  </sheetData>
  <mergeCells count="9">
    <mergeCell ref="B21:C21"/>
    <mergeCell ref="B22:C22"/>
    <mergeCell ref="B23:C23"/>
    <mergeCell ref="B3:I3"/>
    <mergeCell ref="B4:I4"/>
    <mergeCell ref="E6:G6"/>
    <mergeCell ref="E7:G7"/>
    <mergeCell ref="C9:E9"/>
    <mergeCell ref="H9:I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ommandButton">
              <controlPr defaultSize="0" print="0" autoFill="0" autoLine="0" autoPict="0">
                <anchor moveWithCells="1" sizeWithCells="1">
                  <from>
                    <xdr:col>4</xdr:col>
                    <xdr:colOff>85725</xdr:colOff>
                    <xdr:row>19</xdr:row>
                    <xdr:rowOff>57150</xdr:rowOff>
                  </from>
                  <to>
                    <xdr:col>6</xdr:col>
                    <xdr:colOff>762000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Line="0" autoPict="0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58"/>
  <sheetViews>
    <sheetView workbookViewId="0">
      <selection activeCell="J1" sqref="J1:K4"/>
    </sheetView>
  </sheetViews>
  <sheetFormatPr baseColWidth="10" defaultRowHeight="15" x14ac:dyDescent="0.25"/>
  <cols>
    <col min="2" max="2" width="20" customWidth="1"/>
  </cols>
  <sheetData>
    <row r="1" spans="1:15" s="2" customFormat="1" ht="18.75" customHeight="1" x14ac:dyDescent="0.25">
      <c r="A1" s="116"/>
      <c r="B1" s="117"/>
      <c r="C1" s="122" t="s">
        <v>6</v>
      </c>
      <c r="D1" s="123"/>
      <c r="E1" s="123"/>
      <c r="F1" s="123"/>
      <c r="G1" s="123"/>
      <c r="H1" s="123"/>
      <c r="I1" s="124"/>
      <c r="J1" s="125" t="e">
        <f>Nom</f>
        <v>#NAME?</v>
      </c>
      <c r="K1" s="126"/>
    </row>
    <row r="2" spans="1:15" s="2" customFormat="1" ht="20.100000000000001" customHeight="1" x14ac:dyDescent="0.25">
      <c r="A2" s="118"/>
      <c r="B2" s="119"/>
      <c r="C2" s="131" t="s">
        <v>59</v>
      </c>
      <c r="D2" s="132"/>
      <c r="E2" s="132"/>
      <c r="F2" s="132"/>
      <c r="G2" s="132"/>
      <c r="H2" s="132"/>
      <c r="I2" s="133"/>
      <c r="J2" s="127"/>
      <c r="K2" s="128"/>
    </row>
    <row r="3" spans="1:15" s="2" customFormat="1" ht="20.100000000000001" customHeight="1" x14ac:dyDescent="0.25">
      <c r="A3" s="118"/>
      <c r="B3" s="119"/>
      <c r="C3" s="134"/>
      <c r="D3" s="132"/>
      <c r="E3" s="132"/>
      <c r="F3" s="132"/>
      <c r="G3" s="132"/>
      <c r="H3" s="132"/>
      <c r="I3" s="133"/>
      <c r="J3" s="127"/>
      <c r="K3" s="128"/>
      <c r="O3" s="7" t="s">
        <v>0</v>
      </c>
    </row>
    <row r="4" spans="1:15" s="2" customFormat="1" ht="33.75" customHeight="1" thickBot="1" x14ac:dyDescent="0.3">
      <c r="A4" s="120"/>
      <c r="B4" s="121"/>
      <c r="C4" s="135"/>
      <c r="D4" s="136"/>
      <c r="E4" s="136"/>
      <c r="F4" s="136"/>
      <c r="G4" s="136"/>
      <c r="H4" s="136"/>
      <c r="I4" s="137"/>
      <c r="J4" s="129"/>
      <c r="K4" s="130"/>
      <c r="O4" s="7" t="s">
        <v>1</v>
      </c>
    </row>
    <row r="6" spans="1:15" ht="15.75" thickBot="1" x14ac:dyDescent="0.3"/>
    <row r="7" spans="1:15" x14ac:dyDescent="0.25">
      <c r="A7" s="151" t="s">
        <v>60</v>
      </c>
      <c r="B7" s="152"/>
      <c r="C7" s="2"/>
      <c r="D7" s="2"/>
      <c r="E7" s="2"/>
      <c r="F7" s="2"/>
      <c r="G7" s="155" t="s">
        <v>61</v>
      </c>
      <c r="H7" s="156"/>
      <c r="I7" s="156"/>
      <c r="J7" s="157"/>
    </row>
    <row r="8" spans="1:15" ht="15.75" thickBot="1" x14ac:dyDescent="0.3">
      <c r="A8" s="153"/>
      <c r="B8" s="154"/>
      <c r="C8" s="2"/>
      <c r="D8" s="2"/>
      <c r="E8" s="2"/>
      <c r="F8" s="2"/>
      <c r="G8" s="158" t="s">
        <v>62</v>
      </c>
      <c r="H8" s="159"/>
      <c r="I8" s="159"/>
      <c r="J8" s="160"/>
    </row>
    <row r="9" spans="1:15" ht="15.75" thickBot="1" x14ac:dyDescent="0.3">
      <c r="A9" s="2"/>
      <c r="B9" s="2"/>
      <c r="C9" s="2"/>
      <c r="D9" s="2"/>
      <c r="E9" s="2"/>
      <c r="F9" s="2"/>
      <c r="G9" s="10"/>
      <c r="H9" s="10"/>
      <c r="I9" s="2"/>
      <c r="J9" s="2"/>
    </row>
    <row r="10" spans="1:15" ht="16.5" thickBot="1" x14ac:dyDescent="0.3">
      <c r="A10" s="2"/>
      <c r="B10" s="2"/>
      <c r="C10" s="161" t="s">
        <v>63</v>
      </c>
      <c r="D10" s="162"/>
      <c r="E10" s="162"/>
      <c r="F10" s="162"/>
      <c r="G10" s="162"/>
      <c r="H10" s="163"/>
      <c r="I10" s="2"/>
      <c r="J10" s="2"/>
    </row>
    <row r="11" spans="1:15" ht="15.75" thickBot="1" x14ac:dyDescent="0.3">
      <c r="A11" s="164" t="s">
        <v>64</v>
      </c>
      <c r="B11" s="165"/>
      <c r="C11" s="165"/>
      <c r="D11" s="165"/>
      <c r="E11" s="165"/>
      <c r="F11" s="165"/>
      <c r="G11" s="165"/>
      <c r="H11" s="165"/>
      <c r="I11" s="165"/>
      <c r="J11" s="166"/>
    </row>
    <row r="12" spans="1:15" x14ac:dyDescent="0.25">
      <c r="A12" s="148" t="s">
        <v>65</v>
      </c>
      <c r="B12" s="149"/>
      <c r="C12" s="149"/>
      <c r="D12" s="149"/>
      <c r="E12" s="150"/>
      <c r="F12" s="149" t="s">
        <v>66</v>
      </c>
      <c r="G12" s="149"/>
      <c r="H12" s="149"/>
      <c r="I12" s="149"/>
      <c r="J12" s="150"/>
    </row>
    <row r="13" spans="1:15" ht="15.75" thickBot="1" x14ac:dyDescent="0.3">
      <c r="A13" s="170" t="s">
        <v>67</v>
      </c>
      <c r="B13" s="171"/>
      <c r="C13" s="171"/>
      <c r="D13" s="171"/>
      <c r="E13" s="172"/>
      <c r="F13" s="171" t="s">
        <v>68</v>
      </c>
      <c r="G13" s="171"/>
      <c r="H13" s="171"/>
      <c r="I13" s="171"/>
      <c r="J13" s="172"/>
    </row>
    <row r="14" spans="1:15" ht="15.75" thickBot="1" x14ac:dyDescent="0.3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5" ht="15.75" thickBot="1" x14ac:dyDescent="0.3">
      <c r="A15" s="164" t="s">
        <v>69</v>
      </c>
      <c r="B15" s="165"/>
      <c r="C15" s="165"/>
      <c r="D15" s="165"/>
      <c r="E15" s="165"/>
      <c r="F15" s="165"/>
      <c r="G15" s="165"/>
      <c r="H15" s="165"/>
      <c r="I15" s="165"/>
      <c r="J15" s="166"/>
    </row>
    <row r="16" spans="1:15" ht="15.75" thickBot="1" x14ac:dyDescent="0.3">
      <c r="A16" s="173" t="s">
        <v>70</v>
      </c>
      <c r="B16" s="125"/>
      <c r="C16" s="125"/>
      <c r="D16" s="125"/>
      <c r="E16" s="126"/>
      <c r="F16" s="173" t="s">
        <v>71</v>
      </c>
      <c r="G16" s="125"/>
      <c r="H16" s="125"/>
      <c r="I16" s="125"/>
      <c r="J16" s="126"/>
    </row>
    <row r="17" spans="1:10" ht="15.75" thickBot="1" x14ac:dyDescent="0.3">
      <c r="A17" s="174" t="s">
        <v>72</v>
      </c>
      <c r="B17" s="175"/>
      <c r="C17" s="175"/>
      <c r="D17" s="176"/>
      <c r="E17" s="174" t="s">
        <v>73</v>
      </c>
      <c r="F17" s="176"/>
      <c r="G17" s="174" t="s">
        <v>74</v>
      </c>
      <c r="H17" s="175"/>
      <c r="I17" s="175"/>
      <c r="J17" s="176"/>
    </row>
    <row r="18" spans="1:10" x14ac:dyDescent="0.25">
      <c r="A18" s="177" t="s">
        <v>75</v>
      </c>
      <c r="B18" s="178"/>
      <c r="C18" s="178"/>
      <c r="D18" s="178"/>
      <c r="E18" s="178"/>
      <c r="F18" s="178"/>
      <c r="G18" s="178"/>
      <c r="H18" s="178"/>
      <c r="I18" s="178"/>
      <c r="J18" s="179"/>
    </row>
    <row r="19" spans="1:10" x14ac:dyDescent="0.25">
      <c r="A19" s="180"/>
      <c r="B19" s="181"/>
      <c r="C19" s="181"/>
      <c r="D19" s="181"/>
      <c r="E19" s="181"/>
      <c r="F19" s="181"/>
      <c r="G19" s="181"/>
      <c r="H19" s="181"/>
      <c r="I19" s="181"/>
      <c r="J19" s="182"/>
    </row>
    <row r="20" spans="1:10" x14ac:dyDescent="0.25">
      <c r="A20" s="180"/>
      <c r="B20" s="181"/>
      <c r="C20" s="181"/>
      <c r="D20" s="181"/>
      <c r="E20" s="181"/>
      <c r="F20" s="181"/>
      <c r="G20" s="181"/>
      <c r="H20" s="181"/>
      <c r="I20" s="181"/>
      <c r="J20" s="182"/>
    </row>
    <row r="21" spans="1:10" x14ac:dyDescent="0.25">
      <c r="A21" s="180"/>
      <c r="B21" s="181"/>
      <c r="C21" s="181"/>
      <c r="D21" s="181"/>
      <c r="E21" s="181"/>
      <c r="F21" s="181"/>
      <c r="G21" s="181"/>
      <c r="H21" s="181"/>
      <c r="I21" s="181"/>
      <c r="J21" s="182"/>
    </row>
    <row r="22" spans="1:10" ht="15.75" thickBot="1" x14ac:dyDescent="0.3">
      <c r="A22" s="183"/>
      <c r="B22" s="184"/>
      <c r="C22" s="184"/>
      <c r="D22" s="184"/>
      <c r="E22" s="184"/>
      <c r="F22" s="184"/>
      <c r="G22" s="184"/>
      <c r="H22" s="184"/>
      <c r="I22" s="184"/>
      <c r="J22" s="185"/>
    </row>
    <row r="23" spans="1:10" ht="15.75" thickBot="1" x14ac:dyDescent="0.3">
      <c r="A23" s="186" t="s">
        <v>76</v>
      </c>
      <c r="B23" s="187"/>
      <c r="C23" s="187"/>
      <c r="D23" s="186" t="s">
        <v>77</v>
      </c>
      <c r="E23" s="187"/>
      <c r="F23" s="188"/>
      <c r="G23" s="187" t="s">
        <v>78</v>
      </c>
      <c r="H23" s="187"/>
      <c r="I23" s="187"/>
      <c r="J23" s="188"/>
    </row>
    <row r="24" spans="1:10" ht="16.5" thickBot="1" x14ac:dyDescent="0.3">
      <c r="A24" s="189" t="s">
        <v>79</v>
      </c>
      <c r="B24" s="190"/>
      <c r="C24" s="190"/>
      <c r="D24" s="190"/>
      <c r="E24" s="190"/>
      <c r="F24" s="190"/>
      <c r="G24" s="190"/>
      <c r="H24" s="190"/>
      <c r="I24" s="190"/>
      <c r="J24" s="191"/>
    </row>
    <row r="25" spans="1:10" ht="16.5" thickBot="1" x14ac:dyDescent="0.3">
      <c r="A25" s="11"/>
      <c r="B25" s="11"/>
      <c r="C25" s="12"/>
      <c r="D25" s="12"/>
      <c r="E25" s="12"/>
      <c r="F25" s="12"/>
      <c r="G25" s="12"/>
      <c r="H25" s="12"/>
      <c r="I25" s="11"/>
      <c r="J25" s="11"/>
    </row>
    <row r="26" spans="1:10" ht="16.5" thickBot="1" x14ac:dyDescent="0.3">
      <c r="A26" s="2"/>
      <c r="B26" s="13"/>
      <c r="C26" s="167" t="s">
        <v>80</v>
      </c>
      <c r="D26" s="168"/>
      <c r="E26" s="168"/>
      <c r="F26" s="168"/>
      <c r="G26" s="168"/>
      <c r="H26" s="169"/>
      <c r="I26" s="2"/>
      <c r="J26" s="2"/>
    </row>
    <row r="27" spans="1:10" ht="15.75" thickBot="1" x14ac:dyDescent="0.3">
      <c r="A27" s="192" t="s">
        <v>81</v>
      </c>
      <c r="B27" s="193"/>
      <c r="C27" s="193"/>
      <c r="D27" s="193"/>
      <c r="E27" s="193"/>
      <c r="F27" s="193"/>
      <c r="G27" s="193"/>
      <c r="H27" s="193"/>
      <c r="I27" s="193"/>
      <c r="J27" s="194"/>
    </row>
    <row r="28" spans="1:10" x14ac:dyDescent="0.25">
      <c r="A28" s="195"/>
      <c r="B28" s="178"/>
      <c r="C28" s="178"/>
      <c r="D28" s="178"/>
      <c r="E28" s="178"/>
      <c r="F28" s="178"/>
      <c r="G28" s="178"/>
      <c r="H28" s="178"/>
      <c r="I28" s="178"/>
      <c r="J28" s="179"/>
    </row>
    <row r="29" spans="1:10" ht="15.75" thickBot="1" x14ac:dyDescent="0.3">
      <c r="A29" s="183"/>
      <c r="B29" s="184"/>
      <c r="C29" s="184"/>
      <c r="D29" s="184"/>
      <c r="E29" s="184"/>
      <c r="F29" s="184"/>
      <c r="G29" s="184"/>
      <c r="H29" s="184"/>
      <c r="I29" s="184"/>
      <c r="J29" s="185"/>
    </row>
    <row r="30" spans="1:10" ht="15.75" thickBot="1" x14ac:dyDescent="0.3">
      <c r="A30" s="192" t="s">
        <v>82</v>
      </c>
      <c r="B30" s="193"/>
      <c r="C30" s="193"/>
      <c r="D30" s="193"/>
      <c r="E30" s="193"/>
      <c r="F30" s="193"/>
      <c r="G30" s="193"/>
      <c r="H30" s="193"/>
      <c r="I30" s="193"/>
      <c r="J30" s="194"/>
    </row>
    <row r="31" spans="1:10" ht="15.75" thickBot="1" x14ac:dyDescent="0.3">
      <c r="A31" s="174" t="s">
        <v>83</v>
      </c>
      <c r="B31" s="175"/>
      <c r="C31" s="175"/>
      <c r="D31" s="175"/>
      <c r="E31" s="176"/>
      <c r="F31" s="174" t="s">
        <v>84</v>
      </c>
      <c r="G31" s="175"/>
      <c r="H31" s="175"/>
      <c r="I31" s="175"/>
      <c r="J31" s="176"/>
    </row>
    <row r="32" spans="1:10" x14ac:dyDescent="0.25">
      <c r="A32" s="116"/>
      <c r="B32" s="117"/>
      <c r="C32" s="117"/>
      <c r="D32" s="117"/>
      <c r="E32" s="196"/>
      <c r="F32" s="116"/>
      <c r="G32" s="117"/>
      <c r="H32" s="117"/>
      <c r="I32" s="117"/>
      <c r="J32" s="196"/>
    </row>
    <row r="33" spans="1:10" x14ac:dyDescent="0.25">
      <c r="A33" s="118"/>
      <c r="B33" s="119"/>
      <c r="C33" s="119"/>
      <c r="D33" s="119"/>
      <c r="E33" s="197"/>
      <c r="F33" s="118"/>
      <c r="G33" s="119"/>
      <c r="H33" s="119"/>
      <c r="I33" s="119"/>
      <c r="J33" s="197"/>
    </row>
    <row r="34" spans="1:10" x14ac:dyDescent="0.25">
      <c r="A34" s="118"/>
      <c r="B34" s="119"/>
      <c r="C34" s="119"/>
      <c r="D34" s="119"/>
      <c r="E34" s="197"/>
      <c r="F34" s="118"/>
      <c r="G34" s="119"/>
      <c r="H34" s="119"/>
      <c r="I34" s="119"/>
      <c r="J34" s="197"/>
    </row>
    <row r="35" spans="1:10" x14ac:dyDescent="0.25">
      <c r="A35" s="118"/>
      <c r="B35" s="119"/>
      <c r="C35" s="119"/>
      <c r="D35" s="119"/>
      <c r="E35" s="197"/>
      <c r="F35" s="118"/>
      <c r="G35" s="119"/>
      <c r="H35" s="119"/>
      <c r="I35" s="119"/>
      <c r="J35" s="197"/>
    </row>
    <row r="36" spans="1:10" x14ac:dyDescent="0.25">
      <c r="A36" s="118"/>
      <c r="B36" s="119"/>
      <c r="C36" s="119"/>
      <c r="D36" s="119"/>
      <c r="E36" s="197"/>
      <c r="F36" s="118"/>
      <c r="G36" s="119"/>
      <c r="H36" s="119"/>
      <c r="I36" s="119"/>
      <c r="J36" s="197"/>
    </row>
    <row r="37" spans="1:10" x14ac:dyDescent="0.25">
      <c r="A37" s="118"/>
      <c r="B37" s="119"/>
      <c r="C37" s="119"/>
      <c r="D37" s="119"/>
      <c r="E37" s="197"/>
      <c r="F37" s="118"/>
      <c r="G37" s="119"/>
      <c r="H37" s="119"/>
      <c r="I37" s="119"/>
      <c r="J37" s="197"/>
    </row>
    <row r="38" spans="1:10" x14ac:dyDescent="0.25">
      <c r="A38" s="118"/>
      <c r="B38" s="119"/>
      <c r="C38" s="119"/>
      <c r="D38" s="119"/>
      <c r="E38" s="197"/>
      <c r="F38" s="118"/>
      <c r="G38" s="119"/>
      <c r="H38" s="119"/>
      <c r="I38" s="119"/>
      <c r="J38" s="197"/>
    </row>
    <row r="39" spans="1:10" ht="15.75" thickBot="1" x14ac:dyDescent="0.3">
      <c r="A39" s="118"/>
      <c r="B39" s="119"/>
      <c r="C39" s="119"/>
      <c r="D39" s="119"/>
      <c r="E39" s="197"/>
      <c r="F39" s="118"/>
      <c r="G39" s="119"/>
      <c r="H39" s="119"/>
      <c r="I39" s="119"/>
      <c r="J39" s="197"/>
    </row>
    <row r="40" spans="1:10" x14ac:dyDescent="0.25">
      <c r="A40" s="211" t="s">
        <v>85</v>
      </c>
      <c r="B40" s="212"/>
      <c r="C40" s="212"/>
      <c r="D40" s="212"/>
      <c r="E40" s="213"/>
      <c r="F40" s="211" t="s">
        <v>86</v>
      </c>
      <c r="G40" s="212"/>
      <c r="H40" s="212"/>
      <c r="I40" s="212"/>
      <c r="J40" s="213"/>
    </row>
    <row r="41" spans="1:10" x14ac:dyDescent="0.25">
      <c r="A41" s="214"/>
      <c r="B41" s="215"/>
      <c r="C41" s="215"/>
      <c r="D41" s="215"/>
      <c r="E41" s="216"/>
      <c r="F41" s="214"/>
      <c r="G41" s="215"/>
      <c r="H41" s="215"/>
      <c r="I41" s="215"/>
      <c r="J41" s="216"/>
    </row>
    <row r="42" spans="1:10" ht="15.75" thickBot="1" x14ac:dyDescent="0.3">
      <c r="A42" s="217"/>
      <c r="B42" s="218"/>
      <c r="C42" s="218"/>
      <c r="D42" s="218"/>
      <c r="E42" s="219"/>
      <c r="F42" s="217"/>
      <c r="G42" s="218"/>
      <c r="H42" s="218"/>
      <c r="I42" s="218"/>
      <c r="J42" s="219"/>
    </row>
    <row r="43" spans="1:10" ht="15.75" thickBot="1" x14ac:dyDescent="0.3">
      <c r="A43" s="186" t="s">
        <v>87</v>
      </c>
      <c r="B43" s="187"/>
      <c r="C43" s="187"/>
      <c r="D43" s="186" t="s">
        <v>88</v>
      </c>
      <c r="E43" s="187"/>
      <c r="F43" s="188"/>
      <c r="G43" s="187" t="s">
        <v>78</v>
      </c>
      <c r="H43" s="187"/>
      <c r="I43" s="187"/>
      <c r="J43" s="188"/>
    </row>
    <row r="44" spans="1:10" ht="15.75" thickBot="1" x14ac:dyDescent="0.3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ht="16.5" thickBot="1" x14ac:dyDescent="0.3">
      <c r="A45" s="2"/>
      <c r="B45" s="2"/>
      <c r="C45" s="167" t="s">
        <v>63</v>
      </c>
      <c r="D45" s="168"/>
      <c r="E45" s="168"/>
      <c r="F45" s="168"/>
      <c r="G45" s="168"/>
      <c r="H45" s="169"/>
      <c r="I45" s="2"/>
      <c r="J45" s="2"/>
    </row>
    <row r="46" spans="1:10" ht="15.75" thickBot="1" x14ac:dyDescent="0.3">
      <c r="A46" s="164" t="s">
        <v>89</v>
      </c>
      <c r="B46" s="165"/>
      <c r="C46" s="165"/>
      <c r="D46" s="165"/>
      <c r="E46" s="165"/>
      <c r="F46" s="165"/>
      <c r="G46" s="165"/>
      <c r="H46" s="165"/>
      <c r="I46" s="165"/>
      <c r="J46" s="166"/>
    </row>
    <row r="47" spans="1:10" ht="15.75" thickBot="1" x14ac:dyDescent="0.3">
      <c r="A47" s="174" t="s">
        <v>90</v>
      </c>
      <c r="B47" s="176"/>
      <c r="C47" s="174" t="s">
        <v>91</v>
      </c>
      <c r="D47" s="175"/>
      <c r="E47" s="176"/>
      <c r="F47" s="174" t="s">
        <v>37</v>
      </c>
      <c r="G47" s="175"/>
      <c r="H47" s="176"/>
      <c r="I47" s="174" t="s">
        <v>92</v>
      </c>
      <c r="J47" s="176"/>
    </row>
    <row r="48" spans="1:10" x14ac:dyDescent="0.25">
      <c r="A48" s="204" t="s">
        <v>93</v>
      </c>
      <c r="B48" s="205"/>
      <c r="C48" s="205"/>
      <c r="D48" s="205"/>
      <c r="E48" s="205"/>
      <c r="F48" s="205"/>
      <c r="G48" s="205"/>
      <c r="H48" s="205"/>
      <c r="I48" s="205"/>
      <c r="J48" s="206"/>
    </row>
    <row r="49" spans="1:10" ht="15.75" thickBot="1" x14ac:dyDescent="0.3">
      <c r="A49" s="207"/>
      <c r="B49" s="208"/>
      <c r="C49" s="208"/>
      <c r="D49" s="209"/>
      <c r="E49" s="209"/>
      <c r="F49" s="209"/>
      <c r="G49" s="209"/>
      <c r="H49" s="208"/>
      <c r="I49" s="208"/>
      <c r="J49" s="210"/>
    </row>
    <row r="50" spans="1:10" x14ac:dyDescent="0.25">
      <c r="A50" s="198" t="s">
        <v>94</v>
      </c>
      <c r="B50" s="199"/>
      <c r="C50" s="200"/>
      <c r="D50" s="198" t="s">
        <v>87</v>
      </c>
      <c r="E50" s="199"/>
      <c r="F50" s="199"/>
      <c r="G50" s="200"/>
      <c r="H50" s="199" t="s">
        <v>78</v>
      </c>
      <c r="I50" s="199"/>
      <c r="J50" s="200"/>
    </row>
    <row r="51" spans="1:10" ht="15.75" thickBot="1" x14ac:dyDescent="0.3">
      <c r="A51" s="201"/>
      <c r="B51" s="202"/>
      <c r="C51" s="203"/>
      <c r="D51" s="201"/>
      <c r="E51" s="202"/>
      <c r="F51" s="202"/>
      <c r="G51" s="203"/>
      <c r="H51" s="202"/>
      <c r="I51" s="202"/>
      <c r="J51" s="203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6"/>
      <c r="B53" s="119"/>
      <c r="C53" s="119"/>
      <c r="D53" s="119"/>
      <c r="E53" s="119"/>
      <c r="F53" s="119"/>
      <c r="G53" s="119"/>
      <c r="H53" s="119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</sheetData>
  <mergeCells count="48">
    <mergeCell ref="A50:C51"/>
    <mergeCell ref="D50:G51"/>
    <mergeCell ref="H50:J51"/>
    <mergeCell ref="B53:H53"/>
    <mergeCell ref="A1:B4"/>
    <mergeCell ref="C1:I1"/>
    <mergeCell ref="J1:K4"/>
    <mergeCell ref="C2:I4"/>
    <mergeCell ref="A46:J46"/>
    <mergeCell ref="A47:B47"/>
    <mergeCell ref="C47:E47"/>
    <mergeCell ref="F47:H47"/>
    <mergeCell ref="I47:J47"/>
    <mergeCell ref="A48:J49"/>
    <mergeCell ref="A40:E42"/>
    <mergeCell ref="F40:J42"/>
    <mergeCell ref="A43:C43"/>
    <mergeCell ref="D43:F43"/>
    <mergeCell ref="G43:J43"/>
    <mergeCell ref="C45:H45"/>
    <mergeCell ref="A27:J27"/>
    <mergeCell ref="A28:J29"/>
    <mergeCell ref="A30:J30"/>
    <mergeCell ref="A31:E31"/>
    <mergeCell ref="F31:J31"/>
    <mergeCell ref="A32:E39"/>
    <mergeCell ref="F32:J39"/>
    <mergeCell ref="C26:H26"/>
    <mergeCell ref="A13:E13"/>
    <mergeCell ref="F13:J13"/>
    <mergeCell ref="A15:J15"/>
    <mergeCell ref="A16:E16"/>
    <mergeCell ref="F16:J16"/>
    <mergeCell ref="A17:D17"/>
    <mergeCell ref="E17:F17"/>
    <mergeCell ref="G17:J17"/>
    <mergeCell ref="A18:J22"/>
    <mergeCell ref="A23:C23"/>
    <mergeCell ref="D23:F23"/>
    <mergeCell ref="G23:J23"/>
    <mergeCell ref="A24:J24"/>
    <mergeCell ref="A12:E12"/>
    <mergeCell ref="F12:J12"/>
    <mergeCell ref="A7:B8"/>
    <mergeCell ref="G7:J7"/>
    <mergeCell ref="G8:J8"/>
    <mergeCell ref="C10:H10"/>
    <mergeCell ref="A11:J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>
                <anchor moveWithCells="1" sizeWithCells="1">
                  <from>
                    <xdr:col>1</xdr:col>
                    <xdr:colOff>38100</xdr:colOff>
                    <xdr:row>30</xdr:row>
                    <xdr:rowOff>28575</xdr:rowOff>
                  </from>
                  <to>
                    <xdr:col>1</xdr:col>
                    <xdr:colOff>266700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>
                <anchor moveWithCells="1" sizeWithCells="1">
                  <from>
                    <xdr:col>6</xdr:col>
                    <xdr:colOff>38100</xdr:colOff>
                    <xdr:row>30</xdr:row>
                    <xdr:rowOff>28575</xdr:rowOff>
                  </from>
                  <to>
                    <xdr:col>6</xdr:col>
                    <xdr:colOff>266700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 sizeWithCells="1">
                  <from>
                    <xdr:col>0</xdr:col>
                    <xdr:colOff>38100</xdr:colOff>
                    <xdr:row>16</xdr:row>
                    <xdr:rowOff>57150</xdr:rowOff>
                  </from>
                  <to>
                    <xdr:col>0</xdr:col>
                    <xdr:colOff>266700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 sizeWithCells="1">
                  <from>
                    <xdr:col>4</xdr:col>
                    <xdr:colOff>28575</xdr:colOff>
                    <xdr:row>16</xdr:row>
                    <xdr:rowOff>47625</xdr:rowOff>
                  </from>
                  <to>
                    <xdr:col>4</xdr:col>
                    <xdr:colOff>257175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>
                <anchor moveWithCells="1" sizeWithCells="1">
                  <from>
                    <xdr:col>6</xdr:col>
                    <xdr:colOff>19050</xdr:colOff>
                    <xdr:row>16</xdr:row>
                    <xdr:rowOff>47625</xdr:rowOff>
                  </from>
                  <to>
                    <xdr:col>6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 Box 6">
              <controlPr defaultSize="0" autoFill="0" autoLine="0" autoPict="0">
                <anchor moveWithCells="1" sizeWithCells="1">
                  <from>
                    <xdr:col>0</xdr:col>
                    <xdr:colOff>209550</xdr:colOff>
                    <xdr:row>15</xdr:row>
                    <xdr:rowOff>95250</xdr:rowOff>
                  </from>
                  <to>
                    <xdr:col>0</xdr:col>
                    <xdr:colOff>438150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Check Box 7">
              <controlPr defaultSize="0" autoFill="0" autoLine="0" autoPict="0">
                <anchor moveWithCells="1" sizeWithCells="1">
                  <from>
                    <xdr:col>5</xdr:col>
                    <xdr:colOff>161925</xdr:colOff>
                    <xdr:row>15</xdr:row>
                    <xdr:rowOff>104775</xdr:rowOff>
                  </from>
                  <to>
                    <xdr:col>5</xdr:col>
                    <xdr:colOff>390525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Check Box 8">
              <controlPr defaultSize="0" autoFill="0" autoLine="0" autoPict="0">
                <anchor moveWithCells="1" sizeWithCells="1">
                  <from>
                    <xdr:col>0</xdr:col>
                    <xdr:colOff>209550</xdr:colOff>
                    <xdr:row>46</xdr:row>
                    <xdr:rowOff>95250</xdr:rowOff>
                  </from>
                  <to>
                    <xdr:col>0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Check Box 9">
              <controlPr defaultSize="0" autoFill="0" autoLine="0" autoPict="0">
                <anchor moveWithCells="1" sizeWithCells="1">
                  <from>
                    <xdr:col>2</xdr:col>
                    <xdr:colOff>209550</xdr:colOff>
                    <xdr:row>46</xdr:row>
                    <xdr:rowOff>95250</xdr:rowOff>
                  </from>
                  <to>
                    <xdr:col>2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Check Box 10">
              <controlPr defaultSize="0" autoFill="0" autoLine="0" autoPict="0">
                <anchor moveWithCells="1" sizeWithCells="1">
                  <from>
                    <xdr:col>5</xdr:col>
                    <xdr:colOff>209550</xdr:colOff>
                    <xdr:row>46</xdr:row>
                    <xdr:rowOff>95250</xdr:rowOff>
                  </from>
                  <to>
                    <xdr:col>5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Check Box 11">
              <controlPr defaultSize="0" autoFill="0" autoLine="0" autoPict="0">
                <anchor moveWithCells="1" sizeWithCells="1">
                  <from>
                    <xdr:col>8</xdr:col>
                    <xdr:colOff>209550</xdr:colOff>
                    <xdr:row>46</xdr:row>
                    <xdr:rowOff>95250</xdr:rowOff>
                  </from>
                  <to>
                    <xdr:col>8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3"/>
  <sheetViews>
    <sheetView workbookViewId="0">
      <selection activeCell="J2" sqref="J2:J23"/>
    </sheetView>
  </sheetViews>
  <sheetFormatPr baseColWidth="10" defaultRowHeight="12.75" x14ac:dyDescent="0.25"/>
  <cols>
    <col min="1" max="1" width="11.42578125" style="2"/>
    <col min="2" max="2" width="19.42578125" style="2" bestFit="1" customWidth="1"/>
    <col min="3" max="4" width="18.7109375" style="2" bestFit="1" customWidth="1"/>
    <col min="5" max="5" width="11.42578125" style="2"/>
    <col min="6" max="6" width="19.140625" style="2" bestFit="1" customWidth="1"/>
    <col min="7" max="7" width="18.85546875" style="2" bestFit="1" customWidth="1"/>
    <col min="8" max="8" width="11.42578125" style="5"/>
    <col min="9" max="16384" width="11.42578125" style="2"/>
  </cols>
  <sheetData>
    <row r="1" spans="1:10" ht="15" customHeight="1" thickBot="1" x14ac:dyDescent="0.3">
      <c r="A1" s="220" t="s">
        <v>2</v>
      </c>
      <c r="B1" s="221"/>
      <c r="C1" s="70" t="s">
        <v>34</v>
      </c>
      <c r="D1" s="70" t="s">
        <v>5</v>
      </c>
      <c r="E1" s="52" t="s">
        <v>57</v>
      </c>
      <c r="F1" s="52" t="s">
        <v>143</v>
      </c>
      <c r="G1" s="76" t="s">
        <v>156</v>
      </c>
      <c r="H1" s="220" t="s">
        <v>189</v>
      </c>
      <c r="I1" s="222"/>
      <c r="J1" s="77" t="s">
        <v>202</v>
      </c>
    </row>
    <row r="2" spans="1:10" x14ac:dyDescent="0.25">
      <c r="A2" s="71" t="s">
        <v>8</v>
      </c>
      <c r="B2" s="74" t="s">
        <v>10</v>
      </c>
      <c r="C2" s="78" t="s">
        <v>35</v>
      </c>
      <c r="D2" s="71" t="s">
        <v>31</v>
      </c>
      <c r="E2" s="79">
        <v>3</v>
      </c>
      <c r="F2" s="79" t="s">
        <v>144</v>
      </c>
      <c r="G2" s="72" t="s">
        <v>161</v>
      </c>
      <c r="H2" s="82" t="s">
        <v>190</v>
      </c>
      <c r="I2" s="75">
        <v>1</v>
      </c>
      <c r="J2" s="75">
        <v>2019</v>
      </c>
    </row>
    <row r="3" spans="1:10" x14ac:dyDescent="0.25">
      <c r="A3" s="72" t="s">
        <v>9</v>
      </c>
      <c r="B3" s="75" t="s">
        <v>11</v>
      </c>
      <c r="C3" s="79" t="s">
        <v>36</v>
      </c>
      <c r="D3" s="72" t="s">
        <v>32</v>
      </c>
      <c r="E3" s="79">
        <v>6</v>
      </c>
      <c r="F3" s="79" t="s">
        <v>145</v>
      </c>
      <c r="G3" s="72" t="s">
        <v>162</v>
      </c>
      <c r="H3" s="82" t="s">
        <v>191</v>
      </c>
      <c r="I3" s="75">
        <v>2</v>
      </c>
      <c r="J3" s="75">
        <v>2020</v>
      </c>
    </row>
    <row r="4" spans="1:10" x14ac:dyDescent="0.25">
      <c r="A4" s="72" t="s">
        <v>12</v>
      </c>
      <c r="B4" s="75" t="s">
        <v>13</v>
      </c>
      <c r="C4" s="79" t="s">
        <v>47</v>
      </c>
      <c r="D4" s="72" t="s">
        <v>33</v>
      </c>
      <c r="E4" s="79">
        <v>9</v>
      </c>
      <c r="F4" s="79"/>
      <c r="G4" s="72" t="s">
        <v>163</v>
      </c>
      <c r="H4" s="82" t="s">
        <v>192</v>
      </c>
      <c r="I4" s="75">
        <v>3</v>
      </c>
      <c r="J4" s="75">
        <v>2021</v>
      </c>
    </row>
    <row r="5" spans="1:10" x14ac:dyDescent="0.25">
      <c r="A5" s="72" t="s">
        <v>14</v>
      </c>
      <c r="B5" s="75" t="s">
        <v>15</v>
      </c>
      <c r="C5" s="79" t="s">
        <v>48</v>
      </c>
      <c r="D5" s="72" t="s">
        <v>37</v>
      </c>
      <c r="E5" s="79">
        <v>12</v>
      </c>
      <c r="F5" s="79"/>
      <c r="G5" s="72" t="s">
        <v>164</v>
      </c>
      <c r="H5" s="82" t="s">
        <v>193</v>
      </c>
      <c r="I5" s="75">
        <v>4</v>
      </c>
      <c r="J5" s="75">
        <v>2022</v>
      </c>
    </row>
    <row r="6" spans="1:10" x14ac:dyDescent="0.25">
      <c r="A6" s="72" t="s">
        <v>16</v>
      </c>
      <c r="B6" s="75" t="s">
        <v>17</v>
      </c>
      <c r="C6" s="79" t="s">
        <v>132</v>
      </c>
      <c r="D6" s="72"/>
      <c r="E6" s="79">
        <v>24</v>
      </c>
      <c r="F6" s="79"/>
      <c r="G6" s="72" t="s">
        <v>165</v>
      </c>
      <c r="H6" s="82" t="s">
        <v>194</v>
      </c>
      <c r="I6" s="75">
        <v>5</v>
      </c>
      <c r="J6" s="75">
        <v>2023</v>
      </c>
    </row>
    <row r="7" spans="1:10" x14ac:dyDescent="0.25">
      <c r="A7" s="72" t="s">
        <v>18</v>
      </c>
      <c r="B7" s="75" t="s">
        <v>19</v>
      </c>
      <c r="C7" s="79"/>
      <c r="D7" s="72"/>
      <c r="E7" s="79">
        <v>36</v>
      </c>
      <c r="F7" s="79"/>
      <c r="G7" s="72" t="s">
        <v>167</v>
      </c>
      <c r="H7" s="82" t="s">
        <v>195</v>
      </c>
      <c r="I7" s="75">
        <v>6</v>
      </c>
      <c r="J7" s="75">
        <v>2024</v>
      </c>
    </row>
    <row r="8" spans="1:10" x14ac:dyDescent="0.25">
      <c r="A8" s="72" t="s">
        <v>45</v>
      </c>
      <c r="B8" s="75" t="s">
        <v>20</v>
      </c>
      <c r="C8" s="79"/>
      <c r="D8" s="72"/>
      <c r="E8" s="79">
        <v>48</v>
      </c>
      <c r="F8" s="79"/>
      <c r="G8" s="72" t="s">
        <v>169</v>
      </c>
      <c r="H8" s="82" t="s">
        <v>196</v>
      </c>
      <c r="I8" s="75">
        <v>7</v>
      </c>
      <c r="J8" s="75">
        <v>2025</v>
      </c>
    </row>
    <row r="9" spans="1:10" x14ac:dyDescent="0.25">
      <c r="A9" s="72" t="s">
        <v>44</v>
      </c>
      <c r="B9" s="75" t="s">
        <v>21</v>
      </c>
      <c r="C9" s="79"/>
      <c r="D9" s="72"/>
      <c r="E9" s="79">
        <v>60</v>
      </c>
      <c r="F9" s="79"/>
      <c r="G9" s="72"/>
      <c r="H9" s="82" t="s">
        <v>197</v>
      </c>
      <c r="I9" s="75">
        <v>8</v>
      </c>
      <c r="J9" s="75">
        <v>2026</v>
      </c>
    </row>
    <row r="10" spans="1:10" x14ac:dyDescent="0.25">
      <c r="A10" s="72" t="s">
        <v>43</v>
      </c>
      <c r="B10" s="75" t="s">
        <v>22</v>
      </c>
      <c r="C10" s="79"/>
      <c r="D10" s="72"/>
      <c r="E10" s="79">
        <v>120</v>
      </c>
      <c r="F10" s="79"/>
      <c r="G10" s="72"/>
      <c r="H10" s="82" t="s">
        <v>198</v>
      </c>
      <c r="I10" s="75">
        <v>9</v>
      </c>
      <c r="J10" s="75">
        <v>2027</v>
      </c>
    </row>
    <row r="11" spans="1:10" x14ac:dyDescent="0.25">
      <c r="A11" s="72" t="s">
        <v>42</v>
      </c>
      <c r="B11" s="75" t="s">
        <v>23</v>
      </c>
      <c r="C11" s="79"/>
      <c r="D11" s="72"/>
      <c r="E11" s="79"/>
      <c r="F11" s="79"/>
      <c r="G11" s="72"/>
      <c r="H11" s="82" t="s">
        <v>199</v>
      </c>
      <c r="I11" s="75">
        <v>10</v>
      </c>
      <c r="J11" s="75">
        <v>2028</v>
      </c>
    </row>
    <row r="12" spans="1:10" x14ac:dyDescent="0.25">
      <c r="A12" s="72" t="s">
        <v>24</v>
      </c>
      <c r="B12" s="75" t="s">
        <v>25</v>
      </c>
      <c r="C12" s="79"/>
      <c r="D12" s="72"/>
      <c r="E12" s="79"/>
      <c r="F12" s="79"/>
      <c r="G12" s="72"/>
      <c r="H12" s="82" t="s">
        <v>200</v>
      </c>
      <c r="I12" s="75">
        <v>11</v>
      </c>
      <c r="J12" s="75">
        <v>2029</v>
      </c>
    </row>
    <row r="13" spans="1:10" x14ac:dyDescent="0.25">
      <c r="A13" s="72" t="s">
        <v>39</v>
      </c>
      <c r="B13" s="75" t="s">
        <v>38</v>
      </c>
      <c r="C13" s="79"/>
      <c r="D13" s="72"/>
      <c r="E13" s="79"/>
      <c r="F13" s="79"/>
      <c r="G13" s="72"/>
      <c r="H13" s="82" t="s">
        <v>201</v>
      </c>
      <c r="I13" s="75">
        <v>12</v>
      </c>
      <c r="J13" s="75">
        <v>2030</v>
      </c>
    </row>
    <row r="14" spans="1:10" x14ac:dyDescent="0.25">
      <c r="A14" s="72" t="s">
        <v>41</v>
      </c>
      <c r="B14" s="75" t="s">
        <v>40</v>
      </c>
      <c r="C14" s="79"/>
      <c r="D14" s="72"/>
      <c r="E14" s="79"/>
      <c r="F14" s="79"/>
      <c r="G14" s="72"/>
      <c r="H14" s="82"/>
      <c r="I14" s="75"/>
      <c r="J14" s="75">
        <v>2031</v>
      </c>
    </row>
    <row r="15" spans="1:10" x14ac:dyDescent="0.25">
      <c r="A15" s="72" t="s">
        <v>171</v>
      </c>
      <c r="B15" s="75" t="s">
        <v>171</v>
      </c>
      <c r="C15" s="79"/>
      <c r="D15" s="72"/>
      <c r="E15" s="79"/>
      <c r="F15" s="79"/>
      <c r="G15" s="72"/>
      <c r="H15" s="82"/>
      <c r="I15" s="75"/>
      <c r="J15" s="75">
        <v>2032</v>
      </c>
    </row>
    <row r="16" spans="1:10" x14ac:dyDescent="0.25">
      <c r="A16" s="72"/>
      <c r="B16" s="75" t="s">
        <v>177</v>
      </c>
      <c r="C16" s="79"/>
      <c r="D16" s="72"/>
      <c r="E16" s="79"/>
      <c r="F16" s="79"/>
      <c r="G16" s="72"/>
      <c r="H16" s="82"/>
      <c r="I16" s="75"/>
      <c r="J16" s="75">
        <v>2033</v>
      </c>
    </row>
    <row r="17" spans="1:10" x14ac:dyDescent="0.25">
      <c r="A17" s="72"/>
      <c r="B17" s="75" t="s">
        <v>178</v>
      </c>
      <c r="C17" s="79"/>
      <c r="D17" s="72"/>
      <c r="E17" s="79"/>
      <c r="F17" s="79"/>
      <c r="G17" s="72"/>
      <c r="H17" s="82"/>
      <c r="I17" s="75"/>
      <c r="J17" s="75">
        <v>2034</v>
      </c>
    </row>
    <row r="18" spans="1:10" x14ac:dyDescent="0.25">
      <c r="A18" s="72"/>
      <c r="B18" s="75"/>
      <c r="C18" s="79"/>
      <c r="D18" s="72"/>
      <c r="E18" s="79"/>
      <c r="F18" s="79"/>
      <c r="G18" s="72"/>
      <c r="H18" s="82"/>
      <c r="I18" s="75"/>
      <c r="J18" s="75">
        <v>2035</v>
      </c>
    </row>
    <row r="19" spans="1:10" x14ac:dyDescent="0.25">
      <c r="A19" s="72"/>
      <c r="B19" s="75"/>
      <c r="C19" s="79"/>
      <c r="D19" s="72"/>
      <c r="E19" s="79"/>
      <c r="F19" s="79"/>
      <c r="G19" s="72"/>
      <c r="H19" s="82"/>
      <c r="I19" s="75"/>
      <c r="J19" s="75">
        <v>2036</v>
      </c>
    </row>
    <row r="20" spans="1:10" x14ac:dyDescent="0.25">
      <c r="A20" s="72"/>
      <c r="B20" s="75"/>
      <c r="C20" s="79"/>
      <c r="D20" s="72"/>
      <c r="E20" s="79"/>
      <c r="F20" s="79"/>
      <c r="G20" s="72"/>
      <c r="H20" s="82"/>
      <c r="I20" s="75"/>
      <c r="J20" s="75">
        <v>2037</v>
      </c>
    </row>
    <row r="21" spans="1:10" x14ac:dyDescent="0.25">
      <c r="A21" s="72"/>
      <c r="B21" s="75"/>
      <c r="C21" s="79"/>
      <c r="D21" s="72"/>
      <c r="E21" s="79"/>
      <c r="F21" s="79"/>
      <c r="G21" s="72"/>
      <c r="H21" s="82"/>
      <c r="I21" s="75"/>
      <c r="J21" s="75">
        <v>2038</v>
      </c>
    </row>
    <row r="22" spans="1:10" x14ac:dyDescent="0.25">
      <c r="A22" s="72"/>
      <c r="B22" s="75"/>
      <c r="C22" s="79"/>
      <c r="D22" s="72"/>
      <c r="E22" s="79"/>
      <c r="F22" s="79"/>
      <c r="G22" s="72"/>
      <c r="H22" s="82"/>
      <c r="I22" s="75"/>
      <c r="J22" s="75">
        <v>2039</v>
      </c>
    </row>
    <row r="23" spans="1:10" ht="13.5" thickBot="1" x14ac:dyDescent="0.3">
      <c r="A23" s="73"/>
      <c r="B23" s="80"/>
      <c r="C23" s="81"/>
      <c r="D23" s="73"/>
      <c r="E23" s="81"/>
      <c r="F23" s="81"/>
      <c r="G23" s="73"/>
      <c r="H23" s="83"/>
      <c r="I23" s="80"/>
      <c r="J23" s="80">
        <v>2040</v>
      </c>
    </row>
  </sheetData>
  <mergeCells count="2">
    <mergeCell ref="A1:B1"/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Liste_complete</vt:lpstr>
      <vt:lpstr>Fiche de vie</vt:lpstr>
      <vt:lpstr>Planning</vt:lpstr>
      <vt:lpstr>CV_Pied à coulisse</vt:lpstr>
      <vt:lpstr>FNC</vt:lpstr>
      <vt:lpstr>Listes_diverses</vt:lpstr>
      <vt:lpstr>Planning!Criteres</vt:lpstr>
      <vt:lpstr>critères</vt:lpstr>
      <vt:lpstr>'Fiche de vie'!Zone_d_impression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</dc:creator>
  <cp:lastModifiedBy>thev</cp:lastModifiedBy>
  <cp:lastPrinted>2019-03-12T10:56:40Z</cp:lastPrinted>
  <dcterms:created xsi:type="dcterms:W3CDTF">2019-03-06T09:12:38Z</dcterms:created>
  <dcterms:modified xsi:type="dcterms:W3CDTF">2019-03-12T11:05:10Z</dcterms:modified>
</cp:coreProperties>
</file>