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 codeName="{B08E4597-CF32-672E-EC9B-63DB714DCB7F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A4FC3971-A29B-4271-AD00-30486EC7E95E}" xr6:coauthVersionLast="45" xr6:coauthVersionMax="45" xr10:uidLastSave="{00000000-0000-0000-0000-000000000000}"/>
  <workbookProtection workbookPassword="C010" lockStructure="1"/>
  <bookViews>
    <workbookView xWindow="390" yWindow="390" windowWidth="26115" windowHeight="14280" tabRatio="851" xr2:uid="{00000000-000D-0000-FFFF-FFFF00000000}"/>
  </bookViews>
  <sheets>
    <sheet name="Envoi" sheetId="3" r:id="rId1"/>
    <sheet name="Investaxes" sheetId="2" r:id="rId2"/>
    <sheet name="Finance" sheetId="4" r:id="rId3"/>
    <sheet name="Salaires" sheetId="1" r:id="rId4"/>
    <sheet name="Négoce" sheetId="5" r:id="rId5"/>
    <sheet name="Prestation" sheetId="6" r:id="rId6"/>
    <sheet name="Echéan" sheetId="19" r:id="rId7"/>
    <sheet name="Tva" sheetId="7" r:id="rId8"/>
    <sheet name="Résultat 1" sheetId="8" r:id="rId9"/>
    <sheet name="Résultat 2" sheetId="23" r:id="rId10"/>
    <sheet name="Résultat 3" sheetId="22" r:id="rId11"/>
    <sheet name="SIG" sheetId="11" r:id="rId12"/>
    <sheet name="BFR" sheetId="12" r:id="rId13"/>
    <sheet name="Planfin" sheetId="13" r:id="rId14"/>
    <sheet name="Bilan" sheetId="14" r:id="rId15"/>
    <sheet name="Plantres" sheetId="15" r:id="rId16"/>
    <sheet name="SR" sheetId="16" r:id="rId17"/>
    <sheet name="Ratios" sheetId="17" r:id="rId18"/>
  </sheets>
  <definedNames>
    <definedName name="_xlnm.Print_Area" localSheetId="12">BFR!$B$2:$H$38</definedName>
    <definedName name="_xlnm.Print_Area" localSheetId="14">Bilan!$B$2:$L$50</definedName>
    <definedName name="_xlnm.Print_Area" localSheetId="6">Echéan!$B$2:$X$105</definedName>
    <definedName name="_xlnm.Print_Area" localSheetId="0">Envoi!$A$1:$X$59</definedName>
    <definedName name="_xlnm.Print_Area" localSheetId="2">Finance!$B$2:$R$64</definedName>
    <definedName name="_xlnm.Print_Area" localSheetId="1">Investaxes!$W$2:$AE$101</definedName>
    <definedName name="_xlnm.Print_Area" localSheetId="4">Négoce!$B$2:$AD$80</definedName>
    <definedName name="_xlnm.Print_Area" localSheetId="13">Planfin!$B$2:$J$66</definedName>
    <definedName name="_xlnm.Print_Area" localSheetId="15">Plantres!$B$2:$P$43</definedName>
    <definedName name="_xlnm.Print_Area" localSheetId="5">Prestation!$B$2:$AB$45</definedName>
    <definedName name="_xlnm.Print_Area" localSheetId="17">Ratios!$B$2:$R$55</definedName>
    <definedName name="_xlnm.Print_Area" localSheetId="8">'Résultat 1'!$B$2:$H$79</definedName>
    <definedName name="_xlnm.Print_Area" localSheetId="9">'Résultat 2'!$B$2:$H$79</definedName>
    <definedName name="_xlnm.Print_Area" localSheetId="10">'Résultat 3'!$B$2:$H$79</definedName>
    <definedName name="_xlnm.Print_Area" localSheetId="3">Salaires!$B$2:$AB$98</definedName>
    <definedName name="_xlnm.Print_Area" localSheetId="16">SR!$A$1:$S$53</definedName>
    <definedName name="_xlnm.Print_Area" localSheetId="7">Tva!$A$1:$R$117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6" i="14" l="1"/>
  <c r="D15" i="23"/>
  <c r="D20" i="8"/>
  <c r="D15" i="8"/>
  <c r="T92" i="1" l="1"/>
  <c r="T93" i="1"/>
  <c r="T94" i="1"/>
  <c r="T95" i="1"/>
  <c r="T91" i="1"/>
  <c r="T32" i="1"/>
  <c r="T33" i="1"/>
  <c r="T34" i="1"/>
  <c r="T35" i="1"/>
  <c r="T31" i="1"/>
  <c r="T62" i="1"/>
  <c r="T63" i="1"/>
  <c r="T64" i="1"/>
  <c r="T65" i="1"/>
  <c r="T61" i="1"/>
  <c r="D31" i="15" l="1"/>
  <c r="AC62" i="2" l="1"/>
  <c r="AC38" i="2"/>
  <c r="AC14" i="2"/>
  <c r="J43" i="13" l="1"/>
  <c r="H43" i="13"/>
  <c r="F43" i="13"/>
  <c r="D43" i="13"/>
  <c r="D9" i="15"/>
  <c r="L13" i="14"/>
  <c r="K13" i="14"/>
  <c r="J13" i="14"/>
  <c r="J37" i="13"/>
  <c r="H37" i="13"/>
  <c r="F37" i="13"/>
  <c r="D8" i="15"/>
  <c r="L6" i="14"/>
  <c r="K6" i="14"/>
  <c r="C32" i="1" l="1"/>
  <c r="C33" i="1"/>
  <c r="C34" i="1"/>
  <c r="C35" i="1"/>
  <c r="C31" i="1"/>
  <c r="F96" i="1"/>
  <c r="F89" i="1"/>
  <c r="E89" i="1"/>
  <c r="J88" i="1"/>
  <c r="I88" i="1"/>
  <c r="K88" i="1" s="1"/>
  <c r="J87" i="1"/>
  <c r="I87" i="1"/>
  <c r="K87" i="1" s="1"/>
  <c r="J86" i="1"/>
  <c r="I86" i="1"/>
  <c r="K86" i="1" s="1"/>
  <c r="J85" i="1"/>
  <c r="I85" i="1"/>
  <c r="K85" i="1" s="1"/>
  <c r="J84" i="1"/>
  <c r="I84" i="1"/>
  <c r="K84" i="1" s="1"/>
  <c r="F59" i="1"/>
  <c r="E59" i="1"/>
  <c r="J58" i="1"/>
  <c r="I58" i="1"/>
  <c r="K58" i="1" s="1"/>
  <c r="J57" i="1"/>
  <c r="I57" i="1"/>
  <c r="K57" i="1" s="1"/>
  <c r="J56" i="1"/>
  <c r="I56" i="1"/>
  <c r="K56" i="1" s="1"/>
  <c r="J55" i="1"/>
  <c r="I55" i="1"/>
  <c r="K55" i="1" s="1"/>
  <c r="J54" i="1"/>
  <c r="I54" i="1"/>
  <c r="K54" i="1" s="1"/>
  <c r="C60" i="1"/>
  <c r="C90" i="1" s="1"/>
  <c r="C66" i="1"/>
  <c r="C96" i="1" s="1"/>
  <c r="C59" i="1"/>
  <c r="C89" i="1" s="1"/>
  <c r="F29" i="1"/>
  <c r="E29" i="1"/>
  <c r="I24" i="1"/>
  <c r="K24" i="1" s="1"/>
  <c r="J24" i="1"/>
  <c r="I25" i="1"/>
  <c r="K25" i="1" s="1"/>
  <c r="J25" i="1"/>
  <c r="I26" i="1"/>
  <c r="K26" i="1" s="1"/>
  <c r="J26" i="1"/>
  <c r="I27" i="1"/>
  <c r="K27" i="1" s="1"/>
  <c r="J27" i="1"/>
  <c r="I28" i="1"/>
  <c r="K28" i="1" s="1"/>
  <c r="J28" i="1"/>
  <c r="I89" i="1" l="1"/>
  <c r="J89" i="1"/>
  <c r="K89" i="1"/>
  <c r="K59" i="1"/>
  <c r="J59" i="1"/>
  <c r="I59" i="1"/>
  <c r="J29" i="1"/>
  <c r="I29" i="1"/>
  <c r="K29" i="1"/>
  <c r="S85" i="16"/>
  <c r="R85" i="16"/>
  <c r="Q85" i="16"/>
  <c r="P85" i="16"/>
  <c r="O85" i="16"/>
  <c r="S72" i="16"/>
  <c r="R72" i="16"/>
  <c r="Q72" i="16"/>
  <c r="P72" i="16"/>
  <c r="O72" i="16"/>
  <c r="H86" i="16"/>
  <c r="G86" i="16"/>
  <c r="F86" i="16"/>
  <c r="E86" i="16"/>
  <c r="D86" i="16"/>
  <c r="H85" i="16"/>
  <c r="G85" i="16"/>
  <c r="F85" i="16"/>
  <c r="E85" i="16"/>
  <c r="D85" i="16"/>
  <c r="H73" i="16"/>
  <c r="G73" i="16"/>
  <c r="F73" i="16"/>
  <c r="E73" i="16"/>
  <c r="D73" i="16"/>
  <c r="H72" i="16"/>
  <c r="G72" i="16"/>
  <c r="F72" i="16"/>
  <c r="E72" i="16"/>
  <c r="D72" i="16"/>
  <c r="U91" i="16"/>
  <c r="T91" i="16"/>
  <c r="J91" i="16"/>
  <c r="I91" i="16"/>
  <c r="D82" i="16"/>
  <c r="D91" i="16" s="1"/>
  <c r="U78" i="16"/>
  <c r="T78" i="16"/>
  <c r="J78" i="16"/>
  <c r="I78" i="16"/>
  <c r="D69" i="16"/>
  <c r="D78" i="16" s="1"/>
  <c r="U65" i="16"/>
  <c r="T65" i="16"/>
  <c r="I65" i="16"/>
  <c r="J65" i="16"/>
  <c r="G74" i="16" l="1"/>
  <c r="E87" i="16"/>
  <c r="F74" i="16"/>
  <c r="F87" i="16"/>
  <c r="H87" i="16"/>
  <c r="D87" i="16"/>
  <c r="G87" i="16"/>
  <c r="H74" i="16"/>
  <c r="E74" i="16"/>
  <c r="D74" i="16"/>
  <c r="S59" i="16"/>
  <c r="R59" i="16"/>
  <c r="Q59" i="16"/>
  <c r="P59" i="16"/>
  <c r="O59" i="16"/>
  <c r="H60" i="16"/>
  <c r="G60" i="16"/>
  <c r="F60" i="16"/>
  <c r="E60" i="16"/>
  <c r="D60" i="16"/>
  <c r="H59" i="16"/>
  <c r="G59" i="16"/>
  <c r="F59" i="16"/>
  <c r="E59" i="16"/>
  <c r="D59" i="16"/>
  <c r="S56" i="16"/>
  <c r="S65" i="16" s="1"/>
  <c r="S69" i="16" s="1"/>
  <c r="S78" i="16" s="1"/>
  <c r="S82" i="16" s="1"/>
  <c r="S91" i="16" s="1"/>
  <c r="R56" i="16"/>
  <c r="R65" i="16" s="1"/>
  <c r="R69" i="16" s="1"/>
  <c r="R78" i="16" s="1"/>
  <c r="R82" i="16" s="1"/>
  <c r="R91" i="16" s="1"/>
  <c r="Q56" i="16"/>
  <c r="Q65" i="16" s="1"/>
  <c r="Q69" i="16" s="1"/>
  <c r="Q78" i="16" s="1"/>
  <c r="Q82" i="16" s="1"/>
  <c r="Q91" i="16" s="1"/>
  <c r="P56" i="16"/>
  <c r="P65" i="16" s="1"/>
  <c r="P69" i="16" s="1"/>
  <c r="P78" i="16" s="1"/>
  <c r="P82" i="16" s="1"/>
  <c r="P91" i="16" s="1"/>
  <c r="O56" i="16"/>
  <c r="O65" i="16" s="1"/>
  <c r="O69" i="16" s="1"/>
  <c r="O78" i="16" s="1"/>
  <c r="O82" i="16" s="1"/>
  <c r="O91" i="16" s="1"/>
  <c r="H56" i="16"/>
  <c r="H65" i="16" s="1"/>
  <c r="H69" i="16" s="1"/>
  <c r="H78" i="16" s="1"/>
  <c r="H82" i="16" s="1"/>
  <c r="H91" i="16" s="1"/>
  <c r="G56" i="16"/>
  <c r="G65" i="16" s="1"/>
  <c r="G69" i="16" s="1"/>
  <c r="G78" i="16" s="1"/>
  <c r="G82" i="16" s="1"/>
  <c r="G91" i="16" s="1"/>
  <c r="F56" i="16"/>
  <c r="F65" i="16" s="1"/>
  <c r="F69" i="16" s="1"/>
  <c r="F78" i="16" s="1"/>
  <c r="F82" i="16" s="1"/>
  <c r="F91" i="16" s="1"/>
  <c r="E56" i="16"/>
  <c r="E65" i="16" s="1"/>
  <c r="E69" i="16" s="1"/>
  <c r="E78" i="16" s="1"/>
  <c r="E82" i="16" s="1"/>
  <c r="E91" i="16" s="1"/>
  <c r="D56" i="16"/>
  <c r="D65" i="16" s="1"/>
  <c r="F61" i="16" l="1"/>
  <c r="E61" i="16"/>
  <c r="D61" i="16"/>
  <c r="G61" i="16"/>
  <c r="H61" i="16"/>
  <c r="AM9" i="17" l="1"/>
  <c r="AD9" i="17"/>
  <c r="AM17" i="17"/>
  <c r="AD17" i="17"/>
  <c r="Y24" i="2" l="1"/>
  <c r="Y23" i="2"/>
  <c r="D21" i="13" s="1"/>
  <c r="Y22" i="2"/>
  <c r="D20" i="13" s="1"/>
  <c r="D47" i="13"/>
  <c r="D46" i="13"/>
  <c r="D37" i="13"/>
  <c r="Y212" i="19"/>
  <c r="X140" i="19"/>
  <c r="Y140" i="19"/>
  <c r="Y176" i="19"/>
  <c r="Y196" i="19"/>
  <c r="Y197" i="19"/>
  <c r="Y198" i="19"/>
  <c r="Y199" i="19"/>
  <c r="Y200" i="19"/>
  <c r="Y201" i="19"/>
  <c r="Y202" i="19"/>
  <c r="Y203" i="19"/>
  <c r="Y204" i="19"/>
  <c r="Y205" i="19"/>
  <c r="Y206" i="19"/>
  <c r="Y207" i="19"/>
  <c r="Y208" i="19"/>
  <c r="Y209" i="19"/>
  <c r="Y210" i="19"/>
  <c r="Y211" i="19"/>
  <c r="Y195" i="19"/>
  <c r="Y182" i="19"/>
  <c r="Y183" i="19"/>
  <c r="Y184" i="19"/>
  <c r="Y185" i="19"/>
  <c r="Y186" i="19"/>
  <c r="Y187" i="19"/>
  <c r="Y188" i="19"/>
  <c r="Y189" i="19"/>
  <c r="Y190" i="19"/>
  <c r="Y181" i="19"/>
  <c r="Y160" i="19"/>
  <c r="Y161" i="19"/>
  <c r="Y162" i="19"/>
  <c r="Y163" i="19"/>
  <c r="Y164" i="19"/>
  <c r="Y165" i="19"/>
  <c r="Y166" i="19"/>
  <c r="Y167" i="19"/>
  <c r="Y168" i="19"/>
  <c r="Y169" i="19"/>
  <c r="Y170" i="19"/>
  <c r="Y171" i="19"/>
  <c r="Y172" i="19"/>
  <c r="Y173" i="19"/>
  <c r="Y174" i="19"/>
  <c r="Y175" i="19"/>
  <c r="Y159" i="19"/>
  <c r="Y146" i="19"/>
  <c r="Y147" i="19"/>
  <c r="Y148" i="19"/>
  <c r="Y149" i="19"/>
  <c r="Y150" i="19"/>
  <c r="Y151" i="19"/>
  <c r="Y152" i="19"/>
  <c r="Y153" i="19"/>
  <c r="Y154" i="19"/>
  <c r="Y145" i="19"/>
  <c r="Y124" i="19"/>
  <c r="Y125" i="19"/>
  <c r="Y126" i="19"/>
  <c r="Y127" i="19"/>
  <c r="Y128" i="19"/>
  <c r="Y129" i="19"/>
  <c r="Y130" i="19"/>
  <c r="Y131" i="19"/>
  <c r="Y132" i="19"/>
  <c r="Y133" i="19"/>
  <c r="Y134" i="19"/>
  <c r="Y135" i="19"/>
  <c r="Y136" i="19"/>
  <c r="Y137" i="19"/>
  <c r="Y138" i="19"/>
  <c r="Y139" i="19"/>
  <c r="Y123" i="19"/>
  <c r="X124" i="19"/>
  <c r="X125" i="19"/>
  <c r="X126" i="19"/>
  <c r="X127" i="19"/>
  <c r="X128" i="19"/>
  <c r="X129" i="19"/>
  <c r="X130" i="19"/>
  <c r="X131" i="19"/>
  <c r="X132" i="19"/>
  <c r="X133" i="19"/>
  <c r="X134" i="19"/>
  <c r="X135" i="19"/>
  <c r="X136" i="19"/>
  <c r="X137" i="19"/>
  <c r="X138" i="19"/>
  <c r="X139" i="19"/>
  <c r="X123" i="19"/>
  <c r="Y110" i="19"/>
  <c r="Y111" i="19"/>
  <c r="Y112" i="19"/>
  <c r="Y113" i="19"/>
  <c r="Y114" i="19"/>
  <c r="Y115" i="19"/>
  <c r="Y116" i="19"/>
  <c r="Y117" i="19"/>
  <c r="Y118" i="19"/>
  <c r="Y109" i="19"/>
  <c r="Y141" i="19" l="1"/>
  <c r="Y213" i="19"/>
  <c r="Y177" i="19"/>
  <c r="X141" i="19"/>
  <c r="Y25" i="2"/>
  <c r="D22" i="13"/>
  <c r="W24" i="2"/>
  <c r="W23" i="2"/>
  <c r="W22" i="2"/>
  <c r="W19" i="2"/>
  <c r="W18" i="2"/>
  <c r="W17" i="2"/>
  <c r="W16" i="2"/>
  <c r="W15" i="2"/>
  <c r="W14" i="2"/>
  <c r="W13" i="2"/>
  <c r="W12" i="2"/>
  <c r="W11" i="2"/>
  <c r="W10" i="2"/>
  <c r="W6" i="2"/>
  <c r="W7" i="2"/>
  <c r="W5" i="2"/>
  <c r="Y11" i="2"/>
  <c r="D11" i="13" s="1"/>
  <c r="Y12" i="2"/>
  <c r="D12" i="13" s="1"/>
  <c r="Y13" i="2"/>
  <c r="D13" i="13" s="1"/>
  <c r="Y14" i="2"/>
  <c r="D14" i="13" s="1"/>
  <c r="Y15" i="2"/>
  <c r="D15" i="13" s="1"/>
  <c r="Y16" i="2"/>
  <c r="D16" i="13" s="1"/>
  <c r="Y17" i="2"/>
  <c r="D17" i="13" s="1"/>
  <c r="Y18" i="2"/>
  <c r="D18" i="13" s="1"/>
  <c r="Y19" i="2"/>
  <c r="D19" i="13" s="1"/>
  <c r="Y10" i="2"/>
  <c r="D10" i="13" s="1"/>
  <c r="Y6" i="2"/>
  <c r="D8" i="13" s="1"/>
  <c r="Y7" i="2"/>
  <c r="D9" i="13" s="1"/>
  <c r="Y5" i="2"/>
  <c r="D7" i="13" s="1"/>
  <c r="R13" i="7"/>
  <c r="F14" i="15"/>
  <c r="G14" i="15"/>
  <c r="H14" i="15"/>
  <c r="I14" i="15"/>
  <c r="J14" i="15"/>
  <c r="K14" i="15"/>
  <c r="L14" i="15"/>
  <c r="M14" i="15"/>
  <c r="N14" i="15"/>
  <c r="E14" i="15"/>
  <c r="W8" i="2" l="1"/>
  <c r="W25" i="2"/>
  <c r="D23" i="13"/>
  <c r="W20" i="2"/>
  <c r="Y20" i="2"/>
  <c r="Y8" i="2"/>
  <c r="E57" i="3"/>
  <c r="F57" i="3"/>
  <c r="D57" i="3"/>
  <c r="O18" i="15" s="1"/>
  <c r="E51" i="3"/>
  <c r="F51" i="3"/>
  <c r="D51" i="3"/>
  <c r="O17" i="15" s="1"/>
  <c r="F13" i="15"/>
  <c r="G13" i="15"/>
  <c r="H13" i="15"/>
  <c r="I13" i="15"/>
  <c r="J13" i="15"/>
  <c r="K13" i="15"/>
  <c r="L13" i="15"/>
  <c r="M13" i="15"/>
  <c r="N13" i="15"/>
  <c r="O13" i="15"/>
  <c r="E13" i="15"/>
  <c r="D11" i="15"/>
  <c r="D10" i="15"/>
  <c r="U9" i="17"/>
  <c r="U17" i="17"/>
  <c r="Y27" i="2" l="1"/>
  <c r="W27" i="2"/>
  <c r="C12" i="7" s="1"/>
  <c r="L32" i="14" l="1"/>
  <c r="K32" i="14"/>
  <c r="J32" i="14" l="1"/>
  <c r="S41" i="4" l="1"/>
  <c r="S40" i="4"/>
  <c r="S39" i="4"/>
  <c r="S26" i="4"/>
  <c r="S25" i="4"/>
  <c r="S24" i="4"/>
  <c r="S11" i="4"/>
  <c r="O14" i="15" s="1"/>
  <c r="S10" i="4"/>
  <c r="S9" i="4"/>
  <c r="AB39" i="6"/>
  <c r="S42" i="4" l="1"/>
  <c r="H13" i="12" s="1"/>
  <c r="F33" i="14" s="1"/>
  <c r="S27" i="4"/>
  <c r="F13" i="12" s="1"/>
  <c r="E33" i="14" s="1"/>
  <c r="S12" i="4"/>
  <c r="D13" i="12" s="1"/>
  <c r="D33" i="14" s="1"/>
  <c r="AD96" i="2"/>
  <c r="AD95" i="2"/>
  <c r="AD94" i="2"/>
  <c r="AD83" i="2"/>
  <c r="AD84" i="2"/>
  <c r="AD85" i="2"/>
  <c r="AD86" i="2"/>
  <c r="AD87" i="2"/>
  <c r="AD88" i="2"/>
  <c r="AD89" i="2"/>
  <c r="AD90" i="2"/>
  <c r="AD91" i="2"/>
  <c r="AD82" i="2"/>
  <c r="AD78" i="2"/>
  <c r="AD79" i="2"/>
  <c r="AD77" i="2"/>
  <c r="AC96" i="2"/>
  <c r="AC95" i="2"/>
  <c r="AC94" i="2"/>
  <c r="AC83" i="2"/>
  <c r="AC84" i="2"/>
  <c r="AC85" i="2"/>
  <c r="AC86" i="2"/>
  <c r="AC87" i="2"/>
  <c r="AC88" i="2"/>
  <c r="AC89" i="2"/>
  <c r="AC90" i="2"/>
  <c r="AC91" i="2"/>
  <c r="AC82" i="2"/>
  <c r="AC78" i="2"/>
  <c r="AC79" i="2"/>
  <c r="AC77" i="2"/>
  <c r="AB95" i="2"/>
  <c r="AB96" i="2"/>
  <c r="AB94" i="2"/>
  <c r="AB83" i="2"/>
  <c r="AB84" i="2"/>
  <c r="AB85" i="2"/>
  <c r="AB86" i="2"/>
  <c r="AB87" i="2"/>
  <c r="AB88" i="2"/>
  <c r="AB89" i="2"/>
  <c r="AB90" i="2"/>
  <c r="AB91" i="2"/>
  <c r="AB82" i="2"/>
  <c r="AB78" i="2"/>
  <c r="AB79" i="2"/>
  <c r="AB77" i="2"/>
  <c r="J51" i="13"/>
  <c r="J50" i="13"/>
  <c r="H49" i="13"/>
  <c r="H48" i="13"/>
  <c r="F47" i="13"/>
  <c r="F46" i="13"/>
  <c r="J21" i="13"/>
  <c r="J22" i="13"/>
  <c r="J20" i="13"/>
  <c r="J11" i="13"/>
  <c r="J12" i="13"/>
  <c r="J13" i="13"/>
  <c r="J14" i="13"/>
  <c r="J15" i="13"/>
  <c r="J16" i="13"/>
  <c r="J17" i="13"/>
  <c r="J18" i="13"/>
  <c r="J19" i="13"/>
  <c r="J10" i="13"/>
  <c r="J8" i="13"/>
  <c r="J9" i="13"/>
  <c r="J7" i="13"/>
  <c r="H21" i="13"/>
  <c r="H22" i="13"/>
  <c r="H20" i="13"/>
  <c r="H11" i="13"/>
  <c r="H12" i="13"/>
  <c r="H13" i="13"/>
  <c r="H14" i="13"/>
  <c r="H15" i="13"/>
  <c r="H16" i="13"/>
  <c r="H17" i="13"/>
  <c r="H18" i="13"/>
  <c r="H19" i="13"/>
  <c r="H10" i="13"/>
  <c r="H8" i="13"/>
  <c r="H9" i="13"/>
  <c r="H7" i="13"/>
  <c r="F21" i="13"/>
  <c r="F22" i="13"/>
  <c r="F20" i="13"/>
  <c r="F11" i="13"/>
  <c r="F12" i="13"/>
  <c r="F13" i="13"/>
  <c r="F14" i="13"/>
  <c r="F15" i="13"/>
  <c r="F16" i="13"/>
  <c r="F17" i="13"/>
  <c r="F18" i="13"/>
  <c r="F19" i="13"/>
  <c r="F10" i="13"/>
  <c r="F8" i="13"/>
  <c r="F9" i="13"/>
  <c r="F7" i="13"/>
  <c r="B21" i="13"/>
  <c r="B22" i="13"/>
  <c r="B20" i="13"/>
  <c r="B20" i="14"/>
  <c r="B21" i="14"/>
  <c r="B22" i="14"/>
  <c r="B23" i="14"/>
  <c r="B24" i="14"/>
  <c r="B7" i="14"/>
  <c r="B8" i="13" s="1"/>
  <c r="B8" i="14"/>
  <c r="B9" i="13" s="1"/>
  <c r="B9" i="14"/>
  <c r="B10" i="14"/>
  <c r="B10" i="13" s="1"/>
  <c r="B11" i="14"/>
  <c r="B11" i="13" s="1"/>
  <c r="B12" i="14"/>
  <c r="B12" i="13" s="1"/>
  <c r="B13" i="14"/>
  <c r="B13" i="13" s="1"/>
  <c r="B14" i="14"/>
  <c r="B14" i="13" s="1"/>
  <c r="B15" i="14"/>
  <c r="B15" i="13" s="1"/>
  <c r="B16" i="14"/>
  <c r="B16" i="13" s="1"/>
  <c r="B17" i="14"/>
  <c r="B17" i="13" s="1"/>
  <c r="B18" i="14"/>
  <c r="B18" i="13" s="1"/>
  <c r="B19" i="14"/>
  <c r="B19" i="13" s="1"/>
  <c r="B6" i="14"/>
  <c r="B7" i="13" s="1"/>
  <c r="H23" i="14"/>
  <c r="B51" i="13" s="1"/>
  <c r="H22" i="14"/>
  <c r="B50" i="13" s="1"/>
  <c r="H21" i="14"/>
  <c r="B49" i="13" s="1"/>
  <c r="H20" i="14"/>
  <c r="B48" i="13" s="1"/>
  <c r="H19" i="14"/>
  <c r="B47" i="13" s="1"/>
  <c r="H18" i="14"/>
  <c r="B46" i="13" s="1"/>
  <c r="F50" i="14"/>
  <c r="L50" i="14"/>
  <c r="L49" i="14"/>
  <c r="I68" i="11"/>
  <c r="I50" i="14" s="1"/>
  <c r="K68" i="11"/>
  <c r="K50" i="14" s="1"/>
  <c r="F49" i="14"/>
  <c r="I67" i="11"/>
  <c r="I49" i="14" s="1"/>
  <c r="K67" i="11"/>
  <c r="K49" i="14" s="1"/>
  <c r="C78" i="22"/>
  <c r="C67" i="11" s="1"/>
  <c r="C49" i="14" s="1"/>
  <c r="E78" i="22"/>
  <c r="G78" i="22"/>
  <c r="C79" i="23"/>
  <c r="C79" i="22" s="1"/>
  <c r="C68" i="11" s="1"/>
  <c r="C50" i="14" s="1"/>
  <c r="E79" i="23"/>
  <c r="E79" i="22" s="1"/>
  <c r="E68" i="11" s="1"/>
  <c r="E50" i="14" s="1"/>
  <c r="G79" i="23"/>
  <c r="G79" i="22" s="1"/>
  <c r="U98" i="1"/>
  <c r="W98" i="1"/>
  <c r="L101" i="2"/>
  <c r="J64" i="4" s="1"/>
  <c r="K98" i="1" s="1"/>
  <c r="F78" i="8" s="1"/>
  <c r="F78" i="23" s="1"/>
  <c r="F78" i="22" s="1"/>
  <c r="G67" i="11" s="1"/>
  <c r="S64" i="4"/>
  <c r="E64" i="4"/>
  <c r="F64" i="4"/>
  <c r="G98" i="1" s="1"/>
  <c r="G64" i="4"/>
  <c r="H64" i="4"/>
  <c r="I98" i="1" s="1"/>
  <c r="I64" i="4"/>
  <c r="M64" i="4"/>
  <c r="O64" i="4"/>
  <c r="T101" i="2"/>
  <c r="Q101" i="2"/>
  <c r="P64" i="4" s="1"/>
  <c r="Q98" i="1" s="1"/>
  <c r="F79" i="8" s="1"/>
  <c r="F79" i="23" s="1"/>
  <c r="F79" i="22" s="1"/>
  <c r="G68" i="11" s="1"/>
  <c r="O101" i="2"/>
  <c r="N64" i="4" s="1"/>
  <c r="M98" i="1" s="1"/>
  <c r="H78" i="8" s="1"/>
  <c r="H78" i="23" s="1"/>
  <c r="H78" i="22" s="1"/>
  <c r="J67" i="11" s="1"/>
  <c r="D101" i="2"/>
  <c r="C64" i="4" s="1"/>
  <c r="E98" i="1" s="1"/>
  <c r="C101" i="2"/>
  <c r="B64" i="4" s="1"/>
  <c r="C98" i="1" s="1"/>
  <c r="B78" i="8" s="1"/>
  <c r="J46" i="11"/>
  <c r="G46" i="11"/>
  <c r="D46" i="11"/>
  <c r="H66" i="22"/>
  <c r="H67" i="22"/>
  <c r="H65" i="22"/>
  <c r="F66" i="22"/>
  <c r="F67" i="22"/>
  <c r="F65" i="22"/>
  <c r="H45" i="22"/>
  <c r="H46" i="22"/>
  <c r="H47" i="22"/>
  <c r="H48" i="22"/>
  <c r="H44" i="22"/>
  <c r="F45" i="22"/>
  <c r="F46" i="22"/>
  <c r="F47" i="22"/>
  <c r="F48" i="22"/>
  <c r="F44" i="22"/>
  <c r="H35" i="22"/>
  <c r="H36" i="22"/>
  <c r="H34" i="22"/>
  <c r="F35" i="22"/>
  <c r="F36" i="22"/>
  <c r="F34" i="22"/>
  <c r="B65" i="22"/>
  <c r="D57" i="22"/>
  <c r="J31" i="11" s="1"/>
  <c r="B56" i="22"/>
  <c r="B55" i="22"/>
  <c r="B54" i="22"/>
  <c r="B50" i="22"/>
  <c r="B49" i="22"/>
  <c r="B48" i="22"/>
  <c r="D29" i="22"/>
  <c r="D30" i="22"/>
  <c r="D31" i="22"/>
  <c r="D32" i="22"/>
  <c r="D33" i="22"/>
  <c r="D34" i="22"/>
  <c r="D35" i="22"/>
  <c r="D36" i="22"/>
  <c r="D37" i="22"/>
  <c r="D38" i="22"/>
  <c r="D39" i="22"/>
  <c r="D40" i="22"/>
  <c r="D41" i="22"/>
  <c r="D42" i="22"/>
  <c r="D43" i="22"/>
  <c r="D44" i="22"/>
  <c r="D28" i="22"/>
  <c r="D16" i="22"/>
  <c r="D17" i="22"/>
  <c r="D18" i="22"/>
  <c r="D19" i="22"/>
  <c r="D20" i="22"/>
  <c r="D21" i="22"/>
  <c r="D22" i="22"/>
  <c r="D23" i="22"/>
  <c r="D24" i="22"/>
  <c r="D15" i="22"/>
  <c r="H45" i="23"/>
  <c r="H46" i="23"/>
  <c r="H47" i="23"/>
  <c r="H48" i="23"/>
  <c r="F45" i="23"/>
  <c r="F46" i="23"/>
  <c r="F47" i="23"/>
  <c r="F48" i="23"/>
  <c r="H66" i="23"/>
  <c r="H67" i="23"/>
  <c r="F66" i="23"/>
  <c r="F67" i="23"/>
  <c r="H65" i="23"/>
  <c r="F65" i="23"/>
  <c r="H44" i="23"/>
  <c r="F44" i="23"/>
  <c r="H35" i="23"/>
  <c r="H36" i="23"/>
  <c r="H34" i="23"/>
  <c r="F35" i="23"/>
  <c r="F36" i="23"/>
  <c r="F34" i="23"/>
  <c r="B65" i="23"/>
  <c r="D57" i="23"/>
  <c r="G31" i="11" s="1"/>
  <c r="B56" i="23"/>
  <c r="B55" i="23"/>
  <c r="B54" i="23"/>
  <c r="B50" i="23"/>
  <c r="B49" i="23"/>
  <c r="B4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28" i="23"/>
  <c r="D16" i="23"/>
  <c r="D17" i="23"/>
  <c r="D18" i="23"/>
  <c r="D19" i="23"/>
  <c r="D20" i="23"/>
  <c r="D21" i="23"/>
  <c r="D22" i="23"/>
  <c r="D23" i="23"/>
  <c r="D24" i="23"/>
  <c r="H50" i="23"/>
  <c r="F50" i="23"/>
  <c r="H50" i="22"/>
  <c r="F50" i="22"/>
  <c r="H46" i="8"/>
  <c r="H47" i="8"/>
  <c r="H48" i="8"/>
  <c r="F46" i="8"/>
  <c r="F47" i="8"/>
  <c r="F48" i="8"/>
  <c r="H66" i="8"/>
  <c r="H67" i="8"/>
  <c r="H65" i="8"/>
  <c r="F66" i="8"/>
  <c r="F67" i="8"/>
  <c r="F65" i="8"/>
  <c r="H45" i="8"/>
  <c r="H50" i="8"/>
  <c r="H44" i="8"/>
  <c r="F45" i="8"/>
  <c r="F50" i="8"/>
  <c r="F44" i="8"/>
  <c r="AC65" i="2"/>
  <c r="AC41" i="2"/>
  <c r="B50" i="8"/>
  <c r="B49" i="8"/>
  <c r="AC92" i="2" l="1"/>
  <c r="AD97" i="2"/>
  <c r="AD80" i="2"/>
  <c r="AC97" i="2"/>
  <c r="AC80" i="2"/>
  <c r="H68" i="23"/>
  <c r="G51" i="11" s="1"/>
  <c r="AB97" i="2"/>
  <c r="AB92" i="2"/>
  <c r="AB80" i="2"/>
  <c r="Q64" i="4"/>
  <c r="S98" i="1" s="1"/>
  <c r="H79" i="8" s="1"/>
  <c r="H79" i="23" s="1"/>
  <c r="H79" i="22" s="1"/>
  <c r="J68" i="11" s="1"/>
  <c r="F23" i="13"/>
  <c r="H23" i="13"/>
  <c r="J23" i="13"/>
  <c r="H37" i="23"/>
  <c r="G38" i="11" s="1"/>
  <c r="B78" i="23"/>
  <c r="D78" i="8"/>
  <c r="D78" i="23" s="1"/>
  <c r="D78" i="22" s="1"/>
  <c r="D67" i="11" s="1"/>
  <c r="H68" i="8"/>
  <c r="D51" i="11" s="1"/>
  <c r="H68" i="22"/>
  <c r="J51" i="11" s="1"/>
  <c r="H49" i="23"/>
  <c r="G43" i="11" s="1"/>
  <c r="H49" i="22"/>
  <c r="J43" i="11" s="1"/>
  <c r="H49" i="8"/>
  <c r="D43" i="11" s="1"/>
  <c r="D25" i="23"/>
  <c r="G20" i="11" s="1"/>
  <c r="D45" i="23"/>
  <c r="G24" i="11" s="1"/>
  <c r="H37" i="22"/>
  <c r="J38" i="11" s="1"/>
  <c r="J49" i="14"/>
  <c r="H37" i="12"/>
  <c r="J65" i="13" s="1"/>
  <c r="H49" i="14"/>
  <c r="F37" i="12"/>
  <c r="H65" i="13" s="1"/>
  <c r="H50" i="14"/>
  <c r="F38" i="12"/>
  <c r="H66" i="13" s="1"/>
  <c r="D45" i="22"/>
  <c r="J24" i="11" s="1"/>
  <c r="AD92" i="2"/>
  <c r="D25" i="22"/>
  <c r="J20" i="11" s="1"/>
  <c r="AC17" i="2"/>
  <c r="D57" i="8"/>
  <c r="D31" i="11" s="1"/>
  <c r="B57" i="8"/>
  <c r="E105" i="19"/>
  <c r="E70" i="19"/>
  <c r="B53" i="19"/>
  <c r="B29" i="23" s="1"/>
  <c r="B54" i="19"/>
  <c r="B30" i="23" s="1"/>
  <c r="B55" i="19"/>
  <c r="B31" i="23" s="1"/>
  <c r="B56" i="19"/>
  <c r="B32" i="23" s="1"/>
  <c r="B57" i="19"/>
  <c r="B33" i="23" s="1"/>
  <c r="B58" i="19"/>
  <c r="B34" i="23" s="1"/>
  <c r="B59" i="19"/>
  <c r="B35" i="23" s="1"/>
  <c r="B60" i="19"/>
  <c r="B36" i="23" s="1"/>
  <c r="B61" i="19"/>
  <c r="B37" i="23" s="1"/>
  <c r="B62" i="19"/>
  <c r="B38" i="23" s="1"/>
  <c r="B63" i="19"/>
  <c r="B39" i="23" s="1"/>
  <c r="B64" i="19"/>
  <c r="B40" i="23" s="1"/>
  <c r="B65" i="19"/>
  <c r="B41" i="23" s="1"/>
  <c r="B66" i="19"/>
  <c r="B42" i="23" s="1"/>
  <c r="B67" i="19"/>
  <c r="B43" i="23" s="1"/>
  <c r="B68" i="19"/>
  <c r="B44" i="23" s="1"/>
  <c r="B69" i="19"/>
  <c r="B104" i="19" s="1"/>
  <c r="B52" i="19"/>
  <c r="B28" i="23" s="1"/>
  <c r="B40" i="19"/>
  <c r="B16" i="23" s="1"/>
  <c r="B41" i="19"/>
  <c r="B17" i="23" s="1"/>
  <c r="B42" i="19"/>
  <c r="B18" i="23" s="1"/>
  <c r="B43" i="19"/>
  <c r="B19" i="23" s="1"/>
  <c r="B44" i="19"/>
  <c r="B20" i="23" s="1"/>
  <c r="B45" i="19"/>
  <c r="B21" i="23" s="1"/>
  <c r="B46" i="19"/>
  <c r="B22" i="23" s="1"/>
  <c r="B47" i="19"/>
  <c r="B23" i="23" s="1"/>
  <c r="B48" i="19"/>
  <c r="B24" i="23" s="1"/>
  <c r="B39" i="19"/>
  <c r="B15" i="23" s="1"/>
  <c r="E35" i="19"/>
  <c r="H35" i="8"/>
  <c r="H36" i="8"/>
  <c r="H34" i="8"/>
  <c r="F35" i="8"/>
  <c r="F36" i="8"/>
  <c r="F34" i="8"/>
  <c r="B65" i="8"/>
  <c r="C50" i="4"/>
  <c r="C53" i="4"/>
  <c r="B56" i="8"/>
  <c r="B55" i="8"/>
  <c r="B54" i="8"/>
  <c r="B4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28" i="8"/>
  <c r="D16" i="8"/>
  <c r="D17" i="8"/>
  <c r="D18" i="8"/>
  <c r="D19" i="8"/>
  <c r="D21" i="8"/>
  <c r="D22" i="8"/>
  <c r="D23" i="8"/>
  <c r="D24" i="8"/>
  <c r="B24" i="8"/>
  <c r="B16" i="8"/>
  <c r="B17" i="8"/>
  <c r="B18" i="8"/>
  <c r="B19" i="8"/>
  <c r="B20" i="8"/>
  <c r="B21" i="8"/>
  <c r="B22" i="8"/>
  <c r="B23" i="8"/>
  <c r="B15" i="8"/>
  <c r="C62" i="1"/>
  <c r="C92" i="1" s="1"/>
  <c r="C63" i="1"/>
  <c r="C93" i="1" s="1"/>
  <c r="C64" i="1"/>
  <c r="C94" i="1" s="1"/>
  <c r="C65" i="1"/>
  <c r="C95" i="1" s="1"/>
  <c r="C61" i="1"/>
  <c r="C91" i="1" s="1"/>
  <c r="T72" i="1"/>
  <c r="T42" i="1"/>
  <c r="T12" i="1"/>
  <c r="M88" i="1" l="1"/>
  <c r="M79" i="1"/>
  <c r="M70" i="1"/>
  <c r="M74" i="1"/>
  <c r="M87" i="1"/>
  <c r="M78" i="1"/>
  <c r="M69" i="1"/>
  <c r="M72" i="1"/>
  <c r="M86" i="1"/>
  <c r="M76" i="1"/>
  <c r="M75" i="1"/>
  <c r="M71" i="1"/>
  <c r="M85" i="1"/>
  <c r="M84" i="1"/>
  <c r="M73" i="1"/>
  <c r="M82" i="1"/>
  <c r="M81" i="1"/>
  <c r="M80" i="1"/>
  <c r="M57" i="1"/>
  <c r="M48" i="1"/>
  <c r="M39" i="1"/>
  <c r="M43" i="1"/>
  <c r="M40" i="1"/>
  <c r="M56" i="1"/>
  <c r="M46" i="1"/>
  <c r="M44" i="1"/>
  <c r="M41" i="1"/>
  <c r="M55" i="1"/>
  <c r="M45" i="1"/>
  <c r="M42" i="1"/>
  <c r="M54" i="1"/>
  <c r="M52" i="1"/>
  <c r="M49" i="1"/>
  <c r="M51" i="1"/>
  <c r="M50" i="1"/>
  <c r="M58" i="1"/>
  <c r="M26" i="1"/>
  <c r="M16" i="1"/>
  <c r="M14" i="1"/>
  <c r="M11" i="1"/>
  <c r="M25" i="1"/>
  <c r="M15" i="1"/>
  <c r="M12" i="1"/>
  <c r="M18" i="1"/>
  <c r="M24" i="1"/>
  <c r="M13" i="1"/>
  <c r="M10" i="1"/>
  <c r="M22" i="1"/>
  <c r="M21" i="1"/>
  <c r="M19" i="1"/>
  <c r="M20" i="1"/>
  <c r="M9" i="1"/>
  <c r="M28" i="1"/>
  <c r="M27" i="1"/>
  <c r="B80" i="19"/>
  <c r="B21" i="22" s="1"/>
  <c r="AD99" i="2"/>
  <c r="J41" i="13" s="1"/>
  <c r="AC99" i="2"/>
  <c r="H41" i="13" s="1"/>
  <c r="B87" i="19"/>
  <c r="B28" i="22" s="1"/>
  <c r="B95" i="19"/>
  <c r="B36" i="22" s="1"/>
  <c r="B74" i="19"/>
  <c r="B15" i="22" s="1"/>
  <c r="AB99" i="2"/>
  <c r="D12" i="15" s="1"/>
  <c r="B90" i="19"/>
  <c r="B31" i="22" s="1"/>
  <c r="B75" i="19"/>
  <c r="B16" i="22" s="1"/>
  <c r="B83" i="19"/>
  <c r="B24" i="22" s="1"/>
  <c r="B103" i="19"/>
  <c r="B44" i="22" s="1"/>
  <c r="B98" i="19"/>
  <c r="B39" i="22" s="1"/>
  <c r="B57" i="23"/>
  <c r="B57" i="22"/>
  <c r="B82" i="19"/>
  <c r="B23" i="22" s="1"/>
  <c r="B97" i="19"/>
  <c r="B38" i="22" s="1"/>
  <c r="B89" i="19"/>
  <c r="B30" i="22" s="1"/>
  <c r="B81" i="19"/>
  <c r="B22" i="22" s="1"/>
  <c r="B96" i="19"/>
  <c r="B37" i="22" s="1"/>
  <c r="B88" i="19"/>
  <c r="B29" i="22" s="1"/>
  <c r="B79" i="19"/>
  <c r="B20" i="22" s="1"/>
  <c r="B102" i="19"/>
  <c r="B43" i="22" s="1"/>
  <c r="B94" i="19"/>
  <c r="B35" i="22" s="1"/>
  <c r="B78" i="19"/>
  <c r="B19" i="22" s="1"/>
  <c r="B101" i="19"/>
  <c r="B42" i="22" s="1"/>
  <c r="B93" i="19"/>
  <c r="B34" i="22" s="1"/>
  <c r="B77" i="19"/>
  <c r="B18" i="22" s="1"/>
  <c r="B100" i="19"/>
  <c r="B41" i="22" s="1"/>
  <c r="B92" i="19"/>
  <c r="B33" i="22" s="1"/>
  <c r="B76" i="19"/>
  <c r="B17" i="22" s="1"/>
  <c r="B99" i="19"/>
  <c r="B40" i="22" s="1"/>
  <c r="B91" i="19"/>
  <c r="B32" i="22" s="1"/>
  <c r="F41" i="13"/>
  <c r="H38" i="12"/>
  <c r="J66" i="13" s="1"/>
  <c r="J50" i="14"/>
  <c r="M43" i="15" s="1"/>
  <c r="O53" i="16" s="1"/>
  <c r="B78" i="22"/>
  <c r="D48" i="23"/>
  <c r="D49" i="14"/>
  <c r="D37" i="12"/>
  <c r="D65" i="13" s="1"/>
  <c r="G55" i="17"/>
  <c r="G43" i="15"/>
  <c r="E53" i="16" s="1"/>
  <c r="O55" i="17"/>
  <c r="K43" i="15"/>
  <c r="M53" i="16" s="1"/>
  <c r="H55" i="17"/>
  <c r="I43" i="15"/>
  <c r="G53" i="16" s="1"/>
  <c r="H37" i="8"/>
  <c r="D38" i="11" s="1"/>
  <c r="C55" i="4"/>
  <c r="D25" i="8"/>
  <c r="D20" i="11" s="1"/>
  <c r="D45" i="8"/>
  <c r="D24" i="11" s="1"/>
  <c r="F83" i="1"/>
  <c r="E83" i="1"/>
  <c r="J82" i="1"/>
  <c r="I82" i="1"/>
  <c r="K82" i="1" s="1"/>
  <c r="J81" i="1"/>
  <c r="I81" i="1"/>
  <c r="K81" i="1" s="1"/>
  <c r="J80" i="1"/>
  <c r="I80" i="1"/>
  <c r="K80" i="1" s="1"/>
  <c r="J79" i="1"/>
  <c r="I79" i="1"/>
  <c r="K79" i="1" s="1"/>
  <c r="J78" i="1"/>
  <c r="I78" i="1"/>
  <c r="K78" i="1" s="1"/>
  <c r="F77" i="1"/>
  <c r="E77" i="1"/>
  <c r="J76" i="1"/>
  <c r="I76" i="1"/>
  <c r="K76" i="1" s="1"/>
  <c r="J75" i="1"/>
  <c r="I75" i="1"/>
  <c r="K75" i="1" s="1"/>
  <c r="J74" i="1"/>
  <c r="I74" i="1"/>
  <c r="K74" i="1" s="1"/>
  <c r="J73" i="1"/>
  <c r="I73" i="1"/>
  <c r="K73" i="1" s="1"/>
  <c r="J72" i="1"/>
  <c r="I72" i="1"/>
  <c r="K72" i="1" s="1"/>
  <c r="J71" i="1"/>
  <c r="I71" i="1"/>
  <c r="K71" i="1" s="1"/>
  <c r="J70" i="1"/>
  <c r="I70" i="1"/>
  <c r="K70" i="1" s="1"/>
  <c r="J69" i="1"/>
  <c r="I69" i="1"/>
  <c r="K69" i="1" s="1"/>
  <c r="F66" i="1"/>
  <c r="F53" i="1"/>
  <c r="E53" i="1"/>
  <c r="J52" i="1"/>
  <c r="I52" i="1"/>
  <c r="K52" i="1" s="1"/>
  <c r="J51" i="1"/>
  <c r="I51" i="1"/>
  <c r="K51" i="1" s="1"/>
  <c r="J50" i="1"/>
  <c r="I50" i="1"/>
  <c r="K50" i="1" s="1"/>
  <c r="J49" i="1"/>
  <c r="I49" i="1"/>
  <c r="K49" i="1" s="1"/>
  <c r="J48" i="1"/>
  <c r="I48" i="1"/>
  <c r="K48" i="1" s="1"/>
  <c r="F47" i="1"/>
  <c r="E47" i="1"/>
  <c r="J46" i="1"/>
  <c r="I46" i="1"/>
  <c r="K46" i="1" s="1"/>
  <c r="J45" i="1"/>
  <c r="I45" i="1"/>
  <c r="K45" i="1" s="1"/>
  <c r="J44" i="1"/>
  <c r="I44" i="1"/>
  <c r="K44" i="1" s="1"/>
  <c r="J43" i="1"/>
  <c r="I43" i="1"/>
  <c r="K43" i="1" s="1"/>
  <c r="J42" i="1"/>
  <c r="I42" i="1"/>
  <c r="K42" i="1" s="1"/>
  <c r="J41" i="1"/>
  <c r="I41" i="1"/>
  <c r="K41" i="1" s="1"/>
  <c r="J40" i="1"/>
  <c r="I40" i="1"/>
  <c r="K40" i="1" s="1"/>
  <c r="J39" i="1"/>
  <c r="I39" i="1"/>
  <c r="J22" i="1"/>
  <c r="I22" i="1"/>
  <c r="K22" i="1" s="1"/>
  <c r="J21" i="1"/>
  <c r="I21" i="1"/>
  <c r="K21" i="1" s="1"/>
  <c r="J20" i="1"/>
  <c r="I20" i="1"/>
  <c r="K20" i="1" s="1"/>
  <c r="J19" i="1"/>
  <c r="I19" i="1"/>
  <c r="K19" i="1" s="1"/>
  <c r="J18" i="1"/>
  <c r="I18" i="1"/>
  <c r="I10" i="1"/>
  <c r="K10" i="1" s="1"/>
  <c r="J10" i="1"/>
  <c r="I11" i="1"/>
  <c r="J11" i="1"/>
  <c r="I12" i="1"/>
  <c r="K12" i="1" s="1"/>
  <c r="J12" i="1"/>
  <c r="I13" i="1"/>
  <c r="K13" i="1" s="1"/>
  <c r="J13" i="1"/>
  <c r="I14" i="1"/>
  <c r="K14" i="1" s="1"/>
  <c r="J14" i="1"/>
  <c r="I15" i="1"/>
  <c r="K15" i="1" s="1"/>
  <c r="J15" i="1"/>
  <c r="I16" i="1"/>
  <c r="K16" i="1" s="1"/>
  <c r="J16" i="1"/>
  <c r="J9" i="1"/>
  <c r="I9" i="1"/>
  <c r="K9" i="1" s="1"/>
  <c r="F36" i="1"/>
  <c r="F23" i="1"/>
  <c r="E23" i="1"/>
  <c r="F17" i="1"/>
  <c r="E17" i="1"/>
  <c r="R104" i="7"/>
  <c r="R64" i="7"/>
  <c r="R25" i="7"/>
  <c r="R96" i="7"/>
  <c r="R56" i="7"/>
  <c r="R92" i="7"/>
  <c r="R52" i="7"/>
  <c r="Y71" i="2"/>
  <c r="Y67" i="2"/>
  <c r="Y66" i="2"/>
  <c r="Y65" i="2"/>
  <c r="Y64" i="2"/>
  <c r="Y63" i="2"/>
  <c r="Y62" i="2"/>
  <c r="Y61" i="2"/>
  <c r="Y60" i="2"/>
  <c r="Y59" i="2"/>
  <c r="Y55" i="2"/>
  <c r="Y53" i="2"/>
  <c r="Y47" i="2"/>
  <c r="Y43" i="2"/>
  <c r="Y42" i="2"/>
  <c r="Y41" i="2"/>
  <c r="Y40" i="2"/>
  <c r="Y39" i="2"/>
  <c r="Y38" i="2"/>
  <c r="Y37" i="2"/>
  <c r="Y36" i="2"/>
  <c r="Y35" i="2"/>
  <c r="Y31" i="2"/>
  <c r="Y29" i="2"/>
  <c r="R17" i="7"/>
  <c r="M89" i="1" l="1"/>
  <c r="M77" i="1"/>
  <c r="M83" i="1"/>
  <c r="M59" i="1"/>
  <c r="M47" i="1"/>
  <c r="M53" i="1"/>
  <c r="M17" i="1"/>
  <c r="M23" i="1"/>
  <c r="M29" i="1"/>
  <c r="E30" i="1"/>
  <c r="E90" i="1"/>
  <c r="F90" i="1"/>
  <c r="F97" i="1" s="1"/>
  <c r="Y75" i="2"/>
  <c r="Y51" i="2"/>
  <c r="F30" i="1"/>
  <c r="F37" i="1"/>
  <c r="E60" i="1"/>
  <c r="F60" i="1"/>
  <c r="F67" i="1" s="1"/>
  <c r="D41" i="13"/>
  <c r="B67" i="11"/>
  <c r="D48" i="22"/>
  <c r="C55" i="17"/>
  <c r="D43" i="15"/>
  <c r="C53" i="16" s="1"/>
  <c r="I47" i="1"/>
  <c r="J47" i="1"/>
  <c r="J53" i="1"/>
  <c r="K83" i="1"/>
  <c r="J77" i="1"/>
  <c r="J83" i="1"/>
  <c r="K77" i="1"/>
  <c r="I83" i="1"/>
  <c r="I77" i="1"/>
  <c r="K53" i="1"/>
  <c r="I53" i="1"/>
  <c r="K39" i="1"/>
  <c r="K47" i="1" s="1"/>
  <c r="I23" i="1"/>
  <c r="J17" i="1"/>
  <c r="J23" i="1"/>
  <c r="I17" i="1"/>
  <c r="K11" i="1"/>
  <c r="K17" i="1" s="1"/>
  <c r="K18" i="1"/>
  <c r="K23" i="1" s="1"/>
  <c r="Y191" i="19"/>
  <c r="Y155" i="19"/>
  <c r="E84" i="19"/>
  <c r="E49" i="19"/>
  <c r="E14" i="19"/>
  <c r="H3" i="19"/>
  <c r="M90" i="1" l="1"/>
  <c r="M60" i="1"/>
  <c r="M30" i="1"/>
  <c r="K90" i="1"/>
  <c r="J29" i="11" s="1"/>
  <c r="K60" i="1"/>
  <c r="G29" i="11" s="1"/>
  <c r="H88" i="19"/>
  <c r="H90" i="19"/>
  <c r="H92" i="19"/>
  <c r="H94" i="19"/>
  <c r="H96" i="19"/>
  <c r="H98" i="19"/>
  <c r="H100" i="19"/>
  <c r="H102" i="19"/>
  <c r="H104" i="19"/>
  <c r="H212" i="19" s="1"/>
  <c r="H75" i="19"/>
  <c r="H77" i="19"/>
  <c r="H79" i="19"/>
  <c r="H81" i="19"/>
  <c r="H83" i="19"/>
  <c r="H53" i="19"/>
  <c r="H55" i="19"/>
  <c r="H57" i="19"/>
  <c r="H59" i="19"/>
  <c r="H61" i="19"/>
  <c r="H63" i="19"/>
  <c r="H65" i="19"/>
  <c r="H67" i="19"/>
  <c r="H69" i="19"/>
  <c r="H176" i="19" s="1"/>
  <c r="H40" i="19"/>
  <c r="H42" i="19"/>
  <c r="H44" i="19"/>
  <c r="H46" i="19"/>
  <c r="H48" i="19"/>
  <c r="H18" i="19"/>
  <c r="H124" i="19" s="1"/>
  <c r="H87" i="19"/>
  <c r="H74" i="19"/>
  <c r="H52" i="19"/>
  <c r="H95" i="19"/>
  <c r="H99" i="19"/>
  <c r="H103" i="19"/>
  <c r="H54" i="19"/>
  <c r="H62" i="19"/>
  <c r="H89" i="19"/>
  <c r="H91" i="19"/>
  <c r="H80" i="19"/>
  <c r="H56" i="19"/>
  <c r="H64" i="19"/>
  <c r="H41" i="19"/>
  <c r="H93" i="19"/>
  <c r="H97" i="19"/>
  <c r="H101" i="19"/>
  <c r="H78" i="19"/>
  <c r="H76" i="19"/>
  <c r="H82" i="19"/>
  <c r="H58" i="19"/>
  <c r="H66" i="19"/>
  <c r="H60" i="19"/>
  <c r="H68" i="19"/>
  <c r="H45" i="19"/>
  <c r="H47" i="19"/>
  <c r="H34" i="19"/>
  <c r="H19" i="19"/>
  <c r="H125" i="19" s="1"/>
  <c r="H39" i="19"/>
  <c r="H31" i="19"/>
  <c r="H137" i="19" s="1"/>
  <c r="H32" i="19"/>
  <c r="H138" i="19" s="1"/>
  <c r="H17" i="19"/>
  <c r="H123" i="19" s="1"/>
  <c r="H29" i="19"/>
  <c r="H135" i="19" s="1"/>
  <c r="H30" i="19"/>
  <c r="H136" i="19" s="1"/>
  <c r="H25" i="19"/>
  <c r="H131" i="19" s="1"/>
  <c r="H24" i="19"/>
  <c r="H130" i="19" s="1"/>
  <c r="H21" i="19"/>
  <c r="H127" i="19" s="1"/>
  <c r="H20" i="19"/>
  <c r="H126" i="19" s="1"/>
  <c r="H27" i="19"/>
  <c r="H133" i="19" s="1"/>
  <c r="H28" i="19"/>
  <c r="H134" i="19" s="1"/>
  <c r="H26" i="19"/>
  <c r="H132" i="19" s="1"/>
  <c r="H43" i="19"/>
  <c r="H23" i="19"/>
  <c r="H129" i="19" s="1"/>
  <c r="H22" i="19"/>
  <c r="H128" i="19" s="1"/>
  <c r="H33" i="19"/>
  <c r="H139" i="19" s="1"/>
  <c r="H12" i="19"/>
  <c r="H5" i="19"/>
  <c r="H13" i="19"/>
  <c r="H6" i="19"/>
  <c r="H8" i="19"/>
  <c r="H9" i="19"/>
  <c r="H4" i="19"/>
  <c r="H7" i="19"/>
  <c r="H10" i="19"/>
  <c r="H11" i="19"/>
  <c r="I90" i="1"/>
  <c r="I3" i="19"/>
  <c r="J90" i="1"/>
  <c r="I60" i="1"/>
  <c r="I30" i="1"/>
  <c r="J60" i="1"/>
  <c r="J30" i="1"/>
  <c r="K30" i="1"/>
  <c r="B37" i="12"/>
  <c r="B65" i="13" s="1"/>
  <c r="B49" i="14"/>
  <c r="I88" i="19" l="1"/>
  <c r="I89" i="19"/>
  <c r="I91" i="19"/>
  <c r="I93" i="19"/>
  <c r="I95" i="19"/>
  <c r="I97" i="19"/>
  <c r="I99" i="19"/>
  <c r="I101" i="19"/>
  <c r="I103" i="19"/>
  <c r="I53" i="19"/>
  <c r="I52" i="19"/>
  <c r="I94" i="19"/>
  <c r="I98" i="19"/>
  <c r="I102" i="19"/>
  <c r="I54" i="19"/>
  <c r="I55" i="19"/>
  <c r="I62" i="19"/>
  <c r="I63" i="19"/>
  <c r="I40" i="19"/>
  <c r="I47" i="19"/>
  <c r="I79" i="19"/>
  <c r="I80" i="19"/>
  <c r="I81" i="19"/>
  <c r="I56" i="19"/>
  <c r="I57" i="19"/>
  <c r="I64" i="19"/>
  <c r="I65" i="19"/>
  <c r="I41" i="19"/>
  <c r="I42" i="19"/>
  <c r="I87" i="19"/>
  <c r="I77" i="19"/>
  <c r="I78" i="19"/>
  <c r="I92" i="19"/>
  <c r="I104" i="19"/>
  <c r="I74" i="19"/>
  <c r="I17" i="19"/>
  <c r="I123" i="19" s="1"/>
  <c r="I96" i="19"/>
  <c r="I21" i="19"/>
  <c r="I127" i="19" s="1"/>
  <c r="I20" i="19"/>
  <c r="I126" i="19" s="1"/>
  <c r="I23" i="19"/>
  <c r="I129" i="19" s="1"/>
  <c r="I83" i="19"/>
  <c r="I82" i="19"/>
  <c r="I60" i="19"/>
  <c r="I39" i="19"/>
  <c r="I76" i="19"/>
  <c r="I61" i="19"/>
  <c r="I68" i="19"/>
  <c r="I45" i="19"/>
  <c r="I18" i="19"/>
  <c r="I124" i="19" s="1"/>
  <c r="I33" i="19"/>
  <c r="I139" i="19" s="1"/>
  <c r="I34" i="19"/>
  <c r="I140" i="19" s="1"/>
  <c r="I58" i="19"/>
  <c r="I31" i="19"/>
  <c r="I137" i="19" s="1"/>
  <c r="I32" i="19"/>
  <c r="I138" i="19" s="1"/>
  <c r="I59" i="19"/>
  <c r="I66" i="19"/>
  <c r="I27" i="19"/>
  <c r="I133" i="19" s="1"/>
  <c r="I26" i="19"/>
  <c r="I132" i="19" s="1"/>
  <c r="I67" i="19"/>
  <c r="I174" i="19" s="1"/>
  <c r="I43" i="19"/>
  <c r="I24" i="19"/>
  <c r="I130" i="19" s="1"/>
  <c r="I100" i="19"/>
  <c r="I69" i="19"/>
  <c r="I44" i="19"/>
  <c r="I48" i="19"/>
  <c r="I29" i="19"/>
  <c r="I135" i="19" s="1"/>
  <c r="I30" i="19"/>
  <c r="I136" i="19" s="1"/>
  <c r="I90" i="19"/>
  <c r="I28" i="19"/>
  <c r="I134" i="19" s="1"/>
  <c r="I25" i="19"/>
  <c r="I131" i="19" s="1"/>
  <c r="I46" i="19"/>
  <c r="I22" i="19"/>
  <c r="I128" i="19" s="1"/>
  <c r="I75" i="19"/>
  <c r="I19" i="19"/>
  <c r="I125" i="19" s="1"/>
  <c r="I5" i="19"/>
  <c r="I110" i="19" s="1"/>
  <c r="I8" i="19"/>
  <c r="I113" i="19" s="1"/>
  <c r="I11" i="19"/>
  <c r="I116" i="19" s="1"/>
  <c r="I6" i="19"/>
  <c r="I111" i="19" s="1"/>
  <c r="I9" i="19"/>
  <c r="I114" i="19" s="1"/>
  <c r="I4" i="19"/>
  <c r="I109" i="19" s="1"/>
  <c r="I10" i="19"/>
  <c r="I115" i="19" s="1"/>
  <c r="I13" i="19"/>
  <c r="I118" i="19" s="1"/>
  <c r="I12" i="19"/>
  <c r="I117" i="19" s="1"/>
  <c r="I7" i="19"/>
  <c r="I112" i="19" s="1"/>
  <c r="D30" i="11"/>
  <c r="H195" i="19"/>
  <c r="H196" i="19"/>
  <c r="H208" i="19"/>
  <c r="H207" i="19"/>
  <c r="H205" i="19"/>
  <c r="H204" i="19"/>
  <c r="H200" i="19"/>
  <c r="H198" i="19"/>
  <c r="H201" i="19"/>
  <c r="H197" i="19"/>
  <c r="H211" i="19"/>
  <c r="H210" i="19"/>
  <c r="H209" i="19"/>
  <c r="H206" i="19"/>
  <c r="H202" i="19"/>
  <c r="H203" i="19"/>
  <c r="H199" i="19"/>
  <c r="H189" i="19"/>
  <c r="H185" i="19"/>
  <c r="H188" i="19"/>
  <c r="H190" i="19"/>
  <c r="H184" i="19"/>
  <c r="H182" i="19"/>
  <c r="H187" i="19"/>
  <c r="H183" i="19"/>
  <c r="H181" i="19"/>
  <c r="H186" i="19"/>
  <c r="H165" i="19"/>
  <c r="H161" i="19"/>
  <c r="H162" i="19"/>
  <c r="H172" i="19"/>
  <c r="H171" i="19"/>
  <c r="H163" i="19"/>
  <c r="H164" i="19"/>
  <c r="H173" i="19"/>
  <c r="H170" i="19"/>
  <c r="H160" i="19"/>
  <c r="H169" i="19"/>
  <c r="H168" i="19"/>
  <c r="H159" i="19"/>
  <c r="H174" i="19"/>
  <c r="H167" i="19"/>
  <c r="H166" i="19"/>
  <c r="H175" i="19"/>
  <c r="H148" i="19"/>
  <c r="H151" i="19"/>
  <c r="H147" i="19"/>
  <c r="H145" i="19"/>
  <c r="H149" i="19"/>
  <c r="H152" i="19"/>
  <c r="H154" i="19"/>
  <c r="H146" i="19"/>
  <c r="H153" i="19"/>
  <c r="H150" i="19"/>
  <c r="G27" i="15"/>
  <c r="O27" i="15"/>
  <c r="H27" i="15"/>
  <c r="D27" i="15"/>
  <c r="D27" i="13" s="1"/>
  <c r="I27" i="15"/>
  <c r="J27" i="15"/>
  <c r="D29" i="11"/>
  <c r="K27" i="15"/>
  <c r="L27" i="15"/>
  <c r="E27" i="15"/>
  <c r="M27" i="15"/>
  <c r="F27" i="15"/>
  <c r="N27" i="15"/>
  <c r="H109" i="19"/>
  <c r="H112" i="19"/>
  <c r="H111" i="19"/>
  <c r="H114" i="19"/>
  <c r="H113" i="19"/>
  <c r="H116" i="19"/>
  <c r="H117" i="19"/>
  <c r="H140" i="19"/>
  <c r="H141" i="19" s="1"/>
  <c r="H110" i="19"/>
  <c r="H118" i="19"/>
  <c r="H115" i="19"/>
  <c r="J3" i="19"/>
  <c r="J30" i="11"/>
  <c r="G30" i="11"/>
  <c r="J32" i="11"/>
  <c r="B55" i="17"/>
  <c r="B43" i="15"/>
  <c r="B53" i="16" s="1"/>
  <c r="H6" i="14"/>
  <c r="H13" i="14"/>
  <c r="H105" i="19"/>
  <c r="H35" i="19"/>
  <c r="C24" i="7" s="1"/>
  <c r="H70" i="19"/>
  <c r="C63" i="7" s="1"/>
  <c r="C64" i="7" s="1"/>
  <c r="C65" i="7" s="1"/>
  <c r="H84" i="19"/>
  <c r="C95" i="7" s="1"/>
  <c r="C96" i="7" s="1"/>
  <c r="C97" i="7" s="1"/>
  <c r="H49" i="19"/>
  <c r="C55" i="7" s="1"/>
  <c r="C56" i="7" s="1"/>
  <c r="C57" i="7" s="1"/>
  <c r="H14" i="19"/>
  <c r="C16" i="7" s="1"/>
  <c r="C17" i="7" s="1"/>
  <c r="C18" i="7" s="1"/>
  <c r="J88" i="19" l="1"/>
  <c r="J89" i="19"/>
  <c r="J91" i="19"/>
  <c r="J92" i="19"/>
  <c r="J104" i="19"/>
  <c r="J95" i="19"/>
  <c r="J99" i="19"/>
  <c r="J103" i="19"/>
  <c r="J53" i="19"/>
  <c r="J60" i="19"/>
  <c r="J61" i="19"/>
  <c r="J68" i="19"/>
  <c r="J69" i="19"/>
  <c r="J94" i="19"/>
  <c r="J98" i="19"/>
  <c r="J102" i="19"/>
  <c r="J54" i="19"/>
  <c r="J55" i="19"/>
  <c r="J62" i="19"/>
  <c r="J63" i="19"/>
  <c r="J40" i="19"/>
  <c r="J18" i="19"/>
  <c r="J124" i="19" s="1"/>
  <c r="J20" i="19"/>
  <c r="J126" i="19" s="1"/>
  <c r="J22" i="19"/>
  <c r="J128" i="19" s="1"/>
  <c r="J24" i="19"/>
  <c r="J130" i="19" s="1"/>
  <c r="J26" i="19"/>
  <c r="J132" i="19" s="1"/>
  <c r="J28" i="19"/>
  <c r="J134" i="19" s="1"/>
  <c r="J30" i="19"/>
  <c r="J136" i="19" s="1"/>
  <c r="J32" i="19"/>
  <c r="J138" i="19" s="1"/>
  <c r="J34" i="19"/>
  <c r="J140" i="19" s="1"/>
  <c r="J87" i="19"/>
  <c r="J195" i="19" s="1"/>
  <c r="J47" i="19"/>
  <c r="J93" i="19"/>
  <c r="J97" i="19"/>
  <c r="J101" i="19"/>
  <c r="J79" i="19"/>
  <c r="J80" i="19"/>
  <c r="J81" i="19"/>
  <c r="J56" i="19"/>
  <c r="J57" i="19"/>
  <c r="J64" i="19"/>
  <c r="J65" i="19"/>
  <c r="J90" i="19"/>
  <c r="J96" i="19"/>
  <c r="J100" i="19"/>
  <c r="J75" i="19"/>
  <c r="J76" i="19"/>
  <c r="J82" i="19"/>
  <c r="J83" i="19"/>
  <c r="J58" i="19"/>
  <c r="J59" i="19"/>
  <c r="J66" i="19"/>
  <c r="J67" i="19"/>
  <c r="J43" i="19"/>
  <c r="J44" i="19"/>
  <c r="J39" i="19"/>
  <c r="J145" i="19" s="1"/>
  <c r="J19" i="19"/>
  <c r="J125" i="19" s="1"/>
  <c r="J21" i="19"/>
  <c r="J127" i="19" s="1"/>
  <c r="J23" i="19"/>
  <c r="J129" i="19" s="1"/>
  <c r="J25" i="19"/>
  <c r="J131" i="19" s="1"/>
  <c r="J27" i="19"/>
  <c r="J133" i="19" s="1"/>
  <c r="J29" i="19"/>
  <c r="J135" i="19" s="1"/>
  <c r="J31" i="19"/>
  <c r="J137" i="19" s="1"/>
  <c r="J33" i="19"/>
  <c r="J139" i="19" s="1"/>
  <c r="J17" i="19"/>
  <c r="J46" i="19"/>
  <c r="J42" i="19"/>
  <c r="J77" i="19"/>
  <c r="J74" i="19"/>
  <c r="J181" i="19" s="1"/>
  <c r="J45" i="19"/>
  <c r="J41" i="19"/>
  <c r="J48" i="19"/>
  <c r="J52" i="19"/>
  <c r="J159" i="19" s="1"/>
  <c r="J78" i="19"/>
  <c r="J5" i="19"/>
  <c r="J8" i="19"/>
  <c r="J11" i="19"/>
  <c r="J6" i="19"/>
  <c r="J13" i="19"/>
  <c r="J9" i="19"/>
  <c r="J4" i="19"/>
  <c r="J12" i="19"/>
  <c r="J7" i="19"/>
  <c r="J10" i="19"/>
  <c r="I212" i="19"/>
  <c r="I208" i="19"/>
  <c r="I201" i="19"/>
  <c r="I202" i="19"/>
  <c r="I204" i="19"/>
  <c r="I198" i="19"/>
  <c r="I197" i="19"/>
  <c r="I205" i="19"/>
  <c r="I209" i="19"/>
  <c r="I199" i="19"/>
  <c r="I207" i="19"/>
  <c r="I203" i="19"/>
  <c r="I196" i="19"/>
  <c r="I195" i="19"/>
  <c r="I200" i="19"/>
  <c r="I210" i="19"/>
  <c r="H213" i="19"/>
  <c r="I206" i="19"/>
  <c r="I211" i="19"/>
  <c r="I183" i="19"/>
  <c r="I185" i="19"/>
  <c r="I190" i="19"/>
  <c r="I186" i="19"/>
  <c r="I189" i="19"/>
  <c r="I187" i="19"/>
  <c r="I188" i="19"/>
  <c r="I181" i="19"/>
  <c r="I182" i="19"/>
  <c r="I184" i="19"/>
  <c r="I176" i="19"/>
  <c r="I165" i="19"/>
  <c r="I173" i="19"/>
  <c r="I160" i="19"/>
  <c r="I166" i="19"/>
  <c r="I162" i="19"/>
  <c r="I168" i="19"/>
  <c r="I175" i="19"/>
  <c r="I159" i="19"/>
  <c r="I171" i="19"/>
  <c r="I164" i="19"/>
  <c r="I161" i="19"/>
  <c r="I167" i="19"/>
  <c r="I169" i="19"/>
  <c r="H177" i="19"/>
  <c r="I172" i="19"/>
  <c r="I163" i="19"/>
  <c r="I170" i="19"/>
  <c r="I145" i="19"/>
  <c r="I149" i="19"/>
  <c r="I150" i="19"/>
  <c r="I153" i="19"/>
  <c r="I151" i="19"/>
  <c r="I154" i="19"/>
  <c r="I152" i="19"/>
  <c r="I146" i="19"/>
  <c r="I148" i="19"/>
  <c r="I147" i="19"/>
  <c r="I141" i="19"/>
  <c r="E25" i="15" s="1"/>
  <c r="I35" i="19"/>
  <c r="D24" i="7" s="1"/>
  <c r="D25" i="7" s="1"/>
  <c r="D26" i="7" s="1"/>
  <c r="I14" i="19"/>
  <c r="D16" i="7" s="1"/>
  <c r="D17" i="7" s="1"/>
  <c r="D18" i="7" s="1"/>
  <c r="I49" i="19"/>
  <c r="D55" i="7" s="1"/>
  <c r="D56" i="7" s="1"/>
  <c r="D57" i="7" s="1"/>
  <c r="I84" i="19"/>
  <c r="D95" i="7" s="1"/>
  <c r="D96" i="7" s="1"/>
  <c r="D97" i="7" s="1"/>
  <c r="I70" i="19"/>
  <c r="D63" i="7" s="1"/>
  <c r="D64" i="7" s="1"/>
  <c r="D65" i="7" s="1"/>
  <c r="I105" i="19"/>
  <c r="D103" i="7" s="1"/>
  <c r="D104" i="7" s="1"/>
  <c r="D105" i="7" s="1"/>
  <c r="K3" i="19"/>
  <c r="L3" i="19" s="1"/>
  <c r="G32" i="11"/>
  <c r="D32" i="11"/>
  <c r="B43" i="13"/>
  <c r="B9" i="15"/>
  <c r="B37" i="13"/>
  <c r="B8" i="15"/>
  <c r="I119" i="19"/>
  <c r="E24" i="15" s="1"/>
  <c r="C103" i="7"/>
  <c r="C104" i="7" s="1"/>
  <c r="C105" i="7" s="1"/>
  <c r="C25" i="7"/>
  <c r="C26" i="7" s="1"/>
  <c r="K88" i="19" l="1"/>
  <c r="K90" i="19"/>
  <c r="K92" i="19"/>
  <c r="K94" i="19"/>
  <c r="K96" i="19"/>
  <c r="K98" i="19"/>
  <c r="K100" i="19"/>
  <c r="K102" i="19"/>
  <c r="K104" i="19"/>
  <c r="K212" i="19" s="1"/>
  <c r="K75" i="19"/>
  <c r="K77" i="19"/>
  <c r="K79" i="19"/>
  <c r="K89" i="19"/>
  <c r="K91" i="19"/>
  <c r="K93" i="19"/>
  <c r="K95" i="19"/>
  <c r="K97" i="19"/>
  <c r="K99" i="19"/>
  <c r="K101" i="19"/>
  <c r="K103" i="19"/>
  <c r="K76" i="19"/>
  <c r="K78" i="19"/>
  <c r="K80" i="19"/>
  <c r="K82" i="19"/>
  <c r="K54" i="19"/>
  <c r="K56" i="19"/>
  <c r="K58" i="19"/>
  <c r="K60" i="19"/>
  <c r="K62" i="19"/>
  <c r="K64" i="19"/>
  <c r="K66" i="19"/>
  <c r="K68" i="19"/>
  <c r="K41" i="19"/>
  <c r="K43" i="19"/>
  <c r="K45" i="19"/>
  <c r="K83" i="19"/>
  <c r="K53" i="19"/>
  <c r="K61" i="19"/>
  <c r="K69" i="19"/>
  <c r="K87" i="19"/>
  <c r="K195" i="19" s="1"/>
  <c r="K30" i="19"/>
  <c r="K136" i="19" s="1"/>
  <c r="K32" i="19"/>
  <c r="K138" i="19" s="1"/>
  <c r="K55" i="19"/>
  <c r="K63" i="19"/>
  <c r="K40" i="19"/>
  <c r="K18" i="19"/>
  <c r="K124" i="19" s="1"/>
  <c r="K20" i="19"/>
  <c r="K126" i="19" s="1"/>
  <c r="K22" i="19"/>
  <c r="K128" i="19" s="1"/>
  <c r="K24" i="19"/>
  <c r="K130" i="19" s="1"/>
  <c r="K26" i="19"/>
  <c r="K132" i="19" s="1"/>
  <c r="K28" i="19"/>
  <c r="K134" i="19" s="1"/>
  <c r="K74" i="19"/>
  <c r="K181" i="19" s="1"/>
  <c r="K52" i="19"/>
  <c r="K159" i="19" s="1"/>
  <c r="K48" i="19"/>
  <c r="K57" i="19"/>
  <c r="K47" i="19"/>
  <c r="K46" i="19"/>
  <c r="K67" i="19"/>
  <c r="K23" i="19"/>
  <c r="K129" i="19" s="1"/>
  <c r="K21" i="19"/>
  <c r="K127" i="19" s="1"/>
  <c r="K42" i="19"/>
  <c r="K19" i="19"/>
  <c r="K125" i="19" s="1"/>
  <c r="K65" i="19"/>
  <c r="K33" i="19"/>
  <c r="K139" i="19" s="1"/>
  <c r="K34" i="19"/>
  <c r="K29" i="19"/>
  <c r="K135" i="19" s="1"/>
  <c r="K59" i="19"/>
  <c r="K81" i="19"/>
  <c r="K17" i="19"/>
  <c r="K31" i="19"/>
  <c r="K137" i="19" s="1"/>
  <c r="K44" i="19"/>
  <c r="K27" i="19"/>
  <c r="K133" i="19" s="1"/>
  <c r="K39" i="19"/>
  <c r="K145" i="19" s="1"/>
  <c r="K25" i="19"/>
  <c r="K131" i="19" s="1"/>
  <c r="K7" i="19"/>
  <c r="K5" i="19"/>
  <c r="K13" i="19"/>
  <c r="K4" i="19"/>
  <c r="K8" i="19"/>
  <c r="K11" i="19"/>
  <c r="K6" i="19"/>
  <c r="K9" i="19"/>
  <c r="K12" i="19"/>
  <c r="K10" i="19"/>
  <c r="J208" i="19"/>
  <c r="J199" i="19"/>
  <c r="J197" i="19"/>
  <c r="J212" i="19"/>
  <c r="J200" i="19"/>
  <c r="J196" i="19"/>
  <c r="I213" i="19"/>
  <c r="J201" i="19"/>
  <c r="J203" i="19"/>
  <c r="J209" i="19"/>
  <c r="J205" i="19"/>
  <c r="J204" i="19"/>
  <c r="J210" i="19"/>
  <c r="J202" i="19"/>
  <c r="J206" i="19"/>
  <c r="J211" i="19"/>
  <c r="J207" i="19"/>
  <c r="J198" i="19"/>
  <c r="J186" i="19"/>
  <c r="J183" i="19"/>
  <c r="J187" i="19"/>
  <c r="J190" i="19"/>
  <c r="J185" i="19"/>
  <c r="J184" i="19"/>
  <c r="J182" i="19"/>
  <c r="J188" i="19"/>
  <c r="J189" i="19"/>
  <c r="J171" i="19"/>
  <c r="J172" i="19"/>
  <c r="J174" i="19"/>
  <c r="J175" i="19"/>
  <c r="J163" i="19"/>
  <c r="J166" i="19"/>
  <c r="J164" i="19"/>
  <c r="I177" i="19"/>
  <c r="J176" i="19"/>
  <c r="J161" i="19"/>
  <c r="J167" i="19"/>
  <c r="J168" i="19"/>
  <c r="J173" i="19"/>
  <c r="J170" i="19"/>
  <c r="J162" i="19"/>
  <c r="J169" i="19"/>
  <c r="J160" i="19"/>
  <c r="J165" i="19"/>
  <c r="J153" i="19"/>
  <c r="J151" i="19"/>
  <c r="J146" i="19"/>
  <c r="J147" i="19"/>
  <c r="J150" i="19"/>
  <c r="J148" i="19"/>
  <c r="J149" i="19"/>
  <c r="J154" i="19"/>
  <c r="J152" i="19"/>
  <c r="J115" i="19"/>
  <c r="J112" i="19"/>
  <c r="J114" i="19"/>
  <c r="J49" i="19"/>
  <c r="E55" i="7" s="1"/>
  <c r="E56" i="7" s="1"/>
  <c r="E57" i="7" s="1"/>
  <c r="J118" i="19"/>
  <c r="J70" i="19"/>
  <c r="E63" i="7" s="1"/>
  <c r="E64" i="7" s="1"/>
  <c r="E65" i="7" s="1"/>
  <c r="J84" i="19"/>
  <c r="E95" i="7" s="1"/>
  <c r="E96" i="7" s="1"/>
  <c r="E97" i="7" s="1"/>
  <c r="J105" i="19"/>
  <c r="E103" i="7" s="1"/>
  <c r="E104" i="7" s="1"/>
  <c r="E105" i="7" s="1"/>
  <c r="J109" i="19"/>
  <c r="J14" i="19"/>
  <c r="E16" i="7" s="1"/>
  <c r="E17" i="7" s="1"/>
  <c r="E18" i="7" s="1"/>
  <c r="J116" i="19"/>
  <c r="J113" i="19"/>
  <c r="J117" i="19"/>
  <c r="J111" i="19"/>
  <c r="J123" i="19"/>
  <c r="J141" i="19" s="1"/>
  <c r="J35" i="19"/>
  <c r="E24" i="7" s="1"/>
  <c r="E25" i="7" s="1"/>
  <c r="E26" i="7" s="1"/>
  <c r="J110" i="19"/>
  <c r="I191" i="19"/>
  <c r="H191" i="19"/>
  <c r="I155" i="19"/>
  <c r="H119" i="19"/>
  <c r="D24" i="15" s="1"/>
  <c r="D25" i="15"/>
  <c r="J58" i="11"/>
  <c r="G58" i="11"/>
  <c r="D58" i="11"/>
  <c r="L89" i="19" l="1"/>
  <c r="L91" i="19"/>
  <c r="L93" i="19"/>
  <c r="L95" i="19"/>
  <c r="L97" i="19"/>
  <c r="L99" i="19"/>
  <c r="L101" i="19"/>
  <c r="L103" i="19"/>
  <c r="L76" i="19"/>
  <c r="L78" i="19"/>
  <c r="L80" i="19"/>
  <c r="L82" i="19"/>
  <c r="L54" i="19"/>
  <c r="L56" i="19"/>
  <c r="L58" i="19"/>
  <c r="L60" i="19"/>
  <c r="L62" i="19"/>
  <c r="L64" i="19"/>
  <c r="L66" i="19"/>
  <c r="L68" i="19"/>
  <c r="L41" i="19"/>
  <c r="L43" i="19"/>
  <c r="L45" i="19"/>
  <c r="L47" i="19"/>
  <c r="L87" i="19"/>
  <c r="L195" i="19" s="1"/>
  <c r="L88" i="19"/>
  <c r="L90" i="19"/>
  <c r="L96" i="19"/>
  <c r="L100" i="19"/>
  <c r="L75" i="19"/>
  <c r="L92" i="19"/>
  <c r="L104" i="19"/>
  <c r="L83" i="19"/>
  <c r="L59" i="19"/>
  <c r="L67" i="19"/>
  <c r="L53" i="19"/>
  <c r="L61" i="19"/>
  <c r="L69" i="19"/>
  <c r="L46" i="19"/>
  <c r="L94" i="19"/>
  <c r="L98" i="19"/>
  <c r="L102" i="19"/>
  <c r="L74" i="19"/>
  <c r="L181" i="19" s="1"/>
  <c r="L55" i="19"/>
  <c r="L63" i="19"/>
  <c r="L77" i="19"/>
  <c r="L81" i="19"/>
  <c r="L57" i="19"/>
  <c r="L65" i="19"/>
  <c r="L42" i="19"/>
  <c r="L23" i="19"/>
  <c r="L129" i="19" s="1"/>
  <c r="L52" i="19"/>
  <c r="L159" i="19" s="1"/>
  <c r="L40" i="19"/>
  <c r="L20" i="19"/>
  <c r="L126" i="19" s="1"/>
  <c r="L21" i="19"/>
  <c r="L127" i="19" s="1"/>
  <c r="L18" i="19"/>
  <c r="L124" i="19" s="1"/>
  <c r="L19" i="19"/>
  <c r="L125" i="19" s="1"/>
  <c r="L79" i="19"/>
  <c r="L31" i="19"/>
  <c r="L137" i="19" s="1"/>
  <c r="L44" i="19"/>
  <c r="L48" i="19"/>
  <c r="L28" i="19"/>
  <c r="L134" i="19" s="1"/>
  <c r="L27" i="19"/>
  <c r="L133" i="19" s="1"/>
  <c r="L24" i="19"/>
  <c r="L130" i="19" s="1"/>
  <c r="L22" i="19"/>
  <c r="L128" i="19" s="1"/>
  <c r="L32" i="19"/>
  <c r="L138" i="19" s="1"/>
  <c r="L33" i="19"/>
  <c r="L139" i="19" s="1"/>
  <c r="L34" i="19"/>
  <c r="L140" i="19" s="1"/>
  <c r="L30" i="19"/>
  <c r="L136" i="19" s="1"/>
  <c r="L39" i="19"/>
  <c r="L145" i="19" s="1"/>
  <c r="L29" i="19"/>
  <c r="L135" i="19" s="1"/>
  <c r="L26" i="19"/>
  <c r="L132" i="19" s="1"/>
  <c r="L17" i="19"/>
  <c r="L25" i="19"/>
  <c r="L131" i="19" s="1"/>
  <c r="L7" i="19"/>
  <c r="L10" i="19"/>
  <c r="L8" i="19"/>
  <c r="L5" i="19"/>
  <c r="L13" i="19"/>
  <c r="L4" i="19"/>
  <c r="L6" i="19"/>
  <c r="L11" i="19"/>
  <c r="L9" i="19"/>
  <c r="L12" i="19"/>
  <c r="J213" i="19"/>
  <c r="K210" i="19"/>
  <c r="K208" i="19"/>
  <c r="K209" i="19"/>
  <c r="K205" i="19"/>
  <c r="K207" i="19"/>
  <c r="K206" i="19"/>
  <c r="K196" i="19"/>
  <c r="K200" i="19"/>
  <c r="K199" i="19"/>
  <c r="K197" i="19"/>
  <c r="K198" i="19"/>
  <c r="K203" i="19"/>
  <c r="K202" i="19"/>
  <c r="K211" i="19"/>
  <c r="K204" i="19"/>
  <c r="K201" i="19"/>
  <c r="K187" i="19"/>
  <c r="K189" i="19"/>
  <c r="K186" i="19"/>
  <c r="K182" i="19"/>
  <c r="K188" i="19"/>
  <c r="K183" i="19"/>
  <c r="K190" i="19"/>
  <c r="K185" i="19"/>
  <c r="K184" i="19"/>
  <c r="K175" i="19"/>
  <c r="K167" i="19"/>
  <c r="K173" i="19"/>
  <c r="K165" i="19"/>
  <c r="K174" i="19"/>
  <c r="K161" i="19"/>
  <c r="K169" i="19"/>
  <c r="K163" i="19"/>
  <c r="K168" i="19"/>
  <c r="K160" i="19"/>
  <c r="K162" i="19"/>
  <c r="K170" i="19"/>
  <c r="K164" i="19"/>
  <c r="K176" i="19"/>
  <c r="K166" i="19"/>
  <c r="K172" i="19"/>
  <c r="K171" i="19"/>
  <c r="J177" i="19"/>
  <c r="K149" i="19"/>
  <c r="K146" i="19"/>
  <c r="K154" i="19"/>
  <c r="K152" i="19"/>
  <c r="K153" i="19"/>
  <c r="K151" i="19"/>
  <c r="K147" i="19"/>
  <c r="K150" i="19"/>
  <c r="K148" i="19"/>
  <c r="J119" i="19"/>
  <c r="F24" i="15" s="1"/>
  <c r="K70" i="19"/>
  <c r="F63" i="7" s="1"/>
  <c r="F64" i="7" s="1"/>
  <c r="F65" i="7" s="1"/>
  <c r="K110" i="19"/>
  <c r="K105" i="19"/>
  <c r="F103" i="7" s="1"/>
  <c r="F104" i="7" s="1"/>
  <c r="F105" i="7" s="1"/>
  <c r="K49" i="19"/>
  <c r="F55" i="7" s="1"/>
  <c r="F56" i="7" s="1"/>
  <c r="F57" i="7" s="1"/>
  <c r="K140" i="19"/>
  <c r="K112" i="19"/>
  <c r="K115" i="19"/>
  <c r="M3" i="19"/>
  <c r="K84" i="19"/>
  <c r="F95" i="7" s="1"/>
  <c r="F96" i="7" s="1"/>
  <c r="F97" i="7" s="1"/>
  <c r="K14" i="19"/>
  <c r="F16" i="7" s="1"/>
  <c r="F17" i="7" s="1"/>
  <c r="F18" i="7" s="1"/>
  <c r="K109" i="19"/>
  <c r="K116" i="19"/>
  <c r="K117" i="19"/>
  <c r="K113" i="19"/>
  <c r="K114" i="19"/>
  <c r="K118" i="19"/>
  <c r="K111" i="19"/>
  <c r="K123" i="19"/>
  <c r="K35" i="19"/>
  <c r="F24" i="7" s="1"/>
  <c r="H155" i="19"/>
  <c r="J191" i="19"/>
  <c r="D32" i="13"/>
  <c r="L91" i="6"/>
  <c r="M91" i="6"/>
  <c r="N91" i="6"/>
  <c r="O91" i="6"/>
  <c r="P91" i="6"/>
  <c r="Q91" i="6"/>
  <c r="R91" i="6"/>
  <c r="S91" i="6"/>
  <c r="T91" i="6"/>
  <c r="U91" i="6"/>
  <c r="V91" i="6"/>
  <c r="L92" i="6"/>
  <c r="M92" i="6"/>
  <c r="N92" i="6"/>
  <c r="O92" i="6"/>
  <c r="P92" i="6"/>
  <c r="Q92" i="6"/>
  <c r="R92" i="6"/>
  <c r="S92" i="6"/>
  <c r="T92" i="6"/>
  <c r="U92" i="6"/>
  <c r="V92" i="6"/>
  <c r="L93" i="6"/>
  <c r="M93" i="6"/>
  <c r="N93" i="6"/>
  <c r="O93" i="6"/>
  <c r="P93" i="6"/>
  <c r="Q93" i="6"/>
  <c r="R93" i="6"/>
  <c r="S93" i="6"/>
  <c r="T93" i="6"/>
  <c r="U93" i="6"/>
  <c r="V93" i="6"/>
  <c r="L94" i="6"/>
  <c r="M94" i="6"/>
  <c r="N94" i="6"/>
  <c r="O94" i="6"/>
  <c r="P94" i="6"/>
  <c r="Q94" i="6"/>
  <c r="R94" i="6"/>
  <c r="S94" i="6"/>
  <c r="T94" i="6"/>
  <c r="U94" i="6"/>
  <c r="V94" i="6"/>
  <c r="L95" i="6"/>
  <c r="M95" i="6"/>
  <c r="N95" i="6"/>
  <c r="O95" i="6"/>
  <c r="P95" i="6"/>
  <c r="Q95" i="6"/>
  <c r="R95" i="6"/>
  <c r="S95" i="6"/>
  <c r="T95" i="6"/>
  <c r="U95" i="6"/>
  <c r="V95" i="6"/>
  <c r="K92" i="6"/>
  <c r="K93" i="6"/>
  <c r="K94" i="6"/>
  <c r="K95" i="6"/>
  <c r="K91" i="6"/>
  <c r="I92" i="6"/>
  <c r="I93" i="6"/>
  <c r="I94" i="6"/>
  <c r="I95" i="6"/>
  <c r="I91" i="6"/>
  <c r="F91" i="6"/>
  <c r="G91" i="6"/>
  <c r="F92" i="6"/>
  <c r="G92" i="6"/>
  <c r="F93" i="6"/>
  <c r="G93" i="6"/>
  <c r="F94" i="6"/>
  <c r="G94" i="6"/>
  <c r="F95" i="6"/>
  <c r="G95" i="6"/>
  <c r="E92" i="6"/>
  <c r="T100" i="6" s="1"/>
  <c r="E93" i="6"/>
  <c r="E94" i="6"/>
  <c r="E95" i="6"/>
  <c r="E91" i="6"/>
  <c r="L48" i="6"/>
  <c r="M48" i="6"/>
  <c r="N48" i="6"/>
  <c r="O48" i="6"/>
  <c r="P48" i="6"/>
  <c r="Q48" i="6"/>
  <c r="R48" i="6"/>
  <c r="S48" i="6"/>
  <c r="T48" i="6"/>
  <c r="U48" i="6"/>
  <c r="V48" i="6"/>
  <c r="L49" i="6"/>
  <c r="M49" i="6"/>
  <c r="N49" i="6"/>
  <c r="O49" i="6"/>
  <c r="P49" i="6"/>
  <c r="Q49" i="6"/>
  <c r="R49" i="6"/>
  <c r="S49" i="6"/>
  <c r="T49" i="6"/>
  <c r="U49" i="6"/>
  <c r="V49" i="6"/>
  <c r="L50" i="6"/>
  <c r="M50" i="6"/>
  <c r="N50" i="6"/>
  <c r="O50" i="6"/>
  <c r="P50" i="6"/>
  <c r="Q50" i="6"/>
  <c r="R50" i="6"/>
  <c r="S50" i="6"/>
  <c r="T50" i="6"/>
  <c r="U50" i="6"/>
  <c r="V50" i="6"/>
  <c r="L51" i="6"/>
  <c r="M51" i="6"/>
  <c r="N51" i="6"/>
  <c r="O51" i="6"/>
  <c r="P51" i="6"/>
  <c r="Q51" i="6"/>
  <c r="R51" i="6"/>
  <c r="S51" i="6"/>
  <c r="T51" i="6"/>
  <c r="U51" i="6"/>
  <c r="V51" i="6"/>
  <c r="L52" i="6"/>
  <c r="M52" i="6"/>
  <c r="N52" i="6"/>
  <c r="O52" i="6"/>
  <c r="P52" i="6"/>
  <c r="Q52" i="6"/>
  <c r="R52" i="6"/>
  <c r="S52" i="6"/>
  <c r="T52" i="6"/>
  <c r="U52" i="6"/>
  <c r="V52" i="6"/>
  <c r="K49" i="6"/>
  <c r="K50" i="6"/>
  <c r="K51" i="6"/>
  <c r="K52" i="6"/>
  <c r="K48" i="6"/>
  <c r="I49" i="6"/>
  <c r="I50" i="6"/>
  <c r="I51" i="6"/>
  <c r="I52" i="6"/>
  <c r="I48" i="6"/>
  <c r="F48" i="6"/>
  <c r="G48" i="6"/>
  <c r="F49" i="6"/>
  <c r="G49" i="6"/>
  <c r="F50" i="6"/>
  <c r="G50" i="6"/>
  <c r="F51" i="6"/>
  <c r="G51" i="6"/>
  <c r="F52" i="6"/>
  <c r="G52" i="6"/>
  <c r="E49" i="6"/>
  <c r="T57" i="6" s="1"/>
  <c r="E50" i="6"/>
  <c r="E51" i="6"/>
  <c r="E52" i="6"/>
  <c r="E48" i="6"/>
  <c r="L4" i="6"/>
  <c r="M4" i="6"/>
  <c r="N4" i="6"/>
  <c r="O4" i="6"/>
  <c r="P4" i="6"/>
  <c r="Q4" i="6"/>
  <c r="R4" i="6"/>
  <c r="S4" i="6"/>
  <c r="T4" i="6"/>
  <c r="U4" i="6"/>
  <c r="V4" i="6"/>
  <c r="L5" i="6"/>
  <c r="M5" i="6"/>
  <c r="N5" i="6"/>
  <c r="O5" i="6"/>
  <c r="P5" i="6"/>
  <c r="Q5" i="6"/>
  <c r="R5" i="6"/>
  <c r="S5" i="6"/>
  <c r="T5" i="6"/>
  <c r="U5" i="6"/>
  <c r="V5" i="6"/>
  <c r="L6" i="6"/>
  <c r="M6" i="6"/>
  <c r="N6" i="6"/>
  <c r="O6" i="6"/>
  <c r="P6" i="6"/>
  <c r="Q6" i="6"/>
  <c r="R6" i="6"/>
  <c r="S6" i="6"/>
  <c r="T6" i="6"/>
  <c r="U6" i="6"/>
  <c r="V6" i="6"/>
  <c r="L7" i="6"/>
  <c r="M7" i="6"/>
  <c r="N7" i="6"/>
  <c r="O7" i="6"/>
  <c r="P7" i="6"/>
  <c r="Q7" i="6"/>
  <c r="R7" i="6"/>
  <c r="S7" i="6"/>
  <c r="T7" i="6"/>
  <c r="U7" i="6"/>
  <c r="V7" i="6"/>
  <c r="L8" i="6"/>
  <c r="M8" i="6"/>
  <c r="N8" i="6"/>
  <c r="O8" i="6"/>
  <c r="P8" i="6"/>
  <c r="Q8" i="6"/>
  <c r="R8" i="6"/>
  <c r="S8" i="6"/>
  <c r="T8" i="6"/>
  <c r="U8" i="6"/>
  <c r="V8" i="6"/>
  <c r="K5" i="6"/>
  <c r="K6" i="6"/>
  <c r="K7" i="6"/>
  <c r="K8" i="6"/>
  <c r="K4" i="6"/>
  <c r="I5" i="6"/>
  <c r="I6" i="6"/>
  <c r="I7" i="6"/>
  <c r="I8" i="6"/>
  <c r="I4" i="6"/>
  <c r="F4" i="6"/>
  <c r="G4" i="6"/>
  <c r="F5" i="6"/>
  <c r="G5" i="6"/>
  <c r="F6" i="6"/>
  <c r="G6" i="6"/>
  <c r="F7" i="6"/>
  <c r="G7" i="6"/>
  <c r="F8" i="6"/>
  <c r="G8" i="6"/>
  <c r="E5" i="6"/>
  <c r="T13" i="6" s="1"/>
  <c r="E6" i="6"/>
  <c r="E7" i="6"/>
  <c r="E8" i="6"/>
  <c r="E4" i="6"/>
  <c r="C5" i="6"/>
  <c r="I13" i="6" s="1"/>
  <c r="C6" i="6"/>
  <c r="I14" i="6" s="1"/>
  <c r="C7" i="6"/>
  <c r="C51" i="6" s="1"/>
  <c r="C94" i="6" s="1"/>
  <c r="I102" i="6" s="1"/>
  <c r="C8" i="6"/>
  <c r="C52" i="6" s="1"/>
  <c r="C95" i="6" s="1"/>
  <c r="I103" i="6" s="1"/>
  <c r="C4" i="6"/>
  <c r="C48" i="6" s="1"/>
  <c r="C91" i="6" s="1"/>
  <c r="I99" i="6" s="1"/>
  <c r="X43" i="3"/>
  <c r="E95" i="1" s="1"/>
  <c r="X42" i="3"/>
  <c r="E94" i="1" s="1"/>
  <c r="X41" i="3"/>
  <c r="E93" i="1" s="1"/>
  <c r="X40" i="3"/>
  <c r="E92" i="1" s="1"/>
  <c r="X39" i="3"/>
  <c r="E91" i="1" s="1"/>
  <c r="X36" i="3"/>
  <c r="E65" i="1" s="1"/>
  <c r="X35" i="3"/>
  <c r="E64" i="1" s="1"/>
  <c r="X34" i="3"/>
  <c r="E63" i="1" s="1"/>
  <c r="X33" i="3"/>
  <c r="E62" i="1" s="1"/>
  <c r="X32" i="3"/>
  <c r="E61" i="1" s="1"/>
  <c r="X29" i="3"/>
  <c r="E35" i="1" s="1"/>
  <c r="X28" i="3"/>
  <c r="E34" i="1" s="1"/>
  <c r="X27" i="3"/>
  <c r="E33" i="1" s="1"/>
  <c r="X26" i="3"/>
  <c r="E32" i="1" s="1"/>
  <c r="X25" i="3"/>
  <c r="E31" i="1" s="1"/>
  <c r="N164" i="5"/>
  <c r="O164" i="5"/>
  <c r="P164" i="5"/>
  <c r="Q164" i="5"/>
  <c r="R164" i="5"/>
  <c r="S164" i="5"/>
  <c r="T164" i="5"/>
  <c r="U164" i="5"/>
  <c r="V164" i="5"/>
  <c r="W164" i="5"/>
  <c r="X164" i="5"/>
  <c r="N165" i="5"/>
  <c r="O165" i="5"/>
  <c r="P165" i="5"/>
  <c r="Q165" i="5"/>
  <c r="R165" i="5"/>
  <c r="S165" i="5"/>
  <c r="T165" i="5"/>
  <c r="U165" i="5"/>
  <c r="V165" i="5"/>
  <c r="W165" i="5"/>
  <c r="X165" i="5"/>
  <c r="N166" i="5"/>
  <c r="O166" i="5"/>
  <c r="P166" i="5"/>
  <c r="Q166" i="5"/>
  <c r="R166" i="5"/>
  <c r="S166" i="5"/>
  <c r="T166" i="5"/>
  <c r="U166" i="5"/>
  <c r="V166" i="5"/>
  <c r="W166" i="5"/>
  <c r="X166" i="5"/>
  <c r="N167" i="5"/>
  <c r="O167" i="5"/>
  <c r="P167" i="5"/>
  <c r="Q167" i="5"/>
  <c r="R167" i="5"/>
  <c r="S167" i="5"/>
  <c r="T167" i="5"/>
  <c r="U167" i="5"/>
  <c r="V167" i="5"/>
  <c r="W167" i="5"/>
  <c r="X167" i="5"/>
  <c r="N168" i="5"/>
  <c r="O168" i="5"/>
  <c r="P168" i="5"/>
  <c r="Q168" i="5"/>
  <c r="R168" i="5"/>
  <c r="S168" i="5"/>
  <c r="T168" i="5"/>
  <c r="U168" i="5"/>
  <c r="V168" i="5"/>
  <c r="W168" i="5"/>
  <c r="X168" i="5"/>
  <c r="M165" i="5"/>
  <c r="M166" i="5"/>
  <c r="M167" i="5"/>
  <c r="M168" i="5"/>
  <c r="M164" i="5"/>
  <c r="F164" i="5"/>
  <c r="G164" i="5"/>
  <c r="H164" i="5"/>
  <c r="I164" i="5"/>
  <c r="J164" i="5"/>
  <c r="K164" i="5"/>
  <c r="F165" i="5"/>
  <c r="G165" i="5"/>
  <c r="H165" i="5"/>
  <c r="I165" i="5"/>
  <c r="J165" i="5"/>
  <c r="K165" i="5"/>
  <c r="F166" i="5"/>
  <c r="G166" i="5"/>
  <c r="H166" i="5"/>
  <c r="I166" i="5"/>
  <c r="J166" i="5"/>
  <c r="K166" i="5"/>
  <c r="F167" i="5"/>
  <c r="G167" i="5"/>
  <c r="H167" i="5"/>
  <c r="I167" i="5"/>
  <c r="J167" i="5"/>
  <c r="K167" i="5"/>
  <c r="F168" i="5"/>
  <c r="G168" i="5"/>
  <c r="H168" i="5"/>
  <c r="I168" i="5"/>
  <c r="J168" i="5"/>
  <c r="K168" i="5"/>
  <c r="E165" i="5"/>
  <c r="E166" i="5"/>
  <c r="E167" i="5"/>
  <c r="E168" i="5"/>
  <c r="E164" i="5"/>
  <c r="N84" i="5"/>
  <c r="O84" i="5"/>
  <c r="P84" i="5"/>
  <c r="Q84" i="5"/>
  <c r="R84" i="5"/>
  <c r="S84" i="5"/>
  <c r="T84" i="5"/>
  <c r="U84" i="5"/>
  <c r="V84" i="5"/>
  <c r="W84" i="5"/>
  <c r="X84" i="5"/>
  <c r="N85" i="5"/>
  <c r="O85" i="5"/>
  <c r="P85" i="5"/>
  <c r="Q85" i="5"/>
  <c r="R85" i="5"/>
  <c r="S85" i="5"/>
  <c r="T85" i="5"/>
  <c r="U85" i="5"/>
  <c r="V85" i="5"/>
  <c r="W85" i="5"/>
  <c r="X85" i="5"/>
  <c r="N86" i="5"/>
  <c r="O86" i="5"/>
  <c r="P86" i="5"/>
  <c r="Q86" i="5"/>
  <c r="R86" i="5"/>
  <c r="S86" i="5"/>
  <c r="T86" i="5"/>
  <c r="U86" i="5"/>
  <c r="V86" i="5"/>
  <c r="W86" i="5"/>
  <c r="X86" i="5"/>
  <c r="N87" i="5"/>
  <c r="O87" i="5"/>
  <c r="P87" i="5"/>
  <c r="Q87" i="5"/>
  <c r="R87" i="5"/>
  <c r="S87" i="5"/>
  <c r="T87" i="5"/>
  <c r="U87" i="5"/>
  <c r="V87" i="5"/>
  <c r="W87" i="5"/>
  <c r="X87" i="5"/>
  <c r="N88" i="5"/>
  <c r="O88" i="5"/>
  <c r="P88" i="5"/>
  <c r="Q88" i="5"/>
  <c r="R88" i="5"/>
  <c r="S88" i="5"/>
  <c r="T88" i="5"/>
  <c r="U88" i="5"/>
  <c r="V88" i="5"/>
  <c r="W88" i="5"/>
  <c r="X88" i="5"/>
  <c r="M85" i="5"/>
  <c r="M86" i="5"/>
  <c r="M87" i="5"/>
  <c r="M88" i="5"/>
  <c r="M84" i="5"/>
  <c r="F84" i="5"/>
  <c r="G84" i="5"/>
  <c r="H84" i="5"/>
  <c r="I84" i="5"/>
  <c r="J84" i="5"/>
  <c r="K84" i="5"/>
  <c r="F85" i="5"/>
  <c r="G85" i="5"/>
  <c r="H85" i="5"/>
  <c r="I85" i="5"/>
  <c r="J85" i="5"/>
  <c r="K85" i="5"/>
  <c r="F86" i="5"/>
  <c r="G86" i="5"/>
  <c r="H86" i="5"/>
  <c r="I86" i="5"/>
  <c r="J86" i="5"/>
  <c r="K86" i="5"/>
  <c r="F87" i="5"/>
  <c r="G87" i="5"/>
  <c r="H87" i="5"/>
  <c r="I87" i="5"/>
  <c r="J87" i="5"/>
  <c r="K87" i="5"/>
  <c r="F88" i="5"/>
  <c r="G88" i="5"/>
  <c r="H88" i="5"/>
  <c r="I88" i="5"/>
  <c r="J88" i="5"/>
  <c r="K88" i="5"/>
  <c r="E85" i="5"/>
  <c r="E86" i="5"/>
  <c r="E87" i="5"/>
  <c r="E88" i="5"/>
  <c r="E84" i="5"/>
  <c r="X8" i="5"/>
  <c r="W8" i="5"/>
  <c r="V8" i="5"/>
  <c r="U8" i="5"/>
  <c r="T8" i="5"/>
  <c r="S8" i="5"/>
  <c r="R8" i="5"/>
  <c r="Q8" i="5"/>
  <c r="P8" i="5"/>
  <c r="O8" i="5"/>
  <c r="N8" i="5"/>
  <c r="X7" i="5"/>
  <c r="W7" i="5"/>
  <c r="V7" i="5"/>
  <c r="U7" i="5"/>
  <c r="T7" i="5"/>
  <c r="S7" i="5"/>
  <c r="R7" i="5"/>
  <c r="Q7" i="5"/>
  <c r="P7" i="5"/>
  <c r="O7" i="5"/>
  <c r="N7" i="5"/>
  <c r="X6" i="5"/>
  <c r="W6" i="5"/>
  <c r="V6" i="5"/>
  <c r="U6" i="5"/>
  <c r="T6" i="5"/>
  <c r="S6" i="5"/>
  <c r="R6" i="5"/>
  <c r="Q6" i="5"/>
  <c r="P6" i="5"/>
  <c r="O6" i="5"/>
  <c r="N6" i="5"/>
  <c r="X5" i="5"/>
  <c r="W5" i="5"/>
  <c r="V5" i="5"/>
  <c r="U5" i="5"/>
  <c r="T5" i="5"/>
  <c r="S5" i="5"/>
  <c r="R5" i="5"/>
  <c r="Q5" i="5"/>
  <c r="P5" i="5"/>
  <c r="O5" i="5"/>
  <c r="N5" i="5"/>
  <c r="X4" i="5"/>
  <c r="W4" i="5"/>
  <c r="V4" i="5"/>
  <c r="U4" i="5"/>
  <c r="T4" i="5"/>
  <c r="S4" i="5"/>
  <c r="R4" i="5"/>
  <c r="Q4" i="5"/>
  <c r="P4" i="5"/>
  <c r="O4" i="5"/>
  <c r="N4" i="5"/>
  <c r="M5" i="5"/>
  <c r="M6" i="5"/>
  <c r="M7" i="5"/>
  <c r="M8" i="5"/>
  <c r="M4" i="5"/>
  <c r="E5" i="5"/>
  <c r="F5" i="5"/>
  <c r="G5" i="5"/>
  <c r="H5" i="5"/>
  <c r="I5" i="5"/>
  <c r="J5" i="5"/>
  <c r="K5" i="5"/>
  <c r="E6" i="5"/>
  <c r="F6" i="5"/>
  <c r="G6" i="5"/>
  <c r="H6" i="5"/>
  <c r="I6" i="5"/>
  <c r="J6" i="5"/>
  <c r="K6" i="5"/>
  <c r="E7" i="5"/>
  <c r="F7" i="5"/>
  <c r="G7" i="5"/>
  <c r="H7" i="5"/>
  <c r="I7" i="5"/>
  <c r="J7" i="5"/>
  <c r="K7" i="5"/>
  <c r="E8" i="5"/>
  <c r="F8" i="5"/>
  <c r="G8" i="5"/>
  <c r="H8" i="5"/>
  <c r="I8" i="5"/>
  <c r="J8" i="5"/>
  <c r="K8" i="5"/>
  <c r="G4" i="5"/>
  <c r="H4" i="5"/>
  <c r="I4" i="5"/>
  <c r="J4" i="5"/>
  <c r="K4" i="5"/>
  <c r="F4" i="5"/>
  <c r="E4" i="5"/>
  <c r="C5" i="5"/>
  <c r="C6" i="5"/>
  <c r="C7" i="5"/>
  <c r="C8" i="5"/>
  <c r="C4" i="5"/>
  <c r="X21" i="3"/>
  <c r="X20" i="3"/>
  <c r="X19" i="3"/>
  <c r="X18" i="3"/>
  <c r="X17" i="3"/>
  <c r="X14" i="3"/>
  <c r="X13" i="3"/>
  <c r="X12" i="3"/>
  <c r="X11" i="3"/>
  <c r="X10" i="3"/>
  <c r="X7" i="3"/>
  <c r="X6" i="3"/>
  <c r="X5" i="3"/>
  <c r="X4" i="3"/>
  <c r="X3" i="3"/>
  <c r="M93" i="1" l="1"/>
  <c r="M94" i="1"/>
  <c r="M95" i="1"/>
  <c r="M91" i="1"/>
  <c r="M92" i="1"/>
  <c r="M61" i="1"/>
  <c r="M62" i="1"/>
  <c r="M63" i="1"/>
  <c r="M64" i="1"/>
  <c r="M65" i="1"/>
  <c r="M35" i="1"/>
  <c r="M33" i="1"/>
  <c r="M34" i="1"/>
  <c r="M32" i="1"/>
  <c r="M31" i="1"/>
  <c r="Q101" i="6"/>
  <c r="Q110" i="6" s="1"/>
  <c r="Q119" i="6" s="1"/>
  <c r="M59" i="6"/>
  <c r="M68" i="6" s="1"/>
  <c r="M77" i="6" s="1"/>
  <c r="Q58" i="6"/>
  <c r="M88" i="19"/>
  <c r="M90" i="19"/>
  <c r="M92" i="19"/>
  <c r="M94" i="19"/>
  <c r="M96" i="19"/>
  <c r="M98" i="19"/>
  <c r="M100" i="19"/>
  <c r="M102" i="19"/>
  <c r="M76" i="19"/>
  <c r="M77" i="19"/>
  <c r="M81" i="19"/>
  <c r="M82" i="19"/>
  <c r="M75" i="19"/>
  <c r="M95" i="19"/>
  <c r="M99" i="19"/>
  <c r="M103" i="19"/>
  <c r="M104" i="19"/>
  <c r="M212" i="19" s="1"/>
  <c r="M87" i="19"/>
  <c r="M195" i="19" s="1"/>
  <c r="M83" i="19"/>
  <c r="M59" i="19"/>
  <c r="M60" i="19"/>
  <c r="M67" i="19"/>
  <c r="M68" i="19"/>
  <c r="M89" i="19"/>
  <c r="M74" i="19"/>
  <c r="M181" i="19" s="1"/>
  <c r="M17" i="19"/>
  <c r="M91" i="19"/>
  <c r="M53" i="19"/>
  <c r="M54" i="19"/>
  <c r="M61" i="19"/>
  <c r="M62" i="19"/>
  <c r="M69" i="19"/>
  <c r="M176" i="19" s="1"/>
  <c r="M46" i="19"/>
  <c r="M39" i="19"/>
  <c r="M145" i="19" s="1"/>
  <c r="M78" i="19"/>
  <c r="M79" i="19"/>
  <c r="M29" i="19"/>
  <c r="M135" i="19" s="1"/>
  <c r="M25" i="19"/>
  <c r="M131" i="19" s="1"/>
  <c r="M28" i="19"/>
  <c r="M134" i="19" s="1"/>
  <c r="M26" i="19"/>
  <c r="M132" i="19" s="1"/>
  <c r="M93" i="19"/>
  <c r="M52" i="19"/>
  <c r="M159" i="19" s="1"/>
  <c r="M43" i="19"/>
  <c r="M47" i="19"/>
  <c r="M27" i="19"/>
  <c r="M133" i="19" s="1"/>
  <c r="M64" i="19"/>
  <c r="M97" i="19"/>
  <c r="M57" i="19"/>
  <c r="M22" i="19"/>
  <c r="M128" i="19" s="1"/>
  <c r="M23" i="19"/>
  <c r="M129" i="19" s="1"/>
  <c r="M40" i="19"/>
  <c r="M42" i="19"/>
  <c r="M20" i="19"/>
  <c r="M126" i="19" s="1"/>
  <c r="M21" i="19"/>
  <c r="M127" i="19" s="1"/>
  <c r="M101" i="19"/>
  <c r="M33" i="19"/>
  <c r="M139" i="19" s="1"/>
  <c r="M80" i="19"/>
  <c r="M66" i="19"/>
  <c r="M41" i="19"/>
  <c r="M30" i="19"/>
  <c r="M136" i="19" s="1"/>
  <c r="M48" i="19"/>
  <c r="M58" i="19"/>
  <c r="M65" i="19"/>
  <c r="M45" i="19"/>
  <c r="M18" i="19"/>
  <c r="M124" i="19" s="1"/>
  <c r="M19" i="19"/>
  <c r="M125" i="19" s="1"/>
  <c r="M32" i="19"/>
  <c r="M138" i="19" s="1"/>
  <c r="M34" i="19"/>
  <c r="M140" i="19" s="1"/>
  <c r="M55" i="19"/>
  <c r="M31" i="19"/>
  <c r="M137" i="19" s="1"/>
  <c r="M56" i="19"/>
  <c r="M63" i="19"/>
  <c r="M44" i="19"/>
  <c r="M24" i="19"/>
  <c r="M130" i="19" s="1"/>
  <c r="K191" i="19"/>
  <c r="M12" i="19"/>
  <c r="M7" i="19"/>
  <c r="M4" i="19"/>
  <c r="M5" i="19"/>
  <c r="M13" i="19"/>
  <c r="M9" i="19"/>
  <c r="M10" i="19"/>
  <c r="M11" i="19"/>
  <c r="M6" i="19"/>
  <c r="M8" i="19"/>
  <c r="K177" i="19"/>
  <c r="K213" i="19"/>
  <c r="U100" i="6"/>
  <c r="M100" i="6"/>
  <c r="M109" i="6" s="1"/>
  <c r="M57" i="6"/>
  <c r="K141" i="19"/>
  <c r="M13" i="6"/>
  <c r="M22" i="6" s="1"/>
  <c r="M31" i="6" s="1"/>
  <c r="L201" i="19"/>
  <c r="L198" i="19"/>
  <c r="L208" i="19"/>
  <c r="L211" i="19"/>
  <c r="L200" i="19"/>
  <c r="L202" i="19"/>
  <c r="L196" i="19"/>
  <c r="L204" i="19"/>
  <c r="L207" i="19"/>
  <c r="L212" i="19"/>
  <c r="L197" i="19"/>
  <c r="L203" i="19"/>
  <c r="L210" i="19"/>
  <c r="L205" i="19"/>
  <c r="L209" i="19"/>
  <c r="L199" i="19"/>
  <c r="L206" i="19"/>
  <c r="L189" i="19"/>
  <c r="L184" i="19"/>
  <c r="L187" i="19"/>
  <c r="L186" i="19"/>
  <c r="L185" i="19"/>
  <c r="L183" i="19"/>
  <c r="L188" i="19"/>
  <c r="L182" i="19"/>
  <c r="L190" i="19"/>
  <c r="L167" i="19"/>
  <c r="L175" i="19"/>
  <c r="L160" i="19"/>
  <c r="L169" i="19"/>
  <c r="L161" i="19"/>
  <c r="L162" i="19"/>
  <c r="L171" i="19"/>
  <c r="L168" i="19"/>
  <c r="L170" i="19"/>
  <c r="L163" i="19"/>
  <c r="L164" i="19"/>
  <c r="L173" i="19"/>
  <c r="L166" i="19"/>
  <c r="L174" i="19"/>
  <c r="L176" i="19"/>
  <c r="L172" i="19"/>
  <c r="L165" i="19"/>
  <c r="L147" i="19"/>
  <c r="L151" i="19"/>
  <c r="L150" i="19"/>
  <c r="L153" i="19"/>
  <c r="L146" i="19"/>
  <c r="L148" i="19"/>
  <c r="L154" i="19"/>
  <c r="L149" i="19"/>
  <c r="L152" i="19"/>
  <c r="J95" i="1"/>
  <c r="I95" i="1"/>
  <c r="K95" i="1" s="1"/>
  <c r="J92" i="1"/>
  <c r="I92" i="1"/>
  <c r="K92" i="1" s="1"/>
  <c r="E96" i="1"/>
  <c r="E97" i="1" s="1"/>
  <c r="I93" i="1"/>
  <c r="K93" i="1" s="1"/>
  <c r="J93" i="1"/>
  <c r="I94" i="1"/>
  <c r="K94" i="1" s="1"/>
  <c r="J94" i="1"/>
  <c r="J91" i="1"/>
  <c r="I91" i="1"/>
  <c r="I64" i="1"/>
  <c r="K64" i="1" s="1"/>
  <c r="J64" i="1"/>
  <c r="J61" i="1"/>
  <c r="I61" i="1"/>
  <c r="E66" i="1"/>
  <c r="E67" i="1" s="1"/>
  <c r="J62" i="1"/>
  <c r="I62" i="1"/>
  <c r="K62" i="1" s="1"/>
  <c r="J65" i="1"/>
  <c r="I65" i="1"/>
  <c r="K65" i="1" s="1"/>
  <c r="I63" i="1"/>
  <c r="K63" i="1" s="1"/>
  <c r="J63" i="1"/>
  <c r="J33" i="1"/>
  <c r="I33" i="1"/>
  <c r="K33" i="1" s="1"/>
  <c r="I35" i="1"/>
  <c r="K35" i="1" s="1"/>
  <c r="J35" i="1"/>
  <c r="E36" i="1"/>
  <c r="E37" i="1" s="1"/>
  <c r="J31" i="1"/>
  <c r="I31" i="1"/>
  <c r="I32" i="1"/>
  <c r="K32" i="1" s="1"/>
  <c r="J32" i="1"/>
  <c r="J34" i="1"/>
  <c r="I34" i="1"/>
  <c r="K34" i="1" s="1"/>
  <c r="L115" i="19"/>
  <c r="L110" i="19"/>
  <c r="L117" i="19"/>
  <c r="L105" i="19"/>
  <c r="G103" i="7" s="1"/>
  <c r="G104" i="7" s="1"/>
  <c r="G105" i="7" s="1"/>
  <c r="L49" i="19"/>
  <c r="G55" i="7" s="1"/>
  <c r="G56" i="7" s="1"/>
  <c r="G57" i="7" s="1"/>
  <c r="L70" i="19"/>
  <c r="G63" i="7" s="1"/>
  <c r="G64" i="7" s="1"/>
  <c r="G65" i="7" s="1"/>
  <c r="L112" i="19"/>
  <c r="L14" i="19"/>
  <c r="G16" i="7" s="1"/>
  <c r="G17" i="7" s="1"/>
  <c r="G18" i="7" s="1"/>
  <c r="L109" i="19"/>
  <c r="L84" i="19"/>
  <c r="G95" i="7" s="1"/>
  <c r="G96" i="7" s="1"/>
  <c r="G97" i="7" s="1"/>
  <c r="L123" i="19"/>
  <c r="L141" i="19" s="1"/>
  <c r="L35" i="19"/>
  <c r="G24" i="7" s="1"/>
  <c r="G25" i="7" s="1"/>
  <c r="G26" i="7" s="1"/>
  <c r="L111" i="19"/>
  <c r="L116" i="19"/>
  <c r="L114" i="19"/>
  <c r="L118" i="19"/>
  <c r="N3" i="19"/>
  <c r="F25" i="7"/>
  <c r="F26" i="7" s="1"/>
  <c r="K119" i="19"/>
  <c r="G24" i="15" s="1"/>
  <c r="L113" i="19"/>
  <c r="I112" i="6"/>
  <c r="I121" i="6" s="1"/>
  <c r="F24" i="22"/>
  <c r="I108" i="6"/>
  <c r="I117" i="6" s="1"/>
  <c r="F20" i="22"/>
  <c r="P12" i="6"/>
  <c r="P21" i="6" s="1"/>
  <c r="P30" i="6" s="1"/>
  <c r="I111" i="6"/>
  <c r="I120" i="6" s="1"/>
  <c r="F23" i="22"/>
  <c r="M15" i="6"/>
  <c r="M24" i="6" s="1"/>
  <c r="M33" i="6" s="1"/>
  <c r="I23" i="6"/>
  <c r="I32" i="6" s="1"/>
  <c r="F22" i="8"/>
  <c r="I22" i="6"/>
  <c r="I31" i="6" s="1"/>
  <c r="F21" i="8"/>
  <c r="K60" i="6"/>
  <c r="K69" i="6" s="1"/>
  <c r="K78" i="6" s="1"/>
  <c r="N102" i="6"/>
  <c r="N111" i="6" s="1"/>
  <c r="N120" i="6" s="1"/>
  <c r="R15" i="6"/>
  <c r="R24" i="6" s="1"/>
  <c r="L99" i="6"/>
  <c r="L108" i="6" s="1"/>
  <c r="V12" i="6"/>
  <c r="V21" i="6" s="1"/>
  <c r="V30" i="6" s="1"/>
  <c r="Q57" i="6"/>
  <c r="Q66" i="6" s="1"/>
  <c r="Q75" i="6" s="1"/>
  <c r="N101" i="6"/>
  <c r="N110" i="6" s="1"/>
  <c r="K57" i="6"/>
  <c r="K66" i="6" s="1"/>
  <c r="S56" i="6"/>
  <c r="S65" i="6" s="1"/>
  <c r="P99" i="6"/>
  <c r="P108" i="6" s="1"/>
  <c r="P117" i="6" s="1"/>
  <c r="K100" i="6"/>
  <c r="K109" i="6" s="1"/>
  <c r="K118" i="6" s="1"/>
  <c r="K127" i="6" s="1"/>
  <c r="L16" i="6"/>
  <c r="L25" i="6" s="1"/>
  <c r="Q15" i="6"/>
  <c r="Q24" i="6" s="1"/>
  <c r="Q59" i="6"/>
  <c r="Q68" i="6" s="1"/>
  <c r="Q77" i="6" s="1"/>
  <c r="S103" i="6"/>
  <c r="S112" i="6" s="1"/>
  <c r="S121" i="6" s="1"/>
  <c r="Q102" i="6"/>
  <c r="Q111" i="6" s="1"/>
  <c r="Q120" i="6" s="1"/>
  <c r="S57" i="6"/>
  <c r="S66" i="6" s="1"/>
  <c r="S75" i="6" s="1"/>
  <c r="W7" i="6"/>
  <c r="R58" i="16" s="1"/>
  <c r="L15" i="6"/>
  <c r="L24" i="6" s="1"/>
  <c r="R13" i="6"/>
  <c r="R22" i="6" s="1"/>
  <c r="R100" i="6"/>
  <c r="R109" i="6" s="1"/>
  <c r="R118" i="6" s="1"/>
  <c r="N60" i="6"/>
  <c r="N69" i="6" s="1"/>
  <c r="N78" i="6" s="1"/>
  <c r="R56" i="6"/>
  <c r="R65" i="6" s="1"/>
  <c r="P15" i="6"/>
  <c r="P24" i="6" s="1"/>
  <c r="P33" i="6" s="1"/>
  <c r="V59" i="6"/>
  <c r="V68" i="6" s="1"/>
  <c r="V77" i="6" s="1"/>
  <c r="AA86" i="6" s="1"/>
  <c r="K99" i="6"/>
  <c r="K108" i="6" s="1"/>
  <c r="K117" i="6" s="1"/>
  <c r="K126" i="6" s="1"/>
  <c r="R12" i="6"/>
  <c r="R21" i="6" s="1"/>
  <c r="R30" i="6" s="1"/>
  <c r="U60" i="6"/>
  <c r="U69" i="6" s="1"/>
  <c r="U78" i="6" s="1"/>
  <c r="Z87" i="6" s="1"/>
  <c r="W92" i="6"/>
  <c r="P84" i="16" s="1"/>
  <c r="N59" i="6"/>
  <c r="N68" i="6" s="1"/>
  <c r="N77" i="6" s="1"/>
  <c r="W4" i="6"/>
  <c r="O58" i="16" s="1"/>
  <c r="W50" i="6"/>
  <c r="Q71" i="16" s="1"/>
  <c r="K56" i="6"/>
  <c r="K65" i="6" s="1"/>
  <c r="S99" i="6"/>
  <c r="S108" i="6" s="1"/>
  <c r="O103" i="6"/>
  <c r="O112" i="6" s="1"/>
  <c r="O121" i="6" s="1"/>
  <c r="C49" i="6"/>
  <c r="C92" i="6" s="1"/>
  <c r="I100" i="6" s="1"/>
  <c r="I16" i="6"/>
  <c r="C50" i="6"/>
  <c r="C93" i="6" s="1"/>
  <c r="I101" i="6" s="1"/>
  <c r="M99" i="6"/>
  <c r="M108" i="6" s="1"/>
  <c r="M117" i="6" s="1"/>
  <c r="Q99" i="6"/>
  <c r="Q108" i="6" s="1"/>
  <c r="P16" i="6"/>
  <c r="P25" i="6" s="1"/>
  <c r="P34" i="6" s="1"/>
  <c r="I15" i="6"/>
  <c r="T16" i="6"/>
  <c r="T25" i="6" s="1"/>
  <c r="T15" i="6"/>
  <c r="T24" i="6" s="1"/>
  <c r="T33" i="6" s="1"/>
  <c r="T59" i="6"/>
  <c r="T68" i="6" s="1"/>
  <c r="R102" i="6"/>
  <c r="R111" i="6" s="1"/>
  <c r="R120" i="6" s="1"/>
  <c r="M60" i="6"/>
  <c r="M69" i="6" s="1"/>
  <c r="L103" i="6"/>
  <c r="L112" i="6" s="1"/>
  <c r="L121" i="6" s="1"/>
  <c r="L130" i="6" s="1"/>
  <c r="M14" i="6"/>
  <c r="M23" i="6" s="1"/>
  <c r="M32" i="6" s="1"/>
  <c r="P56" i="6"/>
  <c r="P65" i="6" s="1"/>
  <c r="P74" i="6" s="1"/>
  <c r="M58" i="6"/>
  <c r="M67" i="6" s="1"/>
  <c r="M76" i="6" s="1"/>
  <c r="Q67" i="6"/>
  <c r="Q76" i="6" s="1"/>
  <c r="K12" i="6"/>
  <c r="K21" i="6" s="1"/>
  <c r="V15" i="6"/>
  <c r="V24" i="6" s="1"/>
  <c r="V33" i="6" s="1"/>
  <c r="AA43" i="6" s="1"/>
  <c r="Q14" i="6"/>
  <c r="Q23" i="6" s="1"/>
  <c r="Q32" i="6" s="1"/>
  <c r="O12" i="6"/>
  <c r="O21" i="6" s="1"/>
  <c r="O30" i="6" s="1"/>
  <c r="W48" i="6"/>
  <c r="O71" i="16" s="1"/>
  <c r="S60" i="6"/>
  <c r="S69" i="6" s="1"/>
  <c r="L56" i="6"/>
  <c r="L65" i="6" s="1"/>
  <c r="Q60" i="6"/>
  <c r="Q69" i="6" s="1"/>
  <c r="Q78" i="6" s="1"/>
  <c r="W5" i="6"/>
  <c r="P58" i="16" s="1"/>
  <c r="O16" i="6"/>
  <c r="O25" i="6" s="1"/>
  <c r="O34" i="6" s="1"/>
  <c r="O60" i="6"/>
  <c r="O69" i="6" s="1"/>
  <c r="O78" i="6" s="1"/>
  <c r="R59" i="6"/>
  <c r="R68" i="6" s="1"/>
  <c r="R77" i="6" s="1"/>
  <c r="N15" i="6"/>
  <c r="N24" i="6" s="1"/>
  <c r="N33" i="6" s="1"/>
  <c r="T12" i="6"/>
  <c r="T21" i="6" s="1"/>
  <c r="L12" i="6"/>
  <c r="L21" i="6" s="1"/>
  <c r="U101" i="6"/>
  <c r="U110" i="6" s="1"/>
  <c r="U119" i="6" s="1"/>
  <c r="Z128" i="6" s="1"/>
  <c r="T14" i="6"/>
  <c r="T23" i="6" s="1"/>
  <c r="V60" i="6"/>
  <c r="V69" i="6" s="1"/>
  <c r="V78" i="6" s="1"/>
  <c r="AA87" i="6" s="1"/>
  <c r="U13" i="6"/>
  <c r="U22" i="6" s="1"/>
  <c r="R58" i="6"/>
  <c r="R67" i="6" s="1"/>
  <c r="T103" i="6"/>
  <c r="T112" i="6" s="1"/>
  <c r="T121" i="6" s="1"/>
  <c r="V102" i="6"/>
  <c r="V111" i="6" s="1"/>
  <c r="V120" i="6" s="1"/>
  <c r="AA129" i="6" s="1"/>
  <c r="U15" i="6"/>
  <c r="U24" i="6" s="1"/>
  <c r="U59" i="6"/>
  <c r="U68" i="6" s="1"/>
  <c r="V56" i="6"/>
  <c r="V65" i="6" s="1"/>
  <c r="N56" i="6"/>
  <c r="N65" i="6" s="1"/>
  <c r="K103" i="6"/>
  <c r="K112" i="6" s="1"/>
  <c r="K121" i="6" s="1"/>
  <c r="K130" i="6" s="1"/>
  <c r="S100" i="6"/>
  <c r="S109" i="6" s="1"/>
  <c r="S118" i="6" s="1"/>
  <c r="R57" i="6"/>
  <c r="R66" i="6" s="1"/>
  <c r="R75" i="6" s="1"/>
  <c r="U99" i="6"/>
  <c r="U108" i="6" s="1"/>
  <c r="Q13" i="6"/>
  <c r="Q22" i="6" s="1"/>
  <c r="T56" i="6"/>
  <c r="T65" i="6" s="1"/>
  <c r="T74" i="6" s="1"/>
  <c r="P103" i="6"/>
  <c r="P112" i="6" s="1"/>
  <c r="P121" i="6" s="1"/>
  <c r="V101" i="6"/>
  <c r="V110" i="6" s="1"/>
  <c r="T99" i="6"/>
  <c r="T108" i="6" s="1"/>
  <c r="U14" i="6"/>
  <c r="U23" i="6" s="1"/>
  <c r="U32" i="6" s="1"/>
  <c r="Z42" i="6" s="1"/>
  <c r="S12" i="6"/>
  <c r="S21" i="6" s="1"/>
  <c r="U58" i="6"/>
  <c r="U67" i="6" s="1"/>
  <c r="U76" i="6" s="1"/>
  <c r="Z85" i="6" s="1"/>
  <c r="M101" i="6"/>
  <c r="M110" i="6" s="1"/>
  <c r="M119" i="6" s="1"/>
  <c r="L14" i="6"/>
  <c r="L23" i="6" s="1"/>
  <c r="O57" i="6"/>
  <c r="O66" i="6" s="1"/>
  <c r="S16" i="6"/>
  <c r="S25" i="6" s="1"/>
  <c r="O56" i="6"/>
  <c r="O65" i="6" s="1"/>
  <c r="O74" i="6" s="1"/>
  <c r="O99" i="6"/>
  <c r="O108" i="6" s="1"/>
  <c r="O117" i="6" s="1"/>
  <c r="K16" i="6"/>
  <c r="K25" i="6" s="1"/>
  <c r="N12" i="6"/>
  <c r="N21" i="6" s="1"/>
  <c r="N30" i="6" s="1"/>
  <c r="R60" i="6"/>
  <c r="R69" i="6" s="1"/>
  <c r="R78" i="6" s="1"/>
  <c r="W94" i="6"/>
  <c r="R84" i="16" s="1"/>
  <c r="R86" i="16" s="1"/>
  <c r="R87" i="16" s="1"/>
  <c r="V57" i="6"/>
  <c r="V66" i="6" s="1"/>
  <c r="Q16" i="6"/>
  <c r="Q25" i="6" s="1"/>
  <c r="Q103" i="6"/>
  <c r="Q112" i="6" s="1"/>
  <c r="Q121" i="6" s="1"/>
  <c r="N100" i="6"/>
  <c r="N109" i="6" s="1"/>
  <c r="N118" i="6" s="1"/>
  <c r="U16" i="6"/>
  <c r="U25" i="6" s="1"/>
  <c r="U34" i="6" s="1"/>
  <c r="Z44" i="6" s="1"/>
  <c r="M16" i="6"/>
  <c r="M25" i="6" s="1"/>
  <c r="M34" i="6" s="1"/>
  <c r="V13" i="6"/>
  <c r="V22" i="6" s="1"/>
  <c r="N13" i="6"/>
  <c r="N22" i="6" s="1"/>
  <c r="Q12" i="6"/>
  <c r="Q21" i="6" s="1"/>
  <c r="Q30" i="6" s="1"/>
  <c r="N57" i="6"/>
  <c r="N66" i="6" s="1"/>
  <c r="Q56" i="6"/>
  <c r="Q65" i="6" s="1"/>
  <c r="U103" i="6"/>
  <c r="M103" i="6"/>
  <c r="V100" i="6"/>
  <c r="V109" i="6" s="1"/>
  <c r="V118" i="6" s="1"/>
  <c r="AA127" i="6" s="1"/>
  <c r="P58" i="6"/>
  <c r="P67" i="6" s="1"/>
  <c r="P76" i="6" s="1"/>
  <c r="S15" i="6"/>
  <c r="S24" i="6" s="1"/>
  <c r="S33" i="6" s="1"/>
  <c r="P60" i="6"/>
  <c r="P69" i="6" s="1"/>
  <c r="P78" i="6" s="1"/>
  <c r="S59" i="6"/>
  <c r="S68" i="6" s="1"/>
  <c r="V58" i="6"/>
  <c r="V67" i="6" s="1"/>
  <c r="N58" i="6"/>
  <c r="N67" i="6" s="1"/>
  <c r="Q100" i="6"/>
  <c r="Q109" i="6" s="1"/>
  <c r="Q118" i="6" s="1"/>
  <c r="W91" i="6"/>
  <c r="O84" i="16" s="1"/>
  <c r="I12" i="6"/>
  <c r="V16" i="6"/>
  <c r="V25" i="6" s="1"/>
  <c r="V34" i="6" s="1"/>
  <c r="AA44" i="6" s="1"/>
  <c r="N16" i="6"/>
  <c r="N25" i="6" s="1"/>
  <c r="V103" i="6"/>
  <c r="V112" i="6" s="1"/>
  <c r="V121" i="6" s="1"/>
  <c r="AA130" i="6" s="1"/>
  <c r="N103" i="6"/>
  <c r="N112" i="6" s="1"/>
  <c r="N121" i="6" s="1"/>
  <c r="Q130" i="6" s="1"/>
  <c r="O100" i="6"/>
  <c r="O109" i="6" s="1"/>
  <c r="R99" i="6"/>
  <c r="R108" i="6" s="1"/>
  <c r="W52" i="6"/>
  <c r="S71" i="16" s="1"/>
  <c r="W8" i="6"/>
  <c r="S58" i="16" s="1"/>
  <c r="O15" i="6"/>
  <c r="O24" i="6" s="1"/>
  <c r="O33" i="6" s="1"/>
  <c r="T60" i="6"/>
  <c r="T69" i="6" s="1"/>
  <c r="L60" i="6"/>
  <c r="L69" i="6" s="1"/>
  <c r="L78" i="6" s="1"/>
  <c r="O87" i="6" s="1"/>
  <c r="U57" i="6"/>
  <c r="U66" i="6" s="1"/>
  <c r="R101" i="6"/>
  <c r="R110" i="6" s="1"/>
  <c r="R119" i="6" s="1"/>
  <c r="R16" i="6"/>
  <c r="R25" i="6" s="1"/>
  <c r="R34" i="6" s="1"/>
  <c r="P14" i="6"/>
  <c r="P23" i="6" s="1"/>
  <c r="R103" i="6"/>
  <c r="R112" i="6" s="1"/>
  <c r="R121" i="6" s="1"/>
  <c r="U102" i="6"/>
  <c r="U111" i="6" s="1"/>
  <c r="U120" i="6" s="1"/>
  <c r="Z129" i="6" s="1"/>
  <c r="M102" i="6"/>
  <c r="M111" i="6" s="1"/>
  <c r="M120" i="6" s="1"/>
  <c r="V99" i="6"/>
  <c r="V108" i="6" s="1"/>
  <c r="V117" i="6" s="1"/>
  <c r="AA126" i="6" s="1"/>
  <c r="N99" i="6"/>
  <c r="K15" i="6"/>
  <c r="K24" i="6" s="1"/>
  <c r="U12" i="6"/>
  <c r="U21" i="6" s="1"/>
  <c r="U30" i="6" s="1"/>
  <c r="Z40" i="6" s="1"/>
  <c r="M12" i="6"/>
  <c r="M21" i="6" s="1"/>
  <c r="M30" i="6" s="1"/>
  <c r="U56" i="6"/>
  <c r="U65" i="6" s="1"/>
  <c r="U74" i="6" s="1"/>
  <c r="Z83" i="6" s="1"/>
  <c r="M56" i="6"/>
  <c r="M65" i="6" s="1"/>
  <c r="W95" i="6"/>
  <c r="S84" i="16" s="1"/>
  <c r="S86" i="16" s="1"/>
  <c r="S87" i="16" s="1"/>
  <c r="W93" i="6"/>
  <c r="Q84" i="16" s="1"/>
  <c r="Q86" i="16" s="1"/>
  <c r="Q87" i="16" s="1"/>
  <c r="T102" i="6"/>
  <c r="T111" i="6" s="1"/>
  <c r="P101" i="6"/>
  <c r="P110" i="6" s="1"/>
  <c r="P119" i="6" s="1"/>
  <c r="M112" i="6"/>
  <c r="M121" i="6" s="1"/>
  <c r="K101" i="6"/>
  <c r="K110" i="6" s="1"/>
  <c r="K119" i="6" s="1"/>
  <c r="K128" i="6" s="1"/>
  <c r="S101" i="6"/>
  <c r="S110" i="6" s="1"/>
  <c r="S119" i="6" s="1"/>
  <c r="O102" i="6"/>
  <c r="O111" i="6" s="1"/>
  <c r="O120" i="6" s="1"/>
  <c r="P100" i="6"/>
  <c r="P109" i="6" s="1"/>
  <c r="P118" i="6" s="1"/>
  <c r="L101" i="6"/>
  <c r="L110" i="6" s="1"/>
  <c r="L119" i="6" s="1"/>
  <c r="T101" i="6"/>
  <c r="P102" i="6"/>
  <c r="P111" i="6" s="1"/>
  <c r="P120" i="6" s="1"/>
  <c r="O101" i="6"/>
  <c r="O110" i="6" s="1"/>
  <c r="O119" i="6" s="1"/>
  <c r="K102" i="6"/>
  <c r="K111" i="6" s="1"/>
  <c r="S102" i="6"/>
  <c r="S111" i="6" s="1"/>
  <c r="L100" i="6"/>
  <c r="L109" i="6" s="1"/>
  <c r="L118" i="6" s="1"/>
  <c r="L102" i="6"/>
  <c r="L111" i="6" s="1"/>
  <c r="L120" i="6" s="1"/>
  <c r="W49" i="6"/>
  <c r="P71" i="16" s="1"/>
  <c r="W51" i="6"/>
  <c r="R71" i="16" s="1"/>
  <c r="K58" i="6"/>
  <c r="K67" i="6" s="1"/>
  <c r="K76" i="6" s="1"/>
  <c r="S58" i="6"/>
  <c r="S67" i="6" s="1"/>
  <c r="S76" i="6" s="1"/>
  <c r="O59" i="6"/>
  <c r="O68" i="6" s="1"/>
  <c r="O77" i="6" s="1"/>
  <c r="P57" i="6"/>
  <c r="P66" i="6" s="1"/>
  <c r="P75" i="6" s="1"/>
  <c r="L58" i="6"/>
  <c r="L67" i="6" s="1"/>
  <c r="L76" i="6" s="1"/>
  <c r="T58" i="6"/>
  <c r="T67" i="6" s="1"/>
  <c r="T76" i="6" s="1"/>
  <c r="P59" i="6"/>
  <c r="P68" i="6" s="1"/>
  <c r="O58" i="6"/>
  <c r="O67" i="6" s="1"/>
  <c r="K59" i="6"/>
  <c r="K68" i="6" s="1"/>
  <c r="L57" i="6"/>
  <c r="L66" i="6" s="1"/>
  <c r="L75" i="6" s="1"/>
  <c r="L59" i="6"/>
  <c r="L68" i="6" s="1"/>
  <c r="W6" i="6"/>
  <c r="Q58" i="16" s="1"/>
  <c r="O14" i="6"/>
  <c r="O23" i="6" s="1"/>
  <c r="O32" i="6" s="1"/>
  <c r="O13" i="6"/>
  <c r="O22" i="6" s="1"/>
  <c r="O31" i="6" s="1"/>
  <c r="R14" i="6"/>
  <c r="R23" i="6" s="1"/>
  <c r="P13" i="6"/>
  <c r="P22" i="6" s="1"/>
  <c r="K14" i="6"/>
  <c r="K23" i="6" s="1"/>
  <c r="S14" i="6"/>
  <c r="K13" i="6"/>
  <c r="S13" i="6"/>
  <c r="S22" i="6" s="1"/>
  <c r="S31" i="6" s="1"/>
  <c r="N14" i="6"/>
  <c r="N23" i="6" s="1"/>
  <c r="N32" i="6" s="1"/>
  <c r="V14" i="6"/>
  <c r="V23" i="6" s="1"/>
  <c r="V32" i="6" s="1"/>
  <c r="AA42" i="6" s="1"/>
  <c r="L13" i="6"/>
  <c r="L22" i="6" s="1"/>
  <c r="I56" i="6"/>
  <c r="I60" i="6"/>
  <c r="T22" i="6"/>
  <c r="T31" i="6" s="1"/>
  <c r="I59" i="6"/>
  <c r="M66" i="6"/>
  <c r="T66" i="6"/>
  <c r="T109" i="6"/>
  <c r="U109" i="6"/>
  <c r="U118" i="6" s="1"/>
  <c r="Z127" i="6" s="1"/>
  <c r="O129" i="6" l="1"/>
  <c r="M96" i="1"/>
  <c r="M97" i="1" s="1"/>
  <c r="M66" i="1"/>
  <c r="M67" i="1" s="1"/>
  <c r="N67" i="1" s="1"/>
  <c r="O67" i="1" s="1"/>
  <c r="P67" i="1" s="1"/>
  <c r="M36" i="1"/>
  <c r="M37" i="1" s="1"/>
  <c r="N37" i="1" s="1"/>
  <c r="O37" i="1" s="1"/>
  <c r="P37" i="1" s="1"/>
  <c r="D48" i="8" s="1"/>
  <c r="N26" i="15" s="1"/>
  <c r="Z13" i="1"/>
  <c r="D49" i="8" s="1"/>
  <c r="O26" i="15" s="1"/>
  <c r="Z43" i="1"/>
  <c r="D49" i="23" s="1"/>
  <c r="Z73" i="1"/>
  <c r="D49" i="22" s="1"/>
  <c r="P86" i="16"/>
  <c r="P87" i="16" s="1"/>
  <c r="J96" i="1"/>
  <c r="J97" i="1" s="1"/>
  <c r="D56" i="22" s="1"/>
  <c r="R86" i="6"/>
  <c r="N88" i="19"/>
  <c r="N90" i="19"/>
  <c r="N92" i="19"/>
  <c r="N79" i="19"/>
  <c r="N96" i="19"/>
  <c r="N100" i="19"/>
  <c r="N87" i="19"/>
  <c r="N195" i="19" s="1"/>
  <c r="N76" i="19"/>
  <c r="N77" i="19"/>
  <c r="N81" i="19"/>
  <c r="N82" i="19"/>
  <c r="N57" i="19"/>
  <c r="N58" i="19"/>
  <c r="N65" i="19"/>
  <c r="N66" i="19"/>
  <c r="N75" i="19"/>
  <c r="N74" i="19"/>
  <c r="N181" i="19" s="1"/>
  <c r="N95" i="19"/>
  <c r="N99" i="19"/>
  <c r="N103" i="19"/>
  <c r="N104" i="19"/>
  <c r="N83" i="19"/>
  <c r="N59" i="19"/>
  <c r="N60" i="19"/>
  <c r="N67" i="19"/>
  <c r="N68" i="19"/>
  <c r="N44" i="19"/>
  <c r="N45" i="19"/>
  <c r="N39" i="19"/>
  <c r="N145" i="19" s="1"/>
  <c r="N19" i="19"/>
  <c r="N125" i="19" s="1"/>
  <c r="N21" i="19"/>
  <c r="N127" i="19" s="1"/>
  <c r="N23" i="19"/>
  <c r="N129" i="19" s="1"/>
  <c r="N25" i="19"/>
  <c r="N131" i="19" s="1"/>
  <c r="N27" i="19"/>
  <c r="N133" i="19" s="1"/>
  <c r="N29" i="19"/>
  <c r="N135" i="19" s="1"/>
  <c r="N31" i="19"/>
  <c r="N137" i="19" s="1"/>
  <c r="N33" i="19"/>
  <c r="N139" i="19" s="1"/>
  <c r="N89" i="19"/>
  <c r="N52" i="19"/>
  <c r="N159" i="19" s="1"/>
  <c r="N91" i="19"/>
  <c r="N94" i="19"/>
  <c r="N98" i="19"/>
  <c r="N102" i="19"/>
  <c r="N53" i="19"/>
  <c r="N54" i="19"/>
  <c r="N61" i="19"/>
  <c r="N62" i="19"/>
  <c r="N69" i="19"/>
  <c r="N93" i="19"/>
  <c r="N97" i="19"/>
  <c r="N101" i="19"/>
  <c r="N80" i="19"/>
  <c r="N55" i="19"/>
  <c r="N56" i="19"/>
  <c r="N63" i="19"/>
  <c r="N64" i="19"/>
  <c r="N40" i="19"/>
  <c r="N41" i="19"/>
  <c r="N47" i="19"/>
  <c r="N18" i="19"/>
  <c r="N124" i="19" s="1"/>
  <c r="N20" i="19"/>
  <c r="N126" i="19" s="1"/>
  <c r="N22" i="19"/>
  <c r="N128" i="19" s="1"/>
  <c r="N24" i="19"/>
  <c r="N130" i="19" s="1"/>
  <c r="N26" i="19"/>
  <c r="N132" i="19" s="1"/>
  <c r="N28" i="19"/>
  <c r="N134" i="19" s="1"/>
  <c r="N30" i="19"/>
  <c r="N136" i="19" s="1"/>
  <c r="N32" i="19"/>
  <c r="N138" i="19" s="1"/>
  <c r="N34" i="19"/>
  <c r="N78" i="19"/>
  <c r="N43" i="19"/>
  <c r="N48" i="19"/>
  <c r="N46" i="19"/>
  <c r="N42" i="19"/>
  <c r="N17" i="19"/>
  <c r="L177" i="19"/>
  <c r="N6" i="19"/>
  <c r="N12" i="19"/>
  <c r="N10" i="19"/>
  <c r="N7" i="19"/>
  <c r="N8" i="19"/>
  <c r="N11" i="19"/>
  <c r="N5" i="19"/>
  <c r="N13" i="19"/>
  <c r="N9" i="19"/>
  <c r="N4" i="19"/>
  <c r="L191" i="19"/>
  <c r="L213" i="19"/>
  <c r="R128" i="6"/>
  <c r="L85" i="6"/>
  <c r="L87" i="6"/>
  <c r="S60" i="16"/>
  <c r="S61" i="16" s="1"/>
  <c r="P60" i="16"/>
  <c r="P61" i="16" s="1"/>
  <c r="M197" i="19"/>
  <c r="M208" i="19"/>
  <c r="M210" i="19"/>
  <c r="M201" i="19"/>
  <c r="M202" i="19"/>
  <c r="M204" i="19"/>
  <c r="M205" i="19"/>
  <c r="M209" i="19"/>
  <c r="M207" i="19"/>
  <c r="M196" i="19"/>
  <c r="M199" i="19"/>
  <c r="M206" i="19"/>
  <c r="M211" i="19"/>
  <c r="M200" i="19"/>
  <c r="M203" i="19"/>
  <c r="M198" i="19"/>
  <c r="M186" i="19"/>
  <c r="M188" i="19"/>
  <c r="M190" i="19"/>
  <c r="M182" i="19"/>
  <c r="M184" i="19"/>
  <c r="M189" i="19"/>
  <c r="M183" i="19"/>
  <c r="M185" i="19"/>
  <c r="M187" i="19"/>
  <c r="M160" i="19"/>
  <c r="M163" i="19"/>
  <c r="M170" i="19"/>
  <c r="M174" i="19"/>
  <c r="M165" i="19"/>
  <c r="M166" i="19"/>
  <c r="M161" i="19"/>
  <c r="M169" i="19"/>
  <c r="M168" i="19"/>
  <c r="M172" i="19"/>
  <c r="M167" i="19"/>
  <c r="M171" i="19"/>
  <c r="M162" i="19"/>
  <c r="M164" i="19"/>
  <c r="M173" i="19"/>
  <c r="M175" i="19"/>
  <c r="M153" i="19"/>
  <c r="M146" i="19"/>
  <c r="M151" i="19"/>
  <c r="M154" i="19"/>
  <c r="M148" i="19"/>
  <c r="M147" i="19"/>
  <c r="M152" i="19"/>
  <c r="M149" i="19"/>
  <c r="M150" i="19"/>
  <c r="R129" i="6"/>
  <c r="P128" i="6"/>
  <c r="I96" i="1"/>
  <c r="I97" i="1" s="1"/>
  <c r="D55" i="22" s="1"/>
  <c r="N97" i="1"/>
  <c r="O97" i="1" s="1"/>
  <c r="P97" i="1" s="1"/>
  <c r="L128" i="6"/>
  <c r="O86" i="16"/>
  <c r="O87" i="16" s="1"/>
  <c r="U84" i="16"/>
  <c r="W88" i="16"/>
  <c r="P130" i="6"/>
  <c r="S127" i="6"/>
  <c r="S128" i="6"/>
  <c r="K91" i="1"/>
  <c r="K96" i="1" s="1"/>
  <c r="O73" i="16"/>
  <c r="O74" i="16" s="1"/>
  <c r="J66" i="1"/>
  <c r="U71" i="16"/>
  <c r="W75" i="16"/>
  <c r="K85" i="6"/>
  <c r="K87" i="6"/>
  <c r="M85" i="6"/>
  <c r="Q73" i="16"/>
  <c r="Q74" i="16" s="1"/>
  <c r="P73" i="16"/>
  <c r="P74" i="16" s="1"/>
  <c r="K61" i="1"/>
  <c r="K66" i="1" s="1"/>
  <c r="I66" i="1"/>
  <c r="I67" i="1" s="1"/>
  <c r="D55" i="23" s="1"/>
  <c r="S73" i="16"/>
  <c r="S74" i="16" s="1"/>
  <c r="R73" i="16"/>
  <c r="R74" i="16" s="1"/>
  <c r="Q60" i="16"/>
  <c r="Q61" i="16" s="1"/>
  <c r="O60" i="16"/>
  <c r="O61" i="16" s="1"/>
  <c r="J36" i="1"/>
  <c r="W62" i="16"/>
  <c r="U58" i="16"/>
  <c r="K31" i="1"/>
  <c r="K36" i="1" s="1"/>
  <c r="I36" i="1"/>
  <c r="I37" i="1" s="1"/>
  <c r="R60" i="16"/>
  <c r="R61" i="16" s="1"/>
  <c r="M14" i="19"/>
  <c r="H16" i="7" s="1"/>
  <c r="H17" i="7" s="1"/>
  <c r="H18" i="7" s="1"/>
  <c r="M109" i="19"/>
  <c r="M115" i="19"/>
  <c r="M105" i="19"/>
  <c r="H103" i="7" s="1"/>
  <c r="H104" i="7" s="1"/>
  <c r="H105" i="7" s="1"/>
  <c r="M114" i="19"/>
  <c r="L119" i="19"/>
  <c r="H24" i="15" s="1"/>
  <c r="M84" i="19"/>
  <c r="H95" i="7" s="1"/>
  <c r="H96" i="7" s="1"/>
  <c r="H97" i="7" s="1"/>
  <c r="M117" i="19"/>
  <c r="M110" i="19"/>
  <c r="M113" i="19"/>
  <c r="M49" i="19"/>
  <c r="H55" i="7" s="1"/>
  <c r="H56" i="7" s="1"/>
  <c r="H57" i="7" s="1"/>
  <c r="M123" i="19"/>
  <c r="M141" i="19" s="1"/>
  <c r="M35" i="19"/>
  <c r="H24" i="7" s="1"/>
  <c r="H25" i="7" s="1"/>
  <c r="H26" i="7" s="1"/>
  <c r="M118" i="19"/>
  <c r="O3" i="19"/>
  <c r="M116" i="19"/>
  <c r="M111" i="19"/>
  <c r="M112" i="19"/>
  <c r="M70" i="19"/>
  <c r="H63" i="7" s="1"/>
  <c r="H64" i="7" s="1"/>
  <c r="H65" i="7" s="1"/>
  <c r="I68" i="6"/>
  <c r="I77" i="6" s="1"/>
  <c r="F23" i="23"/>
  <c r="P129" i="6"/>
  <c r="O130" i="6"/>
  <c r="I109" i="6"/>
  <c r="I118" i="6" s="1"/>
  <c r="F21" i="22"/>
  <c r="I69" i="6"/>
  <c r="I78" i="6" s="1"/>
  <c r="F24" i="23"/>
  <c r="Y130" i="6"/>
  <c r="I65" i="6"/>
  <c r="I74" i="6" s="1"/>
  <c r="F20" i="23"/>
  <c r="P44" i="6"/>
  <c r="T85" i="6"/>
  <c r="R87" i="6"/>
  <c r="I110" i="6"/>
  <c r="I119" i="6" s="1"/>
  <c r="F22" i="22"/>
  <c r="Q87" i="6"/>
  <c r="L127" i="6"/>
  <c r="Y43" i="6"/>
  <c r="P40" i="6"/>
  <c r="P43" i="6"/>
  <c r="R33" i="6"/>
  <c r="M129" i="6"/>
  <c r="Q127" i="6"/>
  <c r="V127" i="6"/>
  <c r="U129" i="6"/>
  <c r="M128" i="6"/>
  <c r="M130" i="6"/>
  <c r="T130" i="6"/>
  <c r="S130" i="6"/>
  <c r="R130" i="6"/>
  <c r="Q129" i="6"/>
  <c r="I25" i="6"/>
  <c r="I34" i="6" s="1"/>
  <c r="F24" i="8"/>
  <c r="I21" i="6"/>
  <c r="I30" i="6" s="1"/>
  <c r="F20" i="8"/>
  <c r="I24" i="6"/>
  <c r="I33" i="6" s="1"/>
  <c r="F23" i="8"/>
  <c r="L117" i="6"/>
  <c r="L126" i="6" s="1"/>
  <c r="R74" i="6"/>
  <c r="U83" i="6" s="1"/>
  <c r="I57" i="6"/>
  <c r="K75" i="6"/>
  <c r="K84" i="6" s="1"/>
  <c r="N76" i="6"/>
  <c r="Q85" i="6" s="1"/>
  <c r="L34" i="6"/>
  <c r="Q33" i="6"/>
  <c r="T43" i="6" s="1"/>
  <c r="L33" i="6"/>
  <c r="W60" i="6"/>
  <c r="H24" i="23" s="1"/>
  <c r="I58" i="6"/>
  <c r="T34" i="6"/>
  <c r="Y44" i="6" s="1"/>
  <c r="AB44" i="6" s="1"/>
  <c r="U31" i="6"/>
  <c r="Z41" i="6" s="1"/>
  <c r="K30" i="6"/>
  <c r="K40" i="6" s="1"/>
  <c r="R61" i="6"/>
  <c r="J47" i="7" s="1"/>
  <c r="T30" i="6"/>
  <c r="Y40" i="6" s="1"/>
  <c r="T77" i="6"/>
  <c r="Y86" i="6" s="1"/>
  <c r="V31" i="6"/>
  <c r="AA41" i="6" s="1"/>
  <c r="K34" i="6"/>
  <c r="K44" i="6" s="1"/>
  <c r="S34" i="6"/>
  <c r="V44" i="6" s="1"/>
  <c r="K33" i="6"/>
  <c r="K43" i="6" s="1"/>
  <c r="T78" i="6"/>
  <c r="Y87" i="6" s="1"/>
  <c r="AB87" i="6" s="1"/>
  <c r="O75" i="6"/>
  <c r="R84" i="6" s="1"/>
  <c r="S78" i="6"/>
  <c r="V87" i="6" s="1"/>
  <c r="V61" i="6"/>
  <c r="N47" i="7" s="1"/>
  <c r="L30" i="6"/>
  <c r="M40" i="6" s="1"/>
  <c r="K120" i="6"/>
  <c r="L129" i="6" s="1"/>
  <c r="O118" i="6"/>
  <c r="R127" i="6" s="1"/>
  <c r="Q31" i="6"/>
  <c r="T41" i="6" s="1"/>
  <c r="K104" i="6"/>
  <c r="C87" i="7" s="1"/>
  <c r="K61" i="6"/>
  <c r="C47" i="7" s="1"/>
  <c r="W99" i="6"/>
  <c r="H20" i="22" s="1"/>
  <c r="Q104" i="6"/>
  <c r="I87" i="7" s="1"/>
  <c r="V104" i="6"/>
  <c r="N87" i="7" s="1"/>
  <c r="M61" i="6"/>
  <c r="E47" i="7" s="1"/>
  <c r="U77" i="6"/>
  <c r="Z86" i="6" s="1"/>
  <c r="M104" i="6"/>
  <c r="E87" i="7" s="1"/>
  <c r="U117" i="6"/>
  <c r="Z126" i="6" s="1"/>
  <c r="T117" i="6"/>
  <c r="Y126" i="6" s="1"/>
  <c r="R17" i="6"/>
  <c r="J8" i="7" s="1"/>
  <c r="S77" i="6"/>
  <c r="T120" i="6"/>
  <c r="Y129" i="6" s="1"/>
  <c r="AB129" i="6" s="1"/>
  <c r="N104" i="6"/>
  <c r="F87" i="7" s="1"/>
  <c r="V76" i="6"/>
  <c r="AA85" i="6" s="1"/>
  <c r="N75" i="6"/>
  <c r="Q84" i="6" s="1"/>
  <c r="V74" i="6"/>
  <c r="AA83" i="6" s="1"/>
  <c r="T17" i="6"/>
  <c r="L8" i="7" s="1"/>
  <c r="U104" i="6"/>
  <c r="M87" i="7" s="1"/>
  <c r="Q74" i="6"/>
  <c r="Q79" i="6" s="1"/>
  <c r="L32" i="6"/>
  <c r="L17" i="6"/>
  <c r="D8" i="7" s="1"/>
  <c r="U61" i="6"/>
  <c r="M47" i="7" s="1"/>
  <c r="S30" i="6"/>
  <c r="S40" i="6" s="1"/>
  <c r="N108" i="6"/>
  <c r="N117" i="6" s="1"/>
  <c r="N126" i="6" s="1"/>
  <c r="W103" i="6"/>
  <c r="H24" i="22" s="1"/>
  <c r="L26" i="6"/>
  <c r="D9" i="7" s="1"/>
  <c r="Q61" i="6"/>
  <c r="I47" i="7" s="1"/>
  <c r="N31" i="6"/>
  <c r="Q17" i="6"/>
  <c r="I8" i="7" s="1"/>
  <c r="U112" i="6"/>
  <c r="U121" i="6" s="1"/>
  <c r="Z130" i="6" s="1"/>
  <c r="W15" i="6"/>
  <c r="H23" i="8" s="1"/>
  <c r="M74" i="6"/>
  <c r="P83" i="6" s="1"/>
  <c r="N61" i="6"/>
  <c r="F47" i="7" s="1"/>
  <c r="R104" i="6"/>
  <c r="J87" i="7" s="1"/>
  <c r="N70" i="6"/>
  <c r="F48" i="7" s="1"/>
  <c r="N17" i="6"/>
  <c r="F8" i="7" s="1"/>
  <c r="W16" i="6"/>
  <c r="H24" i="8" s="1"/>
  <c r="W56" i="6"/>
  <c r="H20" i="23" s="1"/>
  <c r="K17" i="6"/>
  <c r="C8" i="7" s="1"/>
  <c r="O104" i="6"/>
  <c r="G87" i="7" s="1"/>
  <c r="U17" i="6"/>
  <c r="M8" i="7" s="1"/>
  <c r="T104" i="6"/>
  <c r="L87" i="7" s="1"/>
  <c r="S104" i="6"/>
  <c r="K87" i="7" s="1"/>
  <c r="M17" i="6"/>
  <c r="E8" i="7" s="1"/>
  <c r="W12" i="6"/>
  <c r="H20" i="8" s="1"/>
  <c r="U26" i="6"/>
  <c r="M9" i="7" s="1"/>
  <c r="S70" i="6"/>
  <c r="K48" i="7" s="1"/>
  <c r="U70" i="6"/>
  <c r="M48" i="7" s="1"/>
  <c r="P32" i="6"/>
  <c r="P42" i="6" s="1"/>
  <c r="W100" i="6"/>
  <c r="H21" i="22" s="1"/>
  <c r="T110" i="6"/>
  <c r="T119" i="6" s="1"/>
  <c r="Y128" i="6" s="1"/>
  <c r="W101" i="6"/>
  <c r="H22" i="22" s="1"/>
  <c r="P104" i="6"/>
  <c r="H87" i="7" s="1"/>
  <c r="L104" i="6"/>
  <c r="D87" i="7" s="1"/>
  <c r="W102" i="6"/>
  <c r="H23" i="22" s="1"/>
  <c r="S120" i="6"/>
  <c r="V129" i="6" s="1"/>
  <c r="P77" i="6"/>
  <c r="P86" i="6" s="1"/>
  <c r="P61" i="6"/>
  <c r="H47" i="7" s="1"/>
  <c r="L61" i="6"/>
  <c r="D47" i="7" s="1"/>
  <c r="S61" i="6"/>
  <c r="K47" i="7" s="1"/>
  <c r="W58" i="6"/>
  <c r="H22" i="23" s="1"/>
  <c r="S74" i="6"/>
  <c r="S83" i="6" s="1"/>
  <c r="O70" i="6"/>
  <c r="G48" i="7" s="1"/>
  <c r="R70" i="6"/>
  <c r="J48" i="7" s="1"/>
  <c r="O61" i="6"/>
  <c r="G47" i="7" s="1"/>
  <c r="W57" i="6"/>
  <c r="H21" i="23" s="1"/>
  <c r="T70" i="6"/>
  <c r="L48" i="7" s="1"/>
  <c r="L77" i="6"/>
  <c r="W59" i="6"/>
  <c r="H23" i="23" s="1"/>
  <c r="T61" i="6"/>
  <c r="L47" i="7" s="1"/>
  <c r="S17" i="6"/>
  <c r="K8" i="7" s="1"/>
  <c r="R32" i="6"/>
  <c r="R42" i="6" s="1"/>
  <c r="O17" i="6"/>
  <c r="G8" i="7" s="1"/>
  <c r="P17" i="6"/>
  <c r="H8" i="7" s="1"/>
  <c r="W14" i="6"/>
  <c r="H22" i="8" s="1"/>
  <c r="W13" i="6"/>
  <c r="H21" i="8" s="1"/>
  <c r="S23" i="6"/>
  <c r="S32" i="6" s="1"/>
  <c r="V42" i="6" s="1"/>
  <c r="K22" i="6"/>
  <c r="K26" i="6" s="1"/>
  <c r="C9" i="7" s="1"/>
  <c r="V17" i="6"/>
  <c r="N8" i="7" s="1"/>
  <c r="Q26" i="6"/>
  <c r="I9" i="7" s="1"/>
  <c r="K32" i="6"/>
  <c r="K42" i="6" s="1"/>
  <c r="P31" i="6"/>
  <c r="P41" i="6" s="1"/>
  <c r="V113" i="6"/>
  <c r="N88" i="7" s="1"/>
  <c r="L113" i="6"/>
  <c r="D88" i="7" s="1"/>
  <c r="U33" i="6"/>
  <c r="Z43" i="6" s="1"/>
  <c r="M113" i="6"/>
  <c r="E88" i="7" s="1"/>
  <c r="W21" i="6"/>
  <c r="T118" i="6"/>
  <c r="Y127" i="6" s="1"/>
  <c r="AB127" i="6" s="1"/>
  <c r="S113" i="6"/>
  <c r="K88" i="7" s="1"/>
  <c r="R113" i="6"/>
  <c r="J88" i="7" s="1"/>
  <c r="W69" i="6"/>
  <c r="Q113" i="6"/>
  <c r="I88" i="7" s="1"/>
  <c r="T75" i="6"/>
  <c r="T84" i="6" s="1"/>
  <c r="O76" i="6"/>
  <c r="R117" i="6"/>
  <c r="R122" i="6" s="1"/>
  <c r="N26" i="6"/>
  <c r="F9" i="7" s="1"/>
  <c r="R26" i="6"/>
  <c r="J9" i="7" s="1"/>
  <c r="V26" i="6"/>
  <c r="N9" i="7" s="1"/>
  <c r="M118" i="6"/>
  <c r="N127" i="6" s="1"/>
  <c r="M26" i="6"/>
  <c r="E9" i="7" s="1"/>
  <c r="N74" i="6"/>
  <c r="V70" i="6"/>
  <c r="N48" i="7" s="1"/>
  <c r="R76" i="6"/>
  <c r="U85" i="6" s="1"/>
  <c r="W24" i="6"/>
  <c r="W68" i="6"/>
  <c r="S84" i="6"/>
  <c r="P113" i="6"/>
  <c r="H88" i="7" s="1"/>
  <c r="O126" i="6"/>
  <c r="V119" i="6"/>
  <c r="V128" i="6" s="1"/>
  <c r="M70" i="6"/>
  <c r="E48" i="7" s="1"/>
  <c r="W67" i="6"/>
  <c r="L74" i="6"/>
  <c r="L70" i="6"/>
  <c r="D48" i="7" s="1"/>
  <c r="V75" i="6"/>
  <c r="AA84" i="6" s="1"/>
  <c r="M75" i="6"/>
  <c r="M84" i="6" s="1"/>
  <c r="T32" i="6"/>
  <c r="Y42" i="6" s="1"/>
  <c r="AB42" i="6" s="1"/>
  <c r="Q34" i="6"/>
  <c r="K113" i="6"/>
  <c r="C88" i="7" s="1"/>
  <c r="U75" i="6"/>
  <c r="T26" i="6"/>
  <c r="L9" i="7" s="1"/>
  <c r="W109" i="6"/>
  <c r="P126" i="6"/>
  <c r="N119" i="6"/>
  <c r="N128" i="6" s="1"/>
  <c r="P70" i="6"/>
  <c r="H48" i="7" s="1"/>
  <c r="W66" i="6"/>
  <c r="P26" i="6"/>
  <c r="H9" i="7" s="1"/>
  <c r="O26" i="6"/>
  <c r="G9" i="7" s="1"/>
  <c r="L31" i="6"/>
  <c r="N130" i="6"/>
  <c r="Q40" i="6"/>
  <c r="W65" i="6"/>
  <c r="K70" i="6"/>
  <c r="C48" i="7" s="1"/>
  <c r="W25" i="6"/>
  <c r="Q70" i="6"/>
  <c r="I48" i="7" s="1"/>
  <c r="Q117" i="6"/>
  <c r="O113" i="6"/>
  <c r="G88" i="7" s="1"/>
  <c r="N34" i="6"/>
  <c r="W111" i="6"/>
  <c r="M78" i="6"/>
  <c r="P87" i="6" s="1"/>
  <c r="K74" i="6"/>
  <c r="AA40" i="6"/>
  <c r="M35" i="6"/>
  <c r="R31" i="6"/>
  <c r="P122" i="6"/>
  <c r="S117" i="6"/>
  <c r="S126" i="6" s="1"/>
  <c r="K77" i="6"/>
  <c r="R40" i="6"/>
  <c r="O35" i="6"/>
  <c r="N172" i="5"/>
  <c r="O172" i="5"/>
  <c r="O181" i="5" s="1"/>
  <c r="P172" i="5"/>
  <c r="P181" i="5" s="1"/>
  <c r="Q172" i="5"/>
  <c r="Q181" i="5" s="1"/>
  <c r="R172" i="5"/>
  <c r="R181" i="5" s="1"/>
  <c r="S172" i="5"/>
  <c r="T172" i="5"/>
  <c r="T181" i="5" s="1"/>
  <c r="U172" i="5"/>
  <c r="U181" i="5" s="1"/>
  <c r="U190" i="5" s="1"/>
  <c r="V172" i="5"/>
  <c r="V181" i="5" s="1"/>
  <c r="W172" i="5"/>
  <c r="W181" i="5" s="1"/>
  <c r="X172" i="5"/>
  <c r="X181" i="5" s="1"/>
  <c r="N173" i="5"/>
  <c r="N182" i="5" s="1"/>
  <c r="O173" i="5"/>
  <c r="P173" i="5"/>
  <c r="P182" i="5" s="1"/>
  <c r="Q173" i="5"/>
  <c r="Q182" i="5" s="1"/>
  <c r="R173" i="5"/>
  <c r="R182" i="5" s="1"/>
  <c r="R191" i="5" s="1"/>
  <c r="S173" i="5"/>
  <c r="S182" i="5" s="1"/>
  <c r="S191" i="5" s="1"/>
  <c r="T173" i="5"/>
  <c r="T182" i="5" s="1"/>
  <c r="U173" i="5"/>
  <c r="U182" i="5" s="1"/>
  <c r="V173" i="5"/>
  <c r="V182" i="5" s="1"/>
  <c r="W173" i="5"/>
  <c r="W182" i="5" s="1"/>
  <c r="X173" i="5"/>
  <c r="X182" i="5" s="1"/>
  <c r="N174" i="5"/>
  <c r="N183" i="5" s="1"/>
  <c r="O174" i="5"/>
  <c r="O183" i="5" s="1"/>
  <c r="O192" i="5" s="1"/>
  <c r="P174" i="5"/>
  <c r="P183" i="5" s="1"/>
  <c r="Q174" i="5"/>
  <c r="Q183" i="5" s="1"/>
  <c r="R174" i="5"/>
  <c r="R183" i="5" s="1"/>
  <c r="S174" i="5"/>
  <c r="S183" i="5" s="1"/>
  <c r="T174" i="5"/>
  <c r="T183" i="5" s="1"/>
  <c r="T192" i="5" s="1"/>
  <c r="U174" i="5"/>
  <c r="V174" i="5"/>
  <c r="V183" i="5" s="1"/>
  <c r="W174" i="5"/>
  <c r="W183" i="5" s="1"/>
  <c r="W192" i="5" s="1"/>
  <c r="AB237" i="5" s="1"/>
  <c r="X174" i="5"/>
  <c r="X183" i="5" s="1"/>
  <c r="N175" i="5"/>
  <c r="N184" i="5" s="1"/>
  <c r="O175" i="5"/>
  <c r="O184" i="5" s="1"/>
  <c r="P175" i="5"/>
  <c r="P184" i="5" s="1"/>
  <c r="Q175" i="5"/>
  <c r="Q184" i="5" s="1"/>
  <c r="Q193" i="5" s="1"/>
  <c r="R175" i="5"/>
  <c r="R184" i="5" s="1"/>
  <c r="S175" i="5"/>
  <c r="S184" i="5" s="1"/>
  <c r="T175" i="5"/>
  <c r="T184" i="5" s="1"/>
  <c r="U175" i="5"/>
  <c r="U184" i="5" s="1"/>
  <c r="V175" i="5"/>
  <c r="V184" i="5" s="1"/>
  <c r="W175" i="5"/>
  <c r="W184" i="5" s="1"/>
  <c r="W193" i="5" s="1"/>
  <c r="AB238" i="5" s="1"/>
  <c r="X175" i="5"/>
  <c r="X184" i="5" s="1"/>
  <c r="N176" i="5"/>
  <c r="N185" i="5" s="1"/>
  <c r="O176" i="5"/>
  <c r="O185" i="5" s="1"/>
  <c r="P176" i="5"/>
  <c r="P185" i="5" s="1"/>
  <c r="Q176" i="5"/>
  <c r="Q185" i="5" s="1"/>
  <c r="Q194" i="5" s="1"/>
  <c r="R176" i="5"/>
  <c r="R185" i="5" s="1"/>
  <c r="S176" i="5"/>
  <c r="S185" i="5" s="1"/>
  <c r="T176" i="5"/>
  <c r="T185" i="5" s="1"/>
  <c r="U176" i="5"/>
  <c r="U185" i="5" s="1"/>
  <c r="U194" i="5" s="1"/>
  <c r="V176" i="5"/>
  <c r="V185" i="5" s="1"/>
  <c r="W176" i="5"/>
  <c r="W185" i="5" s="1"/>
  <c r="X176" i="5"/>
  <c r="X185" i="5" s="1"/>
  <c r="M173" i="5"/>
  <c r="M182" i="5" s="1"/>
  <c r="M174" i="5"/>
  <c r="M183" i="5" s="1"/>
  <c r="M175" i="5"/>
  <c r="M184" i="5" s="1"/>
  <c r="M176" i="5"/>
  <c r="M185" i="5" s="1"/>
  <c r="M194" i="5" s="1"/>
  <c r="M239" i="5" s="1"/>
  <c r="M172" i="5"/>
  <c r="M181" i="5" s="1"/>
  <c r="N92" i="5"/>
  <c r="N101" i="5" s="1"/>
  <c r="O92" i="5"/>
  <c r="O101" i="5" s="1"/>
  <c r="P92" i="5"/>
  <c r="Q92" i="5"/>
  <c r="R92" i="5"/>
  <c r="R101" i="5" s="1"/>
  <c r="S92" i="5"/>
  <c r="S101" i="5" s="1"/>
  <c r="T92" i="5"/>
  <c r="T101" i="5" s="1"/>
  <c r="U92" i="5"/>
  <c r="U101" i="5" s="1"/>
  <c r="V92" i="5"/>
  <c r="V101" i="5" s="1"/>
  <c r="W92" i="5"/>
  <c r="W101" i="5" s="1"/>
  <c r="X92" i="5"/>
  <c r="X101" i="5" s="1"/>
  <c r="N93" i="5"/>
  <c r="N102" i="5" s="1"/>
  <c r="O93" i="5"/>
  <c r="O102" i="5" s="1"/>
  <c r="P93" i="5"/>
  <c r="P102" i="5" s="1"/>
  <c r="Q93" i="5"/>
  <c r="Q102" i="5" s="1"/>
  <c r="R93" i="5"/>
  <c r="R102" i="5" s="1"/>
  <c r="S93" i="5"/>
  <c r="S102" i="5" s="1"/>
  <c r="T93" i="5"/>
  <c r="T102" i="5" s="1"/>
  <c r="U93" i="5"/>
  <c r="U102" i="5" s="1"/>
  <c r="V93" i="5"/>
  <c r="V102" i="5" s="1"/>
  <c r="W93" i="5"/>
  <c r="W102" i="5" s="1"/>
  <c r="X93" i="5"/>
  <c r="X102" i="5" s="1"/>
  <c r="N94" i="5"/>
  <c r="N103" i="5" s="1"/>
  <c r="O94" i="5"/>
  <c r="O103" i="5" s="1"/>
  <c r="P94" i="5"/>
  <c r="P103" i="5" s="1"/>
  <c r="Q94" i="5"/>
  <c r="Q103" i="5" s="1"/>
  <c r="R94" i="5"/>
  <c r="R103" i="5" s="1"/>
  <c r="S94" i="5"/>
  <c r="S103" i="5" s="1"/>
  <c r="T94" i="5"/>
  <c r="U94" i="5"/>
  <c r="U103" i="5" s="1"/>
  <c r="V94" i="5"/>
  <c r="V103" i="5" s="1"/>
  <c r="W94" i="5"/>
  <c r="W103" i="5" s="1"/>
  <c r="X94" i="5"/>
  <c r="X103" i="5" s="1"/>
  <c r="N95" i="5"/>
  <c r="O95" i="5"/>
  <c r="P95" i="5"/>
  <c r="P104" i="5" s="1"/>
  <c r="Q95" i="5"/>
  <c r="Q104" i="5" s="1"/>
  <c r="R95" i="5"/>
  <c r="R104" i="5" s="1"/>
  <c r="S95" i="5"/>
  <c r="S104" i="5" s="1"/>
  <c r="T95" i="5"/>
  <c r="T104" i="5" s="1"/>
  <c r="U95" i="5"/>
  <c r="U104" i="5" s="1"/>
  <c r="V95" i="5"/>
  <c r="W95" i="5"/>
  <c r="X95" i="5"/>
  <c r="X104" i="5" s="1"/>
  <c r="N96" i="5"/>
  <c r="N105" i="5" s="1"/>
  <c r="O96" i="5"/>
  <c r="O105" i="5" s="1"/>
  <c r="P96" i="5"/>
  <c r="P105" i="5" s="1"/>
  <c r="Q96" i="5"/>
  <c r="R96" i="5"/>
  <c r="R105" i="5" s="1"/>
  <c r="S96" i="5"/>
  <c r="S105" i="5" s="1"/>
  <c r="T96" i="5"/>
  <c r="T105" i="5" s="1"/>
  <c r="U96" i="5"/>
  <c r="U105" i="5" s="1"/>
  <c r="V96" i="5"/>
  <c r="V105" i="5" s="1"/>
  <c r="W96" i="5"/>
  <c r="W105" i="5" s="1"/>
  <c r="X96" i="5"/>
  <c r="X105" i="5" s="1"/>
  <c r="X114" i="5" s="1"/>
  <c r="AC159" i="5" s="1"/>
  <c r="M94" i="5"/>
  <c r="M103" i="5" s="1"/>
  <c r="M95" i="5"/>
  <c r="M104" i="5" s="1"/>
  <c r="M96" i="5"/>
  <c r="M105" i="5" s="1"/>
  <c r="M93" i="5"/>
  <c r="M102" i="5" s="1"/>
  <c r="M92" i="5"/>
  <c r="M101" i="5" s="1"/>
  <c r="C85" i="5"/>
  <c r="C165" i="5" s="1"/>
  <c r="K173" i="5" s="1"/>
  <c r="C86" i="5"/>
  <c r="K94" i="5" s="1"/>
  <c r="C87" i="5"/>
  <c r="K95" i="5" s="1"/>
  <c r="C88" i="5"/>
  <c r="K96" i="5" s="1"/>
  <c r="C84" i="5"/>
  <c r="C164" i="5" s="1"/>
  <c r="K172" i="5" s="1"/>
  <c r="X203" i="5"/>
  <c r="X212" i="5" s="1"/>
  <c r="X221" i="5" s="1"/>
  <c r="AC230" i="5" s="1"/>
  <c r="W203" i="5"/>
  <c r="W212" i="5" s="1"/>
  <c r="V203" i="5"/>
  <c r="V212" i="5" s="1"/>
  <c r="U203" i="5"/>
  <c r="U212" i="5" s="1"/>
  <c r="T203" i="5"/>
  <c r="T212" i="5" s="1"/>
  <c r="S203" i="5"/>
  <c r="S212" i="5" s="1"/>
  <c r="R203" i="5"/>
  <c r="Q203" i="5"/>
  <c r="Q212" i="5" s="1"/>
  <c r="Q221" i="5" s="1"/>
  <c r="P203" i="5"/>
  <c r="P212" i="5" s="1"/>
  <c r="P221" i="5" s="1"/>
  <c r="O203" i="5"/>
  <c r="O212" i="5" s="1"/>
  <c r="N203" i="5"/>
  <c r="N212" i="5" s="1"/>
  <c r="M203" i="5"/>
  <c r="X202" i="5"/>
  <c r="W202" i="5"/>
  <c r="V202" i="5"/>
  <c r="V211" i="5" s="1"/>
  <c r="V220" i="5" s="1"/>
  <c r="U202" i="5"/>
  <c r="U211" i="5" s="1"/>
  <c r="T202" i="5"/>
  <c r="T211" i="5" s="1"/>
  <c r="S202" i="5"/>
  <c r="S211" i="5" s="1"/>
  <c r="R202" i="5"/>
  <c r="R211" i="5" s="1"/>
  <c r="Q202" i="5"/>
  <c r="P202" i="5"/>
  <c r="P211" i="5" s="1"/>
  <c r="O202" i="5"/>
  <c r="N202" i="5"/>
  <c r="N211" i="5" s="1"/>
  <c r="N220" i="5" s="1"/>
  <c r="M202" i="5"/>
  <c r="M211" i="5" s="1"/>
  <c r="X201" i="5"/>
  <c r="X210" i="5" s="1"/>
  <c r="W201" i="5"/>
  <c r="V201" i="5"/>
  <c r="V210" i="5" s="1"/>
  <c r="U201" i="5"/>
  <c r="T201" i="5"/>
  <c r="T210" i="5" s="1"/>
  <c r="S201" i="5"/>
  <c r="S210" i="5" s="1"/>
  <c r="R201" i="5"/>
  <c r="R210" i="5" s="1"/>
  <c r="Q201" i="5"/>
  <c r="Q210" i="5" s="1"/>
  <c r="P201" i="5"/>
  <c r="P210" i="5" s="1"/>
  <c r="O201" i="5"/>
  <c r="N201" i="5"/>
  <c r="N210" i="5" s="1"/>
  <c r="M201" i="5"/>
  <c r="X200" i="5"/>
  <c r="X209" i="5" s="1"/>
  <c r="W200" i="5"/>
  <c r="W209" i="5" s="1"/>
  <c r="V200" i="5"/>
  <c r="U200" i="5"/>
  <c r="T200" i="5"/>
  <c r="T209" i="5" s="1"/>
  <c r="S200" i="5"/>
  <c r="R200" i="5"/>
  <c r="R209" i="5" s="1"/>
  <c r="R218" i="5" s="1"/>
  <c r="Q200" i="5"/>
  <c r="Q209" i="5" s="1"/>
  <c r="Q218" i="5" s="1"/>
  <c r="P200" i="5"/>
  <c r="P209" i="5" s="1"/>
  <c r="O200" i="5"/>
  <c r="O209" i="5" s="1"/>
  <c r="N200" i="5"/>
  <c r="M200" i="5"/>
  <c r="X199" i="5"/>
  <c r="X208" i="5" s="1"/>
  <c r="W199" i="5"/>
  <c r="W208" i="5" s="1"/>
  <c r="V199" i="5"/>
  <c r="U199" i="5"/>
  <c r="T199" i="5"/>
  <c r="T208" i="5" s="1"/>
  <c r="S199" i="5"/>
  <c r="R199" i="5"/>
  <c r="Q199" i="5"/>
  <c r="Q208" i="5" s="1"/>
  <c r="P199" i="5"/>
  <c r="P208" i="5" s="1"/>
  <c r="O199" i="5"/>
  <c r="O208" i="5" s="1"/>
  <c r="N199" i="5"/>
  <c r="M199" i="5"/>
  <c r="Y168" i="5"/>
  <c r="H84" i="16" s="1"/>
  <c r="Y167" i="5"/>
  <c r="G84" i="16" s="1"/>
  <c r="Y166" i="5"/>
  <c r="F84" i="16" s="1"/>
  <c r="Y165" i="5"/>
  <c r="E84" i="16" s="1"/>
  <c r="Y164" i="5"/>
  <c r="D84" i="16" s="1"/>
  <c r="X123" i="5"/>
  <c r="X132" i="5" s="1"/>
  <c r="X141" i="5" s="1"/>
  <c r="W123" i="5"/>
  <c r="W132" i="5" s="1"/>
  <c r="V123" i="5"/>
  <c r="V132" i="5" s="1"/>
  <c r="U123" i="5"/>
  <c r="U132" i="5" s="1"/>
  <c r="T123" i="5"/>
  <c r="T132" i="5" s="1"/>
  <c r="S123" i="5"/>
  <c r="S132" i="5" s="1"/>
  <c r="R123" i="5"/>
  <c r="Q123" i="5"/>
  <c r="Q132" i="5" s="1"/>
  <c r="Q141" i="5" s="1"/>
  <c r="P123" i="5"/>
  <c r="P132" i="5" s="1"/>
  <c r="P141" i="5" s="1"/>
  <c r="O123" i="5"/>
  <c r="O132" i="5" s="1"/>
  <c r="N123" i="5"/>
  <c r="N132" i="5" s="1"/>
  <c r="M123" i="5"/>
  <c r="X122" i="5"/>
  <c r="X131" i="5" s="1"/>
  <c r="X140" i="5" s="1"/>
  <c r="W122" i="5"/>
  <c r="V122" i="5"/>
  <c r="V131" i="5" s="1"/>
  <c r="V140" i="5" s="1"/>
  <c r="U122" i="5"/>
  <c r="U131" i="5" s="1"/>
  <c r="T122" i="5"/>
  <c r="T131" i="5" s="1"/>
  <c r="S122" i="5"/>
  <c r="S131" i="5" s="1"/>
  <c r="R122" i="5"/>
  <c r="R131" i="5" s="1"/>
  <c r="R140" i="5" s="1"/>
  <c r="Q122" i="5"/>
  <c r="P122" i="5"/>
  <c r="P131" i="5" s="1"/>
  <c r="P140" i="5" s="1"/>
  <c r="O122" i="5"/>
  <c r="N122" i="5"/>
  <c r="N131" i="5" s="1"/>
  <c r="N140" i="5" s="1"/>
  <c r="M122" i="5"/>
  <c r="M131" i="5" s="1"/>
  <c r="X121" i="5"/>
  <c r="X130" i="5" s="1"/>
  <c r="W121" i="5"/>
  <c r="V121" i="5"/>
  <c r="V130" i="5" s="1"/>
  <c r="U121" i="5"/>
  <c r="T121" i="5"/>
  <c r="T130" i="5" s="1"/>
  <c r="S121" i="5"/>
  <c r="S130" i="5" s="1"/>
  <c r="R121" i="5"/>
  <c r="R130" i="5" s="1"/>
  <c r="Q121" i="5"/>
  <c r="Q130" i="5" s="1"/>
  <c r="P121" i="5"/>
  <c r="P130" i="5" s="1"/>
  <c r="O121" i="5"/>
  <c r="N121" i="5"/>
  <c r="N130" i="5" s="1"/>
  <c r="M121" i="5"/>
  <c r="X120" i="5"/>
  <c r="X129" i="5" s="1"/>
  <c r="X138" i="5" s="1"/>
  <c r="W120" i="5"/>
  <c r="W129" i="5" s="1"/>
  <c r="V120" i="5"/>
  <c r="V129" i="5" s="1"/>
  <c r="V138" i="5" s="1"/>
  <c r="U120" i="5"/>
  <c r="T120" i="5"/>
  <c r="S120" i="5"/>
  <c r="R120" i="5"/>
  <c r="R129" i="5" s="1"/>
  <c r="R138" i="5" s="1"/>
  <c r="Q120" i="5"/>
  <c r="Q129" i="5" s="1"/>
  <c r="P120" i="5"/>
  <c r="P129" i="5" s="1"/>
  <c r="P138" i="5" s="1"/>
  <c r="O120" i="5"/>
  <c r="O129" i="5" s="1"/>
  <c r="N120" i="5"/>
  <c r="N129" i="5" s="1"/>
  <c r="N138" i="5" s="1"/>
  <c r="M120" i="5"/>
  <c r="X119" i="5"/>
  <c r="X128" i="5" s="1"/>
  <c r="W119" i="5"/>
  <c r="W128" i="5" s="1"/>
  <c r="V119" i="5"/>
  <c r="V128" i="5" s="1"/>
  <c r="U119" i="5"/>
  <c r="T119" i="5"/>
  <c r="S119" i="5"/>
  <c r="R119" i="5"/>
  <c r="Q119" i="5"/>
  <c r="P119" i="5"/>
  <c r="P128" i="5" s="1"/>
  <c r="O119" i="5"/>
  <c r="O128" i="5" s="1"/>
  <c r="N119" i="5"/>
  <c r="N128" i="5" s="1"/>
  <c r="M119" i="5"/>
  <c r="Y88" i="5"/>
  <c r="H71" i="16" s="1"/>
  <c r="Y87" i="5"/>
  <c r="G71" i="16" s="1"/>
  <c r="Y86" i="5"/>
  <c r="F71" i="16" s="1"/>
  <c r="Y85" i="5"/>
  <c r="E71" i="16" s="1"/>
  <c r="Y84" i="5"/>
  <c r="D71" i="16" s="1"/>
  <c r="N85" i="6" l="1"/>
  <c r="M83" i="6"/>
  <c r="R85" i="6"/>
  <c r="H25" i="12"/>
  <c r="L33" i="14" s="1"/>
  <c r="M213" i="19"/>
  <c r="O87" i="19"/>
  <c r="O195" i="19" s="1"/>
  <c r="O74" i="19"/>
  <c r="O181" i="19" s="1"/>
  <c r="O52" i="19"/>
  <c r="O159" i="19" s="1"/>
  <c r="O39" i="19"/>
  <c r="O145" i="19" s="1"/>
  <c r="O89" i="19"/>
  <c r="O91" i="19"/>
  <c r="O93" i="19"/>
  <c r="O95" i="19"/>
  <c r="O97" i="19"/>
  <c r="O99" i="19"/>
  <c r="O101" i="19"/>
  <c r="O103" i="19"/>
  <c r="O76" i="19"/>
  <c r="O78" i="19"/>
  <c r="O88" i="19"/>
  <c r="O90" i="19"/>
  <c r="O92" i="19"/>
  <c r="O94" i="19"/>
  <c r="O96" i="19"/>
  <c r="O98" i="19"/>
  <c r="O100" i="19"/>
  <c r="O102" i="19"/>
  <c r="O104" i="19"/>
  <c r="O75" i="19"/>
  <c r="O77" i="19"/>
  <c r="O79" i="19"/>
  <c r="O81" i="19"/>
  <c r="O83" i="19"/>
  <c r="O53" i="19"/>
  <c r="O55" i="19"/>
  <c r="O57" i="19"/>
  <c r="O59" i="19"/>
  <c r="O61" i="19"/>
  <c r="O63" i="19"/>
  <c r="O65" i="19"/>
  <c r="O67" i="19"/>
  <c r="O69" i="19"/>
  <c r="O40" i="19"/>
  <c r="O42" i="19"/>
  <c r="O44" i="19"/>
  <c r="O80" i="19"/>
  <c r="O82" i="19"/>
  <c r="O58" i="19"/>
  <c r="O66" i="19"/>
  <c r="O48" i="19"/>
  <c r="O60" i="19"/>
  <c r="O68" i="19"/>
  <c r="O45" i="19"/>
  <c r="O19" i="19"/>
  <c r="O125" i="19" s="1"/>
  <c r="O21" i="19"/>
  <c r="O127" i="19" s="1"/>
  <c r="O23" i="19"/>
  <c r="O129" i="19" s="1"/>
  <c r="O25" i="19"/>
  <c r="O131" i="19" s="1"/>
  <c r="O27" i="19"/>
  <c r="O133" i="19" s="1"/>
  <c r="O29" i="19"/>
  <c r="O135" i="19" s="1"/>
  <c r="O31" i="19"/>
  <c r="O137" i="19" s="1"/>
  <c r="O33" i="19"/>
  <c r="O139" i="19" s="1"/>
  <c r="O26" i="19"/>
  <c r="O132" i="19" s="1"/>
  <c r="O56" i="19"/>
  <c r="O64" i="19"/>
  <c r="O43" i="19"/>
  <c r="O24" i="19"/>
  <c r="O130" i="19" s="1"/>
  <c r="O46" i="19"/>
  <c r="O22" i="19"/>
  <c r="O128" i="19" s="1"/>
  <c r="O18" i="19"/>
  <c r="O124" i="19" s="1"/>
  <c r="O17" i="19"/>
  <c r="O32" i="19"/>
  <c r="O138" i="19" s="1"/>
  <c r="O34" i="19"/>
  <c r="O140" i="19" s="1"/>
  <c r="O47" i="19"/>
  <c r="O20" i="19"/>
  <c r="O126" i="19" s="1"/>
  <c r="O54" i="19"/>
  <c r="O62" i="19"/>
  <c r="O41" i="19"/>
  <c r="O30" i="19"/>
  <c r="O136" i="19" s="1"/>
  <c r="O28" i="19"/>
  <c r="O134" i="19" s="1"/>
  <c r="M191" i="19"/>
  <c r="M177" i="19"/>
  <c r="O11" i="19"/>
  <c r="O6" i="19"/>
  <c r="O9" i="19"/>
  <c r="O12" i="19"/>
  <c r="O7" i="19"/>
  <c r="O8" i="19"/>
  <c r="O4" i="19"/>
  <c r="O10" i="19"/>
  <c r="O5" i="19"/>
  <c r="O13" i="19"/>
  <c r="R126" i="6"/>
  <c r="S129" i="6"/>
  <c r="M87" i="6"/>
  <c r="Q44" i="6"/>
  <c r="U41" i="6"/>
  <c r="N210" i="19"/>
  <c r="N211" i="19"/>
  <c r="N203" i="19"/>
  <c r="N212" i="19"/>
  <c r="N198" i="19"/>
  <c r="N196" i="19"/>
  <c r="N200" i="19"/>
  <c r="N202" i="19"/>
  <c r="N209" i="19"/>
  <c r="N197" i="19"/>
  <c r="N204" i="19"/>
  <c r="N208" i="19"/>
  <c r="N199" i="19"/>
  <c r="N205" i="19"/>
  <c r="N207" i="19"/>
  <c r="N206" i="19"/>
  <c r="N201" i="19"/>
  <c r="N186" i="19"/>
  <c r="N182" i="19"/>
  <c r="N188" i="19"/>
  <c r="N190" i="19"/>
  <c r="N187" i="19"/>
  <c r="N183" i="19"/>
  <c r="N184" i="19"/>
  <c r="N189" i="19"/>
  <c r="N185" i="19"/>
  <c r="N167" i="19"/>
  <c r="N169" i="19"/>
  <c r="N165" i="19"/>
  <c r="N174" i="19"/>
  <c r="N160" i="19"/>
  <c r="N172" i="19"/>
  <c r="N168" i="19"/>
  <c r="N164" i="19"/>
  <c r="N161" i="19"/>
  <c r="N175" i="19"/>
  <c r="N166" i="19"/>
  <c r="N163" i="19"/>
  <c r="N170" i="19"/>
  <c r="N171" i="19"/>
  <c r="N173" i="19"/>
  <c r="N162" i="19"/>
  <c r="N176" i="19"/>
  <c r="N153" i="19"/>
  <c r="N147" i="19"/>
  <c r="N148" i="19"/>
  <c r="N151" i="19"/>
  <c r="N150" i="19"/>
  <c r="N154" i="19"/>
  <c r="N146" i="19"/>
  <c r="N149" i="19"/>
  <c r="N152" i="19"/>
  <c r="U85" i="16"/>
  <c r="U86" i="16"/>
  <c r="J19" i="11"/>
  <c r="K97" i="1"/>
  <c r="D54" i="22" s="1"/>
  <c r="D58" i="22" s="1"/>
  <c r="U130" i="6"/>
  <c r="V84" i="6"/>
  <c r="U72" i="16"/>
  <c r="U73" i="16"/>
  <c r="S86" i="6"/>
  <c r="F25" i="12"/>
  <c r="K33" i="14" s="1"/>
  <c r="J67" i="1"/>
  <c r="D56" i="23" s="1"/>
  <c r="G19" i="11"/>
  <c r="K67" i="1"/>
  <c r="D54" i="23" s="1"/>
  <c r="S87" i="6"/>
  <c r="L86" i="6"/>
  <c r="K86" i="6"/>
  <c r="L83" i="6"/>
  <c r="K83" i="6"/>
  <c r="V85" i="6"/>
  <c r="U87" i="6"/>
  <c r="O84" i="6"/>
  <c r="Y84" i="6"/>
  <c r="V86" i="6"/>
  <c r="U59" i="16"/>
  <c r="U60" i="16"/>
  <c r="Q43" i="6"/>
  <c r="D25" i="12"/>
  <c r="J37" i="1"/>
  <c r="D56" i="8" s="1"/>
  <c r="S44" i="6"/>
  <c r="D55" i="8"/>
  <c r="D19" i="11"/>
  <c r="N28" i="15"/>
  <c r="M28" i="15"/>
  <c r="F28" i="15"/>
  <c r="O28" i="15"/>
  <c r="J28" i="15"/>
  <c r="L28" i="15"/>
  <c r="E28" i="15"/>
  <c r="G28" i="15"/>
  <c r="K37" i="1"/>
  <c r="D54" i="8" s="1"/>
  <c r="H28" i="15"/>
  <c r="I28" i="15"/>
  <c r="D28" i="15"/>
  <c r="K28" i="15"/>
  <c r="U43" i="6"/>
  <c r="T40" i="6"/>
  <c r="S42" i="6"/>
  <c r="S43" i="6"/>
  <c r="J84" i="16"/>
  <c r="W84" i="16"/>
  <c r="W92" i="16" s="1"/>
  <c r="W71" i="16"/>
  <c r="W79" i="16" s="1"/>
  <c r="J71" i="16"/>
  <c r="P3" i="19"/>
  <c r="Q3" i="19" s="1"/>
  <c r="N113" i="19"/>
  <c r="N111" i="19"/>
  <c r="N105" i="19"/>
  <c r="I103" i="7" s="1"/>
  <c r="N110" i="19"/>
  <c r="N117" i="19"/>
  <c r="N14" i="19"/>
  <c r="I16" i="7" s="1"/>
  <c r="I17" i="7" s="1"/>
  <c r="I18" i="7" s="1"/>
  <c r="N109" i="19"/>
  <c r="N112" i="19"/>
  <c r="N70" i="19"/>
  <c r="I63" i="7" s="1"/>
  <c r="I64" i="7" s="1"/>
  <c r="I65" i="7" s="1"/>
  <c r="M119" i="19"/>
  <c r="I24" i="15" s="1"/>
  <c r="N123" i="19"/>
  <c r="N35" i="19"/>
  <c r="I24" i="7" s="1"/>
  <c r="I25" i="7" s="1"/>
  <c r="I26" i="7" s="1"/>
  <c r="N116" i="19"/>
  <c r="N84" i="19"/>
  <c r="I95" i="7" s="1"/>
  <c r="I96" i="7" s="1"/>
  <c r="I97" i="7" s="1"/>
  <c r="N114" i="19"/>
  <c r="N118" i="19"/>
  <c r="N115" i="19"/>
  <c r="N140" i="19"/>
  <c r="N49" i="19"/>
  <c r="I55" i="7" s="1"/>
  <c r="I56" i="7" s="1"/>
  <c r="I57" i="7" s="1"/>
  <c r="Z45" i="6"/>
  <c r="AB126" i="6"/>
  <c r="AA45" i="6"/>
  <c r="AB43" i="6"/>
  <c r="V43" i="6"/>
  <c r="K181" i="5"/>
  <c r="K190" i="5" s="1"/>
  <c r="K199" i="5" s="1"/>
  <c r="F7" i="22"/>
  <c r="W237" i="5"/>
  <c r="U128" i="6"/>
  <c r="T86" i="6"/>
  <c r="K105" i="5"/>
  <c r="K114" i="5" s="1"/>
  <c r="K123" i="5" s="1"/>
  <c r="K132" i="5" s="1"/>
  <c r="K141" i="5" s="1"/>
  <c r="K150" i="5" s="1"/>
  <c r="K159" i="5" s="1"/>
  <c r="F11" i="23"/>
  <c r="T87" i="6"/>
  <c r="AB130" i="6"/>
  <c r="V130" i="6"/>
  <c r="K104" i="5"/>
  <c r="K113" i="5" s="1"/>
  <c r="K122" i="5" s="1"/>
  <c r="K131" i="5" s="1"/>
  <c r="K140" i="5" s="1"/>
  <c r="K149" i="5" s="1"/>
  <c r="K158" i="5" s="1"/>
  <c r="F10" i="23"/>
  <c r="R83" i="6"/>
  <c r="L122" i="6"/>
  <c r="U127" i="6"/>
  <c r="U86" i="6"/>
  <c r="U84" i="6"/>
  <c r="K103" i="5"/>
  <c r="K112" i="5" s="1"/>
  <c r="K121" i="5" s="1"/>
  <c r="K130" i="5" s="1"/>
  <c r="K139" i="5" s="1"/>
  <c r="K148" i="5" s="1"/>
  <c r="K157" i="5" s="1"/>
  <c r="F9" i="23"/>
  <c r="I67" i="6"/>
  <c r="I76" i="6" s="1"/>
  <c r="F22" i="23"/>
  <c r="O128" i="6"/>
  <c r="S85" i="6"/>
  <c r="M126" i="6"/>
  <c r="K182" i="5"/>
  <c r="K191" i="5" s="1"/>
  <c r="K200" i="5" s="1"/>
  <c r="F8" i="22"/>
  <c r="H25" i="23"/>
  <c r="G13" i="11" s="1"/>
  <c r="G17" i="11" s="1"/>
  <c r="N84" i="6"/>
  <c r="L84" i="6"/>
  <c r="P85" i="6"/>
  <c r="Y85" i="6"/>
  <c r="AB85" i="6" s="1"/>
  <c r="AB86" i="6"/>
  <c r="I66" i="6"/>
  <c r="I75" i="6" s="1"/>
  <c r="F21" i="23"/>
  <c r="P45" i="6"/>
  <c r="I16" i="15" s="1"/>
  <c r="Y83" i="6"/>
  <c r="AB83" i="6" s="1"/>
  <c r="N87" i="6"/>
  <c r="O86" i="6"/>
  <c r="M86" i="6"/>
  <c r="H25" i="22"/>
  <c r="J13" i="11" s="1"/>
  <c r="J17" i="11" s="1"/>
  <c r="Q41" i="6"/>
  <c r="O85" i="6"/>
  <c r="Q86" i="6"/>
  <c r="T44" i="6"/>
  <c r="S41" i="6"/>
  <c r="V41" i="6"/>
  <c r="O44" i="6"/>
  <c r="M44" i="6"/>
  <c r="R43" i="6"/>
  <c r="O42" i="6"/>
  <c r="M42" i="6"/>
  <c r="Y41" i="6"/>
  <c r="AB41" i="6" s="1"/>
  <c r="R44" i="6"/>
  <c r="U42" i="6"/>
  <c r="U44" i="6"/>
  <c r="AB40" i="6"/>
  <c r="U40" i="6"/>
  <c r="Q42" i="6"/>
  <c r="O41" i="6"/>
  <c r="M41" i="6"/>
  <c r="O43" i="6"/>
  <c r="M43" i="6"/>
  <c r="T42" i="6"/>
  <c r="R41" i="6"/>
  <c r="N42" i="6"/>
  <c r="L42" i="6"/>
  <c r="N43" i="6"/>
  <c r="L43" i="6"/>
  <c r="N44" i="6"/>
  <c r="L44" i="6"/>
  <c r="N40" i="6"/>
  <c r="L40" i="6"/>
  <c r="H25" i="8"/>
  <c r="D13" i="11" s="1"/>
  <c r="D17" i="11" s="1"/>
  <c r="P127" i="6"/>
  <c r="M127" i="6"/>
  <c r="T129" i="6"/>
  <c r="Q126" i="6"/>
  <c r="O127" i="6"/>
  <c r="T128" i="6"/>
  <c r="N129" i="6"/>
  <c r="K129" i="6"/>
  <c r="T127" i="6"/>
  <c r="S26" i="6"/>
  <c r="K9" i="7" s="1"/>
  <c r="P9" i="7" s="1"/>
  <c r="U122" i="6"/>
  <c r="V35" i="6"/>
  <c r="N49" i="7"/>
  <c r="K122" i="6"/>
  <c r="J49" i="7"/>
  <c r="W30" i="6"/>
  <c r="J10" i="7"/>
  <c r="W108" i="6"/>
  <c r="O40" i="6"/>
  <c r="S35" i="6"/>
  <c r="W121" i="6"/>
  <c r="N89" i="7"/>
  <c r="F49" i="7"/>
  <c r="V40" i="6"/>
  <c r="F10" i="7"/>
  <c r="N113" i="6"/>
  <c r="F88" i="7" s="1"/>
  <c r="F89" i="7" s="1"/>
  <c r="I89" i="7"/>
  <c r="J89" i="7"/>
  <c r="W112" i="6"/>
  <c r="O122" i="6"/>
  <c r="M49" i="7"/>
  <c r="I10" i="7"/>
  <c r="U35" i="6"/>
  <c r="I49" i="7"/>
  <c r="T83" i="6"/>
  <c r="E49" i="7"/>
  <c r="K89" i="7"/>
  <c r="P35" i="6"/>
  <c r="N79" i="6"/>
  <c r="E89" i="7"/>
  <c r="S79" i="6"/>
  <c r="G89" i="7"/>
  <c r="L10" i="7"/>
  <c r="V83" i="6"/>
  <c r="U113" i="6"/>
  <c r="M88" i="7" s="1"/>
  <c r="M89" i="7" s="1"/>
  <c r="D10" i="7"/>
  <c r="C10" i="7"/>
  <c r="W22" i="6"/>
  <c r="M10" i="7"/>
  <c r="D49" i="7"/>
  <c r="P48" i="7"/>
  <c r="K31" i="6"/>
  <c r="K41" i="6" s="1"/>
  <c r="K45" i="6" s="1"/>
  <c r="D16" i="15" s="1"/>
  <c r="E10" i="7"/>
  <c r="H10" i="7"/>
  <c r="H49" i="7"/>
  <c r="W104" i="6"/>
  <c r="P47" i="7"/>
  <c r="C49" i="7"/>
  <c r="U126" i="6"/>
  <c r="N10" i="7"/>
  <c r="G49" i="7"/>
  <c r="W23" i="6"/>
  <c r="L49" i="7"/>
  <c r="D89" i="7"/>
  <c r="K49" i="7"/>
  <c r="P87" i="7"/>
  <c r="P8" i="7"/>
  <c r="H89" i="7"/>
  <c r="C89" i="7"/>
  <c r="G10" i="7"/>
  <c r="P79" i="6"/>
  <c r="T113" i="6"/>
  <c r="L88" i="7" s="1"/>
  <c r="L89" i="7" s="1"/>
  <c r="W17" i="6"/>
  <c r="W110" i="6"/>
  <c r="W120" i="6"/>
  <c r="T122" i="6"/>
  <c r="W61" i="6"/>
  <c r="W76" i="6"/>
  <c r="Q35" i="6"/>
  <c r="W33" i="6"/>
  <c r="O79" i="6"/>
  <c r="T79" i="6"/>
  <c r="M122" i="6"/>
  <c r="W118" i="6"/>
  <c r="Q83" i="6"/>
  <c r="L35" i="6"/>
  <c r="W117" i="6"/>
  <c r="R79" i="6"/>
  <c r="R35" i="6"/>
  <c r="N35" i="6"/>
  <c r="W70" i="6"/>
  <c r="Q128" i="6"/>
  <c r="N122" i="6"/>
  <c r="W32" i="6"/>
  <c r="S122" i="6"/>
  <c r="V126" i="6"/>
  <c r="W34" i="6"/>
  <c r="Z84" i="6"/>
  <c r="U79" i="6"/>
  <c r="W78" i="6"/>
  <c r="AA128" i="6"/>
  <c r="AB128" i="6" s="1"/>
  <c r="V122" i="6"/>
  <c r="W119" i="6"/>
  <c r="Q122" i="6"/>
  <c r="T126" i="6"/>
  <c r="N86" i="6"/>
  <c r="W77" i="6"/>
  <c r="V79" i="6"/>
  <c r="N83" i="6"/>
  <c r="W74" i="6"/>
  <c r="K79" i="6"/>
  <c r="O83" i="6"/>
  <c r="L79" i="6"/>
  <c r="P84" i="6"/>
  <c r="M79" i="6"/>
  <c r="W75" i="6"/>
  <c r="T35" i="6"/>
  <c r="K92" i="5"/>
  <c r="Y203" i="5"/>
  <c r="Y202" i="5"/>
  <c r="AC149" i="5"/>
  <c r="AC150" i="5"/>
  <c r="N204" i="5"/>
  <c r="D99" i="7" s="1"/>
  <c r="P213" i="5"/>
  <c r="F100" i="7" s="1"/>
  <c r="F109" i="7" s="1"/>
  <c r="AC147" i="5"/>
  <c r="V204" i="5"/>
  <c r="L99" i="7" s="1"/>
  <c r="T103" i="5"/>
  <c r="T112" i="5" s="1"/>
  <c r="K93" i="5"/>
  <c r="C168" i="5"/>
  <c r="K176" i="5" s="1"/>
  <c r="C167" i="5"/>
  <c r="K175" i="5" s="1"/>
  <c r="C166" i="5"/>
  <c r="K174" i="5" s="1"/>
  <c r="T213" i="5"/>
  <c r="J100" i="7" s="1"/>
  <c r="P220" i="5"/>
  <c r="N177" i="5"/>
  <c r="D83" i="7" s="1"/>
  <c r="P194" i="5"/>
  <c r="R208" i="5"/>
  <c r="R217" i="5" s="1"/>
  <c r="X211" i="5"/>
  <c r="X220" i="5" s="1"/>
  <c r="AC229" i="5" s="1"/>
  <c r="R220" i="5"/>
  <c r="N181" i="5"/>
  <c r="N190" i="5" s="1"/>
  <c r="Q177" i="5"/>
  <c r="G83" i="7" s="1"/>
  <c r="T217" i="5"/>
  <c r="T219" i="5"/>
  <c r="R212" i="5"/>
  <c r="R221" i="5" s="1"/>
  <c r="T221" i="5"/>
  <c r="N209" i="5"/>
  <c r="N218" i="5" s="1"/>
  <c r="N219" i="5"/>
  <c r="V219" i="5"/>
  <c r="O182" i="5"/>
  <c r="O191" i="5" s="1"/>
  <c r="O193" i="5"/>
  <c r="S181" i="5"/>
  <c r="S186" i="5" s="1"/>
  <c r="I84" i="7" s="1"/>
  <c r="I107" i="7" s="1"/>
  <c r="U183" i="5"/>
  <c r="U192" i="5" s="1"/>
  <c r="T218" i="5"/>
  <c r="P219" i="5"/>
  <c r="X219" i="5"/>
  <c r="AC228" i="5" s="1"/>
  <c r="V209" i="5"/>
  <c r="V218" i="5" s="1"/>
  <c r="S194" i="5"/>
  <c r="V193" i="5"/>
  <c r="N193" i="5"/>
  <c r="W177" i="5"/>
  <c r="M83" i="7" s="1"/>
  <c r="X194" i="5"/>
  <c r="AC239" i="5" s="1"/>
  <c r="Q97" i="5"/>
  <c r="G43" i="7" s="1"/>
  <c r="S111" i="5"/>
  <c r="U112" i="5"/>
  <c r="Q105" i="5"/>
  <c r="Q114" i="5" s="1"/>
  <c r="W104" i="5"/>
  <c r="W113" i="5" s="1"/>
  <c r="O104" i="5"/>
  <c r="O113" i="5" s="1"/>
  <c r="V104" i="5"/>
  <c r="V113" i="5" s="1"/>
  <c r="N104" i="5"/>
  <c r="N113" i="5" s="1"/>
  <c r="V97" i="5"/>
  <c r="L43" i="7" s="1"/>
  <c r="Q101" i="5"/>
  <c r="Q110" i="5" s="1"/>
  <c r="P101" i="5"/>
  <c r="P110" i="5" s="1"/>
  <c r="S110" i="5"/>
  <c r="M191" i="5"/>
  <c r="M236" i="5" s="1"/>
  <c r="O177" i="5"/>
  <c r="E83" i="7" s="1"/>
  <c r="U191" i="5"/>
  <c r="W191" i="5"/>
  <c r="AB236" i="5" s="1"/>
  <c r="S193" i="5"/>
  <c r="W186" i="5"/>
  <c r="M84" i="7" s="1"/>
  <c r="Q192" i="5"/>
  <c r="O186" i="5"/>
  <c r="E84" i="7" s="1"/>
  <c r="E107" i="7" s="1"/>
  <c r="Y175" i="5"/>
  <c r="H10" i="22" s="1"/>
  <c r="M190" i="5"/>
  <c r="M235" i="5" s="1"/>
  <c r="O97" i="5"/>
  <c r="E43" i="7" s="1"/>
  <c r="W97" i="5"/>
  <c r="M43" i="7" s="1"/>
  <c r="R111" i="5"/>
  <c r="O112" i="5"/>
  <c r="P124" i="5"/>
  <c r="F59" i="7" s="1"/>
  <c r="R132" i="5"/>
  <c r="R141" i="5" s="1"/>
  <c r="P114" i="5"/>
  <c r="V124" i="5"/>
  <c r="L59" i="7" s="1"/>
  <c r="T139" i="5"/>
  <c r="X124" i="5"/>
  <c r="N59" i="7" s="1"/>
  <c r="W112" i="5"/>
  <c r="Y122" i="5"/>
  <c r="AA122" i="5" s="1"/>
  <c r="Y123" i="5"/>
  <c r="AA123" i="5" s="1"/>
  <c r="V139" i="5"/>
  <c r="S114" i="5"/>
  <c r="N133" i="5"/>
  <c r="D60" i="7" s="1"/>
  <c r="D69" i="7" s="1"/>
  <c r="V133" i="5"/>
  <c r="L60" i="7" s="1"/>
  <c r="N139" i="5"/>
  <c r="R128" i="5"/>
  <c r="R137" i="5" s="1"/>
  <c r="U111" i="5"/>
  <c r="N124" i="5"/>
  <c r="D59" i="7" s="1"/>
  <c r="T129" i="5"/>
  <c r="T138" i="5" s="1"/>
  <c r="W110" i="5"/>
  <c r="X110" i="5"/>
  <c r="Y95" i="5"/>
  <c r="H10" i="23" s="1"/>
  <c r="M111" i="5"/>
  <c r="M156" i="5" s="1"/>
  <c r="P190" i="5"/>
  <c r="X190" i="5"/>
  <c r="AC235" i="5" s="1"/>
  <c r="Q186" i="5"/>
  <c r="G84" i="7" s="1"/>
  <c r="Q217" i="5"/>
  <c r="N191" i="5"/>
  <c r="R190" i="5"/>
  <c r="P191" i="5"/>
  <c r="S236" i="5" s="1"/>
  <c r="R192" i="5"/>
  <c r="U237" i="5" s="1"/>
  <c r="N194" i="5"/>
  <c r="N239" i="5" s="1"/>
  <c r="Y174" i="5"/>
  <c r="H9" i="22" s="1"/>
  <c r="P177" i="5"/>
  <c r="F83" i="7" s="1"/>
  <c r="X177" i="5"/>
  <c r="N83" i="7" s="1"/>
  <c r="T191" i="5"/>
  <c r="N192" i="5"/>
  <c r="V192" i="5"/>
  <c r="P193" i="5"/>
  <c r="X193" i="5"/>
  <c r="AC238" i="5" s="1"/>
  <c r="Y185" i="5"/>
  <c r="O190" i="5"/>
  <c r="W190" i="5"/>
  <c r="AB235" i="5" s="1"/>
  <c r="Q191" i="5"/>
  <c r="S192" i="5"/>
  <c r="U193" i="5"/>
  <c r="O194" i="5"/>
  <c r="W194" i="5"/>
  <c r="AB239" i="5" s="1"/>
  <c r="O204" i="5"/>
  <c r="E99" i="7" s="1"/>
  <c r="W204" i="5"/>
  <c r="M99" i="7" s="1"/>
  <c r="S209" i="5"/>
  <c r="S218" i="5" s="1"/>
  <c r="M210" i="5"/>
  <c r="U210" i="5"/>
  <c r="U219" i="5" s="1"/>
  <c r="O211" i="5"/>
  <c r="O220" i="5" s="1"/>
  <c r="O229" i="5" s="1"/>
  <c r="W211" i="5"/>
  <c r="W220" i="5" s="1"/>
  <c r="AB229" i="5" s="1"/>
  <c r="O218" i="5"/>
  <c r="R227" i="5" s="1"/>
  <c r="W218" i="5"/>
  <c r="AB227" i="5" s="1"/>
  <c r="Y201" i="5"/>
  <c r="P204" i="5"/>
  <c r="F99" i="7" s="1"/>
  <c r="F101" i="7" s="1"/>
  <c r="X204" i="5"/>
  <c r="N99" i="7" s="1"/>
  <c r="O217" i="5"/>
  <c r="W217" i="5"/>
  <c r="AB226" i="5" s="1"/>
  <c r="P218" i="5"/>
  <c r="X218" i="5"/>
  <c r="AC227" i="5" s="1"/>
  <c r="Q219" i="5"/>
  <c r="S221" i="5"/>
  <c r="V191" i="5"/>
  <c r="M192" i="5"/>
  <c r="M237" i="5" s="1"/>
  <c r="Q204" i="5"/>
  <c r="G99" i="7" s="1"/>
  <c r="S208" i="5"/>
  <c r="M209" i="5"/>
  <c r="M218" i="5" s="1"/>
  <c r="M227" i="5" s="1"/>
  <c r="U209" i="5"/>
  <c r="U218" i="5" s="1"/>
  <c r="U227" i="5" s="1"/>
  <c r="O210" i="5"/>
  <c r="O219" i="5" s="1"/>
  <c r="W210" i="5"/>
  <c r="Q211" i="5"/>
  <c r="Q220" i="5" s="1"/>
  <c r="P217" i="5"/>
  <c r="X217" i="5"/>
  <c r="AC226" i="5" s="1"/>
  <c r="R219" i="5"/>
  <c r="S220" i="5"/>
  <c r="Y173" i="5"/>
  <c r="H8" i="22" s="1"/>
  <c r="Y200" i="5"/>
  <c r="R204" i="5"/>
  <c r="H99" i="7" s="1"/>
  <c r="S219" i="5"/>
  <c r="T220" i="5"/>
  <c r="U221" i="5"/>
  <c r="R177" i="5"/>
  <c r="H83" i="7" s="1"/>
  <c r="X192" i="5"/>
  <c r="AC237" i="5" s="1"/>
  <c r="R193" i="5"/>
  <c r="T194" i="5"/>
  <c r="Q190" i="5"/>
  <c r="S177" i="5"/>
  <c r="I83" i="7" s="1"/>
  <c r="Y172" i="5"/>
  <c r="H7" i="22" s="1"/>
  <c r="Y176" i="5"/>
  <c r="H11" i="22" s="1"/>
  <c r="T177" i="5"/>
  <c r="J83" i="7" s="1"/>
  <c r="V190" i="5"/>
  <c r="T193" i="5"/>
  <c r="W238" i="5" s="1"/>
  <c r="V194" i="5"/>
  <c r="AA239" i="5" s="1"/>
  <c r="S204" i="5"/>
  <c r="I99" i="7" s="1"/>
  <c r="M208" i="5"/>
  <c r="M217" i="5" s="1"/>
  <c r="M226" i="5" s="1"/>
  <c r="U208" i="5"/>
  <c r="M212" i="5"/>
  <c r="M220" i="5"/>
  <c r="M229" i="5" s="1"/>
  <c r="U220" i="5"/>
  <c r="N221" i="5"/>
  <c r="V221" i="5"/>
  <c r="AA230" i="5" s="1"/>
  <c r="M177" i="5"/>
  <c r="C83" i="7" s="1"/>
  <c r="U177" i="5"/>
  <c r="K83" i="7" s="1"/>
  <c r="Y199" i="5"/>
  <c r="T204" i="5"/>
  <c r="J99" i="7" s="1"/>
  <c r="N208" i="5"/>
  <c r="V208" i="5"/>
  <c r="O221" i="5"/>
  <c r="W221" i="5"/>
  <c r="AB230" i="5" s="1"/>
  <c r="V177" i="5"/>
  <c r="L83" i="7" s="1"/>
  <c r="M204" i="5"/>
  <c r="C99" i="7" s="1"/>
  <c r="U204" i="5"/>
  <c r="K99" i="7" s="1"/>
  <c r="V112" i="5"/>
  <c r="O137" i="5"/>
  <c r="W137" i="5"/>
  <c r="X133" i="5"/>
  <c r="N60" i="7" s="1"/>
  <c r="P111" i="5"/>
  <c r="P133" i="5"/>
  <c r="F60" i="7" s="1"/>
  <c r="F69" i="7" s="1"/>
  <c r="X111" i="5"/>
  <c r="N114" i="5"/>
  <c r="Y94" i="5"/>
  <c r="H9" i="23" s="1"/>
  <c r="P97" i="5"/>
  <c r="F43" i="7" s="1"/>
  <c r="X97" i="5"/>
  <c r="N43" i="7" s="1"/>
  <c r="T111" i="5"/>
  <c r="N112" i="5"/>
  <c r="N157" i="5" s="1"/>
  <c r="P113" i="5"/>
  <c r="X113" i="5"/>
  <c r="R114" i="5"/>
  <c r="O110" i="5"/>
  <c r="Q111" i="5"/>
  <c r="S112" i="5"/>
  <c r="M113" i="5"/>
  <c r="M158" i="5" s="1"/>
  <c r="U113" i="5"/>
  <c r="O114" i="5"/>
  <c r="W114" i="5"/>
  <c r="AB159" i="5" s="1"/>
  <c r="O124" i="5"/>
  <c r="E59" i="7" s="1"/>
  <c r="W124" i="5"/>
  <c r="M59" i="7" s="1"/>
  <c r="Q128" i="5"/>
  <c r="S129" i="5"/>
  <c r="S138" i="5" s="1"/>
  <c r="V147" i="5" s="1"/>
  <c r="M130" i="5"/>
  <c r="U130" i="5"/>
  <c r="U139" i="5" s="1"/>
  <c r="O131" i="5"/>
  <c r="O140" i="5" s="1"/>
  <c r="W131" i="5"/>
  <c r="W140" i="5" s="1"/>
  <c r="AB149" i="5" s="1"/>
  <c r="N137" i="5"/>
  <c r="V137" i="5"/>
  <c r="O138" i="5"/>
  <c r="W138" i="5"/>
  <c r="AA147" i="5" s="1"/>
  <c r="P139" i="5"/>
  <c r="X139" i="5"/>
  <c r="AC148" i="5" s="1"/>
  <c r="Y121" i="5"/>
  <c r="AA121" i="5" s="1"/>
  <c r="Q139" i="5"/>
  <c r="S141" i="5"/>
  <c r="S150" i="5" s="1"/>
  <c r="N111" i="5"/>
  <c r="V111" i="5"/>
  <c r="X112" i="5"/>
  <c r="R113" i="5"/>
  <c r="T114" i="5"/>
  <c r="M112" i="5"/>
  <c r="M157" i="5" s="1"/>
  <c r="Q124" i="5"/>
  <c r="G59" i="7" s="1"/>
  <c r="S128" i="5"/>
  <c r="M129" i="5"/>
  <c r="U129" i="5"/>
  <c r="U138" i="5" s="1"/>
  <c r="O130" i="5"/>
  <c r="O139" i="5" s="1"/>
  <c r="W130" i="5"/>
  <c r="Q131" i="5"/>
  <c r="Q140" i="5" s="1"/>
  <c r="P137" i="5"/>
  <c r="X137" i="5"/>
  <c r="Q138" i="5"/>
  <c r="T147" i="5" s="1"/>
  <c r="R139" i="5"/>
  <c r="S140" i="5"/>
  <c r="T141" i="5"/>
  <c r="Y93" i="5"/>
  <c r="H8" i="23" s="1"/>
  <c r="M110" i="5"/>
  <c r="M155" i="5" s="1"/>
  <c r="O111" i="5"/>
  <c r="O156" i="5" s="1"/>
  <c r="U114" i="5"/>
  <c r="X159" i="5" s="1"/>
  <c r="S139" i="5"/>
  <c r="T140" i="5"/>
  <c r="U141" i="5"/>
  <c r="R97" i="5"/>
  <c r="H43" i="7" s="1"/>
  <c r="S97" i="5"/>
  <c r="I43" i="7" s="1"/>
  <c r="U110" i="5"/>
  <c r="W111" i="5"/>
  <c r="S113" i="5"/>
  <c r="Y120" i="5"/>
  <c r="AA120" i="5" s="1"/>
  <c r="R124" i="5"/>
  <c r="H59" i="7" s="1"/>
  <c r="T128" i="5"/>
  <c r="Y92" i="5"/>
  <c r="H7" i="23" s="1"/>
  <c r="Y96" i="5"/>
  <c r="H11" i="23" s="1"/>
  <c r="T97" i="5"/>
  <c r="J43" i="7" s="1"/>
  <c r="V110" i="5"/>
  <c r="R112" i="5"/>
  <c r="T113" i="5"/>
  <c r="V114" i="5"/>
  <c r="AA159" i="5" s="1"/>
  <c r="Q113" i="5"/>
  <c r="S124" i="5"/>
  <c r="I59" i="7" s="1"/>
  <c r="M128" i="5"/>
  <c r="M137" i="5" s="1"/>
  <c r="M146" i="5" s="1"/>
  <c r="U128" i="5"/>
  <c r="M132" i="5"/>
  <c r="M140" i="5"/>
  <c r="M149" i="5" s="1"/>
  <c r="U140" i="5"/>
  <c r="X149" i="5" s="1"/>
  <c r="N141" i="5"/>
  <c r="V141" i="5"/>
  <c r="M97" i="5"/>
  <c r="C43" i="7" s="1"/>
  <c r="U97" i="5"/>
  <c r="K43" i="7" s="1"/>
  <c r="Y119" i="5"/>
  <c r="AA119" i="5" s="1"/>
  <c r="T124" i="5"/>
  <c r="J59" i="7" s="1"/>
  <c r="O141" i="5"/>
  <c r="R150" i="5" s="1"/>
  <c r="W141" i="5"/>
  <c r="N97" i="5"/>
  <c r="D43" i="7" s="1"/>
  <c r="M124" i="5"/>
  <c r="C59" i="7" s="1"/>
  <c r="U124" i="5"/>
  <c r="K59" i="7" s="1"/>
  <c r="T236" i="5" l="1"/>
  <c r="J22" i="11"/>
  <c r="S227" i="5"/>
  <c r="AB84" i="6"/>
  <c r="T227" i="5"/>
  <c r="T230" i="5"/>
  <c r="N150" i="5"/>
  <c r="V148" i="5"/>
  <c r="V149" i="5"/>
  <c r="X147" i="5"/>
  <c r="R147" i="5"/>
  <c r="R149" i="5"/>
  <c r="N149" i="5"/>
  <c r="U87" i="16"/>
  <c r="V238" i="5"/>
  <c r="U74" i="16"/>
  <c r="W150" i="5"/>
  <c r="P88" i="19"/>
  <c r="P90" i="19"/>
  <c r="P92" i="19"/>
  <c r="P94" i="19"/>
  <c r="P96" i="19"/>
  <c r="P98" i="19"/>
  <c r="P100" i="19"/>
  <c r="P102" i="19"/>
  <c r="P104" i="19"/>
  <c r="P75" i="19"/>
  <c r="P77" i="19"/>
  <c r="P79" i="19"/>
  <c r="P81" i="19"/>
  <c r="P83" i="19"/>
  <c r="P53" i="19"/>
  <c r="P55" i="19"/>
  <c r="P57" i="19"/>
  <c r="P59" i="19"/>
  <c r="P61" i="19"/>
  <c r="P63" i="19"/>
  <c r="P65" i="19"/>
  <c r="P67" i="19"/>
  <c r="P69" i="19"/>
  <c r="P40" i="19"/>
  <c r="P42" i="19"/>
  <c r="P44" i="19"/>
  <c r="P46" i="19"/>
  <c r="P48" i="19"/>
  <c r="P87" i="19"/>
  <c r="P195" i="19" s="1"/>
  <c r="P74" i="19"/>
  <c r="P181" i="19" s="1"/>
  <c r="P52" i="19"/>
  <c r="P159" i="19" s="1"/>
  <c r="P93" i="19"/>
  <c r="P97" i="19"/>
  <c r="P101" i="19"/>
  <c r="P78" i="19"/>
  <c r="P80" i="19"/>
  <c r="P56" i="19"/>
  <c r="P64" i="19"/>
  <c r="P41" i="19"/>
  <c r="P76" i="19"/>
  <c r="P82" i="19"/>
  <c r="P58" i="19"/>
  <c r="P66" i="19"/>
  <c r="P43" i="19"/>
  <c r="P95" i="19"/>
  <c r="P99" i="19"/>
  <c r="P103" i="19"/>
  <c r="P89" i="19"/>
  <c r="P60" i="19"/>
  <c r="P68" i="19"/>
  <c r="P54" i="19"/>
  <c r="P62" i="19"/>
  <c r="P34" i="19"/>
  <c r="P140" i="19" s="1"/>
  <c r="P30" i="19"/>
  <c r="P136" i="19" s="1"/>
  <c r="P27" i="19"/>
  <c r="P133" i="19" s="1"/>
  <c r="P47" i="19"/>
  <c r="P25" i="19"/>
  <c r="P131" i="19" s="1"/>
  <c r="P26" i="19"/>
  <c r="P132" i="19" s="1"/>
  <c r="P23" i="19"/>
  <c r="P129" i="19" s="1"/>
  <c r="P24" i="19"/>
  <c r="P130" i="19" s="1"/>
  <c r="P45" i="19"/>
  <c r="P20" i="19"/>
  <c r="P126" i="19" s="1"/>
  <c r="P31" i="19"/>
  <c r="P137" i="19" s="1"/>
  <c r="P29" i="19"/>
  <c r="P135" i="19" s="1"/>
  <c r="P21" i="19"/>
  <c r="P127" i="19" s="1"/>
  <c r="P22" i="19"/>
  <c r="P128" i="19" s="1"/>
  <c r="P17" i="19"/>
  <c r="P39" i="19"/>
  <c r="P145" i="19" s="1"/>
  <c r="P19" i="19"/>
  <c r="P125" i="19" s="1"/>
  <c r="P91" i="19"/>
  <c r="P18" i="19"/>
  <c r="P124" i="19" s="1"/>
  <c r="P33" i="19"/>
  <c r="P139" i="19" s="1"/>
  <c r="P32" i="19"/>
  <c r="P138" i="19" s="1"/>
  <c r="P28" i="19"/>
  <c r="P134" i="19" s="1"/>
  <c r="N177" i="19"/>
  <c r="N213" i="19"/>
  <c r="N191" i="19"/>
  <c r="P6" i="19"/>
  <c r="P111" i="19" s="1"/>
  <c r="P10" i="19"/>
  <c r="P13" i="19"/>
  <c r="P11" i="19"/>
  <c r="P9" i="19"/>
  <c r="P114" i="19" s="1"/>
  <c r="P12" i="19"/>
  <c r="P8" i="19"/>
  <c r="P7" i="19"/>
  <c r="P4" i="19"/>
  <c r="P5" i="19"/>
  <c r="X239" i="5"/>
  <c r="R228" i="5"/>
  <c r="R230" i="5"/>
  <c r="U238" i="5"/>
  <c r="S228" i="5"/>
  <c r="S45" i="6"/>
  <c r="L16" i="15" s="1"/>
  <c r="G29" i="15"/>
  <c r="J29" i="15"/>
  <c r="D22" i="11"/>
  <c r="U61" i="16"/>
  <c r="O197" i="19"/>
  <c r="O202" i="19"/>
  <c r="O198" i="19"/>
  <c r="O201" i="19"/>
  <c r="O211" i="19"/>
  <c r="O205" i="19"/>
  <c r="O210" i="19"/>
  <c r="O208" i="19"/>
  <c r="O199" i="19"/>
  <c r="O207" i="19"/>
  <c r="O209" i="19"/>
  <c r="O203" i="19"/>
  <c r="O196" i="19"/>
  <c r="O212" i="19"/>
  <c r="O200" i="19"/>
  <c r="O204" i="19"/>
  <c r="O206" i="19"/>
  <c r="O186" i="19"/>
  <c r="O182" i="19"/>
  <c r="O184" i="19"/>
  <c r="O183" i="19"/>
  <c r="O188" i="19"/>
  <c r="O190" i="19"/>
  <c r="O185" i="19"/>
  <c r="O187" i="19"/>
  <c r="O189" i="19"/>
  <c r="O175" i="19"/>
  <c r="O166" i="19"/>
  <c r="O176" i="19"/>
  <c r="O170" i="19"/>
  <c r="O161" i="19"/>
  <c r="O168" i="19"/>
  <c r="O174" i="19"/>
  <c r="O171" i="19"/>
  <c r="O172" i="19"/>
  <c r="O169" i="19"/>
  <c r="O163" i="19"/>
  <c r="O167" i="19"/>
  <c r="O165" i="19"/>
  <c r="O164" i="19"/>
  <c r="O160" i="19"/>
  <c r="O162" i="19"/>
  <c r="O173" i="19"/>
  <c r="O153" i="19"/>
  <c r="O147" i="19"/>
  <c r="O154" i="19"/>
  <c r="O148" i="19"/>
  <c r="O150" i="19"/>
  <c r="O146" i="19"/>
  <c r="O152" i="19"/>
  <c r="O149" i="19"/>
  <c r="O151" i="19"/>
  <c r="W130" i="6"/>
  <c r="D58" i="23"/>
  <c r="G22" i="11"/>
  <c r="M29" i="15"/>
  <c r="D58" i="8"/>
  <c r="J33" i="14"/>
  <c r="X229" i="5"/>
  <c r="X237" i="5"/>
  <c r="R237" i="5"/>
  <c r="R238" i="5"/>
  <c r="X238" i="5"/>
  <c r="W229" i="5"/>
  <c r="W236" i="5"/>
  <c r="V239" i="5"/>
  <c r="J85" i="16"/>
  <c r="J86" i="16"/>
  <c r="N146" i="5"/>
  <c r="V159" i="5"/>
  <c r="T148" i="5"/>
  <c r="J73" i="16"/>
  <c r="J72" i="16"/>
  <c r="U149" i="5"/>
  <c r="T149" i="5"/>
  <c r="W159" i="5"/>
  <c r="S148" i="5"/>
  <c r="Q149" i="5"/>
  <c r="O114" i="19"/>
  <c r="O113" i="19"/>
  <c r="O14" i="19"/>
  <c r="J16" i="7" s="1"/>
  <c r="J17" i="7" s="1"/>
  <c r="J18" i="7" s="1"/>
  <c r="O109" i="19"/>
  <c r="O116" i="19"/>
  <c r="O49" i="19"/>
  <c r="J55" i="7" s="1"/>
  <c r="J56" i="7" s="1"/>
  <c r="J57" i="7" s="1"/>
  <c r="N141" i="19"/>
  <c r="O70" i="19"/>
  <c r="J63" i="7" s="1"/>
  <c r="O115" i="19"/>
  <c r="O111" i="19"/>
  <c r="O118" i="19"/>
  <c r="O112" i="19"/>
  <c r="N119" i="19"/>
  <c r="J24" i="15" s="1"/>
  <c r="I104" i="7"/>
  <c r="I105" i="7" s="1"/>
  <c r="O105" i="19"/>
  <c r="J103" i="7" s="1"/>
  <c r="J104" i="7" s="1"/>
  <c r="J105" i="7" s="1"/>
  <c r="O110" i="19"/>
  <c r="O84" i="19"/>
  <c r="J95" i="7" s="1"/>
  <c r="J96" i="7" s="1"/>
  <c r="J97" i="7" s="1"/>
  <c r="O123" i="19"/>
  <c r="O141" i="19" s="1"/>
  <c r="O35" i="19"/>
  <c r="J24" i="7" s="1"/>
  <c r="J25" i="7" s="1"/>
  <c r="J26" i="7" s="1"/>
  <c r="O117" i="19"/>
  <c r="AB45" i="6"/>
  <c r="D9" i="12" s="1"/>
  <c r="D31" i="14" s="1"/>
  <c r="AB131" i="6"/>
  <c r="H9" i="12" s="1"/>
  <c r="F31" i="14" s="1"/>
  <c r="W85" i="6"/>
  <c r="V45" i="6"/>
  <c r="O16" i="15" s="1"/>
  <c r="Y45" i="6"/>
  <c r="T45" i="6"/>
  <c r="M16" i="15" s="1"/>
  <c r="W84" i="6"/>
  <c r="W127" i="6"/>
  <c r="W87" i="6"/>
  <c r="AD239" i="5"/>
  <c r="V228" i="5"/>
  <c r="T228" i="5"/>
  <c r="U229" i="5"/>
  <c r="W227" i="5"/>
  <c r="U228" i="5"/>
  <c r="Q45" i="6"/>
  <c r="J16" i="15" s="1"/>
  <c r="R45" i="6"/>
  <c r="K16" i="15" s="1"/>
  <c r="M45" i="6"/>
  <c r="F16" i="15" s="1"/>
  <c r="Q228" i="5"/>
  <c r="O228" i="5"/>
  <c r="K184" i="5"/>
  <c r="K193" i="5" s="1"/>
  <c r="K202" i="5" s="1"/>
  <c r="F10" i="22"/>
  <c r="Q230" i="5"/>
  <c r="O230" i="5"/>
  <c r="Q227" i="5"/>
  <c r="O227" i="5"/>
  <c r="K185" i="5"/>
  <c r="K194" i="5" s="1"/>
  <c r="K203" i="5" s="1"/>
  <c r="F11" i="22"/>
  <c r="W86" i="6"/>
  <c r="O45" i="6"/>
  <c r="H16" i="15" s="1"/>
  <c r="S149" i="5"/>
  <c r="AA235" i="5"/>
  <c r="AD235" i="5" s="1"/>
  <c r="V229" i="5"/>
  <c r="P227" i="5"/>
  <c r="N227" i="5"/>
  <c r="S238" i="5"/>
  <c r="Q148" i="5"/>
  <c r="N158" i="5"/>
  <c r="W230" i="5"/>
  <c r="K102" i="5"/>
  <c r="K111" i="5" s="1"/>
  <c r="K120" i="5" s="1"/>
  <c r="K129" i="5" s="1"/>
  <c r="K138" i="5" s="1"/>
  <c r="K147" i="5" s="1"/>
  <c r="K156" i="5" s="1"/>
  <c r="F8" i="23"/>
  <c r="AA202" i="5"/>
  <c r="D10" i="22"/>
  <c r="S147" i="5"/>
  <c r="K208" i="5"/>
  <c r="K217" i="5" s="1"/>
  <c r="K226" i="5" s="1"/>
  <c r="K235" i="5" s="1"/>
  <c r="B7" i="22"/>
  <c r="X150" i="5"/>
  <c r="P229" i="5"/>
  <c r="N229" i="5"/>
  <c r="R229" i="5"/>
  <c r="AA237" i="5"/>
  <c r="AD237" i="5" s="1"/>
  <c r="U230" i="5"/>
  <c r="S239" i="5"/>
  <c r="AA203" i="5"/>
  <c r="D11" i="22"/>
  <c r="U147" i="5"/>
  <c r="AA229" i="5"/>
  <c r="AD229" i="5" s="1"/>
  <c r="Q150" i="5"/>
  <c r="AD159" i="5"/>
  <c r="W149" i="5"/>
  <c r="U148" i="5"/>
  <c r="N156" i="5"/>
  <c r="X230" i="5"/>
  <c r="R226" i="5"/>
  <c r="V237" i="5"/>
  <c r="Q237" i="5"/>
  <c r="O237" i="5"/>
  <c r="U235" i="5"/>
  <c r="P235" i="5"/>
  <c r="N235" i="5"/>
  <c r="O158" i="5"/>
  <c r="Q238" i="5"/>
  <c r="O238" i="5"/>
  <c r="K101" i="5"/>
  <c r="K110" i="5" s="1"/>
  <c r="K119" i="5" s="1"/>
  <c r="K128" i="5" s="1"/>
  <c r="K137" i="5" s="1"/>
  <c r="K146" i="5" s="1"/>
  <c r="K155" i="5" s="1"/>
  <c r="F7" i="23"/>
  <c r="U45" i="6"/>
  <c r="N16" i="15" s="1"/>
  <c r="X235" i="5"/>
  <c r="T238" i="5"/>
  <c r="AD230" i="5"/>
  <c r="W239" i="5"/>
  <c r="O157" i="5"/>
  <c r="K209" i="5"/>
  <c r="K218" i="5" s="1"/>
  <c r="K227" i="5" s="1"/>
  <c r="K236" i="5" s="1"/>
  <c r="B8" i="22"/>
  <c r="P146" i="5"/>
  <c r="O146" i="5"/>
  <c r="H12" i="23"/>
  <c r="X227" i="5"/>
  <c r="Q239" i="5"/>
  <c r="O239" i="5"/>
  <c r="R148" i="5"/>
  <c r="V150" i="5"/>
  <c r="U159" i="5"/>
  <c r="Q159" i="5"/>
  <c r="O159" i="5"/>
  <c r="N237" i="5"/>
  <c r="Q236" i="5"/>
  <c r="O236" i="5"/>
  <c r="S159" i="5"/>
  <c r="P236" i="5"/>
  <c r="N236" i="5"/>
  <c r="AA238" i="5"/>
  <c r="AD238" i="5" s="1"/>
  <c r="S229" i="5"/>
  <c r="AB88" i="6"/>
  <c r="F9" i="12" s="1"/>
  <c r="E31" i="14" s="1"/>
  <c r="U236" i="5"/>
  <c r="Q229" i="5"/>
  <c r="P149" i="5"/>
  <c r="O149" i="5"/>
  <c r="P226" i="5"/>
  <c r="T229" i="5"/>
  <c r="V227" i="5"/>
  <c r="W147" i="5"/>
  <c r="U150" i="5"/>
  <c r="T159" i="5"/>
  <c r="R236" i="5"/>
  <c r="V236" i="5"/>
  <c r="P239" i="5"/>
  <c r="S230" i="5"/>
  <c r="R159" i="5"/>
  <c r="V230" i="5"/>
  <c r="R235" i="5"/>
  <c r="T237" i="5"/>
  <c r="AA227" i="5"/>
  <c r="AD227" i="5" s="1"/>
  <c r="AA228" i="5"/>
  <c r="Q235" i="5"/>
  <c r="O235" i="5"/>
  <c r="K183" i="5"/>
  <c r="K192" i="5" s="1"/>
  <c r="K201" i="5" s="1"/>
  <c r="F9" i="22"/>
  <c r="T239" i="5"/>
  <c r="Q147" i="5"/>
  <c r="T150" i="5"/>
  <c r="W44" i="6"/>
  <c r="W43" i="6"/>
  <c r="K10" i="7"/>
  <c r="P10" i="7" s="1"/>
  <c r="W42" i="6"/>
  <c r="K35" i="6"/>
  <c r="L41" i="6"/>
  <c r="L45" i="6" s="1"/>
  <c r="E16" i="15" s="1"/>
  <c r="W129" i="6"/>
  <c r="W128" i="6"/>
  <c r="AA201" i="5"/>
  <c r="D9" i="22"/>
  <c r="AA200" i="5"/>
  <c r="D8" i="22"/>
  <c r="H12" i="22"/>
  <c r="AA199" i="5"/>
  <c r="D7" i="22"/>
  <c r="Q158" i="5"/>
  <c r="W40" i="6"/>
  <c r="W113" i="6"/>
  <c r="S158" i="5"/>
  <c r="I85" i="7"/>
  <c r="M107" i="7"/>
  <c r="W26" i="6"/>
  <c r="N41" i="6"/>
  <c r="N45" i="6" s="1"/>
  <c r="G16" i="15" s="1"/>
  <c r="U156" i="5"/>
  <c r="N61" i="7"/>
  <c r="J101" i="7"/>
  <c r="P156" i="5"/>
  <c r="W31" i="6"/>
  <c r="W35" i="6" s="1"/>
  <c r="L61" i="7"/>
  <c r="E85" i="7"/>
  <c r="P49" i="7"/>
  <c r="P43" i="7"/>
  <c r="P99" i="7"/>
  <c r="P83" i="7"/>
  <c r="G85" i="7"/>
  <c r="G107" i="7"/>
  <c r="D61" i="7"/>
  <c r="F61" i="7"/>
  <c r="T156" i="5"/>
  <c r="P89" i="7"/>
  <c r="P59" i="7"/>
  <c r="M85" i="7"/>
  <c r="P88" i="7"/>
  <c r="T158" i="5"/>
  <c r="U158" i="5"/>
  <c r="N213" i="5"/>
  <c r="D100" i="7" s="1"/>
  <c r="D109" i="7" s="1"/>
  <c r="Q156" i="5"/>
  <c r="P158" i="5"/>
  <c r="P155" i="5"/>
  <c r="X158" i="5"/>
  <c r="AC158" i="5"/>
  <c r="W156" i="5"/>
  <c r="AB156" i="5"/>
  <c r="U157" i="5"/>
  <c r="S156" i="5"/>
  <c r="W157" i="5"/>
  <c r="AB157" i="5"/>
  <c r="V156" i="5"/>
  <c r="AA156" i="5"/>
  <c r="X156" i="5"/>
  <c r="AC156" i="5"/>
  <c r="R158" i="5"/>
  <c r="X157" i="5"/>
  <c r="AC157" i="5"/>
  <c r="R156" i="5"/>
  <c r="V157" i="5"/>
  <c r="AA157" i="5"/>
  <c r="V158" i="5"/>
  <c r="AA158" i="5"/>
  <c r="W158" i="5"/>
  <c r="AB158" i="5"/>
  <c r="X155" i="5"/>
  <c r="AC155" i="5"/>
  <c r="AB155" i="5"/>
  <c r="V155" i="5"/>
  <c r="AA155" i="5"/>
  <c r="S155" i="5"/>
  <c r="W122" i="6"/>
  <c r="W126" i="6"/>
  <c r="W83" i="6"/>
  <c r="W79" i="6"/>
  <c r="V213" i="5"/>
  <c r="L100" i="7" s="1"/>
  <c r="P106" i="5"/>
  <c r="F44" i="7" s="1"/>
  <c r="F67" i="7" s="1"/>
  <c r="F71" i="7" s="1"/>
  <c r="AA150" i="5"/>
  <c r="AA146" i="5"/>
  <c r="Q106" i="5"/>
  <c r="G44" i="7" s="1"/>
  <c r="W213" i="5"/>
  <c r="M100" i="7" s="1"/>
  <c r="AB147" i="5"/>
  <c r="AD147" i="5" s="1"/>
  <c r="Y132" i="5"/>
  <c r="U186" i="5"/>
  <c r="K84" i="7" s="1"/>
  <c r="AB146" i="5"/>
  <c r="AC146" i="5"/>
  <c r="X213" i="5"/>
  <c r="N100" i="7" s="1"/>
  <c r="AB150" i="5"/>
  <c r="Y211" i="5"/>
  <c r="Y212" i="5"/>
  <c r="R213" i="5"/>
  <c r="H100" i="7" s="1"/>
  <c r="H109" i="7" s="1"/>
  <c r="S213" i="5"/>
  <c r="I100" i="7" s="1"/>
  <c r="S190" i="5"/>
  <c r="S235" i="5" s="1"/>
  <c r="X222" i="5"/>
  <c r="U213" i="5"/>
  <c r="K100" i="7" s="1"/>
  <c r="M221" i="5"/>
  <c r="M230" i="5" s="1"/>
  <c r="Q213" i="5"/>
  <c r="G100" i="7" s="1"/>
  <c r="U195" i="5"/>
  <c r="AA149" i="5"/>
  <c r="AD149" i="5" s="1"/>
  <c r="T133" i="5"/>
  <c r="J60" i="7" s="1"/>
  <c r="W133" i="5"/>
  <c r="M60" i="7" s="1"/>
  <c r="S133" i="5"/>
  <c r="I60" i="7" s="1"/>
  <c r="I69" i="7" s="1"/>
  <c r="R194" i="5"/>
  <c r="R239" i="5" s="1"/>
  <c r="X186" i="5"/>
  <c r="N84" i="7" s="1"/>
  <c r="N107" i="7" s="1"/>
  <c r="Q195" i="5"/>
  <c r="Y184" i="5"/>
  <c r="Y183" i="5"/>
  <c r="Y182" i="5"/>
  <c r="O195" i="5"/>
  <c r="O106" i="5"/>
  <c r="E44" i="7" s="1"/>
  <c r="E67" i="7" s="1"/>
  <c r="O133" i="5"/>
  <c r="E60" i="7" s="1"/>
  <c r="E69" i="7" s="1"/>
  <c r="W115" i="5"/>
  <c r="O115" i="5"/>
  <c r="R133" i="5"/>
  <c r="H60" i="7" s="1"/>
  <c r="H69" i="7" s="1"/>
  <c r="Y129" i="5"/>
  <c r="Y103" i="5"/>
  <c r="W106" i="5"/>
  <c r="M44" i="7" s="1"/>
  <c r="M67" i="7" s="1"/>
  <c r="N106" i="5"/>
  <c r="D44" i="7" s="1"/>
  <c r="D67" i="7" s="1"/>
  <c r="D71" i="7" s="1"/>
  <c r="S115" i="5"/>
  <c r="R106" i="5"/>
  <c r="H44" i="7" s="1"/>
  <c r="H67" i="7" s="1"/>
  <c r="X106" i="5"/>
  <c r="N44" i="7" s="1"/>
  <c r="N67" i="7" s="1"/>
  <c r="X115" i="5"/>
  <c r="Y102" i="5"/>
  <c r="Y111" i="5"/>
  <c r="M193" i="5"/>
  <c r="M213" i="5"/>
  <c r="C100" i="7" s="1"/>
  <c r="C101" i="7" s="1"/>
  <c r="Y208" i="5"/>
  <c r="T186" i="5"/>
  <c r="J84" i="7" s="1"/>
  <c r="J107" i="7" s="1"/>
  <c r="Y210" i="5"/>
  <c r="Q222" i="5"/>
  <c r="O213" i="5"/>
  <c r="E100" i="7" s="1"/>
  <c r="E109" i="7" s="1"/>
  <c r="E113" i="7" s="1"/>
  <c r="P186" i="5"/>
  <c r="F84" i="7" s="1"/>
  <c r="F107" i="7" s="1"/>
  <c r="F111" i="7" s="1"/>
  <c r="Y177" i="5"/>
  <c r="N195" i="5"/>
  <c r="M186" i="5"/>
  <c r="C84" i="7" s="1"/>
  <c r="C85" i="7" s="1"/>
  <c r="Y221" i="5"/>
  <c r="Y209" i="5"/>
  <c r="W195" i="5"/>
  <c r="R186" i="5"/>
  <c r="H84" i="7" s="1"/>
  <c r="H107" i="7" s="1"/>
  <c r="T222" i="5"/>
  <c r="S217" i="5"/>
  <c r="S226" i="5" s="1"/>
  <c r="P192" i="5"/>
  <c r="P237" i="5" s="1"/>
  <c r="V195" i="5"/>
  <c r="V217" i="5"/>
  <c r="AA226" i="5" s="1"/>
  <c r="AD226" i="5" s="1"/>
  <c r="O222" i="5"/>
  <c r="N217" i="5"/>
  <c r="N226" i="5" s="1"/>
  <c r="X191" i="5"/>
  <c r="AA236" i="5" s="1"/>
  <c r="T190" i="5"/>
  <c r="W235" i="5" s="1"/>
  <c r="Y218" i="5"/>
  <c r="W219" i="5"/>
  <c r="AB228" i="5" s="1"/>
  <c r="Y220" i="5"/>
  <c r="V186" i="5"/>
  <c r="L84" i="7" s="1"/>
  <c r="L107" i="7" s="1"/>
  <c r="P222" i="5"/>
  <c r="M219" i="5"/>
  <c r="M228" i="5" s="1"/>
  <c r="Y204" i="5"/>
  <c r="Y181" i="5"/>
  <c r="N186" i="5"/>
  <c r="D84" i="7" s="1"/>
  <c r="D107" i="7" s="1"/>
  <c r="U217" i="5"/>
  <c r="X226" i="5" s="1"/>
  <c r="R222" i="5"/>
  <c r="Y130" i="5"/>
  <c r="Y113" i="5"/>
  <c r="P112" i="5"/>
  <c r="S157" i="5" s="1"/>
  <c r="X142" i="5"/>
  <c r="V115" i="5"/>
  <c r="R110" i="5"/>
  <c r="Y131" i="5"/>
  <c r="W139" i="5"/>
  <c r="AB148" i="5" s="1"/>
  <c r="Y97" i="5"/>
  <c r="U106" i="5"/>
  <c r="K44" i="7" s="1"/>
  <c r="P142" i="5"/>
  <c r="T106" i="5"/>
  <c r="J44" i="7" s="1"/>
  <c r="J67" i="7" s="1"/>
  <c r="Q133" i="5"/>
  <c r="G60" i="7" s="1"/>
  <c r="N110" i="5"/>
  <c r="Q155" i="5" s="1"/>
  <c r="T110" i="5"/>
  <c r="W155" i="5" s="1"/>
  <c r="R142" i="5"/>
  <c r="Q137" i="5"/>
  <c r="R146" i="5" s="1"/>
  <c r="Y101" i="5"/>
  <c r="M106" i="5"/>
  <c r="C44" i="7" s="1"/>
  <c r="C45" i="7" s="1"/>
  <c r="T137" i="5"/>
  <c r="W146" i="5" s="1"/>
  <c r="Y140" i="5"/>
  <c r="N142" i="5"/>
  <c r="V142" i="5"/>
  <c r="S137" i="5"/>
  <c r="M139" i="5"/>
  <c r="M148" i="5" s="1"/>
  <c r="U115" i="5"/>
  <c r="M138" i="5"/>
  <c r="N147" i="5" s="1"/>
  <c r="Q112" i="5"/>
  <c r="T157" i="5" s="1"/>
  <c r="Y124" i="5"/>
  <c r="U133" i="5"/>
  <c r="K60" i="7" s="1"/>
  <c r="V106" i="5"/>
  <c r="L44" i="7" s="1"/>
  <c r="L67" i="7" s="1"/>
  <c r="Y105" i="5"/>
  <c r="M141" i="5"/>
  <c r="U137" i="5"/>
  <c r="X146" i="5" s="1"/>
  <c r="M114" i="5"/>
  <c r="Y104" i="5"/>
  <c r="S106" i="5"/>
  <c r="I44" i="7" s="1"/>
  <c r="I67" i="7" s="1"/>
  <c r="O142" i="5"/>
  <c r="M133" i="5"/>
  <c r="C60" i="7" s="1"/>
  <c r="C61" i="7" s="1"/>
  <c r="Y128" i="5"/>
  <c r="N40" i="5"/>
  <c r="O40" i="5"/>
  <c r="P40" i="5"/>
  <c r="Q40" i="5"/>
  <c r="R40" i="5"/>
  <c r="S40" i="5"/>
  <c r="T40" i="5"/>
  <c r="U40" i="5"/>
  <c r="V40" i="5"/>
  <c r="W40" i="5"/>
  <c r="X40" i="5"/>
  <c r="N41" i="5"/>
  <c r="O41" i="5"/>
  <c r="P41" i="5"/>
  <c r="Q41" i="5"/>
  <c r="R41" i="5"/>
  <c r="S41" i="5"/>
  <c r="T41" i="5"/>
  <c r="U41" i="5"/>
  <c r="V41" i="5"/>
  <c r="W41" i="5"/>
  <c r="X41" i="5"/>
  <c r="N42" i="5"/>
  <c r="O42" i="5"/>
  <c r="P42" i="5"/>
  <c r="Q42" i="5"/>
  <c r="R42" i="5"/>
  <c r="S42" i="5"/>
  <c r="T42" i="5"/>
  <c r="U42" i="5"/>
  <c r="V42" i="5"/>
  <c r="W42" i="5"/>
  <c r="X42" i="5"/>
  <c r="N43" i="5"/>
  <c r="O43" i="5"/>
  <c r="P43" i="5"/>
  <c r="Q43" i="5"/>
  <c r="R43" i="5"/>
  <c r="S43" i="5"/>
  <c r="T43" i="5"/>
  <c r="U43" i="5"/>
  <c r="V43" i="5"/>
  <c r="W43" i="5"/>
  <c r="X43" i="5"/>
  <c r="M43" i="5"/>
  <c r="M42" i="5"/>
  <c r="M41" i="5"/>
  <c r="M40" i="5"/>
  <c r="N39" i="5"/>
  <c r="O39" i="5"/>
  <c r="P39" i="5"/>
  <c r="Q39" i="5"/>
  <c r="R39" i="5"/>
  <c r="S39" i="5"/>
  <c r="T39" i="5"/>
  <c r="U39" i="5"/>
  <c r="V39" i="5"/>
  <c r="W39" i="5"/>
  <c r="X39" i="5"/>
  <c r="M39" i="5"/>
  <c r="R151" i="5" l="1"/>
  <c r="J7" i="11"/>
  <c r="X148" i="5"/>
  <c r="X151" i="5" s="1"/>
  <c r="N148" i="5"/>
  <c r="N151" i="5" s="1"/>
  <c r="H111" i="7"/>
  <c r="M231" i="5"/>
  <c r="R231" i="5"/>
  <c r="X236" i="5"/>
  <c r="X240" i="5" s="1"/>
  <c r="Q89" i="19"/>
  <c r="Q197" i="19" s="1"/>
  <c r="Q91" i="19"/>
  <c r="Q93" i="19"/>
  <c r="Q201" i="19" s="1"/>
  <c r="Q95" i="19"/>
  <c r="Q203" i="19" s="1"/>
  <c r="Q97" i="19"/>
  <c r="Q205" i="19" s="1"/>
  <c r="Q99" i="19"/>
  <c r="Q101" i="19"/>
  <c r="Q88" i="19"/>
  <c r="Q196" i="19" s="1"/>
  <c r="Q87" i="19"/>
  <c r="Q195" i="19" s="1"/>
  <c r="Q54" i="19"/>
  <c r="Q90" i="19"/>
  <c r="Q198" i="19" s="1"/>
  <c r="Q79" i="19"/>
  <c r="Q74" i="19"/>
  <c r="Q181" i="19" s="1"/>
  <c r="Q92" i="19"/>
  <c r="Q200" i="19" s="1"/>
  <c r="Q96" i="19"/>
  <c r="Q204" i="19" s="1"/>
  <c r="Q100" i="19"/>
  <c r="Q77" i="19"/>
  <c r="Q78" i="19"/>
  <c r="Q185" i="19" s="1"/>
  <c r="Q80" i="19"/>
  <c r="Q187" i="19" s="1"/>
  <c r="Q81" i="19"/>
  <c r="Q188" i="19" s="1"/>
  <c r="Q56" i="19"/>
  <c r="Q163" i="19" s="1"/>
  <c r="Q57" i="19"/>
  <c r="Q64" i="19"/>
  <c r="Q65" i="19"/>
  <c r="Q172" i="19" s="1"/>
  <c r="Q75" i="19"/>
  <c r="Q182" i="19" s="1"/>
  <c r="Q76" i="19"/>
  <c r="Q183" i="19" s="1"/>
  <c r="Q52" i="19"/>
  <c r="Q159" i="19" s="1"/>
  <c r="Q104" i="19"/>
  <c r="Q82" i="19"/>
  <c r="Q83" i="19"/>
  <c r="Q58" i="19"/>
  <c r="Q59" i="19"/>
  <c r="Q66" i="19"/>
  <c r="Q67" i="19"/>
  <c r="Q174" i="19" s="1"/>
  <c r="Q43" i="19"/>
  <c r="Q44" i="19"/>
  <c r="Q150" i="19" s="1"/>
  <c r="Q48" i="19"/>
  <c r="Q103" i="19"/>
  <c r="Q46" i="19"/>
  <c r="Q152" i="19" s="1"/>
  <c r="Q17" i="19"/>
  <c r="Q55" i="19"/>
  <c r="Q162" i="19" s="1"/>
  <c r="Q32" i="19"/>
  <c r="Q33" i="19"/>
  <c r="Q31" i="19"/>
  <c r="Q137" i="19" s="1"/>
  <c r="Q30" i="19"/>
  <c r="Q94" i="19"/>
  <c r="Q63" i="19"/>
  <c r="Q170" i="19" s="1"/>
  <c r="Q41" i="19"/>
  <c r="Q27" i="19"/>
  <c r="Q28" i="19"/>
  <c r="Q134" i="19" s="1"/>
  <c r="Q98" i="19"/>
  <c r="Q206" i="19" s="1"/>
  <c r="Q61" i="19"/>
  <c r="Q168" i="19" s="1"/>
  <c r="Q68" i="19"/>
  <c r="Q175" i="19" s="1"/>
  <c r="Q47" i="19"/>
  <c r="Q153" i="19" s="1"/>
  <c r="Q25" i="19"/>
  <c r="Q131" i="19" s="1"/>
  <c r="Q26" i="19"/>
  <c r="Q22" i="19"/>
  <c r="Q128" i="19" s="1"/>
  <c r="Q102" i="19"/>
  <c r="Q210" i="19" s="1"/>
  <c r="Q19" i="19"/>
  <c r="Q125" i="19" s="1"/>
  <c r="Q18" i="19"/>
  <c r="Q124" i="19" s="1"/>
  <c r="Q60" i="19"/>
  <c r="Q29" i="19"/>
  <c r="Q135" i="19" s="1"/>
  <c r="Q53" i="19"/>
  <c r="Q160" i="19" s="1"/>
  <c r="Q40" i="19"/>
  <c r="Q146" i="19" s="1"/>
  <c r="Q39" i="19"/>
  <c r="Q145" i="19" s="1"/>
  <c r="Q23" i="19"/>
  <c r="Q24" i="19"/>
  <c r="Q130" i="19" s="1"/>
  <c r="Q69" i="19"/>
  <c r="Q42" i="19"/>
  <c r="Q148" i="19" s="1"/>
  <c r="Q21" i="19"/>
  <c r="Q62" i="19"/>
  <c r="Q45" i="19"/>
  <c r="Q151" i="19" s="1"/>
  <c r="Q20" i="19"/>
  <c r="Q34" i="19"/>
  <c r="Q140" i="19" s="1"/>
  <c r="O191" i="19"/>
  <c r="O177" i="19"/>
  <c r="Q5" i="19"/>
  <c r="Q11" i="19"/>
  <c r="Q7" i="19"/>
  <c r="Q4" i="19"/>
  <c r="Q10" i="19"/>
  <c r="Q13" i="19"/>
  <c r="Q6" i="19"/>
  <c r="Q9" i="19"/>
  <c r="Q8" i="19"/>
  <c r="Q12" i="19"/>
  <c r="Q240" i="5"/>
  <c r="J87" i="16"/>
  <c r="W228" i="5"/>
  <c r="T235" i="5"/>
  <c r="T240" i="5" s="1"/>
  <c r="J74" i="16"/>
  <c r="AD146" i="5"/>
  <c r="P201" i="19"/>
  <c r="P208" i="19"/>
  <c r="P196" i="19"/>
  <c r="P199" i="19"/>
  <c r="P212" i="19"/>
  <c r="P197" i="19"/>
  <c r="P205" i="19"/>
  <c r="O213" i="19"/>
  <c r="P210" i="19"/>
  <c r="P207" i="19"/>
  <c r="P211" i="19"/>
  <c r="P198" i="19"/>
  <c r="P209" i="19"/>
  <c r="P202" i="19"/>
  <c r="P204" i="19"/>
  <c r="P200" i="19"/>
  <c r="P203" i="19"/>
  <c r="P206" i="19"/>
  <c r="P186" i="19"/>
  <c r="P184" i="19"/>
  <c r="P183" i="19"/>
  <c r="P182" i="19"/>
  <c r="P187" i="19"/>
  <c r="P189" i="19"/>
  <c r="P190" i="19"/>
  <c r="P185" i="19"/>
  <c r="P188" i="19"/>
  <c r="P162" i="19"/>
  <c r="P172" i="19"/>
  <c r="P173" i="19"/>
  <c r="P170" i="19"/>
  <c r="P166" i="19"/>
  <c r="P161" i="19"/>
  <c r="P169" i="19"/>
  <c r="P164" i="19"/>
  <c r="P160" i="19"/>
  <c r="P163" i="19"/>
  <c r="P174" i="19"/>
  <c r="P167" i="19"/>
  <c r="P175" i="19"/>
  <c r="P176" i="19"/>
  <c r="P171" i="19"/>
  <c r="P165" i="19"/>
  <c r="P168" i="19"/>
  <c r="P151" i="19"/>
  <c r="P149" i="19"/>
  <c r="P153" i="19"/>
  <c r="P150" i="19"/>
  <c r="P148" i="19"/>
  <c r="P154" i="19"/>
  <c r="P146" i="19"/>
  <c r="P147" i="19"/>
  <c r="P152" i="19"/>
  <c r="J109" i="7"/>
  <c r="J111" i="7" s="1"/>
  <c r="N238" i="5"/>
  <c r="N240" i="5" s="1"/>
  <c r="M238" i="5"/>
  <c r="M240" i="5" s="1"/>
  <c r="U226" i="5"/>
  <c r="U231" i="5" s="1"/>
  <c r="R240" i="5"/>
  <c r="N159" i="5"/>
  <c r="M159" i="5"/>
  <c r="M160" i="5" s="1"/>
  <c r="O147" i="5"/>
  <c r="M147" i="5"/>
  <c r="O150" i="5"/>
  <c r="M150" i="5"/>
  <c r="T146" i="5"/>
  <c r="T151" i="5" s="1"/>
  <c r="U146" i="5"/>
  <c r="U151" i="5" s="1"/>
  <c r="W148" i="5"/>
  <c r="W151" i="5" s="1"/>
  <c r="Q146" i="5"/>
  <c r="Q151" i="5" s="1"/>
  <c r="R3" i="19"/>
  <c r="P105" i="19"/>
  <c r="K103" i="7" s="1"/>
  <c r="P84" i="19"/>
  <c r="K95" i="7" s="1"/>
  <c r="J64" i="7"/>
  <c r="J65" i="7" s="1"/>
  <c r="P116" i="19"/>
  <c r="P113" i="19"/>
  <c r="P14" i="19"/>
  <c r="K16" i="7" s="1"/>
  <c r="K17" i="7" s="1"/>
  <c r="K18" i="7" s="1"/>
  <c r="P109" i="19"/>
  <c r="P117" i="19"/>
  <c r="P123" i="19"/>
  <c r="P141" i="19" s="1"/>
  <c r="P35" i="19"/>
  <c r="K24" i="7" s="1"/>
  <c r="K25" i="7" s="1"/>
  <c r="K26" i="7" s="1"/>
  <c r="P70" i="19"/>
  <c r="K63" i="7" s="1"/>
  <c r="O119" i="19"/>
  <c r="K24" i="15" s="1"/>
  <c r="P118" i="19"/>
  <c r="P112" i="19"/>
  <c r="I109" i="7"/>
  <c r="I113" i="7" s="1"/>
  <c r="P115" i="19"/>
  <c r="P49" i="19"/>
  <c r="K55" i="7" s="1"/>
  <c r="K56" i="7" s="1"/>
  <c r="K57" i="7" s="1"/>
  <c r="P110" i="19"/>
  <c r="S231" i="5"/>
  <c r="X228" i="5"/>
  <c r="X231" i="5" s="1"/>
  <c r="P228" i="5"/>
  <c r="N228" i="5"/>
  <c r="R157" i="5"/>
  <c r="V146" i="5"/>
  <c r="V151" i="5" s="1"/>
  <c r="K210" i="5"/>
  <c r="K219" i="5" s="1"/>
  <c r="K228" i="5" s="1"/>
  <c r="K237" i="5" s="1"/>
  <c r="B9" i="22"/>
  <c r="W226" i="5"/>
  <c r="AD150" i="5"/>
  <c r="O240" i="5"/>
  <c r="U155" i="5"/>
  <c r="U160" i="5" s="1"/>
  <c r="V226" i="5"/>
  <c r="V231" i="5" s="1"/>
  <c r="AD157" i="5"/>
  <c r="AD156" i="5"/>
  <c r="D12" i="22"/>
  <c r="J8" i="11" s="1"/>
  <c r="J10" i="11" s="1"/>
  <c r="J26" i="11" s="1"/>
  <c r="S146" i="5"/>
  <c r="S151" i="5" s="1"/>
  <c r="AE39" i="2"/>
  <c r="G7" i="11"/>
  <c r="Q226" i="5"/>
  <c r="Q231" i="5" s="1"/>
  <c r="O226" i="5"/>
  <c r="O231" i="5" s="1"/>
  <c r="P148" i="5"/>
  <c r="O148" i="5"/>
  <c r="P230" i="5"/>
  <c r="N230" i="5"/>
  <c r="AD158" i="5"/>
  <c r="AD155" i="5"/>
  <c r="K211" i="5"/>
  <c r="K220" i="5" s="1"/>
  <c r="K229" i="5" s="1"/>
  <c r="K238" i="5" s="1"/>
  <c r="B10" i="22"/>
  <c r="W240" i="5"/>
  <c r="AD228" i="5"/>
  <c r="AD231" i="5" s="1"/>
  <c r="H17" i="12" s="1"/>
  <c r="L29" i="14" s="1"/>
  <c r="T226" i="5"/>
  <c r="T231" i="5" s="1"/>
  <c r="O155" i="5"/>
  <c r="O160" i="5" s="1"/>
  <c r="K212" i="5"/>
  <c r="K221" i="5" s="1"/>
  <c r="K230" i="5" s="1"/>
  <c r="K239" i="5" s="1"/>
  <c r="B11" i="22"/>
  <c r="W41" i="6"/>
  <c r="W45" i="6" s="1"/>
  <c r="J5" i="11"/>
  <c r="K19" i="11" s="1"/>
  <c r="Y119" i="19"/>
  <c r="X160" i="5"/>
  <c r="V160" i="5"/>
  <c r="S160" i="5"/>
  <c r="W160" i="5"/>
  <c r="D111" i="7"/>
  <c r="D45" i="7"/>
  <c r="E73" i="7"/>
  <c r="E45" i="7"/>
  <c r="I71" i="7"/>
  <c r="I61" i="7"/>
  <c r="H73" i="7"/>
  <c r="L101" i="7"/>
  <c r="F85" i="7"/>
  <c r="H45" i="7"/>
  <c r="H101" i="7"/>
  <c r="J61" i="7"/>
  <c r="E101" i="7"/>
  <c r="F113" i="7"/>
  <c r="H85" i="7"/>
  <c r="E111" i="7"/>
  <c r="G61" i="7"/>
  <c r="G69" i="7"/>
  <c r="K85" i="7"/>
  <c r="K107" i="7"/>
  <c r="D73" i="7"/>
  <c r="J85" i="7"/>
  <c r="L45" i="7"/>
  <c r="D101" i="7"/>
  <c r="I101" i="7"/>
  <c r="N85" i="7"/>
  <c r="H113" i="7"/>
  <c r="M61" i="7"/>
  <c r="F45" i="7"/>
  <c r="H61" i="7"/>
  <c r="G101" i="7"/>
  <c r="G109" i="7"/>
  <c r="G113" i="7" s="1"/>
  <c r="I45" i="7"/>
  <c r="L85" i="7"/>
  <c r="K45" i="7"/>
  <c r="K67" i="7"/>
  <c r="H71" i="7"/>
  <c r="G45" i="7"/>
  <c r="G67" i="7"/>
  <c r="J45" i="7"/>
  <c r="F73" i="7"/>
  <c r="M45" i="7"/>
  <c r="N101" i="7"/>
  <c r="P44" i="7"/>
  <c r="C67" i="7"/>
  <c r="P84" i="7"/>
  <c r="C107" i="7"/>
  <c r="K101" i="7"/>
  <c r="P60" i="7"/>
  <c r="P100" i="7"/>
  <c r="E71" i="7"/>
  <c r="I73" i="7"/>
  <c r="D85" i="7"/>
  <c r="N45" i="7"/>
  <c r="M101" i="7"/>
  <c r="E61" i="7"/>
  <c r="K61" i="7"/>
  <c r="D113" i="7"/>
  <c r="Y191" i="5"/>
  <c r="AC236" i="5"/>
  <c r="AD236" i="5" s="1"/>
  <c r="AD240" i="5" s="1"/>
  <c r="H7" i="12" s="1"/>
  <c r="F30" i="14" s="1"/>
  <c r="Y194" i="5"/>
  <c r="U239" i="5"/>
  <c r="Y192" i="5"/>
  <c r="S237" i="5"/>
  <c r="Y193" i="5"/>
  <c r="P238" i="5"/>
  <c r="S195" i="5"/>
  <c r="V235" i="5"/>
  <c r="Y156" i="5"/>
  <c r="Y158" i="5"/>
  <c r="W142" i="5"/>
  <c r="Y114" i="5"/>
  <c r="P159" i="5"/>
  <c r="P115" i="5"/>
  <c r="P157" i="5"/>
  <c r="T115" i="5"/>
  <c r="T155" i="5"/>
  <c r="T160" i="5" s="1"/>
  <c r="N115" i="5"/>
  <c r="N155" i="5"/>
  <c r="R115" i="5"/>
  <c r="R155" i="5"/>
  <c r="Q115" i="5"/>
  <c r="Q157" i="5"/>
  <c r="Q160" i="5" s="1"/>
  <c r="P147" i="5"/>
  <c r="P150" i="5"/>
  <c r="Y227" i="5"/>
  <c r="Y149" i="5"/>
  <c r="Y217" i="5"/>
  <c r="Y229" i="5"/>
  <c r="AA148" i="5"/>
  <c r="AD148" i="5" s="1"/>
  <c r="P195" i="5"/>
  <c r="X195" i="5"/>
  <c r="Y186" i="5"/>
  <c r="R195" i="5"/>
  <c r="M115" i="5"/>
  <c r="Y112" i="5"/>
  <c r="Y133" i="5"/>
  <c r="M142" i="5"/>
  <c r="Y219" i="5"/>
  <c r="V222" i="5"/>
  <c r="M195" i="5"/>
  <c r="T195" i="5"/>
  <c r="Y190" i="5"/>
  <c r="W222" i="5"/>
  <c r="U222" i="5"/>
  <c r="N222" i="5"/>
  <c r="M222" i="5"/>
  <c r="S222" i="5"/>
  <c r="Y213" i="5"/>
  <c r="Y106" i="5"/>
  <c r="Y138" i="5"/>
  <c r="Q142" i="5"/>
  <c r="Y137" i="5"/>
  <c r="U142" i="5"/>
  <c r="Y141" i="5"/>
  <c r="Y139" i="5"/>
  <c r="Y110" i="5"/>
  <c r="T142" i="5"/>
  <c r="S142" i="5"/>
  <c r="Q52" i="5"/>
  <c r="Q61" i="5" s="1"/>
  <c r="S52" i="5"/>
  <c r="S61" i="5" s="1"/>
  <c r="M52" i="5"/>
  <c r="M61" i="5" s="1"/>
  <c r="N51" i="5"/>
  <c r="N60" i="5" s="1"/>
  <c r="O51" i="5"/>
  <c r="O60" i="5" s="1"/>
  <c r="U51" i="5"/>
  <c r="U60" i="5" s="1"/>
  <c r="V51" i="5"/>
  <c r="V60" i="5" s="1"/>
  <c r="W51" i="5"/>
  <c r="W60" i="5" s="1"/>
  <c r="Q50" i="5"/>
  <c r="Q59" i="5" s="1"/>
  <c r="R50" i="5"/>
  <c r="R59" i="5" s="1"/>
  <c r="S50" i="5"/>
  <c r="S59" i="5" s="1"/>
  <c r="M50" i="5"/>
  <c r="M59" i="5" s="1"/>
  <c r="M68" i="5" s="1"/>
  <c r="N49" i="5"/>
  <c r="N58" i="5" s="1"/>
  <c r="O49" i="5"/>
  <c r="U49" i="5"/>
  <c r="U58" i="5" s="1"/>
  <c r="V49" i="5"/>
  <c r="V58" i="5" s="1"/>
  <c r="W49" i="5"/>
  <c r="R48" i="5"/>
  <c r="R57" i="5" s="1"/>
  <c r="S48" i="5"/>
  <c r="S57" i="5" s="1"/>
  <c r="M48" i="5"/>
  <c r="M57" i="5" s="1"/>
  <c r="T44" i="5"/>
  <c r="J20" i="7" s="1"/>
  <c r="S44" i="5"/>
  <c r="I20" i="7" s="1"/>
  <c r="R44" i="5"/>
  <c r="H20" i="7" s="1"/>
  <c r="M44" i="5"/>
  <c r="C20" i="7" s="1"/>
  <c r="O52" i="5"/>
  <c r="P52" i="5"/>
  <c r="P61" i="5" s="1"/>
  <c r="R52" i="5"/>
  <c r="T52" i="5"/>
  <c r="T61" i="5" s="1"/>
  <c r="U52" i="5"/>
  <c r="V52" i="5"/>
  <c r="W52" i="5"/>
  <c r="W61" i="5" s="1"/>
  <c r="AB70" i="5" s="1"/>
  <c r="X52" i="5"/>
  <c r="X61" i="5" s="1"/>
  <c r="AC70" i="5" s="1"/>
  <c r="P51" i="5"/>
  <c r="P60" i="5" s="1"/>
  <c r="X51" i="5"/>
  <c r="X60" i="5" s="1"/>
  <c r="AC69" i="5" s="1"/>
  <c r="Y41" i="5"/>
  <c r="D9" i="23" s="1"/>
  <c r="O50" i="5"/>
  <c r="O59" i="5" s="1"/>
  <c r="T50" i="5"/>
  <c r="U50" i="5"/>
  <c r="W50" i="5"/>
  <c r="W59" i="5" s="1"/>
  <c r="X50" i="5"/>
  <c r="X59" i="5" s="1"/>
  <c r="Q49" i="5"/>
  <c r="Q58" i="5" s="1"/>
  <c r="S49" i="5"/>
  <c r="S58" i="5" s="1"/>
  <c r="Y40" i="5"/>
  <c r="D8" i="23" s="1"/>
  <c r="O44" i="5"/>
  <c r="E20" i="7" s="1"/>
  <c r="P44" i="5"/>
  <c r="F20" i="7" s="1"/>
  <c r="T48" i="5"/>
  <c r="T57" i="5" s="1"/>
  <c r="U44" i="5"/>
  <c r="K20" i="7" s="1"/>
  <c r="V44" i="5"/>
  <c r="L20" i="7" s="1"/>
  <c r="W48" i="5"/>
  <c r="X44" i="5"/>
  <c r="Y39" i="5"/>
  <c r="D7" i="23" s="1"/>
  <c r="Y43" i="5"/>
  <c r="D11" i="23" s="1"/>
  <c r="N160" i="5" l="1"/>
  <c r="Y159" i="5"/>
  <c r="Y236" i="5"/>
  <c r="W231" i="5"/>
  <c r="O151" i="5"/>
  <c r="R89" i="19"/>
  <c r="R91" i="19"/>
  <c r="R199" i="19" s="1"/>
  <c r="R74" i="19"/>
  <c r="R181" i="19" s="1"/>
  <c r="R88" i="19"/>
  <c r="R93" i="19"/>
  <c r="R97" i="19"/>
  <c r="R101" i="19"/>
  <c r="R54" i="19"/>
  <c r="R161" i="19" s="1"/>
  <c r="R55" i="19"/>
  <c r="R62" i="19"/>
  <c r="R63" i="19"/>
  <c r="R40" i="19"/>
  <c r="R90" i="19"/>
  <c r="R79" i="19"/>
  <c r="R186" i="19" s="1"/>
  <c r="R52" i="19"/>
  <c r="R159" i="19" s="1"/>
  <c r="R92" i="19"/>
  <c r="R96" i="19"/>
  <c r="R100" i="19"/>
  <c r="R208" i="19" s="1"/>
  <c r="R77" i="19"/>
  <c r="R184" i="19" s="1"/>
  <c r="R78" i="19"/>
  <c r="R80" i="19"/>
  <c r="R81" i="19"/>
  <c r="R56" i="19"/>
  <c r="R57" i="19"/>
  <c r="R164" i="19" s="1"/>
  <c r="R64" i="19"/>
  <c r="R171" i="19" s="1"/>
  <c r="R65" i="19"/>
  <c r="R41" i="19"/>
  <c r="R147" i="19" s="1"/>
  <c r="R42" i="19"/>
  <c r="R47" i="19"/>
  <c r="R18" i="19"/>
  <c r="R124" i="19" s="1"/>
  <c r="R20" i="19"/>
  <c r="R126" i="19" s="1"/>
  <c r="R22" i="19"/>
  <c r="R128" i="19" s="1"/>
  <c r="R24" i="19"/>
  <c r="R26" i="19"/>
  <c r="R132" i="19" s="1"/>
  <c r="R28" i="19"/>
  <c r="R134" i="19" s="1"/>
  <c r="R30" i="19"/>
  <c r="R136" i="19" s="1"/>
  <c r="R32" i="19"/>
  <c r="R138" i="19" s="1"/>
  <c r="R34" i="19"/>
  <c r="R140" i="19" s="1"/>
  <c r="R75" i="19"/>
  <c r="R76" i="19"/>
  <c r="R95" i="19"/>
  <c r="R99" i="19"/>
  <c r="R104" i="19"/>
  <c r="R82" i="19"/>
  <c r="R189" i="19" s="1"/>
  <c r="R83" i="19"/>
  <c r="R190" i="19" s="1"/>
  <c r="R58" i="19"/>
  <c r="R165" i="19" s="1"/>
  <c r="R59" i="19"/>
  <c r="R166" i="19" s="1"/>
  <c r="R66" i="19"/>
  <c r="R67" i="19"/>
  <c r="R94" i="19"/>
  <c r="R202" i="19" s="1"/>
  <c r="R98" i="19"/>
  <c r="R102" i="19"/>
  <c r="R87" i="19"/>
  <c r="R195" i="19" s="1"/>
  <c r="R53" i="19"/>
  <c r="R60" i="19"/>
  <c r="R167" i="19" s="1"/>
  <c r="R61" i="19"/>
  <c r="R68" i="19"/>
  <c r="R69" i="19"/>
  <c r="R45" i="19"/>
  <c r="R19" i="19"/>
  <c r="R125" i="19" s="1"/>
  <c r="R21" i="19"/>
  <c r="R127" i="19" s="1"/>
  <c r="R23" i="19"/>
  <c r="R129" i="19" s="1"/>
  <c r="R25" i="19"/>
  <c r="R131" i="19" s="1"/>
  <c r="R27" i="19"/>
  <c r="R133" i="19" s="1"/>
  <c r="R29" i="19"/>
  <c r="R135" i="19" s="1"/>
  <c r="R31" i="19"/>
  <c r="R33" i="19"/>
  <c r="R139" i="19" s="1"/>
  <c r="R48" i="19"/>
  <c r="R154" i="19" s="1"/>
  <c r="R103" i="19"/>
  <c r="R44" i="19"/>
  <c r="R43" i="19"/>
  <c r="R149" i="19" s="1"/>
  <c r="R39" i="19"/>
  <c r="R145" i="19" s="1"/>
  <c r="R17" i="19"/>
  <c r="R46" i="19"/>
  <c r="P191" i="19"/>
  <c r="R13" i="19"/>
  <c r="R5" i="19"/>
  <c r="R8" i="19"/>
  <c r="R7" i="19"/>
  <c r="R11" i="19"/>
  <c r="R6" i="19"/>
  <c r="R12" i="19"/>
  <c r="R10" i="19"/>
  <c r="R9" i="19"/>
  <c r="R4" i="19"/>
  <c r="P177" i="19"/>
  <c r="P213" i="19"/>
  <c r="AD151" i="5"/>
  <c r="F17" i="12" s="1"/>
  <c r="K29" i="14" s="1"/>
  <c r="Q209" i="19"/>
  <c r="Q199" i="19"/>
  <c r="Q202" i="19"/>
  <c r="Q211" i="19"/>
  <c r="Q208" i="19"/>
  <c r="Q207" i="19"/>
  <c r="Q212" i="19"/>
  <c r="Q190" i="19"/>
  <c r="Q184" i="19"/>
  <c r="J113" i="7"/>
  <c r="Q186" i="19"/>
  <c r="Q189" i="19"/>
  <c r="Q161" i="19"/>
  <c r="Q167" i="19"/>
  <c r="Q164" i="19"/>
  <c r="Q165" i="19"/>
  <c r="Q171" i="19"/>
  <c r="Q166" i="19"/>
  <c r="Q169" i="19"/>
  <c r="Q173" i="19"/>
  <c r="Q176" i="19"/>
  <c r="Q149" i="19"/>
  <c r="J69" i="7"/>
  <c r="J71" i="7" s="1"/>
  <c r="Q147" i="19"/>
  <c r="Q154" i="19"/>
  <c r="M151" i="5"/>
  <c r="AD160" i="5"/>
  <c r="F7" i="12" s="1"/>
  <c r="E30" i="14" s="1"/>
  <c r="Y150" i="5"/>
  <c r="O69" i="5"/>
  <c r="M66" i="5"/>
  <c r="M70" i="5"/>
  <c r="Q70" i="19"/>
  <c r="L63" i="7" s="1"/>
  <c r="Q117" i="19"/>
  <c r="Q138" i="19"/>
  <c r="P119" i="19"/>
  <c r="L24" i="15" s="1"/>
  <c r="Q112" i="19"/>
  <c r="Q110" i="19"/>
  <c r="Q126" i="19"/>
  <c r="K104" i="7"/>
  <c r="K105" i="7" s="1"/>
  <c r="Q14" i="19"/>
  <c r="Q109" i="19"/>
  <c r="K64" i="7"/>
  <c r="K65" i="7" s="1"/>
  <c r="S3" i="19"/>
  <c r="Q133" i="19"/>
  <c r="Q123" i="19"/>
  <c r="Q35" i="19"/>
  <c r="L24" i="7" s="1"/>
  <c r="Q113" i="19"/>
  <c r="Q111" i="19"/>
  <c r="Q114" i="19"/>
  <c r="K96" i="7"/>
  <c r="Q129" i="19"/>
  <c r="Q118" i="19"/>
  <c r="Q136" i="19"/>
  <c r="Q105" i="19"/>
  <c r="L103" i="7" s="1"/>
  <c r="L104" i="7" s="1"/>
  <c r="L105" i="7" s="1"/>
  <c r="Q127" i="19"/>
  <c r="Q84" i="19"/>
  <c r="L95" i="7" s="1"/>
  <c r="L96" i="7" s="1"/>
  <c r="I111" i="7"/>
  <c r="Q139" i="19"/>
  <c r="Q49" i="19"/>
  <c r="Q116" i="19"/>
  <c r="Q115" i="19"/>
  <c r="Q132" i="19"/>
  <c r="N231" i="5"/>
  <c r="Y228" i="5"/>
  <c r="Y230" i="5"/>
  <c r="AD58" i="2"/>
  <c r="AE62" i="2" s="1"/>
  <c r="Y148" i="5"/>
  <c r="P231" i="5"/>
  <c r="G5" i="11"/>
  <c r="H19" i="11" s="1"/>
  <c r="R160" i="5"/>
  <c r="K20" i="11"/>
  <c r="K24" i="11"/>
  <c r="K7" i="11"/>
  <c r="K12" i="11"/>
  <c r="K10" i="11"/>
  <c r="K17" i="11"/>
  <c r="K38" i="11"/>
  <c r="K43" i="11"/>
  <c r="K22" i="11"/>
  <c r="K51" i="11"/>
  <c r="K57" i="11"/>
  <c r="K45" i="11"/>
  <c r="K8" i="11"/>
  <c r="K29" i="11"/>
  <c r="K5" i="11"/>
  <c r="K16" i="11"/>
  <c r="K15" i="11"/>
  <c r="K56" i="11"/>
  <c r="K30" i="11"/>
  <c r="K60" i="11"/>
  <c r="K42" i="11"/>
  <c r="K13" i="11"/>
  <c r="K58" i="11"/>
  <c r="K46" i="11"/>
  <c r="K14" i="11"/>
  <c r="K34" i="11"/>
  <c r="K26" i="11"/>
  <c r="AA43" i="5"/>
  <c r="AB43" i="5" s="1"/>
  <c r="D11" i="8"/>
  <c r="AA39" i="5"/>
  <c r="AB39" i="5" s="1"/>
  <c r="D7" i="8"/>
  <c r="AA40" i="5"/>
  <c r="AB40" i="5" s="1"/>
  <c r="D8" i="8"/>
  <c r="D9" i="8"/>
  <c r="AA41" i="5"/>
  <c r="AB41" i="5" s="1"/>
  <c r="P160" i="5"/>
  <c r="Y235" i="5"/>
  <c r="V240" i="5"/>
  <c r="Y238" i="5"/>
  <c r="P240" i="5"/>
  <c r="Y237" i="5"/>
  <c r="S240" i="5"/>
  <c r="Y239" i="5"/>
  <c r="U240" i="5"/>
  <c r="Y147" i="5"/>
  <c r="P151" i="5"/>
  <c r="P85" i="7"/>
  <c r="P61" i="7"/>
  <c r="P45" i="7"/>
  <c r="G71" i="7"/>
  <c r="P101" i="7"/>
  <c r="P107" i="7"/>
  <c r="P67" i="7"/>
  <c r="G73" i="7"/>
  <c r="G111" i="7"/>
  <c r="Y195" i="5"/>
  <c r="Y155" i="5"/>
  <c r="Y157" i="5"/>
  <c r="AA204" i="5"/>
  <c r="H5" i="12" s="1"/>
  <c r="F29" i="14" s="1"/>
  <c r="Y115" i="5"/>
  <c r="R68" i="5"/>
  <c r="V67" i="5"/>
  <c r="X69" i="5"/>
  <c r="AB69" i="5"/>
  <c r="AC68" i="5"/>
  <c r="AA69" i="5"/>
  <c r="AB68" i="5"/>
  <c r="Y226" i="5"/>
  <c r="Y146" i="5"/>
  <c r="Y222" i="5"/>
  <c r="Y142" i="5"/>
  <c r="AA124" i="5"/>
  <c r="F5" i="12" s="1"/>
  <c r="E29" i="14" s="1"/>
  <c r="N44" i="5"/>
  <c r="D20" i="7" s="1"/>
  <c r="W44" i="5"/>
  <c r="M20" i="7" s="1"/>
  <c r="P48" i="5"/>
  <c r="P57" i="5" s="1"/>
  <c r="S66" i="5" s="1"/>
  <c r="P50" i="5"/>
  <c r="P59" i="5" s="1"/>
  <c r="P68" i="5" s="1"/>
  <c r="T51" i="5"/>
  <c r="T60" i="5" s="1"/>
  <c r="O48" i="5"/>
  <c r="O53" i="5" s="1"/>
  <c r="E21" i="7" s="1"/>
  <c r="E30" i="7" s="1"/>
  <c r="O58" i="5"/>
  <c r="O67" i="5" s="1"/>
  <c r="Q48" i="5"/>
  <c r="V61" i="5"/>
  <c r="X48" i="5"/>
  <c r="X57" i="5" s="1"/>
  <c r="AC66" i="5" s="1"/>
  <c r="T49" i="5"/>
  <c r="U61" i="5"/>
  <c r="W70" i="5" s="1"/>
  <c r="T59" i="5"/>
  <c r="T68" i="5" s="1"/>
  <c r="W57" i="5"/>
  <c r="AB66" i="5" s="1"/>
  <c r="S51" i="5"/>
  <c r="S53" i="5" s="1"/>
  <c r="I21" i="7" s="1"/>
  <c r="I30" i="7" s="1"/>
  <c r="Q44" i="5"/>
  <c r="G20" i="7" s="1"/>
  <c r="R61" i="5"/>
  <c r="S70" i="5" s="1"/>
  <c r="V48" i="5"/>
  <c r="N48" i="5"/>
  <c r="N57" i="5" s="1"/>
  <c r="R49" i="5"/>
  <c r="R58" i="5" s="1"/>
  <c r="V50" i="5"/>
  <c r="V59" i="5" s="1"/>
  <c r="N50" i="5"/>
  <c r="R51" i="5"/>
  <c r="R60" i="5" s="1"/>
  <c r="N52" i="5"/>
  <c r="N61" i="5" s="1"/>
  <c r="N70" i="5" s="1"/>
  <c r="U48" i="5"/>
  <c r="U57" i="5" s="1"/>
  <c r="M49" i="5"/>
  <c r="M58" i="5" s="1"/>
  <c r="M67" i="5" s="1"/>
  <c r="M51" i="5"/>
  <c r="Q51" i="5"/>
  <c r="Q60" i="5" s="1"/>
  <c r="Q69" i="5" s="1"/>
  <c r="X49" i="5"/>
  <c r="X58" i="5" s="1"/>
  <c r="AA67" i="5" s="1"/>
  <c r="P49" i="5"/>
  <c r="P58" i="5" s="1"/>
  <c r="S67" i="5" s="1"/>
  <c r="W53" i="5"/>
  <c r="M21" i="7" s="1"/>
  <c r="W58" i="5"/>
  <c r="O61" i="5"/>
  <c r="U59" i="5"/>
  <c r="Y42" i="5"/>
  <c r="D10" i="23" s="1"/>
  <c r="D12" i="23" s="1"/>
  <c r="N16" i="5"/>
  <c r="N25" i="5" s="1"/>
  <c r="O16" i="5"/>
  <c r="P16" i="5"/>
  <c r="P25" i="5" s="1"/>
  <c r="Q16" i="5"/>
  <c r="R16" i="5"/>
  <c r="S16" i="5"/>
  <c r="T16" i="5"/>
  <c r="U16" i="5"/>
  <c r="U25" i="5" s="1"/>
  <c r="V16" i="5"/>
  <c r="V25" i="5" s="1"/>
  <c r="W16" i="5"/>
  <c r="W25" i="5" s="1"/>
  <c r="X16" i="5"/>
  <c r="X25" i="5" s="1"/>
  <c r="M16" i="5"/>
  <c r="N15" i="5"/>
  <c r="O15" i="5"/>
  <c r="P15" i="5"/>
  <c r="P24" i="5" s="1"/>
  <c r="Q15" i="5"/>
  <c r="Q24" i="5" s="1"/>
  <c r="R15" i="5"/>
  <c r="R24" i="5" s="1"/>
  <c r="S15" i="5"/>
  <c r="S24" i="5" s="1"/>
  <c r="S33" i="5" s="1"/>
  <c r="T15" i="5"/>
  <c r="T24" i="5" s="1"/>
  <c r="T33" i="5" s="1"/>
  <c r="U15" i="5"/>
  <c r="V15" i="5"/>
  <c r="W15" i="5"/>
  <c r="X15" i="5"/>
  <c r="X24" i="5" s="1"/>
  <c r="M15" i="5"/>
  <c r="N14" i="5"/>
  <c r="O14" i="5"/>
  <c r="O23" i="5" s="1"/>
  <c r="P14" i="5"/>
  <c r="Q14" i="5"/>
  <c r="R14" i="5"/>
  <c r="S14" i="5"/>
  <c r="S23" i="5" s="1"/>
  <c r="T14" i="5"/>
  <c r="T23" i="5" s="1"/>
  <c r="U14" i="5"/>
  <c r="U23" i="5" s="1"/>
  <c r="V14" i="5"/>
  <c r="W14" i="5"/>
  <c r="W23" i="5" s="1"/>
  <c r="X14" i="5"/>
  <c r="M14" i="5"/>
  <c r="N13" i="5"/>
  <c r="N22" i="5" s="1"/>
  <c r="O13" i="5"/>
  <c r="O22" i="5" s="1"/>
  <c r="P13" i="5"/>
  <c r="P22" i="5" s="1"/>
  <c r="Q13" i="5"/>
  <c r="R13" i="5"/>
  <c r="R22" i="5" s="1"/>
  <c r="R31" i="5" s="1"/>
  <c r="S13" i="5"/>
  <c r="S22" i="5" s="1"/>
  <c r="S31" i="5" s="1"/>
  <c r="T13" i="5"/>
  <c r="U13" i="5"/>
  <c r="V13" i="5"/>
  <c r="V22" i="5" s="1"/>
  <c r="W13" i="5"/>
  <c r="W22" i="5" s="1"/>
  <c r="X13" i="5"/>
  <c r="X22" i="5" s="1"/>
  <c r="M13" i="5"/>
  <c r="N12" i="5"/>
  <c r="N21" i="5" s="1"/>
  <c r="O12" i="5"/>
  <c r="P12" i="5"/>
  <c r="Q12" i="5"/>
  <c r="Q21" i="5" s="1"/>
  <c r="R12" i="5"/>
  <c r="R21" i="5" s="1"/>
  <c r="S12" i="5"/>
  <c r="S21" i="5" s="1"/>
  <c r="T12" i="5"/>
  <c r="U12" i="5"/>
  <c r="V12" i="5"/>
  <c r="W12" i="5"/>
  <c r="X12" i="5"/>
  <c r="M12" i="5"/>
  <c r="M21" i="5" s="1"/>
  <c r="K14" i="5"/>
  <c r="K15" i="5"/>
  <c r="K16" i="5"/>
  <c r="K13" i="5"/>
  <c r="K12" i="5"/>
  <c r="Y5" i="5"/>
  <c r="E58" i="16" s="1"/>
  <c r="Y6" i="5"/>
  <c r="F58" i="16" s="1"/>
  <c r="Y7" i="5"/>
  <c r="G58" i="16" s="1"/>
  <c r="Y8" i="5"/>
  <c r="H58" i="16" s="1"/>
  <c r="Y4" i="5"/>
  <c r="D58" i="16" s="1"/>
  <c r="U68" i="5" l="1"/>
  <c r="S11" i="19"/>
  <c r="W116" i="19" s="1"/>
  <c r="S4" i="19"/>
  <c r="W109" i="19" s="1"/>
  <c r="S12" i="19"/>
  <c r="W117" i="19" s="1"/>
  <c r="S5" i="19"/>
  <c r="W110" i="19" s="1"/>
  <c r="S13" i="19"/>
  <c r="W118" i="19" s="1"/>
  <c r="S6" i="19"/>
  <c r="W111" i="19" s="1"/>
  <c r="S7" i="19"/>
  <c r="W112" i="19" s="1"/>
  <c r="S9" i="19"/>
  <c r="W114" i="19" s="1"/>
  <c r="S10" i="19"/>
  <c r="S8" i="19"/>
  <c r="W113" i="19" s="1"/>
  <c r="O70" i="5"/>
  <c r="V70" i="5"/>
  <c r="Q67" i="5"/>
  <c r="N67" i="5"/>
  <c r="Y231" i="5"/>
  <c r="K69" i="7"/>
  <c r="K73" i="7" s="1"/>
  <c r="Q191" i="19"/>
  <c r="S88" i="19"/>
  <c r="S196" i="19" s="1"/>
  <c r="S90" i="19"/>
  <c r="S198" i="19" s="1"/>
  <c r="S92" i="19"/>
  <c r="W200" i="19" s="1"/>
  <c r="S94" i="19"/>
  <c r="U94" i="19" s="1"/>
  <c r="S96" i="19"/>
  <c r="W204" i="19" s="1"/>
  <c r="S98" i="19"/>
  <c r="S206" i="19" s="1"/>
  <c r="S100" i="19"/>
  <c r="W208" i="19" s="1"/>
  <c r="S102" i="19"/>
  <c r="S210" i="19" s="1"/>
  <c r="S104" i="19"/>
  <c r="S212" i="19" s="1"/>
  <c r="S75" i="19"/>
  <c r="W182" i="19" s="1"/>
  <c r="S77" i="19"/>
  <c r="W184" i="19" s="1"/>
  <c r="S79" i="19"/>
  <c r="S89" i="19"/>
  <c r="S197" i="19" s="1"/>
  <c r="S91" i="19"/>
  <c r="U91" i="19" s="1"/>
  <c r="S93" i="19"/>
  <c r="W201" i="19" s="1"/>
  <c r="S95" i="19"/>
  <c r="S203" i="19" s="1"/>
  <c r="S97" i="19"/>
  <c r="S205" i="19" s="1"/>
  <c r="S99" i="19"/>
  <c r="W207" i="19" s="1"/>
  <c r="S101" i="19"/>
  <c r="S209" i="19" s="1"/>
  <c r="S103" i="19"/>
  <c r="S211" i="19" s="1"/>
  <c r="S76" i="19"/>
  <c r="W183" i="19" s="1"/>
  <c r="S78" i="19"/>
  <c r="S185" i="19" s="1"/>
  <c r="S80" i="19"/>
  <c r="S187" i="19" s="1"/>
  <c r="S82" i="19"/>
  <c r="W189" i="19" s="1"/>
  <c r="S54" i="19"/>
  <c r="S56" i="19"/>
  <c r="S163" i="19" s="1"/>
  <c r="S58" i="19"/>
  <c r="S60" i="19"/>
  <c r="S62" i="19"/>
  <c r="S169" i="19" s="1"/>
  <c r="S64" i="19"/>
  <c r="S66" i="19"/>
  <c r="S68" i="19"/>
  <c r="S175" i="19" s="1"/>
  <c r="S41" i="19"/>
  <c r="U41" i="19" s="1"/>
  <c r="S43" i="19"/>
  <c r="U43" i="19" s="1"/>
  <c r="S45" i="19"/>
  <c r="S151" i="19" s="1"/>
  <c r="S52" i="19"/>
  <c r="S159" i="19" s="1"/>
  <c r="U159" i="19" s="1"/>
  <c r="S55" i="19"/>
  <c r="S162" i="19" s="1"/>
  <c r="S63" i="19"/>
  <c r="S40" i="19"/>
  <c r="S146" i="19" s="1"/>
  <c r="S32" i="19"/>
  <c r="W138" i="19" s="1"/>
  <c r="Z138" i="19" s="1"/>
  <c r="S81" i="19"/>
  <c r="S188" i="19" s="1"/>
  <c r="S57" i="19"/>
  <c r="S65" i="19"/>
  <c r="S172" i="19" s="1"/>
  <c r="S42" i="19"/>
  <c r="U42" i="19" s="1"/>
  <c r="S47" i="19"/>
  <c r="S153" i="19" s="1"/>
  <c r="S18" i="19"/>
  <c r="W124" i="19" s="1"/>
  <c r="Z124" i="19" s="1"/>
  <c r="S20" i="19"/>
  <c r="S22" i="19"/>
  <c r="W128" i="19" s="1"/>
  <c r="Z128" i="19" s="1"/>
  <c r="S24" i="19"/>
  <c r="S26" i="19"/>
  <c r="S28" i="19"/>
  <c r="W134" i="19" s="1"/>
  <c r="Z134" i="19" s="1"/>
  <c r="S30" i="19"/>
  <c r="W136" i="19" s="1"/>
  <c r="Z136" i="19" s="1"/>
  <c r="S74" i="19"/>
  <c r="W181" i="19" s="1"/>
  <c r="S39" i="19"/>
  <c r="S145" i="19" s="1"/>
  <c r="U145" i="19" s="1"/>
  <c r="S53" i="19"/>
  <c r="S160" i="19" s="1"/>
  <c r="S31" i="19"/>
  <c r="S33" i="19"/>
  <c r="W139" i="19" s="1"/>
  <c r="Z139" i="19" s="1"/>
  <c r="S59" i="19"/>
  <c r="S87" i="19"/>
  <c r="W195" i="19" s="1"/>
  <c r="S34" i="19"/>
  <c r="W140" i="19" s="1"/>
  <c r="Z140" i="19" s="1"/>
  <c r="S83" i="19"/>
  <c r="W190" i="19" s="1"/>
  <c r="S48" i="19"/>
  <c r="S29" i="19"/>
  <c r="W135" i="19" s="1"/>
  <c r="Z135" i="19" s="1"/>
  <c r="S17" i="19"/>
  <c r="W123" i="19" s="1"/>
  <c r="S27" i="19"/>
  <c r="S21" i="19"/>
  <c r="S61" i="19"/>
  <c r="U61" i="19" s="1"/>
  <c r="S25" i="19"/>
  <c r="W131" i="19" s="1"/>
  <c r="Z131" i="19" s="1"/>
  <c r="S46" i="19"/>
  <c r="S23" i="19"/>
  <c r="W129" i="19" s="1"/>
  <c r="Z129" i="19" s="1"/>
  <c r="S69" i="19"/>
  <c r="S176" i="19" s="1"/>
  <c r="S19" i="19"/>
  <c r="S67" i="19"/>
  <c r="S44" i="19"/>
  <c r="S150" i="19" s="1"/>
  <c r="Q213" i="19"/>
  <c r="Q177" i="19"/>
  <c r="W115" i="19"/>
  <c r="J73" i="7"/>
  <c r="R197" i="19"/>
  <c r="W210" i="19"/>
  <c r="R210" i="19"/>
  <c r="R209" i="19"/>
  <c r="R203" i="19"/>
  <c r="R206" i="19"/>
  <c r="R201" i="19"/>
  <c r="R204" i="19"/>
  <c r="R212" i="19"/>
  <c r="R205" i="19"/>
  <c r="R196" i="19"/>
  <c r="R207" i="19"/>
  <c r="R200" i="19"/>
  <c r="R211" i="19"/>
  <c r="R198" i="19"/>
  <c r="W187" i="19"/>
  <c r="R187" i="19"/>
  <c r="R182" i="19"/>
  <c r="R185" i="19"/>
  <c r="R183" i="19"/>
  <c r="R188" i="19"/>
  <c r="W160" i="19"/>
  <c r="R160" i="19"/>
  <c r="W168" i="19"/>
  <c r="R168" i="19"/>
  <c r="W172" i="19"/>
  <c r="R172" i="19"/>
  <c r="W174" i="19"/>
  <c r="R174" i="19"/>
  <c r="W163" i="19"/>
  <c r="R163" i="19"/>
  <c r="W162" i="19"/>
  <c r="R162" i="19"/>
  <c r="W169" i="19"/>
  <c r="R169" i="19"/>
  <c r="W176" i="19"/>
  <c r="R176" i="19"/>
  <c r="W173" i="19"/>
  <c r="R173" i="19"/>
  <c r="W170" i="19"/>
  <c r="R170" i="19"/>
  <c r="W175" i="19"/>
  <c r="R175" i="19"/>
  <c r="W150" i="19"/>
  <c r="R150" i="19"/>
  <c r="W152" i="19"/>
  <c r="R152" i="19"/>
  <c r="W146" i="19"/>
  <c r="R146" i="19"/>
  <c r="W151" i="19"/>
  <c r="R151" i="19"/>
  <c r="W153" i="19"/>
  <c r="R153" i="19"/>
  <c r="W148" i="19"/>
  <c r="R148" i="19"/>
  <c r="K109" i="7"/>
  <c r="X66" i="5"/>
  <c r="J58" i="16"/>
  <c r="W58" i="16"/>
  <c r="W66" i="16" s="1"/>
  <c r="U66" i="5"/>
  <c r="N66" i="5"/>
  <c r="R69" i="5"/>
  <c r="W165" i="19"/>
  <c r="R114" i="19"/>
  <c r="L16" i="7"/>
  <c r="R110" i="19"/>
  <c r="W145" i="19"/>
  <c r="R49" i="19"/>
  <c r="M55" i="7" s="1"/>
  <c r="M56" i="7" s="1"/>
  <c r="R105" i="19"/>
  <c r="M103" i="7" s="1"/>
  <c r="M104" i="7" s="1"/>
  <c r="M105" i="7" s="1"/>
  <c r="L64" i="7"/>
  <c r="L65" i="7" s="1"/>
  <c r="L25" i="7"/>
  <c r="L26" i="7" s="1"/>
  <c r="R84" i="19"/>
  <c r="M95" i="7" s="1"/>
  <c r="R137" i="19"/>
  <c r="W167" i="19"/>
  <c r="R112" i="19"/>
  <c r="R115" i="19"/>
  <c r="W149" i="19"/>
  <c r="W164" i="19"/>
  <c r="R14" i="19"/>
  <c r="M16" i="7" s="1"/>
  <c r="M17" i="7" s="1"/>
  <c r="M18" i="7" s="1"/>
  <c r="R109" i="19"/>
  <c r="R118" i="19"/>
  <c r="W186" i="19"/>
  <c r="W154" i="19"/>
  <c r="R123" i="19"/>
  <c r="R35" i="19"/>
  <c r="M24" i="7" s="1"/>
  <c r="W147" i="19"/>
  <c r="W159" i="19"/>
  <c r="R70" i="19"/>
  <c r="M63" i="7" s="1"/>
  <c r="M64" i="7" s="1"/>
  <c r="M65" i="7" s="1"/>
  <c r="L55" i="7"/>
  <c r="L97" i="7"/>
  <c r="L109" i="7"/>
  <c r="R116" i="19"/>
  <c r="R130" i="19"/>
  <c r="W161" i="19"/>
  <c r="R111" i="19"/>
  <c r="W171" i="19"/>
  <c r="Q141" i="19"/>
  <c r="W166" i="19"/>
  <c r="R113" i="19"/>
  <c r="K97" i="7"/>
  <c r="H38" i="19"/>
  <c r="I38" i="19" s="1"/>
  <c r="J38" i="19" s="1"/>
  <c r="K38" i="19" s="1"/>
  <c r="L38" i="19" s="1"/>
  <c r="M38" i="19" s="1"/>
  <c r="N38" i="19" s="1"/>
  <c r="O38" i="19" s="1"/>
  <c r="P38" i="19" s="1"/>
  <c r="Q38" i="19" s="1"/>
  <c r="R38" i="19" s="1"/>
  <c r="S38" i="19" s="1"/>
  <c r="H73" i="19" s="1"/>
  <c r="R117" i="19"/>
  <c r="Q119" i="19"/>
  <c r="M24" i="15" s="1"/>
  <c r="G8" i="11"/>
  <c r="G10" i="11" s="1"/>
  <c r="G26" i="11" s="1"/>
  <c r="H26" i="11" s="1"/>
  <c r="AD34" i="2"/>
  <c r="H56" i="11"/>
  <c r="H43" i="11"/>
  <c r="H57" i="11"/>
  <c r="H14" i="11"/>
  <c r="H34" i="11"/>
  <c r="H13" i="11"/>
  <c r="H29" i="11"/>
  <c r="H16" i="11"/>
  <c r="H42" i="11"/>
  <c r="H22" i="11"/>
  <c r="H15" i="11"/>
  <c r="H30" i="11"/>
  <c r="H60" i="11"/>
  <c r="H11" i="11"/>
  <c r="H51" i="11"/>
  <c r="H20" i="11"/>
  <c r="H45" i="11"/>
  <c r="H24" i="11"/>
  <c r="H58" i="11"/>
  <c r="H5" i="11"/>
  <c r="H7" i="11"/>
  <c r="H38" i="11"/>
  <c r="H12" i="11"/>
  <c r="H46" i="11"/>
  <c r="H17" i="11"/>
  <c r="Y151" i="5"/>
  <c r="AD69" i="5"/>
  <c r="K21" i="5"/>
  <c r="K30" i="5" s="1"/>
  <c r="K39" i="5" s="1"/>
  <c r="B7" i="23" s="1"/>
  <c r="F7" i="8"/>
  <c r="Y44" i="5"/>
  <c r="D10" i="8"/>
  <c r="D12" i="8" s="1"/>
  <c r="D8" i="11" s="1"/>
  <c r="AA42" i="5"/>
  <c r="AB42" i="5" s="1"/>
  <c r="AB44" i="5" s="1"/>
  <c r="K24" i="5"/>
  <c r="K33" i="5" s="1"/>
  <c r="K42" i="5" s="1"/>
  <c r="B10" i="23" s="1"/>
  <c r="F10" i="8"/>
  <c r="K23" i="5"/>
  <c r="K32" i="5" s="1"/>
  <c r="K41" i="5" s="1"/>
  <c r="B9" i="23" s="1"/>
  <c r="F9" i="8"/>
  <c r="K22" i="5"/>
  <c r="K31" i="5" s="1"/>
  <c r="K40" i="5" s="1"/>
  <c r="B8" i="23" s="1"/>
  <c r="F8" i="8"/>
  <c r="K25" i="5"/>
  <c r="K34" i="5" s="1"/>
  <c r="K43" i="5" s="1"/>
  <c r="B11" i="23" s="1"/>
  <c r="F11" i="8"/>
  <c r="Y240" i="5"/>
  <c r="Y160" i="5"/>
  <c r="E22" i="7"/>
  <c r="I22" i="7"/>
  <c r="M22" i="7"/>
  <c r="Y50" i="5"/>
  <c r="R67" i="5"/>
  <c r="O32" i="5"/>
  <c r="Q53" i="5"/>
  <c r="G21" i="7" s="1"/>
  <c r="R53" i="5"/>
  <c r="H21" i="7" s="1"/>
  <c r="Q70" i="5"/>
  <c r="U69" i="5"/>
  <c r="X68" i="5"/>
  <c r="R70" i="5"/>
  <c r="P67" i="5"/>
  <c r="X70" i="5"/>
  <c r="AA70" i="5"/>
  <c r="AD70" i="5" s="1"/>
  <c r="AB67" i="5"/>
  <c r="W68" i="5"/>
  <c r="S68" i="5"/>
  <c r="T70" i="5"/>
  <c r="U70" i="5"/>
  <c r="W69" i="5"/>
  <c r="X67" i="5"/>
  <c r="AC67" i="5"/>
  <c r="V68" i="5"/>
  <c r="AA68" i="5"/>
  <c r="AD68" i="5" s="1"/>
  <c r="X34" i="5"/>
  <c r="AC79" i="5" s="1"/>
  <c r="W34" i="5"/>
  <c r="AB79" i="5" s="1"/>
  <c r="V34" i="5"/>
  <c r="AA79" i="5" s="1"/>
  <c r="P34" i="5"/>
  <c r="O25" i="5"/>
  <c r="O34" i="5" s="1"/>
  <c r="Y61" i="5"/>
  <c r="P70" i="5"/>
  <c r="N34" i="5"/>
  <c r="R33" i="5"/>
  <c r="R62" i="5"/>
  <c r="Q33" i="5"/>
  <c r="T78" i="5" s="1"/>
  <c r="O17" i="5"/>
  <c r="E4" i="7" s="1"/>
  <c r="X17" i="5"/>
  <c r="N4" i="7" s="1"/>
  <c r="W32" i="5"/>
  <c r="AB77" i="5" s="1"/>
  <c r="W17" i="5"/>
  <c r="M4" i="7" s="1"/>
  <c r="V23" i="5"/>
  <c r="V32" i="5" s="1"/>
  <c r="AA77" i="5" s="1"/>
  <c r="T32" i="5"/>
  <c r="P17" i="5"/>
  <c r="F4" i="7" s="1"/>
  <c r="N23" i="5"/>
  <c r="N32" i="5" s="1"/>
  <c r="N59" i="5"/>
  <c r="O68" i="5" s="1"/>
  <c r="U62" i="5"/>
  <c r="P62" i="5"/>
  <c r="P53" i="5"/>
  <c r="F21" i="7" s="1"/>
  <c r="Y48" i="5"/>
  <c r="W62" i="5"/>
  <c r="Y52" i="5"/>
  <c r="Y51" i="5"/>
  <c r="T53" i="5"/>
  <c r="J21" i="7" s="1"/>
  <c r="S60" i="5"/>
  <c r="V69" i="5" s="1"/>
  <c r="X62" i="5"/>
  <c r="M53" i="5"/>
  <c r="C21" i="7" s="1"/>
  <c r="Y49" i="5"/>
  <c r="Q57" i="5"/>
  <c r="Q66" i="5" s="1"/>
  <c r="X53" i="5"/>
  <c r="M22" i="5"/>
  <c r="M31" i="5" s="1"/>
  <c r="T25" i="5"/>
  <c r="T34" i="5" s="1"/>
  <c r="W24" i="5"/>
  <c r="W33" i="5" s="1"/>
  <c r="AB78" i="5" s="1"/>
  <c r="O24" i="5"/>
  <c r="O33" i="5" s="1"/>
  <c r="R23" i="5"/>
  <c r="U22" i="5"/>
  <c r="U31" i="5" s="1"/>
  <c r="U76" i="5" s="1"/>
  <c r="X21" i="5"/>
  <c r="X30" i="5" s="1"/>
  <c r="AC75" i="5" s="1"/>
  <c r="P21" i="5"/>
  <c r="P30" i="5" s="1"/>
  <c r="U32" i="5"/>
  <c r="X31" i="5"/>
  <c r="AC76" i="5" s="1"/>
  <c r="P31" i="5"/>
  <c r="S76" i="5" s="1"/>
  <c r="S30" i="5"/>
  <c r="V17" i="5"/>
  <c r="L4" i="7" s="1"/>
  <c r="M23" i="5"/>
  <c r="M32" i="5" s="1"/>
  <c r="S25" i="5"/>
  <c r="S34" i="5" s="1"/>
  <c r="V24" i="5"/>
  <c r="V33" i="5" s="1"/>
  <c r="AA78" i="5" s="1"/>
  <c r="N24" i="5"/>
  <c r="N33" i="5" s="1"/>
  <c r="Q23" i="5"/>
  <c r="Q32" i="5" s="1"/>
  <c r="T22" i="5"/>
  <c r="T31" i="5" s="1"/>
  <c r="W21" i="5"/>
  <c r="W30" i="5" s="1"/>
  <c r="AB75" i="5" s="1"/>
  <c r="O21" i="5"/>
  <c r="O30" i="5" s="1"/>
  <c r="W31" i="5"/>
  <c r="AB76" i="5" s="1"/>
  <c r="O31" i="5"/>
  <c r="R30" i="5"/>
  <c r="U17" i="5"/>
  <c r="K4" i="7" s="1"/>
  <c r="N53" i="5"/>
  <c r="D21" i="7" s="1"/>
  <c r="D30" i="7" s="1"/>
  <c r="O57" i="5"/>
  <c r="P66" i="5" s="1"/>
  <c r="M24" i="5"/>
  <c r="M33" i="5" s="1"/>
  <c r="R25" i="5"/>
  <c r="R34" i="5" s="1"/>
  <c r="U24" i="5"/>
  <c r="U33" i="5" s="1"/>
  <c r="X23" i="5"/>
  <c r="X32" i="5" s="1"/>
  <c r="AC77" i="5" s="1"/>
  <c r="P23" i="5"/>
  <c r="P32" i="5" s="1"/>
  <c r="V21" i="5"/>
  <c r="M30" i="5"/>
  <c r="U34" i="5"/>
  <c r="X33" i="5"/>
  <c r="AC78" i="5" s="1"/>
  <c r="P33" i="5"/>
  <c r="S78" i="5" s="1"/>
  <c r="S32" i="5"/>
  <c r="V77" i="5" s="1"/>
  <c r="V31" i="5"/>
  <c r="AA76" i="5" s="1"/>
  <c r="N31" i="5"/>
  <c r="Q30" i="5"/>
  <c r="T17" i="5"/>
  <c r="J4" i="7" s="1"/>
  <c r="T58" i="5"/>
  <c r="W67" i="5" s="1"/>
  <c r="M25" i="5"/>
  <c r="M34" i="5" s="1"/>
  <c r="Q25" i="5"/>
  <c r="Q34" i="5" s="1"/>
  <c r="U21" i="5"/>
  <c r="S17" i="5"/>
  <c r="I4" i="7" s="1"/>
  <c r="Q22" i="5"/>
  <c r="Q31" i="5" s="1"/>
  <c r="T21" i="5"/>
  <c r="T30" i="5" s="1"/>
  <c r="R17" i="5"/>
  <c r="H4" i="7" s="1"/>
  <c r="M60" i="5"/>
  <c r="M17" i="5"/>
  <c r="C4" i="7" s="1"/>
  <c r="Q17" i="5"/>
  <c r="G4" i="7" s="1"/>
  <c r="V57" i="5"/>
  <c r="V66" i="5" s="1"/>
  <c r="V53" i="5"/>
  <c r="L21" i="7" s="1"/>
  <c r="U53" i="5"/>
  <c r="K21" i="7" s="1"/>
  <c r="N30" i="5"/>
  <c r="N17" i="5"/>
  <c r="D4" i="7" s="1"/>
  <c r="Y15" i="5"/>
  <c r="H10" i="8" s="1"/>
  <c r="Y16" i="5"/>
  <c r="H11" i="8" s="1"/>
  <c r="Y14" i="5"/>
  <c r="H9" i="8" s="1"/>
  <c r="Y13" i="5"/>
  <c r="H8" i="8" s="1"/>
  <c r="Y12" i="5"/>
  <c r="H7" i="8" s="1"/>
  <c r="I45" i="4"/>
  <c r="I44" i="4"/>
  <c r="I43" i="4"/>
  <c r="J43" i="4" s="1"/>
  <c r="L23" i="14" s="1"/>
  <c r="H45" i="4"/>
  <c r="H44" i="4"/>
  <c r="H43" i="4"/>
  <c r="H37" i="4"/>
  <c r="H39" i="4" s="1"/>
  <c r="H40" i="4" s="1"/>
  <c r="D45" i="4"/>
  <c r="D44" i="4"/>
  <c r="D43" i="4"/>
  <c r="E43" i="4" s="1"/>
  <c r="L22" i="14" s="1"/>
  <c r="C45" i="4"/>
  <c r="C44" i="4"/>
  <c r="C43" i="4"/>
  <c r="C37" i="4"/>
  <c r="C39" i="4" s="1"/>
  <c r="C40" i="4" s="1"/>
  <c r="I30" i="4"/>
  <c r="I29" i="4"/>
  <c r="I28" i="4"/>
  <c r="J28" i="4" s="1"/>
  <c r="K21" i="14" s="1"/>
  <c r="H30" i="4"/>
  <c r="H29" i="4"/>
  <c r="H28" i="4"/>
  <c r="D30" i="4"/>
  <c r="D29" i="4"/>
  <c r="D28" i="4"/>
  <c r="E28" i="4" s="1"/>
  <c r="K20" i="14" s="1"/>
  <c r="C30" i="4"/>
  <c r="C29" i="4"/>
  <c r="C28" i="4"/>
  <c r="C22" i="4"/>
  <c r="C23" i="4" s="1"/>
  <c r="H22" i="4"/>
  <c r="H24" i="4" s="1"/>
  <c r="H25" i="4" s="1"/>
  <c r="I15" i="4"/>
  <c r="I14" i="4"/>
  <c r="I13" i="4"/>
  <c r="J13" i="4" s="1"/>
  <c r="J19" i="14" s="1"/>
  <c r="H15" i="4"/>
  <c r="H14" i="4"/>
  <c r="H13" i="4"/>
  <c r="H7" i="4"/>
  <c r="H8" i="4" s="1"/>
  <c r="D15" i="4"/>
  <c r="C15" i="4"/>
  <c r="D14" i="4"/>
  <c r="C14" i="4"/>
  <c r="D13" i="4"/>
  <c r="C13" i="4"/>
  <c r="C7" i="4"/>
  <c r="C9" i="4" s="1"/>
  <c r="C10" i="4" s="1"/>
  <c r="G96" i="2"/>
  <c r="G95" i="2"/>
  <c r="G94" i="2"/>
  <c r="G91" i="2"/>
  <c r="G90" i="2"/>
  <c r="G89" i="2"/>
  <c r="G88" i="2"/>
  <c r="G87" i="2"/>
  <c r="G86" i="2"/>
  <c r="G85" i="2"/>
  <c r="G84" i="2"/>
  <c r="G83" i="2"/>
  <c r="G82" i="2"/>
  <c r="D99" i="2"/>
  <c r="G79" i="2"/>
  <c r="G78" i="2"/>
  <c r="G77" i="2"/>
  <c r="D73" i="2"/>
  <c r="U72" i="2"/>
  <c r="G72" i="2"/>
  <c r="S72" i="2" s="1"/>
  <c r="T72" i="2" s="1"/>
  <c r="U71" i="2"/>
  <c r="G71" i="2"/>
  <c r="S71" i="2" s="1"/>
  <c r="T71" i="2" s="1"/>
  <c r="G70" i="2"/>
  <c r="D68" i="2"/>
  <c r="G67" i="2"/>
  <c r="S67" i="2" s="1"/>
  <c r="U66" i="2"/>
  <c r="G66" i="2"/>
  <c r="S66" i="2" s="1"/>
  <c r="U65" i="2"/>
  <c r="G65" i="2"/>
  <c r="S65" i="2" s="1"/>
  <c r="G64" i="2"/>
  <c r="S64" i="2" s="1"/>
  <c r="G63" i="2"/>
  <c r="S63" i="2" s="1"/>
  <c r="U63" i="2" s="1"/>
  <c r="U62" i="2"/>
  <c r="G62" i="2"/>
  <c r="S62" i="2" s="1"/>
  <c r="G61" i="2"/>
  <c r="S61" i="2" s="1"/>
  <c r="U60" i="2"/>
  <c r="G60" i="2"/>
  <c r="S60" i="2" s="1"/>
  <c r="T60" i="2" s="1"/>
  <c r="U59" i="2"/>
  <c r="G59" i="2"/>
  <c r="S59" i="2" s="1"/>
  <c r="T59" i="2" s="1"/>
  <c r="G58" i="2"/>
  <c r="S58" i="2" s="1"/>
  <c r="T58" i="2" s="1"/>
  <c r="D56" i="2"/>
  <c r="U55" i="2"/>
  <c r="G55" i="2"/>
  <c r="S55" i="2" s="1"/>
  <c r="T55" i="2" s="1"/>
  <c r="U54" i="2"/>
  <c r="G54" i="2"/>
  <c r="G53" i="2"/>
  <c r="S53" i="2" s="1"/>
  <c r="T53" i="2" s="1"/>
  <c r="D49" i="2"/>
  <c r="U48" i="2"/>
  <c r="Q48" i="2"/>
  <c r="G48" i="2"/>
  <c r="O48" i="2" s="1"/>
  <c r="U47" i="2"/>
  <c r="Q47" i="2"/>
  <c r="G47" i="2"/>
  <c r="O47" i="2" s="1"/>
  <c r="P47" i="2" s="1"/>
  <c r="G46" i="2"/>
  <c r="O46" i="2" s="1"/>
  <c r="P46" i="2" s="1"/>
  <c r="D44" i="2"/>
  <c r="G43" i="2"/>
  <c r="O43" i="2" s="1"/>
  <c r="U42" i="2"/>
  <c r="Q42" i="2"/>
  <c r="G42" i="2"/>
  <c r="O42" i="2" s="1"/>
  <c r="P42" i="2" s="1"/>
  <c r="U41" i="2"/>
  <c r="Q41" i="2"/>
  <c r="G41" i="2"/>
  <c r="O41" i="2" s="1"/>
  <c r="P41" i="2" s="1"/>
  <c r="G40" i="2"/>
  <c r="O40" i="2" s="1"/>
  <c r="P40" i="2" s="1"/>
  <c r="U39" i="2"/>
  <c r="Q39" i="2"/>
  <c r="G39" i="2"/>
  <c r="O39" i="2" s="1"/>
  <c r="P39" i="2" s="1"/>
  <c r="G38" i="2"/>
  <c r="O38" i="2" s="1"/>
  <c r="P38" i="2" s="1"/>
  <c r="G37" i="2"/>
  <c r="O37" i="2" s="1"/>
  <c r="P37" i="2" s="1"/>
  <c r="U36" i="2"/>
  <c r="Q36" i="2"/>
  <c r="G36" i="2"/>
  <c r="O36" i="2" s="1"/>
  <c r="U35" i="2"/>
  <c r="Q35" i="2"/>
  <c r="G35" i="2"/>
  <c r="O35" i="2" s="1"/>
  <c r="G34" i="2"/>
  <c r="O34" i="2" s="1"/>
  <c r="P34" i="2" s="1"/>
  <c r="D32" i="2"/>
  <c r="U31" i="2"/>
  <c r="Q31" i="2"/>
  <c r="G31" i="2"/>
  <c r="O31" i="2" s="1"/>
  <c r="P31" i="2" s="1"/>
  <c r="U30" i="2"/>
  <c r="Q30" i="2"/>
  <c r="G30" i="2"/>
  <c r="O30" i="2" s="1"/>
  <c r="P30" i="2" s="1"/>
  <c r="G29" i="2"/>
  <c r="O29" i="2" s="1"/>
  <c r="P29" i="2" s="1"/>
  <c r="U23" i="2"/>
  <c r="U15" i="2"/>
  <c r="Q17" i="2"/>
  <c r="Q16" i="2"/>
  <c r="Q15" i="2"/>
  <c r="M23" i="2"/>
  <c r="M95" i="2" s="1"/>
  <c r="M15" i="2"/>
  <c r="M87" i="2" s="1"/>
  <c r="G13" i="2"/>
  <c r="K13" i="2" s="1"/>
  <c r="L13" i="2" s="1"/>
  <c r="G14" i="2"/>
  <c r="K14" i="2" s="1"/>
  <c r="O14" i="2" s="1"/>
  <c r="S14" i="2" s="1"/>
  <c r="U14" i="2" s="1"/>
  <c r="G15" i="2"/>
  <c r="K15" i="2" s="1"/>
  <c r="O15" i="2" s="1"/>
  <c r="S15" i="2" s="1"/>
  <c r="G16" i="2"/>
  <c r="K16" i="2" s="1"/>
  <c r="O16" i="2" s="1"/>
  <c r="S16" i="2" s="1"/>
  <c r="U16" i="2" s="1"/>
  <c r="G17" i="2"/>
  <c r="K17" i="2" s="1"/>
  <c r="O17" i="2" s="1"/>
  <c r="S17" i="2" s="1"/>
  <c r="U17" i="2" s="1"/>
  <c r="G18" i="2"/>
  <c r="K18" i="2" s="1"/>
  <c r="O18" i="2" s="1"/>
  <c r="S18" i="2" s="1"/>
  <c r="U18" i="2" s="1"/>
  <c r="G19" i="2"/>
  <c r="K19" i="2" s="1"/>
  <c r="O19" i="2" s="1"/>
  <c r="S19" i="2" s="1"/>
  <c r="U19" i="2" s="1"/>
  <c r="G23" i="2"/>
  <c r="K23" i="2" s="1"/>
  <c r="O23" i="2" s="1"/>
  <c r="S23" i="2" s="1"/>
  <c r="G12" i="2"/>
  <c r="K12" i="2" s="1"/>
  <c r="G11" i="2"/>
  <c r="K11" i="2" s="1"/>
  <c r="O11" i="2" s="1"/>
  <c r="S11" i="2" s="1"/>
  <c r="U11" i="2" s="1"/>
  <c r="G10" i="2"/>
  <c r="K10" i="2" s="1"/>
  <c r="M10" i="2" s="1"/>
  <c r="M82" i="2" s="1"/>
  <c r="G6" i="2"/>
  <c r="G7" i="2"/>
  <c r="K7" i="2" s="1"/>
  <c r="O7" i="2" s="1"/>
  <c r="S7" i="2" s="1"/>
  <c r="U7" i="2" s="1"/>
  <c r="G5" i="2"/>
  <c r="K5" i="2" s="1"/>
  <c r="O5" i="2" s="1"/>
  <c r="S5" i="2" s="1"/>
  <c r="U5" i="2" s="1"/>
  <c r="G22" i="2"/>
  <c r="K22" i="2" s="1"/>
  <c r="O22" i="2" s="1"/>
  <c r="S22" i="2" s="1"/>
  <c r="U22" i="2" s="1"/>
  <c r="D25" i="2"/>
  <c r="D20" i="2"/>
  <c r="D8" i="2"/>
  <c r="K71" i="7" l="1"/>
  <c r="W212" i="19"/>
  <c r="W206" i="19"/>
  <c r="W203" i="19"/>
  <c r="W196" i="19"/>
  <c r="W209" i="19"/>
  <c r="W205" i="19"/>
  <c r="W202" i="19"/>
  <c r="W199" i="19"/>
  <c r="W198" i="19"/>
  <c r="W197" i="19"/>
  <c r="W185" i="19"/>
  <c r="W211" i="19"/>
  <c r="W188" i="19"/>
  <c r="S14" i="19"/>
  <c r="N16" i="7" s="1"/>
  <c r="W66" i="5"/>
  <c r="W71" i="5" s="1"/>
  <c r="N23" i="15" s="1"/>
  <c r="U67" i="5"/>
  <c r="AE38" i="2"/>
  <c r="AE41" i="2" s="1"/>
  <c r="AD43" i="2" s="1"/>
  <c r="D50" i="23" s="1"/>
  <c r="D51" i="23" s="1"/>
  <c r="G28" i="11" s="1"/>
  <c r="S127" i="19"/>
  <c r="U127" i="19" s="1"/>
  <c r="W127" i="19"/>
  <c r="Z127" i="19" s="1"/>
  <c r="S132" i="19"/>
  <c r="U132" i="19" s="1"/>
  <c r="W132" i="19"/>
  <c r="Z132" i="19" s="1"/>
  <c r="S133" i="19"/>
  <c r="U133" i="19" s="1"/>
  <c r="W133" i="19"/>
  <c r="Z133" i="19" s="1"/>
  <c r="S130" i="19"/>
  <c r="U130" i="19" s="1"/>
  <c r="W130" i="19"/>
  <c r="Z130" i="19" s="1"/>
  <c r="S125" i="19"/>
  <c r="U125" i="19" s="1"/>
  <c r="W125" i="19"/>
  <c r="Z125" i="19" s="1"/>
  <c r="Z123" i="19"/>
  <c r="S137" i="19"/>
  <c r="U137" i="19" s="1"/>
  <c r="W137" i="19"/>
  <c r="Z137" i="19" s="1"/>
  <c r="S126" i="19"/>
  <c r="U126" i="19" s="1"/>
  <c r="W126" i="19"/>
  <c r="Z126" i="19" s="1"/>
  <c r="U95" i="2"/>
  <c r="C91" i="7"/>
  <c r="P91" i="7" s="1"/>
  <c r="U198" i="19"/>
  <c r="U163" i="19"/>
  <c r="W77" i="5"/>
  <c r="U212" i="19"/>
  <c r="U196" i="19"/>
  <c r="U160" i="19"/>
  <c r="U172" i="19"/>
  <c r="V79" i="5"/>
  <c r="U26" i="5"/>
  <c r="K5" i="7" s="1"/>
  <c r="K28" i="7" s="1"/>
  <c r="U79" i="5"/>
  <c r="U13" i="19"/>
  <c r="U9" i="19"/>
  <c r="U6" i="19"/>
  <c r="U5" i="19"/>
  <c r="X78" i="5"/>
  <c r="U146" i="19"/>
  <c r="U211" i="19"/>
  <c r="U206" i="19"/>
  <c r="U187" i="19"/>
  <c r="U197" i="19"/>
  <c r="U153" i="19"/>
  <c r="U150" i="19"/>
  <c r="R177" i="19"/>
  <c r="R191" i="19"/>
  <c r="R213" i="19"/>
  <c r="W78" i="5"/>
  <c r="U78" i="5"/>
  <c r="X76" i="5"/>
  <c r="T79" i="5"/>
  <c r="T76" i="5"/>
  <c r="S77" i="5"/>
  <c r="U26" i="19"/>
  <c r="X208" i="19"/>
  <c r="Z208" i="19" s="1"/>
  <c r="S208" i="19"/>
  <c r="U208" i="19" s="1"/>
  <c r="U209" i="19"/>
  <c r="X207" i="19"/>
  <c r="Z207" i="19" s="1"/>
  <c r="S207" i="19"/>
  <c r="U207" i="19" s="1"/>
  <c r="X199" i="19"/>
  <c r="Z199" i="19" s="1"/>
  <c r="S199" i="19"/>
  <c r="U199" i="19" s="1"/>
  <c r="U205" i="19"/>
  <c r="U210" i="19"/>
  <c r="X204" i="19"/>
  <c r="Z204" i="19" s="1"/>
  <c r="S204" i="19"/>
  <c r="U204" i="19" s="1"/>
  <c r="U203" i="19"/>
  <c r="X202" i="19"/>
  <c r="Z202" i="19" s="1"/>
  <c r="S202" i="19"/>
  <c r="U202" i="19" s="1"/>
  <c r="U87" i="19"/>
  <c r="S195" i="19"/>
  <c r="X200" i="19"/>
  <c r="Z200" i="19" s="1"/>
  <c r="S200" i="19"/>
  <c r="U200" i="19" s="1"/>
  <c r="X201" i="19"/>
  <c r="Z201" i="19" s="1"/>
  <c r="S201" i="19"/>
  <c r="U201" i="19" s="1"/>
  <c r="U74" i="19"/>
  <c r="S181" i="19"/>
  <c r="X183" i="19"/>
  <c r="Z183" i="19" s="1"/>
  <c r="S183" i="19"/>
  <c r="U183" i="19" s="1"/>
  <c r="U185" i="19"/>
  <c r="X186" i="19"/>
  <c r="Z186" i="19" s="1"/>
  <c r="S186" i="19"/>
  <c r="U186" i="19" s="1"/>
  <c r="U188" i="19"/>
  <c r="X182" i="19"/>
  <c r="Z182" i="19" s="1"/>
  <c r="S182" i="19"/>
  <c r="U182" i="19" s="1"/>
  <c r="X190" i="19"/>
  <c r="S190" i="19"/>
  <c r="U190" i="19" s="1"/>
  <c r="U76" i="19"/>
  <c r="U83" i="19"/>
  <c r="X189" i="19"/>
  <c r="Z189" i="19" s="1"/>
  <c r="S189" i="19"/>
  <c r="U189" i="19" s="1"/>
  <c r="X184" i="19"/>
  <c r="Z184" i="19" s="1"/>
  <c r="S184" i="19"/>
  <c r="U184" i="19" s="1"/>
  <c r="Z190" i="19"/>
  <c r="X166" i="19"/>
  <c r="Z166" i="19" s="1"/>
  <c r="S166" i="19"/>
  <c r="U166" i="19" s="1"/>
  <c r="X165" i="19"/>
  <c r="Z165" i="19" s="1"/>
  <c r="S165" i="19"/>
  <c r="U165" i="19" s="1"/>
  <c r="X161" i="19"/>
  <c r="Z161" i="19" s="1"/>
  <c r="S161" i="19"/>
  <c r="X167" i="19"/>
  <c r="Z167" i="19" s="1"/>
  <c r="S167" i="19"/>
  <c r="U167" i="19" s="1"/>
  <c r="X168" i="19"/>
  <c r="Z168" i="19" s="1"/>
  <c r="S168" i="19"/>
  <c r="U168" i="19" s="1"/>
  <c r="X164" i="19"/>
  <c r="Z164" i="19" s="1"/>
  <c r="S164" i="19"/>
  <c r="U164" i="19" s="1"/>
  <c r="X170" i="19"/>
  <c r="Z170" i="19" s="1"/>
  <c r="S170" i="19"/>
  <c r="U170" i="19" s="1"/>
  <c r="X171" i="19"/>
  <c r="Z171" i="19" s="1"/>
  <c r="S171" i="19"/>
  <c r="U171" i="19" s="1"/>
  <c r="U169" i="19"/>
  <c r="U162" i="19"/>
  <c r="X173" i="19"/>
  <c r="Z173" i="19" s="1"/>
  <c r="S173" i="19"/>
  <c r="U173" i="19" s="1"/>
  <c r="X174" i="19"/>
  <c r="Z174" i="19" s="1"/>
  <c r="S174" i="19"/>
  <c r="U174" i="19" s="1"/>
  <c r="U175" i="19"/>
  <c r="U151" i="19"/>
  <c r="X148" i="19"/>
  <c r="Z148" i="19" s="1"/>
  <c r="S148" i="19"/>
  <c r="U148" i="19" s="1"/>
  <c r="X149" i="19"/>
  <c r="Z149" i="19" s="1"/>
  <c r="S149" i="19"/>
  <c r="U149" i="19" s="1"/>
  <c r="X147" i="19"/>
  <c r="Z147" i="19" s="1"/>
  <c r="S147" i="19"/>
  <c r="U147" i="19" s="1"/>
  <c r="X154" i="19"/>
  <c r="Z154" i="19" s="1"/>
  <c r="S154" i="19"/>
  <c r="X152" i="19"/>
  <c r="Z152" i="19" s="1"/>
  <c r="S152" i="19"/>
  <c r="U152" i="19" s="1"/>
  <c r="R141" i="19"/>
  <c r="U31" i="19"/>
  <c r="U24" i="19"/>
  <c r="U92" i="19"/>
  <c r="U21" i="19"/>
  <c r="U20" i="19"/>
  <c r="U57" i="19"/>
  <c r="K111" i="7"/>
  <c r="K113" i="7"/>
  <c r="U66" i="19"/>
  <c r="U63" i="19"/>
  <c r="U60" i="19"/>
  <c r="C51" i="7"/>
  <c r="C52" i="7" s="1"/>
  <c r="M16" i="2"/>
  <c r="M88" i="2" s="1"/>
  <c r="M13" i="2"/>
  <c r="M85" i="2" s="1"/>
  <c r="M17" i="2"/>
  <c r="M89" i="2" s="1"/>
  <c r="S75" i="5"/>
  <c r="H8" i="11"/>
  <c r="Q76" i="5"/>
  <c r="N76" i="5"/>
  <c r="R76" i="5"/>
  <c r="O76" i="5"/>
  <c r="P77" i="5"/>
  <c r="M77" i="5"/>
  <c r="V78" i="5"/>
  <c r="R78" i="5"/>
  <c r="O78" i="5"/>
  <c r="P69" i="5"/>
  <c r="P71" i="5" s="1"/>
  <c r="G23" i="15" s="1"/>
  <c r="M69" i="5"/>
  <c r="M71" i="5" s="1"/>
  <c r="D23" i="15" s="1"/>
  <c r="X79" i="5"/>
  <c r="R66" i="5"/>
  <c r="R71" i="5" s="1"/>
  <c r="I23" i="15" s="1"/>
  <c r="O66" i="5"/>
  <c r="O71" i="5" s="1"/>
  <c r="F23" i="15" s="1"/>
  <c r="S69" i="5"/>
  <c r="S71" i="5" s="1"/>
  <c r="J23" i="15" s="1"/>
  <c r="P75" i="5"/>
  <c r="M75" i="5"/>
  <c r="T77" i="5"/>
  <c r="W79" i="5"/>
  <c r="S79" i="5"/>
  <c r="O77" i="5"/>
  <c r="Q79" i="5"/>
  <c r="N79" i="5"/>
  <c r="R75" i="5"/>
  <c r="O75" i="5"/>
  <c r="V76" i="5"/>
  <c r="P79" i="5"/>
  <c r="M79" i="5"/>
  <c r="P78" i="5"/>
  <c r="M78" i="5"/>
  <c r="W76" i="5"/>
  <c r="R79" i="5"/>
  <c r="O79" i="5"/>
  <c r="Q75" i="5"/>
  <c r="N75" i="5"/>
  <c r="W75" i="5"/>
  <c r="T75" i="5"/>
  <c r="Q78" i="5"/>
  <c r="N78" i="5"/>
  <c r="X77" i="5"/>
  <c r="P76" i="5"/>
  <c r="M76" i="5"/>
  <c r="Q77" i="5"/>
  <c r="N77" i="5"/>
  <c r="AD79" i="5"/>
  <c r="J60" i="16"/>
  <c r="J59" i="16"/>
  <c r="X115" i="19"/>
  <c r="Z115" i="19" s="1"/>
  <c r="S115" i="19"/>
  <c r="U115" i="19" s="1"/>
  <c r="U10" i="19"/>
  <c r="X151" i="19"/>
  <c r="Z151" i="19" s="1"/>
  <c r="U45" i="19"/>
  <c r="X159" i="19"/>
  <c r="S70" i="19"/>
  <c r="N63" i="7" s="1"/>
  <c r="X117" i="19"/>
  <c r="Z117" i="19" s="1"/>
  <c r="U12" i="19"/>
  <c r="S117" i="19"/>
  <c r="U117" i="19" s="1"/>
  <c r="X153" i="19"/>
  <c r="Z153" i="19" s="1"/>
  <c r="U47" i="19"/>
  <c r="W155" i="19"/>
  <c r="U52" i="19"/>
  <c r="X172" i="19"/>
  <c r="Z172" i="19" s="1"/>
  <c r="U65" i="19"/>
  <c r="U96" i="19"/>
  <c r="S135" i="19"/>
  <c r="U135" i="19" s="1"/>
  <c r="U29" i="19"/>
  <c r="X116" i="19"/>
  <c r="Z116" i="19" s="1"/>
  <c r="S116" i="19"/>
  <c r="U116" i="19" s="1"/>
  <c r="X145" i="19"/>
  <c r="S49" i="19"/>
  <c r="N55" i="7" s="1"/>
  <c r="P55" i="7" s="1"/>
  <c r="U39" i="19"/>
  <c r="X198" i="19"/>
  <c r="U90" i="19"/>
  <c r="X146" i="19"/>
  <c r="Z146" i="19" s="1"/>
  <c r="U40" i="19"/>
  <c r="S128" i="19"/>
  <c r="U128" i="19" s="1"/>
  <c r="U22" i="19"/>
  <c r="X187" i="19"/>
  <c r="Z187" i="19" s="1"/>
  <c r="U80" i="19"/>
  <c r="X150" i="19"/>
  <c r="Z150" i="19" s="1"/>
  <c r="U44" i="19"/>
  <c r="S124" i="19"/>
  <c r="U124" i="19" s="1"/>
  <c r="U18" i="19"/>
  <c r="R119" i="19"/>
  <c r="N24" i="15" s="1"/>
  <c r="U82" i="19"/>
  <c r="X113" i="19"/>
  <c r="Z113" i="19" s="1"/>
  <c r="S113" i="19"/>
  <c r="U113" i="19" s="1"/>
  <c r="U8" i="19"/>
  <c r="X110" i="19"/>
  <c r="Z110" i="19" s="1"/>
  <c r="S110" i="19"/>
  <c r="U110" i="19" s="1"/>
  <c r="X118" i="19"/>
  <c r="Z118" i="19" s="1"/>
  <c r="S118" i="19"/>
  <c r="U118" i="19" s="1"/>
  <c r="S123" i="19"/>
  <c r="S35" i="19"/>
  <c r="N24" i="7" s="1"/>
  <c r="N25" i="7" s="1"/>
  <c r="N26" i="7" s="1"/>
  <c r="U93" i="19"/>
  <c r="U46" i="19"/>
  <c r="S134" i="19"/>
  <c r="U134" i="19" s="1"/>
  <c r="U28" i="19"/>
  <c r="X209" i="19"/>
  <c r="U101" i="19"/>
  <c r="S139" i="19"/>
  <c r="U139" i="19" s="1"/>
  <c r="U33" i="19"/>
  <c r="X176" i="19"/>
  <c r="Z176" i="19" s="1"/>
  <c r="U69" i="19"/>
  <c r="U59" i="19"/>
  <c r="U79" i="19"/>
  <c r="W119" i="19"/>
  <c r="U67" i="19"/>
  <c r="L17" i="7"/>
  <c r="L18" i="7" s="1"/>
  <c r="U11" i="19"/>
  <c r="X205" i="19"/>
  <c r="U97" i="19"/>
  <c r="S136" i="19"/>
  <c r="U136" i="19" s="1"/>
  <c r="U30" i="19"/>
  <c r="X210" i="19"/>
  <c r="Z210" i="19" s="1"/>
  <c r="U102" i="19"/>
  <c r="S129" i="19"/>
  <c r="U129" i="19" s="1"/>
  <c r="U23" i="19"/>
  <c r="U64" i="19"/>
  <c r="M25" i="7"/>
  <c r="M26" i="7" s="1"/>
  <c r="M57" i="7"/>
  <c r="M69" i="7"/>
  <c r="S138" i="19"/>
  <c r="U138" i="19" s="1"/>
  <c r="U32" i="19"/>
  <c r="X197" i="19"/>
  <c r="U89" i="19"/>
  <c r="X175" i="19"/>
  <c r="Z175" i="19" s="1"/>
  <c r="U68" i="19"/>
  <c r="X109" i="19"/>
  <c r="Z109" i="19" s="1"/>
  <c r="S109" i="19"/>
  <c r="X185" i="19"/>
  <c r="U78" i="19"/>
  <c r="X112" i="19"/>
  <c r="Z112" i="19" s="1"/>
  <c r="U7" i="19"/>
  <c r="S112" i="19"/>
  <c r="U112" i="19" s="1"/>
  <c r="X188" i="19"/>
  <c r="Z188" i="19" s="1"/>
  <c r="U81" i="19"/>
  <c r="L56" i="7"/>
  <c r="X203" i="19"/>
  <c r="U95" i="19"/>
  <c r="X206" i="19"/>
  <c r="U98" i="19"/>
  <c r="X111" i="19"/>
  <c r="Z111" i="19" s="1"/>
  <c r="S111" i="19"/>
  <c r="U111" i="19" s="1"/>
  <c r="U75" i="19"/>
  <c r="X181" i="19"/>
  <c r="S84" i="19"/>
  <c r="X163" i="19"/>
  <c r="Z163" i="19" s="1"/>
  <c r="U56" i="19"/>
  <c r="X211" i="19"/>
  <c r="U103" i="19"/>
  <c r="X195" i="19"/>
  <c r="Z195" i="19" s="1"/>
  <c r="S105" i="19"/>
  <c r="N103" i="7" s="1"/>
  <c r="U100" i="19"/>
  <c r="U48" i="19"/>
  <c r="S131" i="19"/>
  <c r="U131" i="19" s="1"/>
  <c r="U25" i="19"/>
  <c r="X196" i="19"/>
  <c r="U88" i="19"/>
  <c r="X169" i="19"/>
  <c r="Z169" i="19" s="1"/>
  <c r="U62" i="19"/>
  <c r="S140" i="19"/>
  <c r="U140" i="19" s="1"/>
  <c r="U34" i="19"/>
  <c r="U19" i="19"/>
  <c r="U4" i="19"/>
  <c r="M96" i="7"/>
  <c r="X160" i="19"/>
  <c r="Z160" i="19" s="1"/>
  <c r="U53" i="19"/>
  <c r="X114" i="19"/>
  <c r="Z114" i="19" s="1"/>
  <c r="S114" i="19"/>
  <c r="U114" i="19" s="1"/>
  <c r="X162" i="19"/>
  <c r="Z162" i="19" s="1"/>
  <c r="U55" i="19"/>
  <c r="X212" i="19"/>
  <c r="U104" i="19"/>
  <c r="U99" i="19"/>
  <c r="U27" i="19"/>
  <c r="U54" i="19"/>
  <c r="L111" i="7"/>
  <c r="L113" i="7"/>
  <c r="W177" i="19"/>
  <c r="U17" i="19"/>
  <c r="U77" i="19"/>
  <c r="U58" i="19"/>
  <c r="Q23" i="2"/>
  <c r="Q95" i="2" s="1"/>
  <c r="Q22" i="2"/>
  <c r="M22" i="2"/>
  <c r="M94" i="2" s="1"/>
  <c r="Q18" i="2"/>
  <c r="Q90" i="2" s="1"/>
  <c r="M18" i="2"/>
  <c r="M90" i="2" s="1"/>
  <c r="M19" i="2"/>
  <c r="M91" i="2" s="1"/>
  <c r="Q19" i="2"/>
  <c r="Q14" i="2"/>
  <c r="M14" i="2"/>
  <c r="M86" i="2" s="1"/>
  <c r="Q7" i="2"/>
  <c r="Q79" i="2" s="1"/>
  <c r="M7" i="2"/>
  <c r="M79" i="2" s="1"/>
  <c r="C59" i="4"/>
  <c r="D65" i="8" s="1"/>
  <c r="D68" i="8" s="1"/>
  <c r="D52" i="11" s="1"/>
  <c r="C60" i="4"/>
  <c r="D65" i="23" s="1"/>
  <c r="D68" i="23" s="1"/>
  <c r="G52" i="11" s="1"/>
  <c r="H52" i="11" s="1"/>
  <c r="I33" i="15"/>
  <c r="O33" i="15"/>
  <c r="D33" i="15"/>
  <c r="J33" i="15"/>
  <c r="N33" i="15"/>
  <c r="G33" i="15"/>
  <c r="K33" i="15"/>
  <c r="H33" i="15"/>
  <c r="L33" i="15"/>
  <c r="E33" i="15"/>
  <c r="M33" i="15"/>
  <c r="F33" i="15"/>
  <c r="D60" i="4"/>
  <c r="H29" i="13" s="1"/>
  <c r="C61" i="4"/>
  <c r="D65" i="22" s="1"/>
  <c r="D68" i="22" s="1"/>
  <c r="J52" i="11" s="1"/>
  <c r="K52" i="11" s="1"/>
  <c r="D61" i="4"/>
  <c r="J29" i="13" s="1"/>
  <c r="E13" i="4"/>
  <c r="E14" i="4" s="1"/>
  <c r="D59" i="4"/>
  <c r="F29" i="13" s="1"/>
  <c r="H9" i="4"/>
  <c r="H10" i="4" s="1"/>
  <c r="AD67" i="5"/>
  <c r="H10" i="11"/>
  <c r="AD77" i="5"/>
  <c r="AD78" i="5"/>
  <c r="AD76" i="5"/>
  <c r="K51" i="5"/>
  <c r="K60" i="5" s="1"/>
  <c r="K69" i="5" s="1"/>
  <c r="K78" i="5" s="1"/>
  <c r="B10" i="8"/>
  <c r="K52" i="5"/>
  <c r="K61" i="5" s="1"/>
  <c r="K70" i="5" s="1"/>
  <c r="K79" i="5" s="1"/>
  <c r="B11" i="8"/>
  <c r="K49" i="5"/>
  <c r="K58" i="5" s="1"/>
  <c r="K67" i="5" s="1"/>
  <c r="K76" i="5" s="1"/>
  <c r="B8" i="8"/>
  <c r="H12" i="8"/>
  <c r="D7" i="11" s="1"/>
  <c r="K50" i="5"/>
  <c r="K59" i="5" s="1"/>
  <c r="K68" i="5" s="1"/>
  <c r="K77" i="5" s="1"/>
  <c r="B9" i="8"/>
  <c r="K48" i="5"/>
  <c r="K57" i="5" s="1"/>
  <c r="K66" i="5" s="1"/>
  <c r="K75" i="5" s="1"/>
  <c r="B7" i="8"/>
  <c r="P36" i="2"/>
  <c r="S36" i="2"/>
  <c r="U89" i="2"/>
  <c r="C92" i="7"/>
  <c r="P51" i="7"/>
  <c r="G73" i="2"/>
  <c r="F25" i="15"/>
  <c r="U71" i="5"/>
  <c r="L23" i="15" s="1"/>
  <c r="V71" i="5"/>
  <c r="M23" i="15" s="1"/>
  <c r="X71" i="5"/>
  <c r="O23" i="15" s="1"/>
  <c r="I73" i="19"/>
  <c r="G25" i="15" s="1"/>
  <c r="C22" i="7"/>
  <c r="F30" i="7"/>
  <c r="F22" i="7"/>
  <c r="P4" i="7"/>
  <c r="H30" i="7"/>
  <c r="H22" i="7"/>
  <c r="G22" i="7"/>
  <c r="G30" i="7"/>
  <c r="J30" i="7"/>
  <c r="J22" i="7"/>
  <c r="D22" i="7"/>
  <c r="K22" i="7"/>
  <c r="K30" i="7"/>
  <c r="L22" i="7"/>
  <c r="P35" i="2"/>
  <c r="S35" i="2"/>
  <c r="S83" i="2" s="1"/>
  <c r="S48" i="2"/>
  <c r="P48" i="2"/>
  <c r="P43" i="2"/>
  <c r="S43" i="2"/>
  <c r="U43" i="2" s="1"/>
  <c r="O12" i="2"/>
  <c r="O84" i="2" s="1"/>
  <c r="M12" i="2"/>
  <c r="M84" i="2" s="1"/>
  <c r="Q87" i="2"/>
  <c r="Q38" i="2"/>
  <c r="G56" i="2"/>
  <c r="M11" i="2"/>
  <c r="M83" i="2" s="1"/>
  <c r="Q11" i="2"/>
  <c r="Q83" i="2" s="1"/>
  <c r="S70" i="2"/>
  <c r="T70" i="2" s="1"/>
  <c r="S54" i="2"/>
  <c r="T54" i="2" s="1"/>
  <c r="V26" i="5"/>
  <c r="L5" i="7" s="1"/>
  <c r="L28" i="7" s="1"/>
  <c r="O26" i="5"/>
  <c r="E5" i="7" s="1"/>
  <c r="E28" i="7" s="1"/>
  <c r="Q62" i="5"/>
  <c r="T66" i="5"/>
  <c r="V62" i="5"/>
  <c r="AA66" i="5"/>
  <c r="AD66" i="5" s="1"/>
  <c r="Y70" i="5"/>
  <c r="N68" i="5"/>
  <c r="Q68" i="5"/>
  <c r="Q71" i="5" s="1"/>
  <c r="H23" i="15" s="1"/>
  <c r="R26" i="5"/>
  <c r="H5" i="7" s="1"/>
  <c r="H28" i="7" s="1"/>
  <c r="Q26" i="5"/>
  <c r="G5" i="7" s="1"/>
  <c r="G28" i="7" s="1"/>
  <c r="W26" i="5"/>
  <c r="M5" i="7" s="1"/>
  <c r="M28" i="7" s="1"/>
  <c r="S62" i="5"/>
  <c r="T69" i="5"/>
  <c r="Y60" i="5"/>
  <c r="N69" i="5"/>
  <c r="Y23" i="5"/>
  <c r="N62" i="5"/>
  <c r="Y59" i="5"/>
  <c r="T62" i="5"/>
  <c r="T67" i="5"/>
  <c r="Y53" i="5"/>
  <c r="Y58" i="5"/>
  <c r="M62" i="5"/>
  <c r="O62" i="5"/>
  <c r="Y57" i="5"/>
  <c r="Y34" i="5"/>
  <c r="Y33" i="5"/>
  <c r="P35" i="5"/>
  <c r="X26" i="5"/>
  <c r="N5" i="7" s="1"/>
  <c r="N28" i="7" s="1"/>
  <c r="M26" i="5"/>
  <c r="C5" i="7" s="1"/>
  <c r="O35" i="5"/>
  <c r="N26" i="5"/>
  <c r="D5" i="7" s="1"/>
  <c r="D28" i="7" s="1"/>
  <c r="D32" i="7" s="1"/>
  <c r="Y22" i="5"/>
  <c r="W35" i="5"/>
  <c r="R32" i="5"/>
  <c r="R77" i="5" s="1"/>
  <c r="U30" i="5"/>
  <c r="U75" i="5" s="1"/>
  <c r="T26" i="5"/>
  <c r="J5" i="7" s="1"/>
  <c r="J28" i="7" s="1"/>
  <c r="S35" i="5"/>
  <c r="Q35" i="5"/>
  <c r="Y21" i="5"/>
  <c r="Y24" i="5"/>
  <c r="X35" i="5"/>
  <c r="P26" i="5"/>
  <c r="F5" i="7" s="1"/>
  <c r="F28" i="7" s="1"/>
  <c r="S26" i="5"/>
  <c r="I5" i="7" s="1"/>
  <c r="I28" i="7" s="1"/>
  <c r="Y25" i="5"/>
  <c r="Y31" i="5"/>
  <c r="T35" i="5"/>
  <c r="M35" i="5"/>
  <c r="N35" i="5"/>
  <c r="V30" i="5"/>
  <c r="V75" i="5" s="1"/>
  <c r="Y17" i="5"/>
  <c r="J44" i="4"/>
  <c r="J45" i="4" s="1"/>
  <c r="E44" i="4"/>
  <c r="E45" i="4" s="1"/>
  <c r="J29" i="4"/>
  <c r="E29" i="4"/>
  <c r="C24" i="4"/>
  <c r="C25" i="4" s="1"/>
  <c r="C38" i="4"/>
  <c r="H38" i="4"/>
  <c r="H23" i="4"/>
  <c r="J14" i="4"/>
  <c r="C8" i="4"/>
  <c r="U83" i="2"/>
  <c r="D75" i="2"/>
  <c r="U87" i="2"/>
  <c r="Q89" i="2"/>
  <c r="U90" i="2"/>
  <c r="G49" i="2"/>
  <c r="U79" i="2"/>
  <c r="D51" i="2"/>
  <c r="G32" i="2"/>
  <c r="S39" i="2"/>
  <c r="O10" i="2"/>
  <c r="Q10" i="2" s="1"/>
  <c r="L10" i="2"/>
  <c r="K82" i="2"/>
  <c r="L85" i="2"/>
  <c r="D13" i="14" s="1"/>
  <c r="L18" i="2"/>
  <c r="P18" i="2" s="1"/>
  <c r="L22" i="2"/>
  <c r="K89" i="2"/>
  <c r="L17" i="2"/>
  <c r="K90" i="2"/>
  <c r="O89" i="2"/>
  <c r="O95" i="2"/>
  <c r="L16" i="2"/>
  <c r="L23" i="2"/>
  <c r="K83" i="2"/>
  <c r="K91" i="2"/>
  <c r="L15" i="2"/>
  <c r="K84" i="2"/>
  <c r="K94" i="2"/>
  <c r="L14" i="2"/>
  <c r="K85" i="2"/>
  <c r="K95" i="2"/>
  <c r="K86" i="2"/>
  <c r="O83" i="2"/>
  <c r="O91" i="2"/>
  <c r="L12" i="2"/>
  <c r="K87" i="2"/>
  <c r="L19" i="2"/>
  <c r="L11" i="2"/>
  <c r="K88" i="2"/>
  <c r="O88" i="2"/>
  <c r="O94" i="2"/>
  <c r="G8" i="2"/>
  <c r="L7" i="2"/>
  <c r="K77" i="2"/>
  <c r="K79" i="2"/>
  <c r="O79" i="2"/>
  <c r="Q5" i="2"/>
  <c r="L5" i="2"/>
  <c r="M5" i="2"/>
  <c r="G92" i="2"/>
  <c r="G80" i="2"/>
  <c r="G97" i="2"/>
  <c r="T62" i="2"/>
  <c r="T65" i="2"/>
  <c r="T63" i="2"/>
  <c r="T66" i="2"/>
  <c r="G68" i="2"/>
  <c r="S31" i="2"/>
  <c r="S79" i="2" s="1"/>
  <c r="Q40" i="2"/>
  <c r="Q88" i="2" s="1"/>
  <c r="S40" i="2"/>
  <c r="U40" i="2" s="1"/>
  <c r="S47" i="2"/>
  <c r="S95" i="2" s="1"/>
  <c r="O77" i="2"/>
  <c r="S41" i="2"/>
  <c r="S89" i="2" s="1"/>
  <c r="S30" i="2"/>
  <c r="T30" i="2" s="1"/>
  <c r="S38" i="2"/>
  <c r="U38" i="2" s="1"/>
  <c r="U86" i="2" s="1"/>
  <c r="S42" i="2"/>
  <c r="G44" i="2"/>
  <c r="Q43" i="2"/>
  <c r="G20" i="2"/>
  <c r="K6" i="2"/>
  <c r="M6" i="2" s="1"/>
  <c r="M78" i="2" s="1"/>
  <c r="D27" i="2"/>
  <c r="D22" i="15" s="1"/>
  <c r="K20" i="2"/>
  <c r="O13" i="2"/>
  <c r="G24" i="2"/>
  <c r="Z203" i="19" l="1"/>
  <c r="Z209" i="19"/>
  <c r="G75" i="2"/>
  <c r="Z196" i="19"/>
  <c r="Z211" i="19"/>
  <c r="W191" i="19"/>
  <c r="Z185" i="19"/>
  <c r="W213" i="19"/>
  <c r="Z205" i="19"/>
  <c r="Z212" i="19"/>
  <c r="Z206" i="19"/>
  <c r="Z197" i="19"/>
  <c r="Z198" i="19"/>
  <c r="Z141" i="19"/>
  <c r="D21" i="12" s="1"/>
  <c r="J31" i="14" s="1"/>
  <c r="W141" i="19"/>
  <c r="M20" i="2"/>
  <c r="K34" i="7"/>
  <c r="K6" i="7"/>
  <c r="T36" i="2"/>
  <c r="P26" i="7"/>
  <c r="Y78" i="5"/>
  <c r="V80" i="5"/>
  <c r="M15" i="15" s="1"/>
  <c r="M19" i="15" s="1"/>
  <c r="N80" i="5"/>
  <c r="E15" i="15" s="1"/>
  <c r="E19" i="15" s="1"/>
  <c r="W80" i="5"/>
  <c r="N15" i="15" s="1"/>
  <c r="N19" i="15" s="1"/>
  <c r="Q80" i="5"/>
  <c r="H15" i="15" s="1"/>
  <c r="H19" i="15" s="1"/>
  <c r="Y76" i="5"/>
  <c r="Y79" i="5"/>
  <c r="S80" i="5"/>
  <c r="J15" i="15" s="1"/>
  <c r="J19" i="15" s="1"/>
  <c r="R80" i="5"/>
  <c r="I15" i="15" s="1"/>
  <c r="I19" i="15" s="1"/>
  <c r="U49" i="19"/>
  <c r="U195" i="19"/>
  <c r="U213" i="19" s="1"/>
  <c r="S213" i="19"/>
  <c r="S191" i="19"/>
  <c r="U181" i="19"/>
  <c r="U191" i="19" s="1"/>
  <c r="U161" i="19"/>
  <c r="U177" i="19" s="1"/>
  <c r="S177" i="19"/>
  <c r="P25" i="7"/>
  <c r="U105" i="19"/>
  <c r="M30" i="7"/>
  <c r="M34" i="7" s="1"/>
  <c r="T35" i="2"/>
  <c r="T41" i="2"/>
  <c r="Q91" i="2"/>
  <c r="P13" i="2"/>
  <c r="P85" i="2" s="1"/>
  <c r="E13" i="14" s="1"/>
  <c r="Q13" i="2"/>
  <c r="J61" i="16"/>
  <c r="T80" i="5"/>
  <c r="K15" i="15" s="1"/>
  <c r="K19" i="15" s="1"/>
  <c r="P80" i="5"/>
  <c r="G15" i="15" s="1"/>
  <c r="G19" i="15" s="1"/>
  <c r="O80" i="5"/>
  <c r="F15" i="15" s="1"/>
  <c r="F19" i="15" s="1"/>
  <c r="M80" i="5"/>
  <c r="D15" i="15" s="1"/>
  <c r="D19" i="15" s="1"/>
  <c r="L30" i="7"/>
  <c r="L34" i="7" s="1"/>
  <c r="N64" i="7"/>
  <c r="P64" i="7" s="1"/>
  <c r="P63" i="7"/>
  <c r="S141" i="19"/>
  <c r="X177" i="19"/>
  <c r="L57" i="7"/>
  <c r="L69" i="7"/>
  <c r="S119" i="19"/>
  <c r="O24" i="15" s="1"/>
  <c r="N56" i="7"/>
  <c r="P56" i="7" s="1"/>
  <c r="U35" i="19"/>
  <c r="N17" i="7"/>
  <c r="N18" i="7" s="1"/>
  <c r="P18" i="7" s="1"/>
  <c r="Z119" i="19"/>
  <c r="D19" i="12" s="1"/>
  <c r="J30" i="14" s="1"/>
  <c r="U109" i="19"/>
  <c r="U119" i="19" s="1"/>
  <c r="X155" i="19"/>
  <c r="Z159" i="19"/>
  <c r="Z177" i="19" s="1"/>
  <c r="F21" i="12" s="1"/>
  <c r="K31" i="14" s="1"/>
  <c r="U14" i="19"/>
  <c r="N95" i="7"/>
  <c r="U84" i="19"/>
  <c r="X119" i="19"/>
  <c r="P16" i="7"/>
  <c r="X191" i="19"/>
  <c r="U70" i="19"/>
  <c r="M97" i="7"/>
  <c r="M109" i="7"/>
  <c r="N104" i="7"/>
  <c r="P104" i="7" s="1"/>
  <c r="P103" i="7"/>
  <c r="M73" i="7"/>
  <c r="M71" i="7"/>
  <c r="Z145" i="19"/>
  <c r="Z155" i="19" s="1"/>
  <c r="F19" i="12" s="1"/>
  <c r="K30" i="14" s="1"/>
  <c r="X213" i="19"/>
  <c r="P24" i="7"/>
  <c r="Z181" i="19"/>
  <c r="G36" i="11"/>
  <c r="Q86" i="2"/>
  <c r="M92" i="2"/>
  <c r="F32" i="7"/>
  <c r="H28" i="11"/>
  <c r="K155" i="19"/>
  <c r="E30" i="4"/>
  <c r="L20" i="14"/>
  <c r="E15" i="4"/>
  <c r="K18" i="14"/>
  <c r="E60" i="4"/>
  <c r="J30" i="4"/>
  <c r="L21" i="14"/>
  <c r="E32" i="15"/>
  <c r="M32" i="15"/>
  <c r="F32" i="15"/>
  <c r="N32" i="15"/>
  <c r="G32" i="15"/>
  <c r="O32" i="15"/>
  <c r="J32" i="15"/>
  <c r="H32" i="15"/>
  <c r="D32" i="15"/>
  <c r="I32" i="15"/>
  <c r="K32" i="15"/>
  <c r="L32" i="15"/>
  <c r="C54" i="4"/>
  <c r="J15" i="4"/>
  <c r="L19" i="14" s="1"/>
  <c r="K19" i="14"/>
  <c r="J18" i="14"/>
  <c r="J24" i="14" s="1"/>
  <c r="T25" i="17" s="1"/>
  <c r="E59" i="4"/>
  <c r="AD71" i="5"/>
  <c r="D17" i="12" s="1"/>
  <c r="J29" i="14" s="1"/>
  <c r="D10" i="11"/>
  <c r="D26" i="11" s="1"/>
  <c r="D5" i="11"/>
  <c r="E19" i="11" s="1"/>
  <c r="AE15" i="2"/>
  <c r="AD10" i="2"/>
  <c r="AE14" i="2" s="1"/>
  <c r="C93" i="7"/>
  <c r="P93" i="7" s="1"/>
  <c r="P92" i="7"/>
  <c r="C109" i="7"/>
  <c r="G51" i="2"/>
  <c r="T47" i="2"/>
  <c r="T48" i="2"/>
  <c r="T43" i="2"/>
  <c r="C53" i="7"/>
  <c r="P53" i="7" s="1"/>
  <c r="P52" i="7"/>
  <c r="C69" i="7"/>
  <c r="J155" i="19"/>
  <c r="N71" i="5"/>
  <c r="E23" i="15" s="1"/>
  <c r="T71" i="5"/>
  <c r="K23" i="15" s="1"/>
  <c r="J73" i="19"/>
  <c r="J32" i="7"/>
  <c r="H32" i="7"/>
  <c r="G32" i="7"/>
  <c r="I6" i="7"/>
  <c r="M6" i="7"/>
  <c r="D6" i="7"/>
  <c r="K32" i="7"/>
  <c r="G34" i="7"/>
  <c r="E6" i="7"/>
  <c r="F34" i="7"/>
  <c r="E32" i="7"/>
  <c r="E34" i="7"/>
  <c r="C28" i="7"/>
  <c r="P5" i="7"/>
  <c r="F6" i="7"/>
  <c r="N6" i="7"/>
  <c r="J34" i="7"/>
  <c r="I32" i="7"/>
  <c r="I34" i="7"/>
  <c r="D34" i="7"/>
  <c r="H34" i="7"/>
  <c r="J6" i="7"/>
  <c r="L6" i="7"/>
  <c r="H6" i="7"/>
  <c r="C6" i="7"/>
  <c r="G6" i="7"/>
  <c r="S12" i="2"/>
  <c r="Q12" i="2"/>
  <c r="Q84" i="2" s="1"/>
  <c r="V35" i="5"/>
  <c r="AA75" i="5"/>
  <c r="AD75" i="5" s="1"/>
  <c r="AD80" i="5" s="1"/>
  <c r="D7" i="12" s="1"/>
  <c r="D30" i="14" s="1"/>
  <c r="U35" i="5"/>
  <c r="X75" i="5"/>
  <c r="Y32" i="5"/>
  <c r="U77" i="5"/>
  <c r="Y66" i="5"/>
  <c r="Y67" i="5"/>
  <c r="Y68" i="5"/>
  <c r="Y69" i="5"/>
  <c r="R35" i="5"/>
  <c r="AA44" i="5"/>
  <c r="Y62" i="5"/>
  <c r="Y30" i="5"/>
  <c r="Y26" i="5"/>
  <c r="S87" i="2"/>
  <c r="S90" i="2"/>
  <c r="S86" i="2"/>
  <c r="O90" i="2"/>
  <c r="O87" i="2"/>
  <c r="O86" i="2"/>
  <c r="T39" i="2"/>
  <c r="L88" i="2"/>
  <c r="D16" i="14" s="1"/>
  <c r="P16" i="2"/>
  <c r="P14" i="2"/>
  <c r="L86" i="2"/>
  <c r="D14" i="14" s="1"/>
  <c r="L89" i="2"/>
  <c r="D17" i="14" s="1"/>
  <c r="P17" i="2"/>
  <c r="S10" i="2"/>
  <c r="U10" i="2" s="1"/>
  <c r="O82" i="2"/>
  <c r="P12" i="2"/>
  <c r="L84" i="2"/>
  <c r="D12" i="14" s="1"/>
  <c r="P23" i="2"/>
  <c r="L95" i="2"/>
  <c r="D22" i="14" s="1"/>
  <c r="L90" i="2"/>
  <c r="D18" i="14" s="1"/>
  <c r="L83" i="2"/>
  <c r="D11" i="14" s="1"/>
  <c r="P11" i="2"/>
  <c r="S13" i="2"/>
  <c r="U13" i="2" s="1"/>
  <c r="O85" i="2"/>
  <c r="L91" i="2"/>
  <c r="D19" i="14" s="1"/>
  <c r="P19" i="2"/>
  <c r="L87" i="2"/>
  <c r="D15" i="14" s="1"/>
  <c r="P15" i="2"/>
  <c r="L82" i="2"/>
  <c r="D10" i="14" s="1"/>
  <c r="P10" i="2"/>
  <c r="L20" i="2"/>
  <c r="P22" i="2"/>
  <c r="L94" i="2"/>
  <c r="D21" i="14" s="1"/>
  <c r="O6" i="2"/>
  <c r="Q6" i="2" s="1"/>
  <c r="Q78" i="2" s="1"/>
  <c r="K78" i="2"/>
  <c r="K80" i="2" s="1"/>
  <c r="L6" i="2"/>
  <c r="M8" i="2"/>
  <c r="M77" i="2"/>
  <c r="M80" i="2" s="1"/>
  <c r="L79" i="2"/>
  <c r="D8" i="14" s="1"/>
  <c r="P7" i="2"/>
  <c r="K8" i="2"/>
  <c r="P5" i="2"/>
  <c r="L77" i="2"/>
  <c r="D6" i="14" s="1"/>
  <c r="G99" i="2"/>
  <c r="K92" i="2"/>
  <c r="M75" i="2"/>
  <c r="T67" i="2"/>
  <c r="K75" i="2"/>
  <c r="O49" i="2"/>
  <c r="Q46" i="2"/>
  <c r="S46" i="2"/>
  <c r="O32" i="2"/>
  <c r="Q29" i="2"/>
  <c r="Q32" i="2" s="1"/>
  <c r="S29" i="2"/>
  <c r="S77" i="2" s="1"/>
  <c r="K51" i="2"/>
  <c r="S37" i="2"/>
  <c r="U37" i="2" s="1"/>
  <c r="Q37" i="2"/>
  <c r="O44" i="2"/>
  <c r="S34" i="2"/>
  <c r="T34" i="2" s="1"/>
  <c r="Q34" i="2"/>
  <c r="Q82" i="2" s="1"/>
  <c r="M51" i="2"/>
  <c r="T38" i="2"/>
  <c r="T42" i="2"/>
  <c r="T40" i="2"/>
  <c r="T31" i="2"/>
  <c r="G25" i="2"/>
  <c r="G27" i="2" s="1"/>
  <c r="K24" i="2"/>
  <c r="M24" i="2" s="1"/>
  <c r="O20" i="2"/>
  <c r="Z191" i="19" l="1"/>
  <c r="H19" i="12" s="1"/>
  <c r="L30" i="14" s="1"/>
  <c r="Z213" i="19"/>
  <c r="H21" i="12" s="1"/>
  <c r="L31" i="14" s="1"/>
  <c r="Q85" i="2"/>
  <c r="Q92" i="2" s="1"/>
  <c r="M32" i="7"/>
  <c r="N57" i="7"/>
  <c r="P57" i="7" s="1"/>
  <c r="N105" i="7"/>
  <c r="P105" i="7" s="1"/>
  <c r="L32" i="7"/>
  <c r="D5" i="12"/>
  <c r="D29" i="14" s="1"/>
  <c r="N20" i="7"/>
  <c r="N21" i="7"/>
  <c r="P21" i="7" s="1"/>
  <c r="M113" i="7"/>
  <c r="M111" i="7"/>
  <c r="P17" i="7"/>
  <c r="N69" i="7"/>
  <c r="P69" i="7" s="1"/>
  <c r="N65" i="7"/>
  <c r="P65" i="7" s="1"/>
  <c r="L73" i="7"/>
  <c r="L71" i="7"/>
  <c r="N96" i="7"/>
  <c r="N97" i="7" s="1"/>
  <c r="P97" i="7" s="1"/>
  <c r="P95" i="7"/>
  <c r="M96" i="2"/>
  <c r="M97" i="2" s="1"/>
  <c r="M99" i="2" s="1"/>
  <c r="H60" i="8" s="1"/>
  <c r="M25" i="2"/>
  <c r="M27" i="2" s="1"/>
  <c r="Q8" i="2"/>
  <c r="D36" i="15"/>
  <c r="D38" i="15" s="1"/>
  <c r="D40" i="15" s="1"/>
  <c r="E5" i="15" s="1"/>
  <c r="P12" i="7"/>
  <c r="C13" i="7"/>
  <c r="D20" i="14"/>
  <c r="H32" i="11"/>
  <c r="K24" i="14"/>
  <c r="AC25" i="17" s="1"/>
  <c r="L18" i="14"/>
  <c r="L24" i="14" s="1"/>
  <c r="AL25" i="17" s="1"/>
  <c r="E61" i="4"/>
  <c r="E26" i="11"/>
  <c r="E12" i="11"/>
  <c r="E15" i="11"/>
  <c r="E38" i="11"/>
  <c r="E43" i="11"/>
  <c r="E34" i="11"/>
  <c r="E46" i="11"/>
  <c r="E24" i="11"/>
  <c r="E7" i="11"/>
  <c r="E45" i="11"/>
  <c r="E5" i="11"/>
  <c r="E8" i="11"/>
  <c r="E58" i="11"/>
  <c r="E52" i="11"/>
  <c r="E30" i="11"/>
  <c r="E17" i="11"/>
  <c r="E14" i="11"/>
  <c r="E51" i="11"/>
  <c r="E20" i="11"/>
  <c r="E29" i="11"/>
  <c r="E13" i="11"/>
  <c r="E10" i="11"/>
  <c r="E22" i="11"/>
  <c r="AE17" i="2"/>
  <c r="AD19" i="2" s="1"/>
  <c r="D50" i="8" s="1"/>
  <c r="M26" i="15" s="1"/>
  <c r="C111" i="7"/>
  <c r="C113" i="7"/>
  <c r="C73" i="7"/>
  <c r="C71" i="7"/>
  <c r="H25" i="15"/>
  <c r="Y77" i="5"/>
  <c r="U80" i="5"/>
  <c r="L15" i="15" s="1"/>
  <c r="L19" i="15" s="1"/>
  <c r="Y75" i="5"/>
  <c r="X80" i="5"/>
  <c r="O15" i="15" s="1"/>
  <c r="O19" i="15" s="1"/>
  <c r="Y71" i="5"/>
  <c r="K73" i="19"/>
  <c r="I25" i="15" s="1"/>
  <c r="P6" i="7"/>
  <c r="P28" i="7"/>
  <c r="U12" i="2"/>
  <c r="S84" i="2"/>
  <c r="Q20" i="2"/>
  <c r="Y35" i="5"/>
  <c r="U64" i="2"/>
  <c r="U88" i="2" s="1"/>
  <c r="T64" i="2"/>
  <c r="U61" i="2"/>
  <c r="U85" i="2" s="1"/>
  <c r="T61" i="2"/>
  <c r="Q77" i="2"/>
  <c r="Q80" i="2" s="1"/>
  <c r="L92" i="2"/>
  <c r="Q75" i="2"/>
  <c r="U67" i="2"/>
  <c r="U91" i="2" s="1"/>
  <c r="S91" i="2"/>
  <c r="S88" i="2"/>
  <c r="S94" i="2"/>
  <c r="Q49" i="2"/>
  <c r="Q94" i="2"/>
  <c r="S85" i="2"/>
  <c r="O92" i="2"/>
  <c r="T12" i="2"/>
  <c r="T84" i="2" s="1"/>
  <c r="F12" i="14" s="1"/>
  <c r="P84" i="2"/>
  <c r="E12" i="14" s="1"/>
  <c r="P83" i="2"/>
  <c r="E11" i="14" s="1"/>
  <c r="T11" i="2"/>
  <c r="T83" i="2" s="1"/>
  <c r="F11" i="14" s="1"/>
  <c r="T16" i="2"/>
  <c r="P88" i="2"/>
  <c r="E16" i="14" s="1"/>
  <c r="S82" i="2"/>
  <c r="S20" i="2"/>
  <c r="P90" i="2"/>
  <c r="E18" i="14" s="1"/>
  <c r="T18" i="2"/>
  <c r="T90" i="2" s="1"/>
  <c r="F18" i="14" s="1"/>
  <c r="T17" i="2"/>
  <c r="T89" i="2" s="1"/>
  <c r="F17" i="14" s="1"/>
  <c r="P89" i="2"/>
  <c r="E17" i="14" s="1"/>
  <c r="P91" i="2"/>
  <c r="E19" i="14" s="1"/>
  <c r="T19" i="2"/>
  <c r="T91" i="2" s="1"/>
  <c r="F19" i="14" s="1"/>
  <c r="T22" i="2"/>
  <c r="P94" i="2"/>
  <c r="E21" i="14" s="1"/>
  <c r="T13" i="2"/>
  <c r="K96" i="2"/>
  <c r="K97" i="2" s="1"/>
  <c r="K99" i="2" s="1"/>
  <c r="D60" i="8" s="1"/>
  <c r="D44" i="11" s="1"/>
  <c r="E44" i="11" s="1"/>
  <c r="L24" i="2"/>
  <c r="P20" i="2"/>
  <c r="P82" i="2"/>
  <c r="E10" i="14" s="1"/>
  <c r="T10" i="2"/>
  <c r="P87" i="2"/>
  <c r="E15" i="14" s="1"/>
  <c r="T15" i="2"/>
  <c r="T87" i="2" s="1"/>
  <c r="F15" i="14" s="1"/>
  <c r="T23" i="2"/>
  <c r="T95" i="2" s="1"/>
  <c r="F22" i="14" s="1"/>
  <c r="P95" i="2"/>
  <c r="E22" i="14" s="1"/>
  <c r="P86" i="2"/>
  <c r="E14" i="14" s="1"/>
  <c r="T14" i="2"/>
  <c r="T86" i="2" s="1"/>
  <c r="F14" i="14" s="1"/>
  <c r="T5" i="2"/>
  <c r="P77" i="2"/>
  <c r="E6" i="14" s="1"/>
  <c r="P79" i="2"/>
  <c r="E8" i="14" s="1"/>
  <c r="T7" i="2"/>
  <c r="T79" i="2" s="1"/>
  <c r="F8" i="14" s="1"/>
  <c r="S6" i="2"/>
  <c r="U6" i="2" s="1"/>
  <c r="O78" i="2"/>
  <c r="O80" i="2" s="1"/>
  <c r="O8" i="2"/>
  <c r="L78" i="2"/>
  <c r="P6" i="2"/>
  <c r="P8" i="2" s="1"/>
  <c r="L8" i="2"/>
  <c r="U53" i="2"/>
  <c r="U56" i="2" s="1"/>
  <c r="S56" i="2"/>
  <c r="O75" i="2"/>
  <c r="U58" i="2"/>
  <c r="S68" i="2"/>
  <c r="L75" i="2"/>
  <c r="T56" i="2"/>
  <c r="T73" i="2"/>
  <c r="U70" i="2"/>
  <c r="U73" i="2" s="1"/>
  <c r="S73" i="2"/>
  <c r="T29" i="2"/>
  <c r="T32" i="2" s="1"/>
  <c r="P32" i="2"/>
  <c r="U29" i="2"/>
  <c r="S32" i="2"/>
  <c r="P44" i="2"/>
  <c r="L51" i="2"/>
  <c r="U34" i="2"/>
  <c r="S44" i="2"/>
  <c r="O51" i="2"/>
  <c r="T37" i="2"/>
  <c r="T44" i="2" s="1"/>
  <c r="U46" i="2"/>
  <c r="S49" i="2"/>
  <c r="Q44" i="2"/>
  <c r="T46" i="2"/>
  <c r="T49" i="2" s="1"/>
  <c r="P49" i="2"/>
  <c r="O24" i="2"/>
  <c r="K25" i="2"/>
  <c r="K27" i="2" s="1"/>
  <c r="Y80" i="5" l="1"/>
  <c r="P20" i="7"/>
  <c r="N22" i="7"/>
  <c r="P22" i="7" s="1"/>
  <c r="N30" i="7"/>
  <c r="N109" i="7"/>
  <c r="P96" i="7"/>
  <c r="N71" i="7"/>
  <c r="N73" i="7"/>
  <c r="AE63" i="2"/>
  <c r="AE65" i="2" s="1"/>
  <c r="AD67" i="2" s="1"/>
  <c r="D50" i="22" s="1"/>
  <c r="D51" i="22" s="1"/>
  <c r="J28" i="11" s="1"/>
  <c r="D50" i="11"/>
  <c r="E50" i="11" s="1"/>
  <c r="O96" i="2"/>
  <c r="O97" i="2" s="1"/>
  <c r="O99" i="2" s="1"/>
  <c r="D60" i="23" s="1"/>
  <c r="Q24" i="2"/>
  <c r="U78" i="2"/>
  <c r="U8" i="2"/>
  <c r="C14" i="7"/>
  <c r="P14" i="7" s="1"/>
  <c r="P13" i="7"/>
  <c r="C30" i="7"/>
  <c r="G40" i="11"/>
  <c r="H36" i="11"/>
  <c r="E20" i="14"/>
  <c r="L80" i="2"/>
  <c r="D7" i="14"/>
  <c r="D9" i="14" s="1"/>
  <c r="M155" i="19"/>
  <c r="D51" i="8"/>
  <c r="L155" i="19"/>
  <c r="L73" i="19"/>
  <c r="J25" i="15" s="1"/>
  <c r="U20" i="2"/>
  <c r="U84" i="2"/>
  <c r="Q51" i="2"/>
  <c r="T85" i="2"/>
  <c r="F13" i="14" s="1"/>
  <c r="S92" i="2"/>
  <c r="T88" i="2"/>
  <c r="F16" i="14" s="1"/>
  <c r="U68" i="2"/>
  <c r="U75" i="2" s="1"/>
  <c r="U32" i="2"/>
  <c r="U77" i="2"/>
  <c r="U49" i="2"/>
  <c r="U94" i="2"/>
  <c r="P92" i="2"/>
  <c r="U44" i="2"/>
  <c r="U82" i="2"/>
  <c r="P24" i="2"/>
  <c r="L96" i="2"/>
  <c r="L25" i="2"/>
  <c r="L27" i="2" s="1"/>
  <c r="T20" i="2"/>
  <c r="T82" i="2"/>
  <c r="F10" i="14" s="1"/>
  <c r="T94" i="2"/>
  <c r="F21" i="14" s="1"/>
  <c r="S8" i="2"/>
  <c r="S78" i="2"/>
  <c r="S80" i="2" s="1"/>
  <c r="P78" i="2"/>
  <c r="T6" i="2"/>
  <c r="T78" i="2" s="1"/>
  <c r="F7" i="14" s="1"/>
  <c r="T77" i="2"/>
  <c r="F6" i="14" s="1"/>
  <c r="P75" i="2"/>
  <c r="T68" i="2"/>
  <c r="T75" i="2" s="1"/>
  <c r="S75" i="2"/>
  <c r="S51" i="2"/>
  <c r="P51" i="2"/>
  <c r="T51" i="2"/>
  <c r="S24" i="2"/>
  <c r="U24" i="2" s="1"/>
  <c r="O25" i="2"/>
  <c r="O27" i="2" s="1"/>
  <c r="J12" i="14" l="1"/>
  <c r="J14" i="14" s="1"/>
  <c r="D28" i="11"/>
  <c r="D36" i="11" s="1"/>
  <c r="D70" i="8"/>
  <c r="U80" i="2"/>
  <c r="F9" i="14"/>
  <c r="N34" i="7"/>
  <c r="N32" i="7"/>
  <c r="N111" i="7"/>
  <c r="N113" i="7"/>
  <c r="P109" i="7"/>
  <c r="J36" i="11"/>
  <c r="U25" i="2"/>
  <c r="U96" i="2"/>
  <c r="U97" i="2" s="1"/>
  <c r="Q96" i="2"/>
  <c r="Q97" i="2" s="1"/>
  <c r="Q99" i="2" s="1"/>
  <c r="H60" i="23" s="1"/>
  <c r="Q25" i="2"/>
  <c r="Q27" i="2" s="1"/>
  <c r="U27" i="2"/>
  <c r="P30" i="7"/>
  <c r="C32" i="7"/>
  <c r="C34" i="7"/>
  <c r="C36" i="7" s="1"/>
  <c r="K28" i="11"/>
  <c r="L97" i="2"/>
  <c r="L99" i="2" s="1"/>
  <c r="D23" i="14"/>
  <c r="D24" i="14" s="1"/>
  <c r="D26" i="14" s="1"/>
  <c r="P80" i="2"/>
  <c r="E7" i="14"/>
  <c r="E9" i="14" s="1"/>
  <c r="G44" i="11"/>
  <c r="F20" i="14"/>
  <c r="H40" i="11"/>
  <c r="N155" i="19"/>
  <c r="E28" i="11"/>
  <c r="E32" i="11"/>
  <c r="M73" i="19"/>
  <c r="K25" i="15" s="1"/>
  <c r="U92" i="2"/>
  <c r="T80" i="2"/>
  <c r="U51" i="2"/>
  <c r="T92" i="2"/>
  <c r="T8" i="2"/>
  <c r="S25" i="2"/>
  <c r="S27" i="2" s="1"/>
  <c r="S96" i="2"/>
  <c r="S97" i="2" s="1"/>
  <c r="S99" i="2" s="1"/>
  <c r="D60" i="22" s="1"/>
  <c r="P96" i="2"/>
  <c r="T24" i="2"/>
  <c r="P25" i="2"/>
  <c r="P27" i="2" s="1"/>
  <c r="J62" i="16" l="1"/>
  <c r="U62" i="16" s="1"/>
  <c r="U63" i="16" s="1"/>
  <c r="C38" i="7"/>
  <c r="E31" i="15" s="1"/>
  <c r="H72" i="23"/>
  <c r="D70" i="23"/>
  <c r="G61" i="11" s="1"/>
  <c r="H61" i="11" s="1"/>
  <c r="H44" i="11"/>
  <c r="J75" i="16"/>
  <c r="P62" i="16"/>
  <c r="P63" i="16" s="1"/>
  <c r="P66" i="16" s="1"/>
  <c r="E62" i="16"/>
  <c r="E63" i="16" s="1"/>
  <c r="E66" i="16" s="1"/>
  <c r="F62" i="16"/>
  <c r="F63" i="16" s="1"/>
  <c r="F66" i="16" s="1"/>
  <c r="H62" i="16"/>
  <c r="H63" i="16" s="1"/>
  <c r="H66" i="16" s="1"/>
  <c r="O62" i="16"/>
  <c r="O63" i="16" s="1"/>
  <c r="O66" i="16" s="1"/>
  <c r="D62" i="16"/>
  <c r="D63" i="16" s="1"/>
  <c r="D66" i="16" s="1"/>
  <c r="S62" i="16"/>
  <c r="S63" i="16" s="1"/>
  <c r="S66" i="16" s="1"/>
  <c r="Q62" i="16"/>
  <c r="Q63" i="16" s="1"/>
  <c r="Q66" i="16" s="1"/>
  <c r="R62" i="16"/>
  <c r="R63" i="16" s="1"/>
  <c r="R66" i="16" s="1"/>
  <c r="G62" i="16"/>
  <c r="G63" i="16" s="1"/>
  <c r="G66" i="16" s="1"/>
  <c r="J63" i="16"/>
  <c r="J66" i="16" s="1"/>
  <c r="P97" i="2"/>
  <c r="P99" i="2" s="1"/>
  <c r="E23" i="14"/>
  <c r="E24" i="14" s="1"/>
  <c r="E26" i="14" s="1"/>
  <c r="G50" i="11"/>
  <c r="H50" i="11" s="1"/>
  <c r="U99" i="2"/>
  <c r="H60" i="22" s="1"/>
  <c r="D38" i="7"/>
  <c r="F31" i="15" s="1"/>
  <c r="D36" i="7"/>
  <c r="G48" i="11"/>
  <c r="K32" i="11"/>
  <c r="O155" i="19"/>
  <c r="D72" i="8"/>
  <c r="F30" i="15"/>
  <c r="I30" i="15"/>
  <c r="L30" i="15"/>
  <c r="D61" i="11"/>
  <c r="J44" i="11"/>
  <c r="J88" i="16" s="1"/>
  <c r="D40" i="11"/>
  <c r="E36" i="11"/>
  <c r="N73" i="19"/>
  <c r="L25" i="15" s="1"/>
  <c r="T96" i="2"/>
  <c r="T25" i="2"/>
  <c r="T27" i="2" s="1"/>
  <c r="E36" i="15" l="1"/>
  <c r="E38" i="15" s="1"/>
  <c r="E40" i="15" s="1"/>
  <c r="F5" i="15" s="1"/>
  <c r="J50" i="11"/>
  <c r="D70" i="22"/>
  <c r="J61" i="11" s="1"/>
  <c r="K61" i="11" s="1"/>
  <c r="F29" i="12"/>
  <c r="U88" i="16"/>
  <c r="U89" i="16" s="1"/>
  <c r="D88" i="16"/>
  <c r="D89" i="16" s="1"/>
  <c r="D92" i="16" s="1"/>
  <c r="O88" i="16"/>
  <c r="O89" i="16" s="1"/>
  <c r="O92" i="16" s="1"/>
  <c r="E88" i="16"/>
  <c r="E89" i="16" s="1"/>
  <c r="E92" i="16" s="1"/>
  <c r="Q88" i="16"/>
  <c r="Q89" i="16" s="1"/>
  <c r="Q92" i="16" s="1"/>
  <c r="G88" i="16"/>
  <c r="G89" i="16" s="1"/>
  <c r="G92" i="16" s="1"/>
  <c r="S88" i="16"/>
  <c r="S89" i="16" s="1"/>
  <c r="S92" i="16" s="1"/>
  <c r="P88" i="16"/>
  <c r="P89" i="16" s="1"/>
  <c r="P92" i="16" s="1"/>
  <c r="F88" i="16"/>
  <c r="F89" i="16" s="1"/>
  <c r="F92" i="16" s="1"/>
  <c r="H88" i="16"/>
  <c r="H89" i="16" s="1"/>
  <c r="H92" i="16" s="1"/>
  <c r="R88" i="16"/>
  <c r="R89" i="16" s="1"/>
  <c r="R92" i="16" s="1"/>
  <c r="J89" i="16"/>
  <c r="J92" i="16" s="1"/>
  <c r="U66" i="16"/>
  <c r="U75" i="16"/>
  <c r="U76" i="16" s="1"/>
  <c r="Q75" i="16"/>
  <c r="Q76" i="16" s="1"/>
  <c r="Q79" i="16" s="1"/>
  <c r="G75" i="16"/>
  <c r="G76" i="16" s="1"/>
  <c r="G79" i="16" s="1"/>
  <c r="P75" i="16"/>
  <c r="P76" i="16" s="1"/>
  <c r="P79" i="16" s="1"/>
  <c r="F75" i="16"/>
  <c r="F76" i="16" s="1"/>
  <c r="F79" i="16" s="1"/>
  <c r="E75" i="16"/>
  <c r="E76" i="16" s="1"/>
  <c r="E79" i="16" s="1"/>
  <c r="S75" i="16"/>
  <c r="S76" i="16" s="1"/>
  <c r="S79" i="16" s="1"/>
  <c r="H75" i="16"/>
  <c r="H76" i="16" s="1"/>
  <c r="H79" i="16" s="1"/>
  <c r="O75" i="16"/>
  <c r="O76" i="16" s="1"/>
  <c r="O79" i="16" s="1"/>
  <c r="R75" i="16"/>
  <c r="R76" i="16" s="1"/>
  <c r="R79" i="16" s="1"/>
  <c r="D75" i="16"/>
  <c r="D76" i="16" s="1"/>
  <c r="D79" i="16" s="1"/>
  <c r="J76" i="16"/>
  <c r="J79" i="16" s="1"/>
  <c r="K12" i="14"/>
  <c r="K14" i="14" s="1"/>
  <c r="L12" i="14"/>
  <c r="L14" i="14" s="1"/>
  <c r="T97" i="2"/>
  <c r="T99" i="2" s="1"/>
  <c r="F23" i="14"/>
  <c r="F24" i="14" s="1"/>
  <c r="F26" i="14" s="1"/>
  <c r="H72" i="22"/>
  <c r="D72" i="23"/>
  <c r="H76" i="23" s="1"/>
  <c r="E36" i="7"/>
  <c r="E38" i="7"/>
  <c r="F36" i="15"/>
  <c r="F38" i="15" s="1"/>
  <c r="E61" i="11"/>
  <c r="D29" i="12"/>
  <c r="K36" i="11"/>
  <c r="J40" i="11"/>
  <c r="K40" i="11" s="1"/>
  <c r="H48" i="11"/>
  <c r="G54" i="11"/>
  <c r="P155" i="19"/>
  <c r="K50" i="11"/>
  <c r="K44" i="11"/>
  <c r="D48" i="11"/>
  <c r="E40" i="11"/>
  <c r="O73" i="19"/>
  <c r="M25" i="15" s="1"/>
  <c r="F40" i="15" l="1"/>
  <c r="G5" i="15" s="1"/>
  <c r="G31" i="15"/>
  <c r="U79" i="16"/>
  <c r="U92" i="16"/>
  <c r="D72" i="22"/>
  <c r="H74" i="22" s="1"/>
  <c r="F74" i="22" s="1"/>
  <c r="D76" i="23"/>
  <c r="D74" i="23" s="1"/>
  <c r="B74" i="23" s="1"/>
  <c r="H29" i="12"/>
  <c r="H74" i="23"/>
  <c r="F74" i="23" s="1"/>
  <c r="F36" i="7"/>
  <c r="F38" i="7"/>
  <c r="G63" i="11"/>
  <c r="H54" i="11"/>
  <c r="J48" i="11"/>
  <c r="K48" i="11" s="1"/>
  <c r="D54" i="11"/>
  <c r="E48" i="11"/>
  <c r="Q155" i="19"/>
  <c r="P73" i="19"/>
  <c r="N25" i="15" s="1"/>
  <c r="G36" i="15" l="1"/>
  <c r="G38" i="15" s="1"/>
  <c r="G40" i="15" s="1"/>
  <c r="H5" i="15" s="1"/>
  <c r="H31" i="15"/>
  <c r="H36" i="15" s="1"/>
  <c r="H38" i="15" s="1"/>
  <c r="D76" i="22"/>
  <c r="D74" i="22" s="1"/>
  <c r="B74" i="22" s="1"/>
  <c r="H76" i="22"/>
  <c r="J54" i="11"/>
  <c r="K54" i="11" s="1"/>
  <c r="G36" i="7"/>
  <c r="G38" i="7"/>
  <c r="K9" i="14"/>
  <c r="G65" i="11"/>
  <c r="AC26" i="17" s="1"/>
  <c r="AG25" i="17" s="1"/>
  <c r="H63" i="11"/>
  <c r="R155" i="19"/>
  <c r="D63" i="11"/>
  <c r="J9" i="14" s="1"/>
  <c r="E54" i="11"/>
  <c r="Q73" i="19"/>
  <c r="H40" i="15" l="1"/>
  <c r="I5" i="15" s="1"/>
  <c r="I31" i="15"/>
  <c r="I36" i="15" s="1"/>
  <c r="I38" i="15" s="1"/>
  <c r="J63" i="11"/>
  <c r="J65" i="11" s="1"/>
  <c r="AL26" i="17" s="1"/>
  <c r="AP25" i="17" s="1"/>
  <c r="L26" i="17"/>
  <c r="L25" i="17"/>
  <c r="L27" i="17"/>
  <c r="H36" i="7"/>
  <c r="H38" i="7"/>
  <c r="H65" i="11"/>
  <c r="H39" i="13"/>
  <c r="H59" i="13" s="1"/>
  <c r="J10" i="14"/>
  <c r="K7" i="14"/>
  <c r="K8" i="14"/>
  <c r="L8" i="14" s="1"/>
  <c r="D65" i="11"/>
  <c r="E63" i="11"/>
  <c r="U123" i="19"/>
  <c r="U141" i="19" s="1"/>
  <c r="R73" i="19"/>
  <c r="I40" i="15" l="1"/>
  <c r="J5" i="15" s="1"/>
  <c r="J31" i="15"/>
  <c r="J36" i="15" s="1"/>
  <c r="J38" i="15" s="1"/>
  <c r="K63" i="11"/>
  <c r="L9" i="14"/>
  <c r="P27" i="17"/>
  <c r="P25" i="17"/>
  <c r="P26" i="17"/>
  <c r="T26" i="17"/>
  <c r="X25" i="17" s="1"/>
  <c r="D59" i="13"/>
  <c r="D63" i="13" s="1"/>
  <c r="O25" i="15"/>
  <c r="I36" i="7"/>
  <c r="I38" i="7"/>
  <c r="J26" i="14"/>
  <c r="G7" i="17"/>
  <c r="G16" i="17"/>
  <c r="K65" i="11"/>
  <c r="J39" i="13"/>
  <c r="J59" i="13" s="1"/>
  <c r="K10" i="14"/>
  <c r="L7" i="14"/>
  <c r="E65" i="11"/>
  <c r="F39" i="13"/>
  <c r="F59" i="13" s="1"/>
  <c r="S155" i="19"/>
  <c r="U154" i="19"/>
  <c r="U155" i="19" s="1"/>
  <c r="S73" i="19"/>
  <c r="J40" i="15" l="1"/>
  <c r="K5" i="15" s="1"/>
  <c r="K31" i="15"/>
  <c r="K36" i="15" s="1"/>
  <c r="K38" i="15" s="1"/>
  <c r="L10" i="14"/>
  <c r="L26" i="14" s="1"/>
  <c r="K26" i="14"/>
  <c r="K16" i="17"/>
  <c r="K7" i="17"/>
  <c r="H26" i="17"/>
  <c r="H25" i="17"/>
  <c r="H27" i="17"/>
  <c r="J36" i="7"/>
  <c r="J38" i="7"/>
  <c r="J42" i="14"/>
  <c r="T33" i="17" s="1"/>
  <c r="G17" i="17"/>
  <c r="X14" i="17" s="1"/>
  <c r="K40" i="15" l="1"/>
  <c r="L5" i="15" s="1"/>
  <c r="L31" i="15"/>
  <c r="L36" i="15" s="1"/>
  <c r="L38" i="15" s="1"/>
  <c r="O16" i="17"/>
  <c r="O7" i="17"/>
  <c r="K42" i="14"/>
  <c r="AC33" i="17" s="1"/>
  <c r="K17" i="17"/>
  <c r="AG14" i="17" s="1"/>
  <c r="L42" i="14"/>
  <c r="AL33" i="17" s="1"/>
  <c r="O17" i="17"/>
  <c r="K38" i="7"/>
  <c r="K36" i="7"/>
  <c r="AA15" i="17"/>
  <c r="X16" i="17"/>
  <c r="L40" i="15" l="1"/>
  <c r="M5" i="15" s="1"/>
  <c r="M31" i="15"/>
  <c r="M36" i="15" s="1"/>
  <c r="M38" i="15" s="1"/>
  <c r="AP14" i="17"/>
  <c r="AP16" i="17" s="1"/>
  <c r="AG16" i="17"/>
  <c r="AJ15" i="17"/>
  <c r="L38" i="7"/>
  <c r="L36" i="7"/>
  <c r="M40" i="15" l="1"/>
  <c r="N5" i="15" s="1"/>
  <c r="N31" i="15"/>
  <c r="N36" i="15" s="1"/>
  <c r="N38" i="15" s="1"/>
  <c r="AS15" i="17"/>
  <c r="M36" i="7"/>
  <c r="M38" i="7"/>
  <c r="O31" i="15" s="1"/>
  <c r="N40" i="15" l="1"/>
  <c r="O5" i="15" s="1"/>
  <c r="O36" i="15"/>
  <c r="O38" i="15" s="1"/>
  <c r="N38" i="7"/>
  <c r="N36" i="7"/>
  <c r="O40" i="15" l="1"/>
  <c r="R36" i="15" s="1"/>
  <c r="D27" i="12"/>
  <c r="J34" i="14" s="1"/>
  <c r="J35" i="14" s="1"/>
  <c r="D11" i="12"/>
  <c r="C75" i="7"/>
  <c r="C77" i="7"/>
  <c r="D31" i="12" l="1"/>
  <c r="T41" i="17"/>
  <c r="T47" i="17"/>
  <c r="D75" i="7"/>
  <c r="D77" i="7"/>
  <c r="D15" i="12"/>
  <c r="D32" i="14"/>
  <c r="D35" i="14" s="1"/>
  <c r="D33" i="12" l="1"/>
  <c r="D35" i="12" s="1"/>
  <c r="F27" i="13" s="1"/>
  <c r="F32" i="13" s="1"/>
  <c r="F61" i="13" s="1"/>
  <c r="F63" i="13" s="1"/>
  <c r="J37" i="14" s="1"/>
  <c r="J40" i="14" s="1"/>
  <c r="T34" i="17"/>
  <c r="X33" i="17" s="1"/>
  <c r="J44" i="14"/>
  <c r="J46" i="14" s="1"/>
  <c r="E77" i="7"/>
  <c r="E75" i="7"/>
  <c r="H32" i="17" l="1"/>
  <c r="H34" i="17"/>
  <c r="H33" i="17"/>
  <c r="D37" i="14"/>
  <c r="G8" i="17"/>
  <c r="X6" i="17" s="1"/>
  <c r="AA7" i="17" s="1"/>
  <c r="F77" i="7"/>
  <c r="F75" i="7"/>
  <c r="T46" i="17" l="1"/>
  <c r="X46" i="17" s="1"/>
  <c r="H47" i="17" s="1"/>
  <c r="T40" i="17"/>
  <c r="X40" i="17" s="1"/>
  <c r="O46" i="14"/>
  <c r="D40" i="14"/>
  <c r="O40" i="14" s="1"/>
  <c r="X8" i="17"/>
  <c r="G75" i="7"/>
  <c r="G77" i="7"/>
  <c r="H45" i="17" l="1"/>
  <c r="H46" i="17"/>
  <c r="H41" i="17"/>
  <c r="H40" i="17"/>
  <c r="H39" i="17"/>
  <c r="H77" i="7"/>
  <c r="H75" i="7"/>
  <c r="I77" i="7" l="1"/>
  <c r="I75" i="7"/>
  <c r="J77" i="7" l="1"/>
  <c r="J75" i="7"/>
  <c r="K77" i="7" l="1"/>
  <c r="K75" i="7"/>
  <c r="L75" i="7" l="1"/>
  <c r="L77" i="7"/>
  <c r="M77" i="7" l="1"/>
  <c r="M75" i="7"/>
  <c r="N77" i="7" l="1"/>
  <c r="F27" i="12" s="1"/>
  <c r="K34" i="14" s="1"/>
  <c r="N75" i="7"/>
  <c r="F11" i="12" l="1"/>
  <c r="C117" i="7"/>
  <c r="C115" i="7"/>
  <c r="K35" i="14"/>
  <c r="AC47" i="17" s="1"/>
  <c r="F31" i="12"/>
  <c r="D117" i="7" l="1"/>
  <c r="D115" i="7"/>
  <c r="E32" i="14"/>
  <c r="E35" i="14" s="1"/>
  <c r="F15" i="12"/>
  <c r="F33" i="12" s="1"/>
  <c r="F35" i="12" s="1"/>
  <c r="H27" i="13" s="1"/>
  <c r="H32" i="13" s="1"/>
  <c r="H61" i="13" s="1"/>
  <c r="H63" i="13" s="1"/>
  <c r="K44" i="14" l="1"/>
  <c r="K46" i="14" s="1"/>
  <c r="AC41" i="17"/>
  <c r="AC34" i="17"/>
  <c r="AG33" i="17" s="1"/>
  <c r="K37" i="14"/>
  <c r="K40" i="14" s="1"/>
  <c r="K8" i="17" s="1"/>
  <c r="AG6" i="17" s="1"/>
  <c r="E37" i="14"/>
  <c r="E115" i="7"/>
  <c r="E117" i="7"/>
  <c r="L34" i="17" l="1"/>
  <c r="L32" i="17"/>
  <c r="L33" i="17"/>
  <c r="E40" i="14"/>
  <c r="AC46" i="17"/>
  <c r="AG46" i="17" s="1"/>
  <c r="AC40" i="17"/>
  <c r="AG40" i="17" s="1"/>
  <c r="AJ7" i="17"/>
  <c r="AG8" i="17"/>
  <c r="F117" i="7"/>
  <c r="F115" i="7"/>
  <c r="L39" i="17" l="1"/>
  <c r="L41" i="17"/>
  <c r="L40" i="17"/>
  <c r="L47" i="17"/>
  <c r="L46" i="17"/>
  <c r="L45" i="17"/>
  <c r="G115" i="7"/>
  <c r="G117" i="7"/>
  <c r="H115" i="7" l="1"/>
  <c r="H117" i="7"/>
  <c r="I115" i="7" l="1"/>
  <c r="I117" i="7"/>
  <c r="J117" i="7" l="1"/>
  <c r="J115" i="7"/>
  <c r="H72" i="8"/>
  <c r="H76" i="8" s="1"/>
  <c r="K115" i="7" l="1"/>
  <c r="K117" i="7"/>
  <c r="D76" i="8"/>
  <c r="D74" i="8" s="1"/>
  <c r="B74" i="8" s="1"/>
  <c r="H74" i="8"/>
  <c r="F74" i="8" s="1"/>
  <c r="L117" i="7" l="1"/>
  <c r="L115" i="7"/>
  <c r="M115" i="7" l="1"/>
  <c r="M117" i="7"/>
  <c r="N117" i="7" l="1"/>
  <c r="H27" i="12" s="1"/>
  <c r="L34" i="14" s="1"/>
  <c r="N115" i="7"/>
  <c r="H11" i="12" s="1"/>
  <c r="F32" i="14" l="1"/>
  <c r="F35" i="14" s="1"/>
  <c r="H15" i="12"/>
  <c r="L35" i="14"/>
  <c r="AL47" i="17" s="1"/>
  <c r="H31" i="12"/>
  <c r="AL34" i="17" l="1"/>
  <c r="AP33" i="17" s="1"/>
  <c r="AL41" i="17"/>
  <c r="H33" i="12"/>
  <c r="H35" i="12" s="1"/>
  <c r="J27" i="13" s="1"/>
  <c r="J32" i="13" s="1"/>
  <c r="J61" i="13" s="1"/>
  <c r="J63" i="13" s="1"/>
  <c r="L44" i="14"/>
  <c r="L46" i="14" s="1"/>
  <c r="P34" i="17" l="1"/>
  <c r="P32" i="17"/>
  <c r="P33" i="17"/>
  <c r="L37" i="14"/>
  <c r="L40" i="14" s="1"/>
  <c r="O8" i="17" s="1"/>
  <c r="AP6" i="17" s="1"/>
  <c r="F37" i="14"/>
  <c r="F40" i="14" l="1"/>
  <c r="AL46" i="17"/>
  <c r="AP46" i="17" s="1"/>
  <c r="AL40" i="17"/>
  <c r="AP40" i="17" s="1"/>
  <c r="AP8" i="17"/>
  <c r="AS7" i="17"/>
  <c r="P41" i="17" l="1"/>
  <c r="P39" i="17"/>
  <c r="P40" i="17"/>
  <c r="P45" i="17"/>
  <c r="P46" i="17"/>
  <c r="P47" i="17"/>
</calcChain>
</file>

<file path=xl/sharedStrings.xml><?xml version="1.0" encoding="utf-8"?>
<sst xmlns="http://schemas.openxmlformats.org/spreadsheetml/2006/main" count="2763" uniqueCount="546">
  <si>
    <t>Biens Amortissables</t>
  </si>
  <si>
    <t xml:space="preserve"> Amortissement </t>
  </si>
  <si>
    <t>1ère Année</t>
  </si>
  <si>
    <t>2ème Année</t>
  </si>
  <si>
    <t>3ème Année</t>
  </si>
  <si>
    <t>Nature</t>
  </si>
  <si>
    <t>Valeur Brute</t>
  </si>
  <si>
    <t>Durée</t>
  </si>
  <si>
    <t>Annuité</t>
  </si>
  <si>
    <t xml:space="preserve"> </t>
  </si>
  <si>
    <t>Montant Dotation</t>
  </si>
  <si>
    <t>VNC</t>
  </si>
  <si>
    <t>INVESTISSEMENTS 1ère ANNEE</t>
  </si>
  <si>
    <t>Frais d'Etablissement</t>
  </si>
  <si>
    <t>Fonds de Commerce / Droit au bail</t>
  </si>
  <si>
    <t>Autres Immobilisations Incorporelles</t>
  </si>
  <si>
    <t>Total Immobilisations Incorporelles</t>
  </si>
  <si>
    <t>Terrains</t>
  </si>
  <si>
    <t>Constructions</t>
  </si>
  <si>
    <t>Installations générales &amp; agencements</t>
  </si>
  <si>
    <t>Matériel &amp; outillage 1</t>
  </si>
  <si>
    <t>Matériel &amp; outillage 2</t>
  </si>
  <si>
    <t>Matériel de Transport</t>
  </si>
  <si>
    <t>Matériel de Bureau</t>
  </si>
  <si>
    <t>Matériel Informatique</t>
  </si>
  <si>
    <t>Mobilier</t>
  </si>
  <si>
    <t>Autre Immobilisations Corporelles</t>
  </si>
  <si>
    <t>Total Immobilisations Corporelles</t>
  </si>
  <si>
    <t>Participation Capital autres Sociétés</t>
  </si>
  <si>
    <t>Dépôts &amp; Cautionnements</t>
  </si>
  <si>
    <t>Autres Immobilisations Financières</t>
  </si>
  <si>
    <t>Total Immobilisations Financières</t>
  </si>
  <si>
    <t>TOTAL GENERAL (I+II+III)</t>
  </si>
  <si>
    <t>INVESTISSEMENTS 2ème ANNEE</t>
  </si>
  <si>
    <t>INVESTISSEMENTS 3ème ANNEE</t>
  </si>
  <si>
    <t>Subv. d'Invest</t>
  </si>
  <si>
    <t>Quote-Part à Réintégrer</t>
  </si>
  <si>
    <t>TOTAUX ANNUELS</t>
  </si>
  <si>
    <t>Emprunt n°1</t>
  </si>
  <si>
    <t>Montant du Prêt</t>
  </si>
  <si>
    <t>Taux Annuel</t>
  </si>
  <si>
    <t>Annuités</t>
  </si>
  <si>
    <t>Mensualités</t>
  </si>
  <si>
    <t>Coût Global</t>
  </si>
  <si>
    <t>Intérêts</t>
  </si>
  <si>
    <t>Périodes</t>
  </si>
  <si>
    <t>Intérêts Annuels</t>
  </si>
  <si>
    <t>Remboursement Annuel du Capital</t>
  </si>
  <si>
    <t>Capital Restant à Rembourser</t>
  </si>
  <si>
    <t>Emprunt n°2</t>
  </si>
  <si>
    <t>1ère ANNEE</t>
  </si>
  <si>
    <t>2ème ANNEE</t>
  </si>
  <si>
    <t>3ème ANNEE</t>
  </si>
  <si>
    <t>PRODUITS</t>
  </si>
  <si>
    <t>Nbre</t>
  </si>
  <si>
    <t>TVA / Ventes</t>
  </si>
  <si>
    <t>TVA / Achats</t>
  </si>
  <si>
    <t>Délai règlement Fournisseurs</t>
  </si>
  <si>
    <t>Délai règlement Clients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</si>
  <si>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</si>
  <si>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</si>
  <si>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</si>
  <si>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</si>
  <si>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</si>
  <si>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</si>
  <si>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</si>
  <si>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</si>
  <si>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</si>
  <si>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</si>
  <si>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</si>
  <si>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</si>
  <si>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</si>
  <si>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PRODUCTION (HT)</t>
  </si>
  <si>
    <t>PV Unitaire (HT)</t>
  </si>
  <si>
    <t>PA Unitaire (HT)</t>
  </si>
  <si>
    <t>TVA COLLECTEE</t>
  </si>
  <si>
    <t xml:space="preserve"> PRODUCTION (TTC)</t>
  </si>
  <si>
    <t>Total production (HT)</t>
  </si>
  <si>
    <t>Total production (TTC)</t>
  </si>
  <si>
    <t>Total TVA Collectée</t>
  </si>
  <si>
    <t>ACHATS MARCHANDISES (HT)</t>
  </si>
  <si>
    <t>STOCK FINAL</t>
  </si>
  <si>
    <t>TVA DEDUCTIBLE</t>
  </si>
  <si>
    <t>ACHATS MARCHANDISES (TTC)</t>
  </si>
  <si>
    <t>VOLUMES des VENTES ANNEE 2</t>
  </si>
  <si>
    <t>VOLUMES des VENTES ANNEE 1</t>
  </si>
  <si>
    <t>VOLUMES des VENTES ANNEE 3</t>
  </si>
  <si>
    <t>Stock Final (tampon)</t>
  </si>
  <si>
    <t>DECAISS (TTC) Année 1 sur Année 2</t>
  </si>
  <si>
    <t>ENCAISS (TTC) Année 1 sur Année 2</t>
  </si>
  <si>
    <t>ENCAISSEMENTS Année 1 (TTC)</t>
  </si>
  <si>
    <t>ENCAISSEMENTS Année 2 (TTC)</t>
  </si>
  <si>
    <t>DECAISS (TTC) Année 2 sur Année 3</t>
  </si>
  <si>
    <t>ENCAISS (TTC) Année 2 sur Année 3</t>
  </si>
  <si>
    <t>DECAISS (TTC) Année 3 sur Année 4</t>
  </si>
  <si>
    <t>ENCAISSEMENTS Année 3 (TTC)</t>
  </si>
  <si>
    <t>ENCAISS (TTC) Année 3 sur Année 4</t>
  </si>
  <si>
    <t>VOLUMES des PRESTATIONS Année 1</t>
  </si>
  <si>
    <t>PRESTATIONS (HT)</t>
  </si>
  <si>
    <t xml:space="preserve"> PRESTATIONS (TTC)</t>
  </si>
  <si>
    <t>VOLUMES des PRESTATIONS Année 2</t>
  </si>
  <si>
    <t>PRESTATIONS</t>
  </si>
  <si>
    <t>Total Prestations (HT)</t>
  </si>
  <si>
    <t>Total Prestations (TTC)</t>
  </si>
  <si>
    <t>VOLUMES des PRESTATIONS ANNEE 3</t>
  </si>
  <si>
    <t>TABLEAU de TVA</t>
  </si>
  <si>
    <t>Exercice 1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</si>
  <si>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</si>
  <si>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</si>
  <si>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</si>
  <si>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</si>
  <si>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</si>
  <si>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</si>
  <si>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</si>
  <si>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</si>
  <si>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</si>
  <si>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</si>
  <si>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</si>
  <si>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</si>
  <si>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Total</t>
  </si>
  <si>
    <t>TVA collectée</t>
  </si>
  <si>
    <t>TVA déductible</t>
  </si>
  <si>
    <t>Total TVA collectée</t>
  </si>
  <si>
    <t>Total TVA déductible</t>
  </si>
  <si>
    <t>TVA à payer du mois</t>
  </si>
  <si>
    <t>Crédit de TVA du mois</t>
  </si>
  <si>
    <t>Crédit TVA à reporter en "M + 1"</t>
  </si>
  <si>
    <t>TVA exigible</t>
  </si>
  <si>
    <t>Exercice 2</t>
  </si>
  <si>
    <t>Exercice 3</t>
  </si>
  <si>
    <t>COMPTE de RESULTAT PREVISIONNEL EXERCICE 1</t>
  </si>
  <si>
    <t>CHARGES</t>
  </si>
  <si>
    <t>Total I :</t>
  </si>
  <si>
    <t>Total II :</t>
  </si>
  <si>
    <t>III - Subventions d'exploitation:</t>
  </si>
  <si>
    <t>Total III :</t>
  </si>
  <si>
    <t>IV - Autres Produits:</t>
  </si>
  <si>
    <t>Total IV :</t>
  </si>
  <si>
    <t>Total V :</t>
  </si>
  <si>
    <t>VI - Subv. d'invest. Virée au C. Résultat</t>
  </si>
  <si>
    <t>TOTAL GENERAL</t>
  </si>
  <si>
    <t>COMPTE de RESULTAT PREVISIONNEL EXERCICE 2</t>
  </si>
  <si>
    <t>COMPTE de RESULTAT PREVISIONNEL EXERCICE 3</t>
  </si>
  <si>
    <t>SIG</t>
  </si>
  <si>
    <t>Montant (ht)</t>
  </si>
  <si>
    <t>%</t>
  </si>
  <si>
    <t>CHIFFRE d'AFFAIRES (H.T)</t>
  </si>
  <si>
    <t>Ventes de marchandises</t>
  </si>
  <si>
    <t>Coût d'achat des marchandises vendues</t>
  </si>
  <si>
    <t>MARGE COMMERCIALE</t>
  </si>
  <si>
    <t>Production  Vendue :</t>
  </si>
  <si>
    <t xml:space="preserve"> - Prestations de service</t>
  </si>
  <si>
    <t xml:space="preserve"> - Autres production vendue</t>
  </si>
  <si>
    <t>Production Stockée</t>
  </si>
  <si>
    <t>Production Immobilisée</t>
  </si>
  <si>
    <t>Production de l'Exercice</t>
  </si>
  <si>
    <t>Consommations de l'exercice</t>
  </si>
  <si>
    <t>MARGE de PRODUCTION</t>
  </si>
  <si>
    <t>Charges Externes</t>
  </si>
  <si>
    <t>VALEUR AJOUTEE</t>
  </si>
  <si>
    <t>Impôts, Taxes, &amp; versements assimilés</t>
  </si>
  <si>
    <t>Salaires nets</t>
  </si>
  <si>
    <t>Charges Sociales</t>
  </si>
  <si>
    <t>Total Charges de Personnel</t>
  </si>
  <si>
    <t>RESULTAT ECONOMIQUE BRUT</t>
  </si>
  <si>
    <t>Subventions d'exploitation :</t>
  </si>
  <si>
    <t>EXCEDENT BRUT d'EXPLOITATION</t>
  </si>
  <si>
    <t>Reprises sur provisions &amp; transferts</t>
  </si>
  <si>
    <t>Autres produits</t>
  </si>
  <si>
    <t>Dotations aux amortissements</t>
  </si>
  <si>
    <t>Dotations aux provisions</t>
  </si>
  <si>
    <t>Autres charges</t>
  </si>
  <si>
    <t>RESULTAT d'EXPLOITATION</t>
  </si>
  <si>
    <t>Quote-part des subv. d'invest; virées au CR</t>
  </si>
  <si>
    <t>Produits financiers</t>
  </si>
  <si>
    <t>Charges financières</t>
  </si>
  <si>
    <t>RESULTAT COURANT AVANT IMPOTS</t>
  </si>
  <si>
    <t>Produits exceptionnels</t>
  </si>
  <si>
    <t>Charges exceptionnelles</t>
  </si>
  <si>
    <t>Résultat Exceptionnel</t>
  </si>
  <si>
    <t>Participation des Salariés</t>
  </si>
  <si>
    <t>Impôts sur les bénéfices</t>
  </si>
  <si>
    <t>RESULTAT NET de l' EXERCICE</t>
  </si>
  <si>
    <t>CAPACITE d'AUTOFINANCEMENT</t>
  </si>
  <si>
    <t>BESOIN en FOND de ROULEMENT</t>
  </si>
  <si>
    <t>Montant</t>
  </si>
  <si>
    <t>Stocks Marchandises (ht)</t>
  </si>
  <si>
    <t>Clients Négoce (ttc)</t>
  </si>
  <si>
    <t>Total Besoins</t>
  </si>
  <si>
    <t>TVA à payer</t>
  </si>
  <si>
    <t>Impôts &amp; taxes</t>
  </si>
  <si>
    <t>Total Ressources</t>
  </si>
  <si>
    <t>VARIATION du BFR</t>
  </si>
  <si>
    <t>PLAN de FINANCEMENT PREVISIONNEL</t>
  </si>
  <si>
    <t>EMPLOIS</t>
  </si>
  <si>
    <t>Démarrage (ttc)</t>
  </si>
  <si>
    <t>Total Investissements</t>
  </si>
  <si>
    <t>Réduction de capital</t>
  </si>
  <si>
    <t>Variation du besoin en fond de roulement</t>
  </si>
  <si>
    <t>TOTAL EMPLOIS</t>
  </si>
  <si>
    <t>RESSOURCES</t>
  </si>
  <si>
    <t>Capacité d'Autofinancement</t>
  </si>
  <si>
    <t>Augmentation des dettes financières</t>
  </si>
  <si>
    <t>Subventions d'investissement</t>
  </si>
  <si>
    <t xml:space="preserve">    </t>
  </si>
  <si>
    <t>TOTAL RESSOURCES</t>
  </si>
  <si>
    <t>Soldes Annuels</t>
  </si>
  <si>
    <t>Soldes Cumulés</t>
  </si>
  <si>
    <t>BILAN</t>
  </si>
  <si>
    <t>ACTIF</t>
  </si>
  <si>
    <t>PASSIF</t>
  </si>
  <si>
    <t>Réserve légale + Autres Réserves</t>
  </si>
  <si>
    <t>Report à nouveau</t>
  </si>
  <si>
    <t>Résultat de l'exercice</t>
  </si>
  <si>
    <t xml:space="preserve">Subventions d'investissement </t>
  </si>
  <si>
    <t xml:space="preserve">   - Stocks Marchandises</t>
  </si>
  <si>
    <t>Dettes Court Terme</t>
  </si>
  <si>
    <t xml:space="preserve">   - Charges de personnel</t>
  </si>
  <si>
    <t xml:space="preserve">   - Dettes Sociales</t>
  </si>
  <si>
    <t xml:space="preserve">   - Dettes Fiscales</t>
  </si>
  <si>
    <t xml:space="preserve">Découvert Bancaire </t>
  </si>
  <si>
    <t xml:space="preserve"> TOTAL ACTIF</t>
  </si>
  <si>
    <t>TOTAL PASSIF</t>
  </si>
  <si>
    <t>FOND de ROULEMENT</t>
  </si>
  <si>
    <t>TRESORERIE</t>
  </si>
  <si>
    <t>PLANNING de TRESORERIE PREVISIONNEL</t>
  </si>
  <si>
    <t>EXERCICE 1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</si>
  <si>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</si>
  <si>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</si>
  <si>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</si>
  <si>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</si>
  <si>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</si>
  <si>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</si>
  <si>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</si>
  <si>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</si>
  <si>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</si>
  <si>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</si>
  <si>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</si>
  <si>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</si>
  <si>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Solde m-1</t>
  </si>
  <si>
    <t>ENCAISSEMENTS</t>
  </si>
  <si>
    <t>TOTAL ENCAISSEMENTS</t>
  </si>
  <si>
    <t>DECAISSEMENTS</t>
  </si>
  <si>
    <t>TOTAL DECAISSEMENTS</t>
  </si>
  <si>
    <t>SOLDES MENSUELS</t>
  </si>
  <si>
    <t>SOLDES CUMULES</t>
  </si>
  <si>
    <t>SEUILS de RENTABILITE NEGOCE</t>
  </si>
  <si>
    <t>SEUILS de RENTABILITE PRESTATION</t>
  </si>
  <si>
    <t>RATIOS de STRUCTURE</t>
  </si>
  <si>
    <t>ENDETTEMENT</t>
  </si>
  <si>
    <t>CAPITAUX PROPRES</t>
  </si>
  <si>
    <t>CAPITAUX PERMANENTS</t>
  </si>
  <si>
    <t>DETTES à MOYEN &amp; LONG TERME</t>
  </si>
  <si>
    <t>AUTONOMIE FINANCIERE</t>
  </si>
  <si>
    <t>TOTAL BILAN</t>
  </si>
  <si>
    <t>SOLVABILITE</t>
  </si>
  <si>
    <t>FOND de ROULEMENT NET</t>
  </si>
  <si>
    <t>ACTIF CIRCULANT</t>
  </si>
  <si>
    <t>LIQUIDITE GENERALE</t>
  </si>
  <si>
    <t>DETTES à COURT TERME</t>
  </si>
  <si>
    <t>VALEURS REALISABLES &amp; DISPONIBLES à CT</t>
  </si>
  <si>
    <t>CA - PRESTATION   (ht)</t>
  </si>
  <si>
    <t>CA - PRESTATION (ttc)</t>
  </si>
  <si>
    <t>INVESTISSEMENTS (ht)</t>
  </si>
  <si>
    <t>INVESTISSEMENTS (ttc)</t>
  </si>
  <si>
    <t>ACHAT MARCHANDISE (ht)</t>
  </si>
  <si>
    <t>ACHAT MARCHANDISE (ttc)</t>
  </si>
  <si>
    <t>CHARGES EXTERNES (ht)</t>
  </si>
  <si>
    <t>CHARGES EXTERNES (ttc)</t>
  </si>
  <si>
    <t>TAUX de TVA</t>
  </si>
  <si>
    <t>CA - NEGOCE   (ht)</t>
  </si>
  <si>
    <t>CA - NEGOCE (ttc)</t>
  </si>
  <si>
    <t>ANNEE 1</t>
  </si>
  <si>
    <t>Matières premières</t>
  </si>
  <si>
    <t>Fournitures d'entretien &amp; petit équipement</t>
  </si>
  <si>
    <t>Fournitures administratives</t>
  </si>
  <si>
    <t>Gaz / électricité</t>
  </si>
  <si>
    <t>Carburant</t>
  </si>
  <si>
    <t>Eau</t>
  </si>
  <si>
    <t>Alimentation</t>
  </si>
  <si>
    <t>Frais accessoires sur achats (transport,..)</t>
  </si>
  <si>
    <t>Emballages</t>
  </si>
  <si>
    <t>Autres matières &amp; fournitures</t>
  </si>
  <si>
    <t>Sous-traitance</t>
  </si>
  <si>
    <t>Location immobilière</t>
  </si>
  <si>
    <t>Location mobilière</t>
  </si>
  <si>
    <t>Crédit-bail immobilier</t>
  </si>
  <si>
    <t>Crédit-bail mobilier</t>
  </si>
  <si>
    <t>Entretien &amp; réparations</t>
  </si>
  <si>
    <t>Assurances</t>
  </si>
  <si>
    <t>Etudes &amp; recherches</t>
  </si>
  <si>
    <t>Documentation, colloques &amp; séminaires</t>
  </si>
  <si>
    <t>Honoraires</t>
  </si>
  <si>
    <t>Personnel extérieur (intérim, personnel détaché,...)</t>
  </si>
  <si>
    <t>Publicité, communication</t>
  </si>
  <si>
    <t>Déplacements, missions, réceptions,…</t>
  </si>
  <si>
    <t>PTT, Téléphone</t>
  </si>
  <si>
    <t>Cotisations</t>
  </si>
  <si>
    <t xml:space="preserve">Services bancaires </t>
  </si>
  <si>
    <t>Divers</t>
  </si>
  <si>
    <t>Taux de TVA / Achats Consommés</t>
  </si>
  <si>
    <t>Taux de TVA / Charges externes</t>
  </si>
  <si>
    <t>Délai règlement Fournisseurs Achats Consommés</t>
  </si>
  <si>
    <t>Délai règlement Fournisseurs Charges externes</t>
  </si>
  <si>
    <t>ANNEE 2</t>
  </si>
  <si>
    <t>ANNEE 3</t>
  </si>
  <si>
    <t>Date de Début d'Activité</t>
  </si>
  <si>
    <t>Échéances des charges (Nbre de Mois)</t>
  </si>
  <si>
    <t>TVA</t>
  </si>
  <si>
    <t>Taux</t>
  </si>
  <si>
    <t>DECAISSEMENTS ACHATS CONSOMMES Année 1 (TTC)</t>
  </si>
  <si>
    <t>DECAISSEMENTS CHARGES EXTERNES Année 1 (TTC)</t>
  </si>
  <si>
    <t>DECAISSEMENTS MARCHANDISES Année 1 (TTC)</t>
  </si>
  <si>
    <t>ENCAISSEMENTS NEGOCE Année 1 (TTC)</t>
  </si>
  <si>
    <t>DECAISSEMENTS MARCHANDISES Année 2 (TTC)</t>
  </si>
  <si>
    <t>ENCAISSEMENTS NEGOCE Année 2 (TTC)</t>
  </si>
  <si>
    <t>DECAISSEMENTS MARCHANDISES Année 3 (TTC)</t>
  </si>
  <si>
    <t>ENCAISSEMENTS NEGOCE Année 3 (TTC)</t>
  </si>
  <si>
    <t>DECAISSEMENTS ACHATS CONSOMMES Année 2 (TTC)</t>
  </si>
  <si>
    <t>DECAISSEMENTS CHARGES EXTERNES Année 2 (TTC)</t>
  </si>
  <si>
    <t>DECAISSEMENTS ACHATS CONSOMMES Année 3 (TTC)</t>
  </si>
  <si>
    <t>DECAISSEMENTS CHARGES EXTERNES Année 3 (TTC)</t>
  </si>
  <si>
    <t>Pas TVA</t>
  </si>
  <si>
    <t>FONCTIONS</t>
  </si>
  <si>
    <t>Rémunération Brute Annuelle</t>
  </si>
  <si>
    <t>Taux de Cotis Salariales</t>
  </si>
  <si>
    <t>Taux de Cotis Patronales</t>
  </si>
  <si>
    <t>Nombre d'ETP</t>
  </si>
  <si>
    <t>Total Fonct Support &amp; Encad</t>
  </si>
  <si>
    <t>Total Permanents Production</t>
  </si>
  <si>
    <t>Total Postes d'Insertion</t>
  </si>
  <si>
    <t>Charges Salariales</t>
  </si>
  <si>
    <t>Charges Patronales</t>
  </si>
  <si>
    <t>Rémunération Nette Annuelle</t>
  </si>
  <si>
    <t>TAXE sur SALAIRES</t>
  </si>
  <si>
    <t>MASSE SALARIALE</t>
  </si>
  <si>
    <t>Abattement</t>
  </si>
  <si>
    <t>Taxe due</t>
  </si>
  <si>
    <t>Décôte</t>
  </si>
  <si>
    <t>Montant exigible</t>
  </si>
  <si>
    <t>Taux normal</t>
  </si>
  <si>
    <t>Tranches</t>
  </si>
  <si>
    <t xml:space="preserve">  =&lt;</t>
  </si>
  <si>
    <t>1er Taux majoré</t>
  </si>
  <si>
    <t>2e Taux majoré</t>
  </si>
  <si>
    <t>3e Taux majoré</t>
  </si>
  <si>
    <t xml:space="preserve">  &gt;</t>
  </si>
  <si>
    <t xml:space="preserve">Taxe non due si montant inférieur à : </t>
  </si>
  <si>
    <t>Franchise</t>
  </si>
  <si>
    <t>Montant Brut de la taxe avant abattement et décôte</t>
  </si>
  <si>
    <t xml:space="preserve">Montant </t>
  </si>
  <si>
    <t>III - Charges Externes:</t>
  </si>
  <si>
    <t>II - Achats Consommés:</t>
  </si>
  <si>
    <t>IV - Impôts &amp; taxes:</t>
  </si>
  <si>
    <t>V - Charges de Personnel:</t>
  </si>
  <si>
    <t>VI - Dotations aux amortissements:</t>
  </si>
  <si>
    <t>VII - Autres Charges</t>
  </si>
  <si>
    <t>VIII - Charges Financières :</t>
  </si>
  <si>
    <t>Taxe sur Salaires</t>
  </si>
  <si>
    <t>FPC</t>
  </si>
  <si>
    <t>TOTAL EMPRUNTS</t>
  </si>
  <si>
    <t>ANNEES</t>
  </si>
  <si>
    <t>INTERETS</t>
  </si>
  <si>
    <t>REMB ANNUEL du CAPITAL</t>
  </si>
  <si>
    <t>CAPITAL RESTANT DU</t>
  </si>
  <si>
    <t>I - Vente de Marchandises:</t>
  </si>
  <si>
    <t>II - Vente de Prestations</t>
  </si>
  <si>
    <t>Autres Subventions d'Exploitation</t>
  </si>
  <si>
    <t>SUBVENTIONS d'EXPLOITATION ANNEE 3</t>
  </si>
  <si>
    <t>SUBVENTIONS d'EXPLOITATION ANNEE 2</t>
  </si>
  <si>
    <t>SUBVENTIONS d'EXPLOITATION ANNEE 1</t>
  </si>
  <si>
    <t>Frais de Formation</t>
  </si>
  <si>
    <t>CET</t>
  </si>
  <si>
    <t>Montant de la Taxe</t>
  </si>
  <si>
    <t>Tranches d'Effectifs</t>
  </si>
  <si>
    <t>Taux de cotisations</t>
  </si>
  <si>
    <t xml:space="preserve">Taux Communal </t>
  </si>
  <si>
    <t>Valeur Locative</t>
  </si>
  <si>
    <t>CFE</t>
  </si>
  <si>
    <t>CVAE</t>
  </si>
  <si>
    <t>Minimum</t>
  </si>
  <si>
    <t xml:space="preserve">Calcul Taxe </t>
  </si>
  <si>
    <t>Taxe exigible</t>
  </si>
  <si>
    <t>Valeur Ajoutée x 80 %</t>
  </si>
  <si>
    <t>Total CET</t>
  </si>
  <si>
    <t>AUTRES PRODUITS</t>
  </si>
  <si>
    <t>PRODUITS FINANCIERS</t>
  </si>
  <si>
    <t>Total VIII :</t>
  </si>
  <si>
    <t>IX - Impôts sur Bénéfices</t>
  </si>
  <si>
    <t>Total IX (I+II+III+IV+V+VI+VII+VIII+IX) :</t>
  </si>
  <si>
    <t>VII - Produits Financiers :</t>
  </si>
  <si>
    <t>Total VII :</t>
  </si>
  <si>
    <t>Total VII (I+II+III+IV+V+VI+VII) :</t>
  </si>
  <si>
    <r>
      <t>I - Achats Marchandises</t>
    </r>
    <r>
      <rPr>
        <sz val="10"/>
        <color theme="6" tint="-0.499984740745262"/>
        <rFont val="Calibri"/>
        <family val="2"/>
      </rPr>
      <t xml:space="preserve"> (corrigé Δ stock)</t>
    </r>
  </si>
  <si>
    <t>IMPOT sur SOCIETES</t>
  </si>
  <si>
    <t>Taux de l'IS</t>
  </si>
  <si>
    <t>Frais de formation</t>
  </si>
  <si>
    <t>NOM de la STRUCTURE</t>
  </si>
  <si>
    <t>STATUT JURIDIQUE</t>
  </si>
  <si>
    <t>N° de Version :</t>
  </si>
  <si>
    <t>Date de Saisie :</t>
  </si>
  <si>
    <t>Emprunt n°3</t>
  </si>
  <si>
    <t>Emprunt n°4</t>
  </si>
  <si>
    <t>Emprunt n°5</t>
  </si>
  <si>
    <t>Emprunt n°6</t>
  </si>
  <si>
    <t xml:space="preserve">Emprunts Bancaires </t>
  </si>
  <si>
    <t>Total Capital restant dû:</t>
  </si>
  <si>
    <t>Total Capitaux Permanents (IV)</t>
  </si>
  <si>
    <t>Total Fonds Propres (III)</t>
  </si>
  <si>
    <t>Total Quasi-Fonds Propres (III)</t>
  </si>
  <si>
    <t xml:space="preserve"> Total Dettes Court Terme (V) :</t>
  </si>
  <si>
    <t xml:space="preserve"> Total Créances Court Terme :</t>
  </si>
  <si>
    <t>Disponibilités</t>
  </si>
  <si>
    <t>Créances Court Terme</t>
  </si>
  <si>
    <t>Total Immobilisations Nettes (I)</t>
  </si>
  <si>
    <t>Investissements</t>
  </si>
  <si>
    <t>Remboursement du Capital Emprunté</t>
  </si>
  <si>
    <t>SUBVENTION d'INVEST.</t>
  </si>
  <si>
    <t>Année 1</t>
  </si>
  <si>
    <t>Année 2</t>
  </si>
  <si>
    <t>Année 3</t>
  </si>
  <si>
    <t>Clients Prestations (ttc)</t>
  </si>
  <si>
    <t>Encours fin année 1</t>
  </si>
  <si>
    <t xml:space="preserve">   - Clients Négoce</t>
  </si>
  <si>
    <t xml:space="preserve">   - Clients Prestations</t>
  </si>
  <si>
    <t xml:space="preserve">   - Subventions à encaisser</t>
  </si>
  <si>
    <t xml:space="preserve">   - Fournisseurs Négoce (marchandises)</t>
  </si>
  <si>
    <t xml:space="preserve">   - Fournisseurs Achats Consommés</t>
  </si>
  <si>
    <t xml:space="preserve">   - Fournisseurs Charges Externes</t>
  </si>
  <si>
    <t xml:space="preserve">   - Etat TVA Crédit de TVA</t>
  </si>
  <si>
    <t>Subventions à encaisser</t>
  </si>
  <si>
    <t>Etat Crédit de TVA</t>
  </si>
  <si>
    <t>Fournisseurs Négoce (Marchandises)</t>
  </si>
  <si>
    <t>Fournisseurs Achats Consommés (ttc)</t>
  </si>
  <si>
    <t>Fournisseurs Charges Externes (ttc)</t>
  </si>
  <si>
    <t>Charges de Personnel</t>
  </si>
  <si>
    <t>Encours</t>
  </si>
  <si>
    <t>Jours</t>
  </si>
  <si>
    <t>Délai  / solde</t>
  </si>
  <si>
    <t>Vert</t>
  </si>
  <si>
    <t>Orange</t>
  </si>
  <si>
    <t>Rouge</t>
  </si>
  <si>
    <t>Invisible</t>
  </si>
  <si>
    <t>Aiguille</t>
  </si>
  <si>
    <t>Largeur</t>
  </si>
  <si>
    <t>Rien</t>
  </si>
  <si>
    <t>Subventions d'Investissement</t>
  </si>
  <si>
    <t>Subv. d'Exploit.(Aide au poste)</t>
  </si>
  <si>
    <t>Vente de Marchandises</t>
  </si>
  <si>
    <t>Vente de Prestations</t>
  </si>
  <si>
    <t>Total Prestations Encaissées (TTC)</t>
  </si>
  <si>
    <t>VENTES MARCHANDISES (HT)</t>
  </si>
  <si>
    <t>VENTE MARCHANDISES (TTC)</t>
  </si>
  <si>
    <t>Achats Marchandises</t>
  </si>
  <si>
    <t>Achats Consommés</t>
  </si>
  <si>
    <t>IS</t>
  </si>
  <si>
    <t>Mensualités Emprunt n°1</t>
  </si>
  <si>
    <t>Mensualités Emprunt n°2</t>
  </si>
  <si>
    <t>ACHATS CONSOMMES (HT)</t>
  </si>
  <si>
    <t>CHARGES EXTERNES (HT)</t>
  </si>
  <si>
    <t>Impôts &amp; taxes ( Solde d'IS)</t>
  </si>
  <si>
    <t>STOCK FINAL TTC</t>
  </si>
  <si>
    <t>STOCK FINAL HT</t>
  </si>
  <si>
    <t>ACHAT CONSOMMES (ht)</t>
  </si>
  <si>
    <t>ACHATS CONSOMMES (ttc)</t>
  </si>
  <si>
    <t>Le mois 12 comprend le stock</t>
  </si>
  <si>
    <t>Montant TVA</t>
  </si>
  <si>
    <t>Immo soumises à TVA</t>
  </si>
  <si>
    <t>Score</t>
  </si>
  <si>
    <t>EXERCICE 2</t>
  </si>
  <si>
    <t>EXERCICE 3</t>
  </si>
  <si>
    <t>Prix de Vente Unitaire (ht)</t>
  </si>
  <si>
    <t>Coût d'achat Unitaire (ht)</t>
  </si>
  <si>
    <t>MARGE sur COUTS VARIABLES UNITAIRE</t>
  </si>
  <si>
    <t>Part des Charges fixes à Absorber</t>
  </si>
  <si>
    <t>Nombre d'Unités Vendues</t>
  </si>
  <si>
    <t>NBRE de FAMILLES de PRODUITS VENDUS</t>
  </si>
  <si>
    <t>NBRE de FAMILLES de services VENDUS</t>
  </si>
  <si>
    <t>TOTAL / Moyenne</t>
  </si>
  <si>
    <t>NBRE TOTAL de PRODUITS &amp; SERVICES</t>
  </si>
  <si>
    <t>SEUIL de RENTABILITE  (en Volume)</t>
  </si>
  <si>
    <t>Excédent / Insuffisance d'Unités Vendues</t>
  </si>
  <si>
    <t>Charges Variables Unitaires (ht)</t>
  </si>
  <si>
    <r>
      <t>Coût de MOD Prestée</t>
    </r>
    <r>
      <rPr>
        <sz val="8"/>
        <rFont val="Calibri"/>
        <family val="2"/>
        <scheme val="minor"/>
      </rPr>
      <t xml:space="preserve"> (Services à Dom, Intérim…)</t>
    </r>
  </si>
  <si>
    <t>Total Main d'œuvre  non vendue</t>
  </si>
  <si>
    <t>Total MOD Prestée &amp; vendue</t>
  </si>
  <si>
    <t>Salaires (Hors Main d'Œuvre Prestée)</t>
  </si>
  <si>
    <t>Salaires (Main d'Œuvre Prestée)</t>
  </si>
  <si>
    <t>Charges sociales (Globales)</t>
  </si>
  <si>
    <t>Coût Brut Heure de MOD Prestée (hors cotis  pat)</t>
  </si>
  <si>
    <t>Apports en Capital</t>
  </si>
  <si>
    <t>Apports en Fonds Associatifs sans droit reprise</t>
  </si>
  <si>
    <t>Apports en Fonds Associatif avec droit reprise</t>
  </si>
  <si>
    <t>Apports en Compte Courant</t>
  </si>
  <si>
    <t>LE NOMBRE DE MOIS EST AU MAXIMUM DE 3 (prévoir une liste box de 1 à 3)</t>
  </si>
  <si>
    <t/>
  </si>
  <si>
    <t xml:space="preserve">MOD prestée Nbre moyen d'ETP </t>
  </si>
  <si>
    <t>Salaire moyen</t>
  </si>
  <si>
    <t>SAS</t>
  </si>
  <si>
    <t>FOREXIA</t>
  </si>
  <si>
    <t>01/01/2020</t>
  </si>
  <si>
    <t>1</t>
  </si>
  <si>
    <t>2</t>
  </si>
  <si>
    <t>23123</t>
  </si>
  <si>
    <t>13123</t>
  </si>
  <si>
    <t>12321</t>
  </si>
  <si>
    <t>2121</t>
  </si>
  <si>
    <t>3123</t>
  </si>
  <si>
    <t>2321</t>
  </si>
  <si>
    <t>3213</t>
  </si>
  <si>
    <t>2132</t>
  </si>
  <si>
    <t>12312</t>
  </si>
  <si>
    <t>321321</t>
  </si>
  <si>
    <t>213213</t>
  </si>
  <si>
    <t>123213</t>
  </si>
  <si>
    <t>312321</t>
  </si>
  <si>
    <t>21321</t>
  </si>
  <si>
    <t>23213</t>
  </si>
  <si>
    <t>56546</t>
  </si>
  <si>
    <t>645654</t>
  </si>
  <si>
    <t>54654</t>
  </si>
  <si>
    <t>546546</t>
  </si>
  <si>
    <t>65465</t>
  </si>
  <si>
    <t>456546</t>
  </si>
  <si>
    <t>455654</t>
  </si>
  <si>
    <t>54645</t>
  </si>
  <si>
    <t>546</t>
  </si>
  <si>
    <t>45654</t>
  </si>
  <si>
    <t>645</t>
  </si>
  <si>
    <t>456</t>
  </si>
  <si>
    <t>6456</t>
  </si>
  <si>
    <t>87979</t>
  </si>
  <si>
    <t>9879</t>
  </si>
  <si>
    <t>78978</t>
  </si>
  <si>
    <t>978987</t>
  </si>
  <si>
    <t>87987</t>
  </si>
  <si>
    <t>978978</t>
  </si>
  <si>
    <t>88987</t>
  </si>
  <si>
    <t>87978</t>
  </si>
  <si>
    <t>79879</t>
  </si>
  <si>
    <t>78987</t>
  </si>
  <si>
    <t>9789</t>
  </si>
  <si>
    <t>89879</t>
  </si>
  <si>
    <t>879</t>
  </si>
  <si>
    <t>7978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</si>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</sst>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0.0"/>
    <numFmt numFmtId="166" formatCode="#,##0.0"/>
    <numFmt numFmtId="167" formatCode="0.0%"/>
    <numFmt numFmtId="168" formatCode="dd/mm/yy;@"/>
    <numFmt numFmtId="169" formatCode="_-* #,##0\ _€_-;\-* #,##0\ _€_-;_-* &quot;-&quot;??\ _€_-;_-@_-"/>
    <numFmt numFmtId="170" formatCode="0.000"/>
  </numFmts>
  <fonts count="1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17"/>
      <name val="Arial"/>
      <family val="2"/>
    </font>
    <font>
      <b/>
      <sz val="8"/>
      <color indexed="9"/>
      <name val="Arial"/>
      <family val="2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2" tint="-0.74999237037263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sz val="14"/>
      <color indexed="9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b/>
      <sz val="9"/>
      <color indexed="53"/>
      <name val="Arial"/>
      <family val="2"/>
    </font>
    <font>
      <sz val="10"/>
      <color indexed="53"/>
      <name val="Arial"/>
      <family val="2"/>
    </font>
    <font>
      <b/>
      <sz val="9"/>
      <color indexed="57"/>
      <name val="Arial"/>
      <family val="2"/>
    </font>
    <font>
      <sz val="10"/>
      <color indexed="57"/>
      <name val="Arial"/>
      <family val="2"/>
    </font>
    <font>
      <b/>
      <sz val="10"/>
      <color indexed="62"/>
      <name val="Arial"/>
      <family val="2"/>
    </font>
    <font>
      <b/>
      <sz val="10"/>
      <color indexed="18"/>
      <name val="Arial"/>
      <family val="2"/>
    </font>
    <font>
      <sz val="9"/>
      <color indexed="18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sz val="10"/>
      <name val="Calibri"/>
      <family val="2"/>
    </font>
    <font>
      <b/>
      <sz val="12"/>
      <name val="Calibri"/>
      <family val="2"/>
    </font>
    <font>
      <sz val="12"/>
      <color theme="1"/>
      <name val="Calibri"/>
      <family val="2"/>
    </font>
    <font>
      <sz val="12"/>
      <name val="Calibri"/>
      <family val="2"/>
    </font>
    <font>
      <b/>
      <sz val="12"/>
      <color indexed="10"/>
      <name val="Calibri"/>
      <family val="2"/>
    </font>
    <font>
      <b/>
      <sz val="10"/>
      <name val="Calibri"/>
      <family val="2"/>
      <scheme val="minor"/>
    </font>
    <font>
      <b/>
      <sz val="20"/>
      <color indexed="9"/>
      <name val="Calibri"/>
      <family val="2"/>
      <scheme val="minor"/>
    </font>
    <font>
      <sz val="20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i/>
      <sz val="12"/>
      <name val="Calibri"/>
      <family val="2"/>
      <scheme val="minor"/>
    </font>
    <font>
      <b/>
      <sz val="14"/>
      <color indexed="9"/>
      <name val="Calibri"/>
      <family val="2"/>
    </font>
    <font>
      <i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  <font>
      <sz val="14"/>
      <color indexed="9"/>
      <name val="Calibri"/>
      <family val="2"/>
    </font>
    <font>
      <b/>
      <sz val="14"/>
      <color indexed="62"/>
      <name val="Arial"/>
      <family val="2"/>
    </font>
    <font>
      <b/>
      <sz val="20"/>
      <color theme="0"/>
      <name val="Calibri"/>
      <family val="2"/>
      <scheme val="minor"/>
    </font>
    <font>
      <b/>
      <i/>
      <sz val="18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3" tint="-0.499984740745262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rgb="FFFF0000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4"/>
      <name val="Calibri"/>
      <family val="2"/>
    </font>
    <font>
      <sz val="14"/>
      <name val="Calibri"/>
      <family val="2"/>
    </font>
    <font>
      <b/>
      <sz val="14"/>
      <color theme="0"/>
      <name val="Calibri"/>
      <family val="2"/>
    </font>
    <font>
      <b/>
      <sz val="18"/>
      <color theme="0"/>
      <name val="Calibri"/>
      <family val="2"/>
    </font>
    <font>
      <sz val="18"/>
      <color theme="0"/>
      <name val="Calibri"/>
      <family val="2"/>
    </font>
    <font>
      <b/>
      <sz val="12"/>
      <color theme="0"/>
      <name val="Calibri"/>
      <family val="2"/>
    </font>
    <font>
      <b/>
      <sz val="8"/>
      <name val="Arial"/>
      <family val="2"/>
    </font>
    <font>
      <b/>
      <sz val="10"/>
      <color theme="0"/>
      <name val="Calibri"/>
      <family val="2"/>
      <scheme val="minor"/>
    </font>
    <font>
      <sz val="10"/>
      <color theme="6" tint="-0.499984740745262"/>
      <name val="Calibri"/>
      <family val="2"/>
    </font>
    <font>
      <b/>
      <sz val="12"/>
      <color theme="6" tint="-0.499984740745262"/>
      <name val="Calibri"/>
      <family val="2"/>
    </font>
    <font>
      <b/>
      <sz val="10"/>
      <color theme="6" tint="-0.499984740745262"/>
      <name val="Calibri"/>
      <family val="2"/>
    </font>
    <font>
      <b/>
      <sz val="11"/>
      <color theme="6" tint="-0.499984740745262"/>
      <name val="Calibri"/>
      <family val="2"/>
    </font>
    <font>
      <sz val="11"/>
      <color theme="6" tint="-0.499984740745262"/>
      <name val="Calibri"/>
      <family val="2"/>
    </font>
    <font>
      <b/>
      <sz val="12"/>
      <color theme="6" tint="-0.249977111117893"/>
      <name val="Calibri"/>
      <family val="2"/>
    </font>
    <font>
      <b/>
      <sz val="10"/>
      <color theme="6" tint="-0.249977111117893"/>
      <name val="Calibri"/>
      <family val="2"/>
    </font>
    <font>
      <b/>
      <sz val="11"/>
      <color theme="9" tint="-0.249977111117893"/>
      <name val="Calibri"/>
      <family val="2"/>
    </font>
    <font>
      <sz val="11"/>
      <color theme="9" tint="-0.249977111117893"/>
      <name val="Calibri"/>
      <family val="2"/>
    </font>
    <font>
      <b/>
      <sz val="12"/>
      <color theme="9" tint="-0.249977111117893"/>
      <name val="Calibri"/>
      <family val="2"/>
    </font>
    <font>
      <b/>
      <sz val="11"/>
      <color rgb="FFFF0000"/>
      <name val="Calibri"/>
      <family val="2"/>
    </font>
    <font>
      <b/>
      <sz val="12"/>
      <color theme="3" tint="0.39997558519241921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b/>
      <i/>
      <sz val="12"/>
      <color indexed="57"/>
      <name val="Calibri"/>
      <family val="2"/>
      <scheme val="minor"/>
    </font>
    <font>
      <sz val="12"/>
      <color indexed="57"/>
      <name val="Calibri"/>
      <family val="2"/>
      <scheme val="minor"/>
    </font>
    <font>
      <b/>
      <sz val="12"/>
      <color indexed="57"/>
      <name val="Calibri"/>
      <family val="2"/>
      <scheme val="minor"/>
    </font>
    <font>
      <b/>
      <i/>
      <sz val="12"/>
      <color indexed="10"/>
      <name val="Calibri"/>
      <family val="2"/>
      <scheme val="minor"/>
    </font>
    <font>
      <sz val="12"/>
      <color indexed="10"/>
      <name val="Calibri"/>
      <family val="2"/>
      <scheme val="minor"/>
    </font>
    <font>
      <b/>
      <i/>
      <sz val="12"/>
      <color indexed="54"/>
      <name val="Calibri"/>
      <family val="2"/>
      <scheme val="minor"/>
    </font>
    <font>
      <b/>
      <sz val="12"/>
      <color indexed="54"/>
      <name val="Calibri"/>
      <family val="2"/>
      <scheme val="minor"/>
    </font>
    <font>
      <b/>
      <i/>
      <sz val="12"/>
      <color theme="6" tint="-0.499984740745262"/>
      <name val="Calibri"/>
      <family val="2"/>
      <scheme val="minor"/>
    </font>
    <font>
      <b/>
      <sz val="14"/>
      <color theme="6" tint="-0.499984740745262"/>
      <name val="Calibri"/>
      <family val="2"/>
      <scheme val="minor"/>
    </font>
    <font>
      <i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3" tint="0.39997558519241921"/>
      <name val="Calibri"/>
      <family val="2"/>
      <scheme val="minor"/>
    </font>
    <font>
      <b/>
      <sz val="9"/>
      <name val="Calibri"/>
      <family val="2"/>
      <scheme val="minor"/>
    </font>
    <font>
      <b/>
      <sz val="24"/>
      <color rgb="FFFF0000"/>
      <name val="Webdings"/>
      <family val="1"/>
      <charset val="2"/>
    </font>
    <font>
      <b/>
      <sz val="24"/>
      <color rgb="FFFF6600"/>
      <name val="Webdings"/>
      <family val="1"/>
      <charset val="2"/>
    </font>
    <font>
      <b/>
      <sz val="24"/>
      <color rgb="FF00B050"/>
      <name val="Wingdings 2"/>
      <family val="1"/>
      <charset val="2"/>
    </font>
    <font>
      <b/>
      <sz val="14"/>
      <color theme="0"/>
      <name val="Arial"/>
      <family val="2"/>
    </font>
    <font>
      <sz val="11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sz val="11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indexed="62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6" tint="-0.499984740745262"/>
      <name val="Calibri"/>
      <family val="2"/>
      <scheme val="minor"/>
    </font>
    <font>
      <sz val="11"/>
      <color rgb="FFFF6600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4"/>
      <name val="Calibri"/>
      <family val="2"/>
      <scheme val="minor"/>
    </font>
  </fonts>
  <fills count="46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theme="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theme="3" tint="-0.24994659260841701"/>
      </top>
      <bottom/>
      <diagonal/>
    </border>
    <border>
      <left/>
      <right/>
      <top/>
      <bottom style="medium">
        <color theme="3" tint="-0.24994659260841701"/>
      </bottom>
      <diagonal/>
    </border>
    <border>
      <left/>
      <right/>
      <top style="medium">
        <color theme="4" tint="-0.24994659260841701"/>
      </top>
      <bottom/>
      <diagonal/>
    </border>
  </borders>
  <cellStyleXfs count="4">
    <xf numFmtId="0" fontId="0" fillId="0" borderId="0"/>
    <xf numFmtId="0" fontId="4" fillId="0" borderId="0"/>
    <xf numFmtId="9" fontId="106" fillId="0" borderId="0" applyFont="0" applyFill="0" applyBorder="0" applyAlignment="0" applyProtection="0"/>
    <xf numFmtId="164" fontId="106" fillId="0" borderId="0" applyFont="0" applyFill="0" applyBorder="0" applyAlignment="0" applyProtection="0"/>
  </cellStyleXfs>
  <cellXfs count="80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4" fillId="0" borderId="0" xfId="1" applyFont="1" applyBorder="1" applyAlignment="1">
      <alignment horizontal="center" vertical="center" wrapText="1"/>
    </xf>
    <xf numFmtId="0" fontId="0" fillId="0" borderId="0" xfId="0" applyFont="1"/>
    <xf numFmtId="3" fontId="10" fillId="0" borderId="0" xfId="1" applyNumberFormat="1" applyFont="1" applyAlignment="1">
      <alignment horizontal="center" vertical="center"/>
    </xf>
    <xf numFmtId="0" fontId="11" fillId="0" borderId="0" xfId="1" applyFont="1" applyBorder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3" fontId="11" fillId="0" borderId="0" xfId="1" applyNumberFormat="1" applyFont="1" applyAlignment="1">
      <alignment horizontal="center" vertical="center"/>
    </xf>
    <xf numFmtId="0" fontId="11" fillId="0" borderId="3" xfId="1" applyFont="1" applyBorder="1" applyAlignment="1">
      <alignment horizontal="center" vertical="center" wrapText="1"/>
    </xf>
    <xf numFmtId="0" fontId="11" fillId="0" borderId="0" xfId="1" applyFont="1"/>
    <xf numFmtId="0" fontId="11" fillId="0" borderId="4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3" fontId="0" fillId="0" borderId="0" xfId="0" applyNumberFormat="1" applyFont="1" applyFill="1" applyAlignment="1">
      <alignment horizontal="center"/>
    </xf>
    <xf numFmtId="3" fontId="0" fillId="0" borderId="0" xfId="0" applyNumberFormat="1" applyFont="1" applyAlignment="1">
      <alignment horizontal="center"/>
    </xf>
    <xf numFmtId="0" fontId="0" fillId="0" borderId="0" xfId="0" applyFont="1" applyFill="1"/>
    <xf numFmtId="0" fontId="13" fillId="0" borderId="0" xfId="0" applyFont="1"/>
    <xf numFmtId="0" fontId="14" fillId="0" borderId="0" xfId="0" applyFont="1"/>
    <xf numFmtId="3" fontId="13" fillId="0" borderId="0" xfId="0" applyNumberFormat="1" applyFont="1" applyFill="1" applyAlignment="1">
      <alignment horizontal="center"/>
    </xf>
    <xf numFmtId="3" fontId="13" fillId="0" borderId="0" xfId="0" applyNumberFormat="1" applyFont="1" applyAlignment="1">
      <alignment horizont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/>
    <xf numFmtId="3" fontId="1" fillId="0" borderId="0" xfId="0" applyNumberFormat="1" applyFont="1" applyFill="1" applyAlignment="1">
      <alignment horizontal="center"/>
    </xf>
    <xf numFmtId="3" fontId="1" fillId="0" borderId="0" xfId="0" applyNumberFormat="1" applyFont="1" applyAlignment="1">
      <alignment horizontal="center"/>
    </xf>
    <xf numFmtId="0" fontId="7" fillId="0" borderId="0" xfId="0" applyFont="1"/>
    <xf numFmtId="0" fontId="8" fillId="7" borderId="0" xfId="0" applyFont="1" applyFill="1"/>
    <xf numFmtId="3" fontId="8" fillId="7" borderId="0" xfId="0" applyNumberFormat="1" applyFont="1" applyFill="1" applyAlignment="1">
      <alignment horizontal="center"/>
    </xf>
    <xf numFmtId="0" fontId="7" fillId="8" borderId="0" xfId="0" applyFont="1" applyFill="1"/>
    <xf numFmtId="3" fontId="7" fillId="8" borderId="0" xfId="0" applyNumberFormat="1" applyFont="1" applyFill="1" applyAlignment="1">
      <alignment horizontal="center"/>
    </xf>
    <xf numFmtId="0" fontId="8" fillId="9" borderId="0" xfId="0" applyFont="1" applyFill="1"/>
    <xf numFmtId="3" fontId="8" fillId="9" borderId="0" xfId="0" applyNumberFormat="1" applyFont="1" applyFill="1" applyAlignment="1">
      <alignment horizontal="center"/>
    </xf>
    <xf numFmtId="3" fontId="14" fillId="0" borderId="0" xfId="0" applyNumberFormat="1" applyFont="1" applyFill="1" applyAlignment="1">
      <alignment horizontal="center"/>
    </xf>
    <xf numFmtId="0" fontId="14" fillId="0" borderId="0" xfId="0" applyFont="1" applyFill="1"/>
    <xf numFmtId="3" fontId="14" fillId="0" borderId="0" xfId="0" applyNumberFormat="1" applyFont="1" applyAlignment="1">
      <alignment horizontal="center"/>
    </xf>
    <xf numFmtId="0" fontId="8" fillId="11" borderId="0" xfId="0" applyFont="1" applyFill="1"/>
    <xf numFmtId="3" fontId="8" fillId="11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0" borderId="0" xfId="0" applyNumberFormat="1" applyFont="1" applyFill="1" applyAlignment="1">
      <alignment horizontal="center"/>
    </xf>
    <xf numFmtId="0" fontId="16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8" fillId="13" borderId="0" xfId="0" applyFont="1" applyFill="1" applyAlignment="1">
      <alignment horizontal="center" vertical="center" wrapText="1"/>
    </xf>
    <xf numFmtId="0" fontId="18" fillId="14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 wrapText="1"/>
    </xf>
    <xf numFmtId="0" fontId="19" fillId="0" borderId="0" xfId="0" applyFont="1"/>
    <xf numFmtId="0" fontId="20" fillId="4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8" fillId="19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Fill="1"/>
    <xf numFmtId="0" fontId="2" fillId="20" borderId="0" xfId="0" applyFont="1" applyFill="1" applyAlignment="1">
      <alignment horizontal="center" vertical="center" wrapText="1"/>
    </xf>
    <xf numFmtId="3" fontId="22" fillId="0" borderId="0" xfId="0" applyNumberFormat="1" applyFont="1" applyFill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0" fontId="25" fillId="0" borderId="0" xfId="0" applyFont="1" applyFill="1"/>
    <xf numFmtId="0" fontId="27" fillId="0" borderId="0" xfId="0" applyFont="1" applyFill="1" applyAlignment="1">
      <alignment horizontal="center" vertical="center"/>
    </xf>
    <xf numFmtId="3" fontId="26" fillId="0" borderId="0" xfId="0" applyNumberFormat="1" applyFont="1" applyFill="1" applyAlignment="1">
      <alignment horizontal="center" vertical="center"/>
    </xf>
    <xf numFmtId="0" fontId="27" fillId="0" borderId="0" xfId="0" applyFont="1" applyFill="1"/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 vertical="center"/>
    </xf>
    <xf numFmtId="0" fontId="29" fillId="27" borderId="0" xfId="0" applyFont="1" applyFill="1" applyAlignment="1">
      <alignment horizontal="center" vertical="center"/>
    </xf>
    <xf numFmtId="0" fontId="29" fillId="0" borderId="0" xfId="0" applyFont="1" applyFill="1" applyAlignment="1">
      <alignment horizontal="center" vertical="center"/>
    </xf>
    <xf numFmtId="0" fontId="30" fillId="0" borderId="0" xfId="0" applyFont="1"/>
    <xf numFmtId="0" fontId="31" fillId="12" borderId="0" xfId="0" applyFont="1" applyFill="1" applyAlignment="1">
      <alignment horizontal="center" vertical="center"/>
    </xf>
    <xf numFmtId="0" fontId="31" fillId="28" borderId="0" xfId="0" applyFont="1" applyFill="1"/>
    <xf numFmtId="3" fontId="30" fillId="0" borderId="0" xfId="0" applyNumberFormat="1" applyFont="1" applyFill="1" applyBorder="1" applyAlignment="1">
      <alignment horizontal="center"/>
    </xf>
    <xf numFmtId="3" fontId="31" fillId="28" borderId="0" xfId="0" applyNumberFormat="1" applyFont="1" applyFill="1" applyAlignment="1">
      <alignment horizontal="center"/>
    </xf>
    <xf numFmtId="0" fontId="32" fillId="28" borderId="0" xfId="0" applyFont="1" applyFill="1"/>
    <xf numFmtId="0" fontId="29" fillId="0" borderId="0" xfId="0" applyFont="1"/>
    <xf numFmtId="3" fontId="30" fillId="0" borderId="0" xfId="0" applyNumberFormat="1" applyFont="1" applyBorder="1" applyAlignment="1">
      <alignment horizontal="center"/>
    </xf>
    <xf numFmtId="0" fontId="31" fillId="29" borderId="0" xfId="0" applyFont="1" applyFill="1"/>
    <xf numFmtId="3" fontId="31" fillId="29" borderId="0" xfId="0" applyNumberFormat="1" applyFont="1" applyFill="1" applyAlignment="1">
      <alignment horizontal="center"/>
    </xf>
    <xf numFmtId="0" fontId="32" fillId="29" borderId="0" xfId="0" applyFont="1" applyFill="1"/>
    <xf numFmtId="0" fontId="31" fillId="30" borderId="0" xfId="0" applyFont="1" applyFill="1"/>
    <xf numFmtId="3" fontId="31" fillId="30" borderId="0" xfId="0" applyNumberFormat="1" applyFont="1" applyFill="1" applyAlignment="1">
      <alignment horizontal="center"/>
    </xf>
    <xf numFmtId="0" fontId="32" fillId="30" borderId="0" xfId="0" applyFont="1" applyFill="1"/>
    <xf numFmtId="0" fontId="31" fillId="4" borderId="0" xfId="0" applyFont="1" applyFill="1"/>
    <xf numFmtId="3" fontId="31" fillId="4" borderId="0" xfId="0" applyNumberFormat="1" applyFont="1" applyFill="1" applyAlignment="1">
      <alignment horizontal="center"/>
    </xf>
    <xf numFmtId="0" fontId="32" fillId="4" borderId="0" xfId="0" applyFont="1" applyFill="1"/>
    <xf numFmtId="0" fontId="31" fillId="5" borderId="0" xfId="0" applyFont="1" applyFill="1"/>
    <xf numFmtId="3" fontId="31" fillId="5" borderId="0" xfId="0" applyNumberFormat="1" applyFont="1" applyFill="1" applyAlignment="1">
      <alignment horizontal="center"/>
    </xf>
    <xf numFmtId="0" fontId="32" fillId="5" borderId="0" xfId="0" applyFont="1" applyFill="1"/>
    <xf numFmtId="0" fontId="31" fillId="6" borderId="0" xfId="0" applyFont="1" applyFill="1"/>
    <xf numFmtId="3" fontId="31" fillId="6" borderId="0" xfId="0" applyNumberFormat="1" applyFont="1" applyFill="1" applyAlignment="1">
      <alignment horizontal="center"/>
    </xf>
    <xf numFmtId="0" fontId="32" fillId="6" borderId="0" xfId="0" applyFont="1" applyFill="1"/>
    <xf numFmtId="0" fontId="16" fillId="0" borderId="0" xfId="0" applyFont="1"/>
    <xf numFmtId="3" fontId="29" fillId="0" borderId="0" xfId="0" applyNumberFormat="1" applyFont="1" applyFill="1" applyBorder="1" applyAlignment="1">
      <alignment horizontal="center"/>
    </xf>
    <xf numFmtId="3" fontId="29" fillId="0" borderId="0" xfId="0" applyNumberFormat="1" applyFont="1" applyAlignment="1">
      <alignment horizontal="center"/>
    </xf>
    <xf numFmtId="0" fontId="4" fillId="0" borderId="0" xfId="0" applyFont="1"/>
    <xf numFmtId="3" fontId="29" fillId="0" borderId="0" xfId="0" applyNumberFormat="1" applyFont="1" applyBorder="1" applyAlignment="1">
      <alignment horizontal="center"/>
    </xf>
    <xf numFmtId="0" fontId="33" fillId="0" borderId="0" xfId="0" applyFont="1"/>
    <xf numFmtId="0" fontId="34" fillId="0" borderId="0" xfId="0" applyFont="1"/>
    <xf numFmtId="3" fontId="33" fillId="0" borderId="0" xfId="0" applyNumberFormat="1" applyFont="1" applyBorder="1" applyAlignment="1">
      <alignment horizontal="center"/>
    </xf>
    <xf numFmtId="0" fontId="35" fillId="0" borderId="0" xfId="0" applyFont="1"/>
    <xf numFmtId="0" fontId="36" fillId="0" borderId="0" xfId="0" applyFont="1"/>
    <xf numFmtId="3" fontId="35" fillId="0" borderId="0" xfId="0" applyNumberFormat="1" applyFont="1" applyBorder="1" applyAlignment="1">
      <alignment horizontal="center"/>
    </xf>
    <xf numFmtId="3" fontId="37" fillId="0" borderId="0" xfId="0" applyNumberFormat="1" applyFont="1" applyAlignment="1">
      <alignment vertical="center"/>
    </xf>
    <xf numFmtId="3" fontId="38" fillId="0" borderId="0" xfId="0" applyNumberFormat="1" applyFont="1" applyAlignment="1">
      <alignment horizontal="center" vertical="center"/>
    </xf>
    <xf numFmtId="0" fontId="39" fillId="0" borderId="0" xfId="0" applyFont="1"/>
    <xf numFmtId="0" fontId="40" fillId="0" borderId="0" xfId="0" applyFont="1"/>
    <xf numFmtId="3" fontId="40" fillId="0" borderId="0" xfId="0" applyNumberFormat="1" applyFont="1" applyAlignment="1">
      <alignment horizontal="center" vertical="center"/>
    </xf>
    <xf numFmtId="0" fontId="41" fillId="0" borderId="0" xfId="0" applyFont="1"/>
    <xf numFmtId="0" fontId="44" fillId="0" borderId="0" xfId="0" applyFont="1"/>
    <xf numFmtId="0" fontId="43" fillId="0" borderId="0" xfId="0" applyFont="1"/>
    <xf numFmtId="3" fontId="44" fillId="0" borderId="0" xfId="0" applyNumberFormat="1" applyFont="1" applyAlignment="1">
      <alignment horizontal="center"/>
    </xf>
    <xf numFmtId="0" fontId="47" fillId="0" borderId="0" xfId="0" applyFont="1"/>
    <xf numFmtId="0" fontId="46" fillId="0" borderId="0" xfId="0" applyFont="1"/>
    <xf numFmtId="3" fontId="47" fillId="0" borderId="0" xfId="0" applyNumberFormat="1" applyFont="1" applyAlignment="1">
      <alignment horizontal="center"/>
    </xf>
    <xf numFmtId="3" fontId="45" fillId="0" borderId="0" xfId="0" applyNumberFormat="1" applyFont="1" applyBorder="1" applyAlignment="1">
      <alignment horizontal="center" vertical="center" wrapText="1"/>
    </xf>
    <xf numFmtId="0" fontId="47" fillId="0" borderId="0" xfId="0" applyFont="1" applyBorder="1"/>
    <xf numFmtId="3" fontId="0" fillId="0" borderId="0" xfId="0" applyNumberFormat="1" applyFont="1" applyBorder="1" applyAlignment="1">
      <alignment vertical="center"/>
    </xf>
    <xf numFmtId="3" fontId="0" fillId="0" borderId="0" xfId="0" applyNumberFormat="1" applyFont="1" applyAlignment="1">
      <alignment horizontal="center" vertical="center"/>
    </xf>
    <xf numFmtId="3" fontId="11" fillId="0" borderId="0" xfId="0" applyNumberFormat="1" applyFont="1" applyBorder="1" applyAlignment="1">
      <alignment horizontal="center" vertical="center"/>
    </xf>
    <xf numFmtId="0" fontId="11" fillId="0" borderId="0" xfId="0" applyFont="1"/>
    <xf numFmtId="3" fontId="49" fillId="0" borderId="0" xfId="0" applyNumberFormat="1" applyFont="1" applyAlignment="1">
      <alignment horizontal="center" vertical="center"/>
    </xf>
    <xf numFmtId="3" fontId="53" fillId="0" borderId="0" xfId="0" applyNumberFormat="1" applyFont="1" applyBorder="1" applyAlignment="1">
      <alignment vertical="center"/>
    </xf>
    <xf numFmtId="0" fontId="53" fillId="0" borderId="0" xfId="0" applyFont="1"/>
    <xf numFmtId="3" fontId="6" fillId="0" borderId="0" xfId="0" applyNumberFormat="1" applyFont="1" applyAlignment="1">
      <alignment horizontal="center" vertical="center"/>
    </xf>
    <xf numFmtId="0" fontId="44" fillId="0" borderId="0" xfId="0" applyFont="1" applyBorder="1"/>
    <xf numFmtId="3" fontId="44" fillId="0" borderId="0" xfId="0" applyNumberFormat="1" applyFont="1" applyBorder="1" applyAlignment="1">
      <alignment horizontal="center"/>
    </xf>
    <xf numFmtId="0" fontId="49" fillId="0" borderId="0" xfId="0" applyFont="1" applyAlignment="1">
      <alignment vertical="center"/>
    </xf>
    <xf numFmtId="0" fontId="49" fillId="0" borderId="0" xfId="0" applyFont="1" applyBorder="1"/>
    <xf numFmtId="0" fontId="10" fillId="0" borderId="0" xfId="0" applyFont="1"/>
    <xf numFmtId="0" fontId="9" fillId="12" borderId="0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/>
    <xf numFmtId="3" fontId="10" fillId="0" borderId="0" xfId="0" applyNumberFormat="1" applyFont="1" applyFill="1" applyBorder="1" applyAlignment="1">
      <alignment horizontal="center"/>
    </xf>
    <xf numFmtId="0" fontId="10" fillId="0" borderId="0" xfId="0" applyFont="1" applyBorder="1"/>
    <xf numFmtId="0" fontId="9" fillId="12" borderId="0" xfId="0" applyFont="1" applyFill="1" applyBorder="1" applyAlignment="1">
      <alignment horizontal="center"/>
    </xf>
    <xf numFmtId="3" fontId="9" fillId="12" borderId="0" xfId="0" applyNumberFormat="1" applyFont="1" applyFill="1" applyBorder="1" applyAlignment="1">
      <alignment horizontal="center"/>
    </xf>
    <xf numFmtId="3" fontId="10" fillId="0" borderId="0" xfId="0" applyNumberFormat="1" applyFont="1" applyBorder="1" applyAlignment="1">
      <alignment horizontal="center"/>
    </xf>
    <xf numFmtId="0" fontId="10" fillId="0" borderId="0" xfId="0" applyFont="1" applyFill="1" applyBorder="1"/>
    <xf numFmtId="0" fontId="57" fillId="0" borderId="0" xfId="0" applyFont="1" applyAlignment="1">
      <alignment vertical="center" wrapText="1"/>
    </xf>
    <xf numFmtId="3" fontId="57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49" fillId="0" borderId="0" xfId="0" applyFont="1"/>
    <xf numFmtId="3" fontId="11" fillId="0" borderId="6" xfId="0" applyNumberFormat="1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0" applyNumberFormat="1" applyFont="1" applyAlignment="1">
      <alignment horizontal="center" vertical="center"/>
    </xf>
    <xf numFmtId="3" fontId="11" fillId="0" borderId="7" xfId="0" applyNumberFormat="1" applyFont="1" applyBorder="1" applyAlignment="1">
      <alignment horizontal="center" vertical="center"/>
    </xf>
    <xf numFmtId="3" fontId="11" fillId="0" borderId="7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vertical="center"/>
    </xf>
    <xf numFmtId="3" fontId="49" fillId="0" borderId="7" xfId="0" applyNumberFormat="1" applyFont="1" applyBorder="1" applyAlignment="1">
      <alignment horizontal="center" vertical="center"/>
    </xf>
    <xf numFmtId="3" fontId="11" fillId="0" borderId="8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53" fillId="0" borderId="0" xfId="0" applyFont="1" applyAlignment="1">
      <alignment vertical="center"/>
    </xf>
    <xf numFmtId="3" fontId="6" fillId="0" borderId="5" xfId="0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center" vertical="center"/>
    </xf>
    <xf numFmtId="3" fontId="60" fillId="0" borderId="0" xfId="0" applyNumberFormat="1" applyFont="1" applyBorder="1" applyAlignment="1">
      <alignment vertical="center"/>
    </xf>
    <xf numFmtId="1" fontId="12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3" fontId="0" fillId="0" borderId="0" xfId="0" applyNumberFormat="1" applyFont="1" applyBorder="1" applyAlignment="1">
      <alignment horizontal="center"/>
    </xf>
    <xf numFmtId="3" fontId="0" fillId="0" borderId="0" xfId="0" applyNumberFormat="1" applyFont="1" applyFill="1" applyBorder="1" applyAlignment="1" applyProtection="1">
      <alignment horizontal="center"/>
      <protection locked="0"/>
    </xf>
    <xf numFmtId="3" fontId="0" fillId="0" borderId="0" xfId="0" applyNumberFormat="1" applyFont="1" applyFill="1" applyBorder="1" applyAlignment="1">
      <alignment horizontal="center"/>
    </xf>
    <xf numFmtId="0" fontId="42" fillId="0" borderId="0" xfId="0" applyFont="1" applyBorder="1" applyAlignment="1">
      <alignment horizontal="center"/>
    </xf>
    <xf numFmtId="0" fontId="49" fillId="0" borderId="0" xfId="0" applyFont="1" applyBorder="1" applyAlignment="1">
      <alignment horizontal="center" vertical="center"/>
    </xf>
    <xf numFmtId="0" fontId="59" fillId="0" borderId="0" xfId="0" applyFont="1" applyAlignment="1">
      <alignment horizontal="center"/>
    </xf>
    <xf numFmtId="0" fontId="60" fillId="0" borderId="0" xfId="0" applyFont="1"/>
    <xf numFmtId="0" fontId="6" fillId="0" borderId="0" xfId="0" applyFont="1" applyBorder="1" applyAlignment="1">
      <alignment horizontal="center" vertical="center"/>
    </xf>
    <xf numFmtId="0" fontId="55" fillId="27" borderId="0" xfId="0" applyFont="1" applyFill="1" applyBorder="1" applyAlignment="1">
      <alignment horizontal="center"/>
    </xf>
    <xf numFmtId="0" fontId="55" fillId="27" borderId="0" xfId="0" applyFont="1" applyFill="1" applyAlignment="1">
      <alignment vertical="center"/>
    </xf>
    <xf numFmtId="0" fontId="56" fillId="0" borderId="0" xfId="0" applyFont="1" applyAlignment="1">
      <alignment vertical="center"/>
    </xf>
    <xf numFmtId="0" fontId="42" fillId="0" borderId="0" xfId="0" applyFont="1" applyFill="1" applyAlignment="1">
      <alignment horizontal="center" vertical="center"/>
    </xf>
    <xf numFmtId="3" fontId="55" fillId="27" borderId="0" xfId="0" applyNumberFormat="1" applyFont="1" applyFill="1" applyAlignment="1">
      <alignment horizontal="center" vertical="center"/>
    </xf>
    <xf numFmtId="3" fontId="42" fillId="0" borderId="0" xfId="0" applyNumberFormat="1" applyFont="1" applyFill="1" applyAlignment="1">
      <alignment horizontal="center" vertical="center"/>
    </xf>
    <xf numFmtId="0" fontId="55" fillId="14" borderId="0" xfId="0" applyFont="1" applyFill="1" applyBorder="1" applyAlignment="1">
      <alignment horizontal="center"/>
    </xf>
    <xf numFmtId="0" fontId="55" fillId="14" borderId="0" xfId="0" applyFont="1" applyFill="1" applyAlignment="1">
      <alignment vertical="center"/>
    </xf>
    <xf numFmtId="3" fontId="55" fillId="14" borderId="0" xfId="0" applyNumberFormat="1" applyFont="1" applyFill="1" applyAlignment="1">
      <alignment horizontal="center" vertical="center"/>
    </xf>
    <xf numFmtId="0" fontId="55" fillId="6" borderId="0" xfId="0" applyFont="1" applyFill="1" applyBorder="1" applyAlignment="1">
      <alignment horizontal="center"/>
    </xf>
    <xf numFmtId="0" fontId="55" fillId="6" borderId="0" xfId="0" applyFont="1" applyFill="1" applyAlignment="1">
      <alignment vertical="center"/>
    </xf>
    <xf numFmtId="3" fontId="55" fillId="6" borderId="0" xfId="0" applyNumberFormat="1" applyFont="1" applyFill="1" applyAlignment="1">
      <alignment horizontal="center" vertical="center"/>
    </xf>
    <xf numFmtId="3" fontId="56" fillId="0" borderId="0" xfId="0" applyNumberFormat="1" applyFont="1" applyAlignment="1">
      <alignment horizontal="center" vertical="center"/>
    </xf>
    <xf numFmtId="0" fontId="56" fillId="0" borderId="0" xfId="0" applyFont="1" applyFill="1" applyAlignment="1">
      <alignment vertical="center"/>
    </xf>
    <xf numFmtId="0" fontId="55" fillId="30" borderId="0" xfId="0" applyFont="1" applyFill="1" applyAlignment="1">
      <alignment vertical="center"/>
    </xf>
    <xf numFmtId="3" fontId="55" fillId="30" borderId="0" xfId="0" applyNumberFormat="1" applyFont="1" applyFill="1" applyAlignment="1">
      <alignment horizontal="center" vertical="center"/>
    </xf>
    <xf numFmtId="0" fontId="0" fillId="0" borderId="0" xfId="0" applyFont="1" applyAlignment="1">
      <alignment vertical="center" wrapText="1"/>
    </xf>
    <xf numFmtId="3" fontId="60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2" fillId="20" borderId="0" xfId="0" applyFont="1" applyFill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textRotation="90" wrapText="1"/>
    </xf>
    <xf numFmtId="17" fontId="2" fillId="7" borderId="0" xfId="0" applyNumberFormat="1" applyFont="1" applyFill="1" applyAlignment="1">
      <alignment horizontal="center" vertical="center" textRotation="90" wrapText="1"/>
    </xf>
    <xf numFmtId="0" fontId="2" fillId="19" borderId="0" xfId="0" applyFont="1" applyFill="1" applyAlignment="1">
      <alignment horizontal="center" vertical="center"/>
    </xf>
    <xf numFmtId="14" fontId="0" fillId="0" borderId="0" xfId="0" applyNumberFormat="1"/>
    <xf numFmtId="17" fontId="1" fillId="23" borderId="0" xfId="0" applyNumberFormat="1" applyFont="1" applyFill="1" applyAlignment="1">
      <alignment horizontal="center" vertical="center" textRotation="90" wrapText="1"/>
    </xf>
    <xf numFmtId="17" fontId="2" fillId="33" borderId="0" xfId="0" applyNumberFormat="1" applyFont="1" applyFill="1" applyAlignment="1">
      <alignment horizontal="center" vertical="center" textRotation="90" wrapText="1"/>
    </xf>
    <xf numFmtId="0" fontId="2" fillId="2" borderId="0" xfId="0" applyFont="1" applyFill="1" applyAlignment="1">
      <alignment horizontal="center" vertical="center" wrapText="1"/>
    </xf>
    <xf numFmtId="0" fontId="2" fillId="33" borderId="0" xfId="0" applyFont="1" applyFill="1" applyAlignment="1">
      <alignment horizontal="center" vertical="center" wrapText="1"/>
    </xf>
    <xf numFmtId="0" fontId="0" fillId="7" borderId="0" xfId="0" applyFill="1"/>
    <xf numFmtId="3" fontId="1" fillId="0" borderId="0" xfId="0" applyNumberFormat="1" applyFont="1" applyAlignment="1">
      <alignment horizontal="center" vertical="center" wrapText="1"/>
    </xf>
    <xf numFmtId="3" fontId="24" fillId="0" borderId="0" xfId="0" applyNumberFormat="1" applyFont="1" applyAlignment="1">
      <alignment horizontal="center" vertical="center"/>
    </xf>
    <xf numFmtId="0" fontId="66" fillId="21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left" vertical="center"/>
    </xf>
    <xf numFmtId="0" fontId="67" fillId="0" borderId="0" xfId="0" applyFont="1" applyAlignment="1">
      <alignment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0" borderId="0" xfId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24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 vertical="center"/>
    </xf>
    <xf numFmtId="0" fontId="67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 vertical="center"/>
    </xf>
    <xf numFmtId="3" fontId="2" fillId="9" borderId="0" xfId="0" applyNumberFormat="1" applyFont="1" applyFill="1" applyAlignment="1">
      <alignment horizontal="center" vertical="center"/>
    </xf>
    <xf numFmtId="3" fontId="2" fillId="8" borderId="0" xfId="0" applyNumberFormat="1" applyFont="1" applyFill="1" applyAlignment="1">
      <alignment horizontal="center" vertical="center"/>
    </xf>
    <xf numFmtId="3" fontId="2" fillId="35" borderId="0" xfId="0" applyNumberFormat="1" applyFont="1" applyFill="1" applyAlignment="1">
      <alignment horizontal="center" vertical="center"/>
    </xf>
    <xf numFmtId="3" fontId="1" fillId="37" borderId="0" xfId="0" applyNumberFormat="1" applyFont="1" applyFill="1" applyAlignment="1">
      <alignment horizontal="center" vertical="center"/>
    </xf>
    <xf numFmtId="3" fontId="2" fillId="34" borderId="0" xfId="0" applyNumberFormat="1" applyFont="1" applyFill="1" applyAlignment="1">
      <alignment horizontal="center" vertical="center"/>
    </xf>
    <xf numFmtId="3" fontId="2" fillId="16" borderId="0" xfId="0" applyNumberFormat="1" applyFont="1" applyFill="1" applyAlignment="1">
      <alignment horizontal="center" vertical="center"/>
    </xf>
    <xf numFmtId="3" fontId="2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 textRotation="90"/>
    </xf>
    <xf numFmtId="3" fontId="2" fillId="19" borderId="0" xfId="0" applyNumberFormat="1" applyFont="1" applyFill="1" applyAlignment="1">
      <alignment horizontal="center" vertical="center"/>
    </xf>
    <xf numFmtId="3" fontId="2" fillId="11" borderId="0" xfId="0" applyNumberFormat="1" applyFont="1" applyFill="1" applyAlignment="1">
      <alignment horizontal="center"/>
    </xf>
    <xf numFmtId="3" fontId="73" fillId="8" borderId="0" xfId="0" applyNumberFormat="1" applyFont="1" applyFill="1" applyAlignment="1">
      <alignment horizontal="center" vertical="center"/>
    </xf>
    <xf numFmtId="3" fontId="26" fillId="21" borderId="0" xfId="0" applyNumberFormat="1" applyFont="1" applyFill="1" applyAlignment="1">
      <alignment horizontal="center" vertical="center"/>
    </xf>
    <xf numFmtId="3" fontId="74" fillId="36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75" fillId="0" borderId="0" xfId="0" applyFont="1" applyBorder="1" applyAlignment="1">
      <alignment horizontal="center" vertical="center" wrapText="1"/>
    </xf>
    <xf numFmtId="0" fontId="76" fillId="0" borderId="0" xfId="0" applyFont="1" applyBorder="1"/>
    <xf numFmtId="0" fontId="77" fillId="22" borderId="0" xfId="0" applyFont="1" applyFill="1" applyBorder="1" applyAlignment="1">
      <alignment horizontal="center" vertical="center" wrapText="1"/>
    </xf>
    <xf numFmtId="0" fontId="77" fillId="39" borderId="0" xfId="0" applyFont="1" applyFill="1" applyBorder="1" applyAlignment="1">
      <alignment horizontal="center" vertical="center" wrapText="1"/>
    </xf>
    <xf numFmtId="0" fontId="80" fillId="9" borderId="0" xfId="0" applyFont="1" applyFill="1" applyBorder="1" applyAlignment="1">
      <alignment horizontal="center" vertical="center" wrapText="1"/>
    </xf>
    <xf numFmtId="0" fontId="81" fillId="13" borderId="0" xfId="0" applyFont="1" applyFill="1" applyAlignment="1">
      <alignment horizontal="center" vertical="center" wrapText="1"/>
    </xf>
    <xf numFmtId="0" fontId="81" fillId="4" borderId="0" xfId="0" applyFont="1" applyFill="1" applyAlignment="1">
      <alignment horizontal="center" vertical="center" wrapText="1"/>
    </xf>
    <xf numFmtId="0" fontId="81" fillId="14" borderId="0" xfId="0" applyFont="1" applyFill="1" applyAlignment="1">
      <alignment horizontal="center" vertical="center" wrapText="1"/>
    </xf>
    <xf numFmtId="0" fontId="81" fillId="6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left"/>
    </xf>
    <xf numFmtId="0" fontId="0" fillId="0" borderId="0" xfId="0" applyAlignment="1">
      <alignment vertical="center" wrapText="1"/>
    </xf>
    <xf numFmtId="0" fontId="52" fillId="6" borderId="0" xfId="0" applyFont="1" applyFill="1" applyBorder="1" applyAlignment="1">
      <alignment horizontal="center" vertical="center"/>
    </xf>
    <xf numFmtId="0" fontId="52" fillId="31" borderId="0" xfId="0" applyFont="1" applyFill="1" applyBorder="1" applyAlignment="1">
      <alignment horizontal="center" vertical="center"/>
    </xf>
    <xf numFmtId="0" fontId="52" fillId="14" borderId="0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3" fontId="0" fillId="0" borderId="0" xfId="0" applyNumberFormat="1"/>
    <xf numFmtId="3" fontId="0" fillId="0" borderId="0" xfId="0" applyNumberFormat="1" applyFill="1" applyAlignment="1">
      <alignment horizontal="center"/>
    </xf>
    <xf numFmtId="0" fontId="21" fillId="0" borderId="0" xfId="0" applyFont="1"/>
    <xf numFmtId="3" fontId="21" fillId="0" borderId="0" xfId="0" applyNumberFormat="1" applyFont="1" applyAlignment="1">
      <alignment horizontal="center" vertical="center"/>
    </xf>
    <xf numFmtId="3" fontId="44" fillId="0" borderId="0" xfId="0" applyNumberFormat="1" applyFont="1" applyBorder="1"/>
    <xf numFmtId="3" fontId="44" fillId="0" borderId="0" xfId="0" applyNumberFormat="1" applyFont="1" applyFill="1" applyBorder="1" applyAlignment="1">
      <alignment horizontal="center"/>
    </xf>
    <xf numFmtId="0" fontId="47" fillId="0" borderId="0" xfId="0" applyFont="1" applyFill="1" applyBorder="1"/>
    <xf numFmtId="3" fontId="47" fillId="0" borderId="0" xfId="0" applyNumberFormat="1" applyFont="1" applyFill="1" applyBorder="1" applyAlignment="1">
      <alignment horizontal="center"/>
    </xf>
    <xf numFmtId="0" fontId="44" fillId="0" borderId="0" xfId="0" applyFont="1" applyFill="1" applyBorder="1"/>
    <xf numFmtId="3" fontId="47" fillId="0" borderId="0" xfId="0" applyNumberFormat="1" applyFont="1" applyBorder="1" applyAlignment="1">
      <alignment horizontal="center"/>
    </xf>
    <xf numFmtId="3" fontId="45" fillId="0" borderId="0" xfId="0" applyNumberFormat="1" applyFont="1" applyBorder="1" applyAlignment="1">
      <alignment horizontal="center"/>
    </xf>
    <xf numFmtId="0" fontId="47" fillId="0" borderId="0" xfId="0" applyFont="1" applyBorder="1" applyAlignment="1">
      <alignment horizontal="center"/>
    </xf>
    <xf numFmtId="0" fontId="84" fillId="40" borderId="0" xfId="0" applyFont="1" applyFill="1" applyBorder="1"/>
    <xf numFmtId="0" fontId="84" fillId="40" borderId="0" xfId="0" applyFont="1" applyFill="1" applyBorder="1" applyAlignment="1">
      <alignment horizontal="left"/>
    </xf>
    <xf numFmtId="0" fontId="84" fillId="40" borderId="0" xfId="0" applyFont="1" applyFill="1" applyBorder="1" applyAlignment="1">
      <alignment horizontal="center"/>
    </xf>
    <xf numFmtId="3" fontId="87" fillId="0" borderId="0" xfId="0" applyNumberFormat="1" applyFont="1" applyBorder="1" applyAlignment="1">
      <alignment horizontal="center"/>
    </xf>
    <xf numFmtId="0" fontId="88" fillId="0" borderId="0" xfId="0" applyFont="1" applyBorder="1" applyAlignment="1">
      <alignment horizontal="center"/>
    </xf>
    <xf numFmtId="3" fontId="89" fillId="0" borderId="0" xfId="0" applyNumberFormat="1" applyFont="1" applyBorder="1" applyAlignment="1">
      <alignment horizontal="center"/>
    </xf>
    <xf numFmtId="3" fontId="90" fillId="0" borderId="0" xfId="0" applyNumberFormat="1" applyFont="1" applyBorder="1" applyAlignment="1">
      <alignment horizontal="center"/>
    </xf>
    <xf numFmtId="0" fontId="90" fillId="0" borderId="0" xfId="0" applyFont="1" applyFill="1" applyBorder="1" applyAlignment="1">
      <alignment horizontal="center"/>
    </xf>
    <xf numFmtId="0" fontId="90" fillId="0" borderId="0" xfId="0" applyFont="1" applyBorder="1" applyAlignment="1">
      <alignment horizontal="center"/>
    </xf>
    <xf numFmtId="3" fontId="91" fillId="0" borderId="0" xfId="0" applyNumberFormat="1" applyFont="1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95" fillId="0" borderId="0" xfId="0" applyFont="1" applyAlignment="1">
      <alignment vertical="center"/>
    </xf>
    <xf numFmtId="168" fontId="94" fillId="0" borderId="0" xfId="0" applyNumberFormat="1" applyFont="1" applyAlignment="1">
      <alignment horizontal="center" vertical="center"/>
    </xf>
    <xf numFmtId="0" fontId="94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right"/>
    </xf>
    <xf numFmtId="0" fontId="94" fillId="0" borderId="0" xfId="0" applyFont="1"/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left"/>
    </xf>
    <xf numFmtId="0" fontId="8" fillId="9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3" fontId="1" fillId="0" borderId="0" xfId="0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center"/>
    </xf>
    <xf numFmtId="0" fontId="60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60" fillId="0" borderId="0" xfId="0" applyFont="1" applyBorder="1"/>
    <xf numFmtId="0" fontId="7" fillId="0" borderId="0" xfId="0" applyFont="1" applyBorder="1"/>
    <xf numFmtId="0" fontId="5" fillId="20" borderId="0" xfId="0" applyFont="1" applyFill="1" applyBorder="1" applyAlignment="1">
      <alignment horizontal="center" vertical="center"/>
    </xf>
    <xf numFmtId="3" fontId="8" fillId="9" borderId="0" xfId="0" applyNumberFormat="1" applyFont="1" applyFill="1" applyBorder="1" applyAlignment="1">
      <alignment horizontal="center" vertical="center"/>
    </xf>
    <xf numFmtId="3" fontId="8" fillId="7" borderId="0" xfId="0" applyNumberFormat="1" applyFont="1" applyFill="1" applyBorder="1" applyAlignment="1">
      <alignment horizontal="center" vertical="center"/>
    </xf>
    <xf numFmtId="0" fontId="96" fillId="0" borderId="0" xfId="0" applyFont="1"/>
    <xf numFmtId="0" fontId="97" fillId="0" borderId="0" xfId="0" applyFont="1"/>
    <xf numFmtId="3" fontId="98" fillId="0" borderId="0" xfId="0" applyNumberFormat="1" applyFont="1" applyFill="1" applyAlignment="1">
      <alignment horizontal="center" vertical="center"/>
    </xf>
    <xf numFmtId="0" fontId="99" fillId="0" borderId="0" xfId="0" applyFont="1"/>
    <xf numFmtId="0" fontId="100" fillId="0" borderId="0" xfId="0" applyFont="1"/>
    <xf numFmtId="3" fontId="61" fillId="0" borderId="0" xfId="0" applyNumberFormat="1" applyFont="1" applyAlignment="1">
      <alignment horizontal="center"/>
    </xf>
    <xf numFmtId="0" fontId="101" fillId="0" borderId="0" xfId="0" applyFont="1"/>
    <xf numFmtId="0" fontId="102" fillId="0" borderId="0" xfId="0" applyFont="1"/>
    <xf numFmtId="3" fontId="102" fillId="0" borderId="0" xfId="0" applyNumberFormat="1" applyFont="1" applyAlignment="1">
      <alignment horizontal="center"/>
    </xf>
    <xf numFmtId="0" fontId="8" fillId="8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" fontId="8" fillId="22" borderId="0" xfId="0" applyNumberFormat="1" applyFont="1" applyFill="1" applyBorder="1" applyAlignment="1">
      <alignment horizontal="center" vertical="center"/>
    </xf>
    <xf numFmtId="3" fontId="5" fillId="39" borderId="0" xfId="0" applyNumberFormat="1" applyFont="1" applyFill="1" applyBorder="1" applyAlignment="1">
      <alignment horizontal="center" vertical="center"/>
    </xf>
    <xf numFmtId="3" fontId="5" fillId="11" borderId="0" xfId="0" applyNumberFormat="1" applyFont="1" applyFill="1" applyBorder="1" applyAlignment="1">
      <alignment horizontal="center" vertical="center"/>
    </xf>
    <xf numFmtId="0" fontId="5" fillId="11" borderId="0" xfId="0" applyFont="1" applyFill="1" applyBorder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3" fontId="12" fillId="0" borderId="5" xfId="0" applyNumberFormat="1" applyFont="1" applyBorder="1" applyAlignment="1">
      <alignment horizontal="center" vertical="center"/>
    </xf>
    <xf numFmtId="3" fontId="12" fillId="0" borderId="7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3" fontId="25" fillId="0" borderId="0" xfId="0" applyNumberFormat="1" applyFont="1" applyFill="1" applyBorder="1" applyAlignment="1">
      <alignment vertical="center"/>
    </xf>
    <xf numFmtId="3" fontId="25" fillId="0" borderId="0" xfId="0" applyNumberFormat="1" applyFont="1" applyAlignment="1">
      <alignment horizontal="center" vertical="center"/>
    </xf>
    <xf numFmtId="3" fontId="25" fillId="0" borderId="7" xfId="0" applyNumberFormat="1" applyFont="1" applyBorder="1" applyAlignment="1">
      <alignment horizontal="center" vertical="center"/>
    </xf>
    <xf numFmtId="3" fontId="25" fillId="0" borderId="8" xfId="0" applyNumberFormat="1" applyFont="1" applyBorder="1" applyAlignment="1">
      <alignment horizontal="center" vertical="center"/>
    </xf>
    <xf numFmtId="0" fontId="103" fillId="0" borderId="0" xfId="0" applyFont="1"/>
    <xf numFmtId="0" fontId="104" fillId="0" borderId="0" xfId="0" applyFont="1"/>
    <xf numFmtId="3" fontId="103" fillId="0" borderId="0" xfId="0" applyNumberFormat="1" applyFont="1" applyAlignment="1">
      <alignment horizontal="center"/>
    </xf>
    <xf numFmtId="3" fontId="25" fillId="0" borderId="7" xfId="0" applyNumberFormat="1" applyFont="1" applyFill="1" applyBorder="1" applyAlignment="1">
      <alignment horizontal="center" vertical="center"/>
    </xf>
    <xf numFmtId="3" fontId="25" fillId="0" borderId="0" xfId="0" applyNumberFormat="1" applyFont="1" applyFill="1" applyAlignment="1">
      <alignment horizontal="center" vertical="center"/>
    </xf>
    <xf numFmtId="3" fontId="27" fillId="0" borderId="0" xfId="0" applyNumberFormat="1" applyFont="1" applyFill="1" applyAlignment="1">
      <alignment horizontal="center"/>
    </xf>
    <xf numFmtId="0" fontId="7" fillId="0" borderId="0" xfId="0" applyFont="1" applyAlignment="1"/>
    <xf numFmtId="3" fontId="1" fillId="0" borderId="0" xfId="0" applyNumberFormat="1" applyFont="1"/>
    <xf numFmtId="3" fontId="8" fillId="39" borderId="0" xfId="0" applyNumberFormat="1" applyFont="1" applyFill="1" applyAlignment="1">
      <alignment horizontal="center"/>
    </xf>
    <xf numFmtId="0" fontId="8" fillId="20" borderId="0" xfId="0" applyFont="1" applyFill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25" fillId="0" borderId="6" xfId="0" applyNumberFormat="1" applyFont="1" applyBorder="1" applyAlignment="1">
      <alignment horizontal="center" vertical="center"/>
    </xf>
    <xf numFmtId="3" fontId="105" fillId="0" borderId="0" xfId="0" applyNumberFormat="1" applyFont="1" applyAlignment="1">
      <alignment horizontal="center" vertical="center"/>
    </xf>
    <xf numFmtId="3" fontId="8" fillId="8" borderId="0" xfId="0" applyNumberFormat="1" applyFont="1" applyFill="1" applyBorder="1" applyAlignment="1">
      <alignment horizontal="center" vertical="center"/>
    </xf>
    <xf numFmtId="3" fontId="26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3" fontId="1" fillId="24" borderId="0" xfId="0" applyNumberFormat="1" applyFont="1" applyFill="1" applyAlignment="1">
      <alignment horizontal="center" vertical="center"/>
    </xf>
    <xf numFmtId="0" fontId="107" fillId="0" borderId="0" xfId="0" applyFont="1" applyAlignment="1">
      <alignment horizontal="right"/>
    </xf>
    <xf numFmtId="0" fontId="108" fillId="0" borderId="0" xfId="0" applyFont="1"/>
    <xf numFmtId="0" fontId="107" fillId="0" borderId="0" xfId="0" applyFont="1"/>
    <xf numFmtId="0" fontId="107" fillId="0" borderId="0" xfId="0" applyFont="1" applyAlignment="1">
      <alignment horizontal="left"/>
    </xf>
    <xf numFmtId="0" fontId="109" fillId="0" borderId="0" xfId="0" applyFont="1" applyAlignment="1">
      <alignment horizontal="right"/>
    </xf>
    <xf numFmtId="0" fontId="109" fillId="0" borderId="0" xfId="0" applyFont="1" applyAlignment="1">
      <alignment horizontal="left"/>
    </xf>
    <xf numFmtId="0" fontId="0" fillId="0" borderId="0" xfId="0" applyBorder="1"/>
    <xf numFmtId="0" fontId="109" fillId="0" borderId="9" xfId="0" applyFont="1" applyBorder="1" applyAlignment="1">
      <alignment horizontal="right"/>
    </xf>
    <xf numFmtId="168" fontId="109" fillId="0" borderId="9" xfId="0" applyNumberFormat="1" applyFont="1" applyBorder="1" applyAlignment="1">
      <alignment horizontal="left"/>
    </xf>
    <xf numFmtId="0" fontId="108" fillId="0" borderId="9" xfId="0" applyFont="1" applyBorder="1"/>
    <xf numFmtId="0" fontId="109" fillId="0" borderId="9" xfId="0" applyFont="1" applyBorder="1" applyAlignment="1"/>
    <xf numFmtId="0" fontId="107" fillId="0" borderId="9" xfId="0" applyFont="1" applyBorder="1" applyAlignment="1">
      <alignment horizontal="right"/>
    </xf>
    <xf numFmtId="0" fontId="107" fillId="0" borderId="9" xfId="0" applyFont="1" applyBorder="1" applyAlignment="1">
      <alignment horizontal="center"/>
    </xf>
    <xf numFmtId="168" fontId="107" fillId="0" borderId="9" xfId="0" applyNumberFormat="1" applyFont="1" applyBorder="1" applyAlignment="1">
      <alignment horizontal="left"/>
    </xf>
    <xf numFmtId="0" fontId="107" fillId="0" borderId="9" xfId="0" applyFont="1" applyBorder="1"/>
    <xf numFmtId="14" fontId="107" fillId="0" borderId="9" xfId="0" applyNumberFormat="1" applyFont="1" applyBorder="1" applyAlignment="1">
      <alignment horizontal="left"/>
    </xf>
    <xf numFmtId="0" fontId="94" fillId="0" borderId="9" xfId="0" applyFont="1" applyBorder="1" applyAlignment="1">
      <alignment horizontal="right"/>
    </xf>
    <xf numFmtId="168" fontId="94" fillId="0" borderId="9" xfId="0" applyNumberFormat="1" applyFont="1" applyBorder="1" applyAlignment="1">
      <alignment horizontal="left"/>
    </xf>
    <xf numFmtId="0" fontId="107" fillId="0" borderId="9" xfId="0" applyFont="1" applyBorder="1" applyAlignment="1">
      <alignment horizontal="left"/>
    </xf>
    <xf numFmtId="0" fontId="107" fillId="0" borderId="9" xfId="0" applyFont="1" applyBorder="1" applyAlignment="1">
      <alignment horizontal="right"/>
    </xf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 vertical="center"/>
    </xf>
    <xf numFmtId="3" fontId="11" fillId="0" borderId="6" xfId="0" applyNumberFormat="1" applyFont="1" applyFill="1" applyBorder="1" applyAlignment="1">
      <alignment horizontal="center" vertical="center"/>
    </xf>
    <xf numFmtId="3" fontId="49" fillId="0" borderId="7" xfId="0" applyNumberFormat="1" applyFont="1" applyFill="1" applyBorder="1" applyAlignment="1">
      <alignment horizontal="center" vertical="center"/>
    </xf>
    <xf numFmtId="3" fontId="11" fillId="0" borderId="8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67" fontId="1" fillId="0" borderId="0" xfId="0" applyNumberFormat="1" applyFont="1" applyAlignment="1">
      <alignment horizontal="center" vertical="center"/>
    </xf>
    <xf numFmtId="3" fontId="16" fillId="0" borderId="0" xfId="0" applyNumberFormat="1" applyFont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10" fillId="0" borderId="0" xfId="0" applyFont="1" applyBorder="1" applyAlignment="1">
      <alignment horizontal="center"/>
    </xf>
    <xf numFmtId="9" fontId="16" fillId="0" borderId="0" xfId="0" applyNumberFormat="1" applyFont="1" applyAlignment="1">
      <alignment vertical="center"/>
    </xf>
    <xf numFmtId="2" fontId="16" fillId="0" borderId="0" xfId="0" applyNumberFormat="1" applyFont="1" applyAlignment="1">
      <alignment vertical="center"/>
    </xf>
    <xf numFmtId="0" fontId="26" fillId="0" borderId="0" xfId="0" applyFont="1" applyFill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/>
    <xf numFmtId="0" fontId="73" fillId="0" borderId="0" xfId="0" applyFont="1"/>
    <xf numFmtId="0" fontId="8" fillId="9" borderId="0" xfId="0" applyFont="1" applyFill="1" applyAlignment="1">
      <alignment horizontal="center" vertical="center"/>
    </xf>
    <xf numFmtId="0" fontId="12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1" fontId="0" fillId="0" borderId="0" xfId="2" applyNumberFormat="1" applyFont="1" applyFill="1" applyAlignment="1">
      <alignment horizontal="center" vertical="center"/>
    </xf>
    <xf numFmtId="1" fontId="0" fillId="0" borderId="0" xfId="2" applyNumberFormat="1" applyFont="1" applyAlignment="1">
      <alignment horizontal="center"/>
    </xf>
    <xf numFmtId="1" fontId="0" fillId="0" borderId="0" xfId="2" applyNumberFormat="1" applyFont="1" applyAlignment="1">
      <alignment horizontal="center" vertical="center"/>
    </xf>
    <xf numFmtId="169" fontId="0" fillId="0" borderId="0" xfId="3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63" fillId="0" borderId="0" xfId="0" applyFont="1" applyFill="1" applyAlignment="1">
      <alignment horizontal="center" vertical="center"/>
    </xf>
    <xf numFmtId="0" fontId="111" fillId="42" borderId="0" xfId="0" applyFont="1" applyFill="1" applyAlignment="1">
      <alignment horizontal="center" vertical="center"/>
    </xf>
    <xf numFmtId="0" fontId="112" fillId="42" borderId="0" xfId="0" applyFont="1" applyFill="1" applyAlignment="1">
      <alignment horizontal="center" vertical="center"/>
    </xf>
    <xf numFmtId="0" fontId="113" fillId="42" borderId="0" xfId="0" applyFont="1" applyFill="1" applyAlignment="1">
      <alignment horizontal="center" vertical="center"/>
    </xf>
    <xf numFmtId="170" fontId="1" fillId="0" borderId="0" xfId="0" applyNumberFormat="1" applyFont="1" applyFill="1" applyAlignment="1">
      <alignment horizontal="center" vertical="center"/>
    </xf>
    <xf numFmtId="0" fontId="53" fillId="0" borderId="0" xfId="0" applyFont="1" applyAlignment="1"/>
    <xf numFmtId="3" fontId="16" fillId="0" borderId="0" xfId="0" applyNumberFormat="1" applyFont="1" applyAlignment="1">
      <alignment vertical="center"/>
    </xf>
    <xf numFmtId="3" fontId="0" fillId="0" borderId="0" xfId="0" applyNumberFormat="1" applyFill="1"/>
    <xf numFmtId="3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5" fillId="0" borderId="0" xfId="0" applyFont="1" applyFill="1"/>
    <xf numFmtId="0" fontId="115" fillId="0" borderId="0" xfId="0" applyFont="1" applyFill="1" applyAlignment="1">
      <alignment horizontal="center"/>
    </xf>
    <xf numFmtId="0" fontId="115" fillId="0" borderId="0" xfId="0" applyFont="1" applyFill="1" applyBorder="1" applyAlignment="1">
      <alignment horizontal="center"/>
    </xf>
    <xf numFmtId="0" fontId="116" fillId="0" borderId="0" xfId="0" applyFont="1" applyFill="1" applyBorder="1" applyAlignment="1">
      <alignment horizontal="center"/>
    </xf>
    <xf numFmtId="0" fontId="119" fillId="0" borderId="0" xfId="0" applyFont="1"/>
    <xf numFmtId="0" fontId="119" fillId="0" borderId="0" xfId="0" applyFont="1" applyAlignment="1">
      <alignment horizontal="center"/>
    </xf>
    <xf numFmtId="0" fontId="119" fillId="0" borderId="0" xfId="0" applyFont="1" applyBorder="1" applyAlignment="1">
      <alignment horizontal="center"/>
    </xf>
    <xf numFmtId="0" fontId="119" fillId="0" borderId="11" xfId="0" applyFont="1" applyBorder="1" applyAlignment="1">
      <alignment vertical="center"/>
    </xf>
    <xf numFmtId="0" fontId="119" fillId="0" borderId="11" xfId="0" applyFont="1" applyBorder="1" applyAlignment="1">
      <alignment horizontal="center" vertical="center"/>
    </xf>
    <xf numFmtId="0" fontId="8" fillId="8" borderId="0" xfId="0" applyFont="1" applyFill="1" applyBorder="1" applyAlignment="1">
      <alignment horizontal="left"/>
    </xf>
    <xf numFmtId="0" fontId="8" fillId="8" borderId="0" xfId="0" applyFont="1" applyFill="1" applyBorder="1"/>
    <xf numFmtId="0" fontId="8" fillId="8" borderId="0" xfId="0" applyFont="1" applyFill="1" applyBorder="1" applyAlignment="1"/>
    <xf numFmtId="3" fontId="12" fillId="0" borderId="0" xfId="0" applyNumberFormat="1" applyFont="1" applyFill="1" applyBorder="1" applyAlignment="1">
      <alignment vertical="center"/>
    </xf>
    <xf numFmtId="3" fontId="8" fillId="8" borderId="0" xfId="0" applyNumberFormat="1" applyFont="1" applyFill="1" applyBorder="1" applyAlignment="1">
      <alignment horizontal="center"/>
    </xf>
    <xf numFmtId="3" fontId="8" fillId="8" borderId="0" xfId="0" applyNumberFormat="1" applyFont="1" applyFill="1" applyAlignment="1">
      <alignment horizontal="center"/>
    </xf>
    <xf numFmtId="3" fontId="8" fillId="9" borderId="0" xfId="0" applyNumberFormat="1" applyFont="1" applyFill="1" applyBorder="1" applyAlignment="1">
      <alignment horizontal="center"/>
    </xf>
    <xf numFmtId="3" fontId="8" fillId="7" borderId="0" xfId="0" applyNumberFormat="1" applyFont="1" applyFill="1" applyBorder="1" applyAlignment="1">
      <alignment horizontal="center"/>
    </xf>
    <xf numFmtId="0" fontId="53" fillId="0" borderId="0" xfId="0" applyFont="1" applyAlignment="1"/>
    <xf numFmtId="0" fontId="120" fillId="0" borderId="0" xfId="0" applyFont="1" applyAlignment="1">
      <alignment horizontal="center" vertical="center"/>
    </xf>
    <xf numFmtId="0" fontId="121" fillId="18" borderId="0" xfId="0" applyFont="1" applyFill="1" applyAlignment="1">
      <alignment horizontal="center" vertical="center"/>
    </xf>
    <xf numFmtId="0" fontId="121" fillId="18" borderId="0" xfId="0" applyFont="1" applyFill="1" applyAlignment="1">
      <alignment horizontal="left" vertical="center"/>
    </xf>
    <xf numFmtId="0" fontId="73" fillId="18" borderId="0" xfId="0" applyFont="1" applyFill="1" applyAlignment="1">
      <alignment horizontal="left" vertical="center"/>
    </xf>
    <xf numFmtId="0" fontId="122" fillId="18" borderId="0" xfId="0" applyFont="1" applyFill="1" applyAlignment="1">
      <alignment horizontal="left" vertical="center"/>
    </xf>
    <xf numFmtId="0" fontId="8" fillId="44" borderId="0" xfId="0" applyFont="1" applyFill="1" applyAlignment="1">
      <alignment horizontal="left" vertical="center"/>
    </xf>
    <xf numFmtId="0" fontId="1" fillId="0" borderId="0" xfId="0" applyFont="1" applyAlignment="1">
      <alignment vertical="center" wrapText="1"/>
    </xf>
    <xf numFmtId="3" fontId="8" fillId="44" borderId="0" xfId="0" applyNumberFormat="1" applyFont="1" applyFill="1" applyAlignment="1">
      <alignment horizontal="center" vertical="center"/>
    </xf>
    <xf numFmtId="0" fontId="120" fillId="0" borderId="0" xfId="0" applyFont="1" applyAlignment="1">
      <alignment horizontal="center" vertical="center" wrapText="1"/>
    </xf>
    <xf numFmtId="166" fontId="8" fillId="44" borderId="0" xfId="0" applyNumberFormat="1" applyFont="1" applyFill="1" applyAlignment="1">
      <alignment horizontal="center" vertical="center"/>
    </xf>
    <xf numFmtId="3" fontId="123" fillId="0" borderId="0" xfId="0" applyNumberFormat="1" applyFont="1" applyAlignment="1">
      <alignment horizontal="center" vertical="center"/>
    </xf>
    <xf numFmtId="3" fontId="73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/>
    <xf numFmtId="3" fontId="7" fillId="0" borderId="0" xfId="0" applyNumberFormat="1" applyFont="1" applyAlignment="1">
      <alignment horizontal="center"/>
    </xf>
    <xf numFmtId="3" fontId="0" fillId="0" borderId="0" xfId="0" applyNumberFormat="1" applyFont="1" applyFill="1" applyAlignment="1">
      <alignment horizontal="center" vertical="center"/>
    </xf>
    <xf numFmtId="3" fontId="122" fillId="0" borderId="0" xfId="0" applyNumberFormat="1" applyFont="1" applyAlignment="1">
      <alignment horizontal="center" vertical="center"/>
    </xf>
    <xf numFmtId="3" fontId="124" fillId="0" borderId="0" xfId="0" applyNumberFormat="1" applyFont="1" applyAlignment="1">
      <alignment horizontal="center" vertical="center"/>
    </xf>
    <xf numFmtId="166" fontId="124" fillId="0" borderId="0" xfId="0" applyNumberFormat="1" applyFont="1" applyAlignment="1">
      <alignment horizontal="center" vertical="center"/>
    </xf>
    <xf numFmtId="0" fontId="123" fillId="18" borderId="0" xfId="0" applyFont="1" applyFill="1" applyAlignment="1">
      <alignment horizontal="left" vertical="center"/>
    </xf>
    <xf numFmtId="166" fontId="123" fillId="0" borderId="0" xfId="0" applyNumberFormat="1" applyFont="1" applyAlignment="1">
      <alignment horizontal="center" vertical="center"/>
    </xf>
    <xf numFmtId="3" fontId="125" fillId="0" borderId="0" xfId="0" applyNumberFormat="1" applyFont="1" applyAlignment="1">
      <alignment horizontal="center" vertical="center"/>
    </xf>
    <xf numFmtId="0" fontId="126" fillId="0" borderId="0" xfId="0" applyFont="1" applyAlignment="1"/>
    <xf numFmtId="0" fontId="127" fillId="0" borderId="0" xfId="0" applyFont="1" applyAlignment="1"/>
    <xf numFmtId="0" fontId="5" fillId="8" borderId="0" xfId="0" applyFont="1" applyFill="1" applyAlignment="1">
      <alignment horizontal="center" vertical="center"/>
    </xf>
    <xf numFmtId="0" fontId="5" fillId="9" borderId="0" xfId="0" applyFont="1" applyFill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165" fontId="124" fillId="0" borderId="0" xfId="0" applyNumberFormat="1" applyFont="1" applyAlignment="1">
      <alignment horizontal="center" vertical="center"/>
    </xf>
    <xf numFmtId="165" fontId="123" fillId="0" borderId="0" xfId="0" applyNumberFormat="1" applyFont="1" applyAlignment="1">
      <alignment horizontal="center" vertical="center"/>
    </xf>
    <xf numFmtId="165" fontId="8" fillId="44" borderId="0" xfId="0" applyNumberFormat="1" applyFont="1" applyFill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9" fillId="0" borderId="0" xfId="0" applyNumberFormat="1" applyFont="1"/>
    <xf numFmtId="165" fontId="128" fillId="0" borderId="0" xfId="0" applyNumberFormat="1" applyFont="1"/>
    <xf numFmtId="0" fontId="129" fillId="0" borderId="13" xfId="0" applyFont="1" applyBorder="1" applyAlignment="1">
      <alignment horizontal="right"/>
    </xf>
    <xf numFmtId="0" fontId="129" fillId="0" borderId="13" xfId="0" applyFont="1" applyBorder="1"/>
    <xf numFmtId="0" fontId="129" fillId="0" borderId="13" xfId="0" applyFont="1" applyBorder="1" applyAlignment="1">
      <alignment horizontal="left"/>
    </xf>
    <xf numFmtId="0" fontId="21" fillId="8" borderId="0" xfId="0" applyFont="1" applyFill="1"/>
    <xf numFmtId="0" fontId="21" fillId="36" borderId="0" xfId="0" applyFont="1" applyFill="1"/>
    <xf numFmtId="3" fontId="21" fillId="9" borderId="0" xfId="0" applyNumberFormat="1" applyFont="1" applyFill="1" applyAlignment="1">
      <alignment horizontal="center" vertical="center"/>
    </xf>
    <xf numFmtId="3" fontId="21" fillId="8" borderId="0" xfId="0" applyNumberFormat="1" applyFont="1" applyFill="1" applyAlignment="1">
      <alignment horizontal="center" vertical="center"/>
    </xf>
    <xf numFmtId="0" fontId="25" fillId="0" borderId="0" xfId="0" applyFont="1"/>
    <xf numFmtId="3" fontId="21" fillId="19" borderId="0" xfId="0" applyNumberFormat="1" applyFont="1" applyFill="1" applyAlignment="1">
      <alignment horizontal="center" vertical="center"/>
    </xf>
    <xf numFmtId="0" fontId="21" fillId="10" borderId="0" xfId="0" applyFont="1" applyFill="1"/>
    <xf numFmtId="3" fontId="2" fillId="11" borderId="0" xfId="0" applyNumberFormat="1" applyFont="1" applyFill="1" applyAlignment="1">
      <alignment horizontal="center" vertical="center"/>
    </xf>
    <xf numFmtId="3" fontId="21" fillId="36" borderId="0" xfId="0" applyNumberFormat="1" applyFont="1" applyFill="1" applyAlignment="1">
      <alignment horizontal="center" vertical="center"/>
    </xf>
    <xf numFmtId="0" fontId="60" fillId="0" borderId="0" xfId="0" applyFont="1" applyAlignment="1">
      <alignment vertical="center"/>
    </xf>
    <xf numFmtId="165" fontId="123" fillId="0" borderId="0" xfId="0" applyNumberFormat="1" applyFont="1" applyFill="1" applyAlignment="1">
      <alignment horizontal="center" vertical="center"/>
    </xf>
    <xf numFmtId="0" fontId="22" fillId="0" borderId="0" xfId="0" applyFont="1" applyFill="1" applyAlignment="1">
      <alignment vertical="center" wrapText="1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0" fontId="1" fillId="0" borderId="0" xfId="0" applyFont="1" applyFill="1"/>
    <xf numFmtId="3" fontId="108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17" fontId="21" fillId="0" borderId="0" xfId="0" applyNumberFormat="1" applyFont="1" applyAlignment="1">
      <alignment horizontal="center" vertical="center" textRotation="90" wrapText="1"/>
    </xf>
    <xf numFmtId="3" fontId="21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6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3" fontId="47" fillId="0" borderId="0" xfId="0" applyNumberFormat="1" applyFont="1" applyFill="1" applyBorder="1" applyAlignment="1" applyProtection="1">
      <alignment horizontal="center"/>
    </xf>
    <xf numFmtId="3" fontId="47" fillId="0" borderId="0" xfId="0" applyNumberFormat="1" applyFont="1" applyProtection="1"/>
    <xf numFmtId="3" fontId="80" fillId="20" borderId="0" xfId="0" applyNumberFormat="1" applyFont="1" applyFill="1" applyBorder="1" applyProtection="1"/>
    <xf numFmtId="3" fontId="47" fillId="0" borderId="0" xfId="0" applyNumberFormat="1" applyFont="1" applyFill="1" applyBorder="1" applyProtection="1"/>
    <xf numFmtId="3" fontId="44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Fill="1" applyBorder="1" applyProtection="1"/>
    <xf numFmtId="3" fontId="90" fillId="0" borderId="0" xfId="0" applyNumberFormat="1" applyFont="1" applyFill="1" applyBorder="1" applyAlignment="1" applyProtection="1">
      <alignment horizontal="center"/>
    </xf>
    <xf numFmtId="3" fontId="44" fillId="0" borderId="0" xfId="0" applyNumberFormat="1" applyFont="1" applyProtection="1"/>
    <xf numFmtId="0" fontId="86" fillId="0" borderId="0" xfId="0" applyFont="1" applyFill="1" applyBorder="1" applyAlignment="1" applyProtection="1">
      <alignment horizontal="center"/>
    </xf>
    <xf numFmtId="3" fontId="87" fillId="0" borderId="0" xfId="0" applyNumberFormat="1" applyFont="1" applyFill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/>
    </xf>
    <xf numFmtId="0" fontId="0" fillId="0" borderId="0" xfId="0" applyFill="1" applyBorder="1" applyProtection="1"/>
    <xf numFmtId="3" fontId="47" fillId="0" borderId="0" xfId="0" applyNumberFormat="1" applyFont="1" applyBorder="1" applyProtection="1"/>
    <xf numFmtId="3" fontId="44" fillId="0" borderId="0" xfId="0" applyNumberFormat="1" applyFont="1" applyBorder="1" applyProtection="1"/>
    <xf numFmtId="3" fontId="47" fillId="0" borderId="0" xfId="0" applyNumberFormat="1" applyFont="1" applyBorder="1" applyAlignment="1" applyProtection="1">
      <alignment horizontal="center"/>
    </xf>
    <xf numFmtId="3" fontId="90" fillId="0" borderId="0" xfId="0" applyNumberFormat="1" applyFont="1" applyBorder="1" applyAlignment="1" applyProtection="1">
      <alignment horizontal="center"/>
    </xf>
    <xf numFmtId="0" fontId="86" fillId="0" borderId="0" xfId="0" applyFont="1" applyBorder="1" applyAlignment="1" applyProtection="1">
      <alignment horizontal="center"/>
    </xf>
    <xf numFmtId="3" fontId="87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left"/>
    </xf>
    <xf numFmtId="3" fontId="44" fillId="0" borderId="0" xfId="0" applyNumberFormat="1" applyFont="1" applyBorder="1" applyAlignment="1" applyProtection="1">
      <alignment horizontal="center"/>
    </xf>
    <xf numFmtId="3" fontId="47" fillId="0" borderId="0" xfId="0" applyNumberFormat="1" applyFont="1" applyFill="1" applyBorder="1" applyAlignment="1" applyProtection="1">
      <alignment horizontal="left"/>
    </xf>
    <xf numFmtId="0" fontId="0" fillId="0" borderId="0" xfId="0" applyProtection="1"/>
    <xf numFmtId="3" fontId="44" fillId="0" borderId="0" xfId="0" applyNumberFormat="1" applyFont="1" applyFill="1" applyBorder="1" applyAlignment="1" applyProtection="1">
      <alignment horizontal="left"/>
    </xf>
    <xf numFmtId="3" fontId="45" fillId="0" borderId="0" xfId="0" applyNumberFormat="1" applyFont="1" applyBorder="1" applyProtection="1"/>
    <xf numFmtId="3" fontId="85" fillId="0" borderId="0" xfId="0" applyNumberFormat="1" applyFont="1" applyBorder="1" applyAlignment="1" applyProtection="1">
      <alignment horizontal="center"/>
    </xf>
    <xf numFmtId="3" fontId="86" fillId="0" borderId="0" xfId="0" applyNumberFormat="1" applyFont="1" applyFill="1" applyBorder="1" applyAlignment="1" applyProtection="1">
      <alignment horizontal="center" vertical="center"/>
    </xf>
    <xf numFmtId="3" fontId="84" fillId="0" borderId="0" xfId="0" applyNumberFormat="1" applyFont="1" applyFill="1" applyBorder="1" applyAlignment="1" applyProtection="1">
      <alignment horizontal="center"/>
    </xf>
    <xf numFmtId="3" fontId="45" fillId="0" borderId="0" xfId="0" applyNumberFormat="1" applyFont="1" applyBorder="1" applyAlignment="1" applyProtection="1">
      <alignment horizontal="center"/>
    </xf>
    <xf numFmtId="3" fontId="44" fillId="0" borderId="0" xfId="0" applyNumberFormat="1" applyFont="1" applyFill="1" applyBorder="1" applyAlignment="1" applyProtection="1">
      <alignment horizontal="left" vertical="center"/>
    </xf>
    <xf numFmtId="3" fontId="44" fillId="0" borderId="0" xfId="0" applyNumberFormat="1" applyFont="1" applyFill="1" applyBorder="1" applyAlignment="1" applyProtection="1">
      <alignment horizontal="center" vertical="center"/>
    </xf>
    <xf numFmtId="3" fontId="93" fillId="0" borderId="0" xfId="0" applyNumberFormat="1" applyFont="1" applyBorder="1" applyAlignment="1" applyProtection="1">
      <alignment horizontal="center"/>
    </xf>
    <xf numFmtId="3" fontId="92" fillId="0" borderId="0" xfId="0" applyNumberFormat="1" applyFont="1" applyBorder="1" applyAlignment="1" applyProtection="1">
      <alignment horizontal="center"/>
    </xf>
    <xf numFmtId="3" fontId="80" fillId="20" borderId="0" xfId="0" applyNumberFormat="1" applyFont="1" applyFill="1" applyBorder="1" applyAlignment="1" applyProtection="1">
      <alignment horizontal="center"/>
    </xf>
    <xf numFmtId="3" fontId="84" fillId="0" borderId="0" xfId="0" applyNumberFormat="1" applyFont="1" applyBorder="1" applyAlignment="1" applyProtection="1">
      <alignment horizontal="center"/>
    </xf>
    <xf numFmtId="3" fontId="8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Alignment="1" applyProtection="1">
      <alignment horizontal="center"/>
    </xf>
    <xf numFmtId="3" fontId="48" fillId="0" borderId="0" xfId="0" applyNumberFormat="1" applyFont="1" applyBorder="1" applyProtection="1"/>
    <xf numFmtId="3" fontId="47" fillId="0" borderId="0" xfId="0" applyNumberFormat="1" applyFont="1" applyAlignment="1" applyProtection="1">
      <alignment horizontal="center"/>
    </xf>
    <xf numFmtId="3" fontId="80" fillId="9" borderId="0" xfId="0" applyNumberFormat="1" applyFont="1" applyFill="1" applyBorder="1" applyAlignment="1" applyProtection="1">
      <alignment horizontal="center" vertical="center" wrapText="1"/>
    </xf>
    <xf numFmtId="3" fontId="45" fillId="0" borderId="0" xfId="0" applyNumberFormat="1" applyFont="1" applyBorder="1" applyAlignment="1" applyProtection="1">
      <alignment horizontal="center" vertical="center" wrapText="1"/>
    </xf>
    <xf numFmtId="0" fontId="47" fillId="0" borderId="0" xfId="0" applyFont="1" applyProtection="1"/>
    <xf numFmtId="0" fontId="77" fillId="22" borderId="0" xfId="0" applyFont="1" applyFill="1" applyBorder="1" applyAlignment="1" applyProtection="1">
      <alignment horizontal="center" vertical="center" wrapText="1"/>
    </xf>
    <xf numFmtId="0" fontId="75" fillId="0" borderId="0" xfId="0" applyFont="1" applyBorder="1" applyAlignment="1" applyProtection="1">
      <alignment horizontal="center" vertical="center" wrapText="1"/>
    </xf>
    <xf numFmtId="0" fontId="76" fillId="0" borderId="0" xfId="0" applyFont="1" applyBorder="1" applyProtection="1"/>
    <xf numFmtId="0" fontId="77" fillId="39" borderId="0" xfId="0" applyFont="1" applyFill="1" applyBorder="1" applyAlignment="1" applyProtection="1">
      <alignment horizontal="center" vertical="center" wrapText="1"/>
    </xf>
    <xf numFmtId="0" fontId="46" fillId="0" borderId="0" xfId="0" applyFont="1" applyProtection="1"/>
    <xf numFmtId="0" fontId="84" fillId="40" borderId="0" xfId="0" applyFont="1" applyFill="1" applyBorder="1" applyProtection="1"/>
    <xf numFmtId="3" fontId="44" fillId="0" borderId="0" xfId="0" applyNumberFormat="1" applyFont="1" applyAlignment="1" applyProtection="1">
      <alignment horizontal="center"/>
    </xf>
    <xf numFmtId="0" fontId="90" fillId="0" borderId="0" xfId="0" applyFont="1" applyFill="1" applyBorder="1" applyAlignment="1" applyProtection="1">
      <alignment horizontal="center"/>
    </xf>
    <xf numFmtId="0" fontId="47" fillId="0" borderId="0" xfId="0" applyFont="1" applyFill="1" applyBorder="1" applyProtection="1"/>
    <xf numFmtId="0" fontId="44" fillId="0" borderId="0" xfId="0" applyFont="1" applyFill="1" applyBorder="1" applyProtection="1"/>
    <xf numFmtId="0" fontId="90" fillId="0" borderId="0" xfId="0" applyFont="1" applyBorder="1" applyAlignment="1" applyProtection="1">
      <alignment horizontal="center"/>
    </xf>
    <xf numFmtId="0" fontId="44" fillId="0" borderId="0" xfId="0" applyFont="1" applyBorder="1" applyProtection="1"/>
    <xf numFmtId="0" fontId="47" fillId="0" borderId="0" xfId="0" applyFont="1" applyBorder="1" applyProtection="1"/>
    <xf numFmtId="0" fontId="84" fillId="40" borderId="0" xfId="0" applyFont="1" applyFill="1" applyBorder="1" applyAlignment="1" applyProtection="1">
      <alignment horizontal="left"/>
    </xf>
    <xf numFmtId="3" fontId="85" fillId="0" borderId="0" xfId="0" applyNumberFormat="1" applyFont="1" applyFill="1" applyBorder="1" applyAlignment="1" applyProtection="1">
      <alignment horizontal="center"/>
    </xf>
    <xf numFmtId="0" fontId="47" fillId="0" borderId="0" xfId="0" applyFont="1" applyBorder="1" applyAlignment="1" applyProtection="1">
      <alignment horizontal="center"/>
    </xf>
    <xf numFmtId="3" fontId="91" fillId="0" borderId="0" xfId="0" applyNumberFormat="1" applyFont="1" applyBorder="1" applyAlignment="1" applyProtection="1">
      <alignment horizontal="center"/>
    </xf>
    <xf numFmtId="0" fontId="84" fillId="40" borderId="0" xfId="0" applyFont="1" applyFill="1" applyBorder="1" applyAlignment="1" applyProtection="1">
      <alignment horizontal="center"/>
    </xf>
    <xf numFmtId="0" fontId="88" fillId="0" borderId="0" xfId="0" applyFont="1" applyBorder="1" applyAlignment="1" applyProtection="1">
      <alignment horizontal="center"/>
    </xf>
    <xf numFmtId="3" fontId="89" fillId="0" borderId="0" xfId="0" applyNumberFormat="1" applyFont="1" applyBorder="1" applyAlignment="1" applyProtection="1">
      <alignment horizontal="center"/>
    </xf>
    <xf numFmtId="0" fontId="80" fillId="9" borderId="0" xfId="0" applyFont="1" applyFill="1" applyBorder="1" applyAlignment="1" applyProtection="1">
      <alignment horizontal="center" vertical="center" wrapText="1"/>
    </xf>
    <xf numFmtId="0" fontId="109" fillId="0" borderId="9" xfId="0" applyFont="1" applyBorder="1" applyAlignment="1" applyProtection="1">
      <alignment horizontal="right"/>
    </xf>
    <xf numFmtId="0" fontId="109" fillId="0" borderId="9" xfId="0" applyFont="1" applyBorder="1" applyAlignment="1" applyProtection="1">
      <alignment horizontal="left"/>
    </xf>
    <xf numFmtId="168" fontId="109" fillId="0" borderId="9" xfId="0" applyNumberFormat="1" applyFont="1" applyBorder="1" applyAlignment="1" applyProtection="1">
      <alignment horizontal="left"/>
    </xf>
    <xf numFmtId="0" fontId="108" fillId="0" borderId="0" xfId="0" applyFont="1" applyProtection="1"/>
    <xf numFmtId="0" fontId="109" fillId="0" borderId="0" xfId="0" applyFont="1" applyAlignment="1" applyProtection="1">
      <alignment horizontal="right"/>
    </xf>
    <xf numFmtId="0" fontId="109" fillId="0" borderId="0" xfId="0" applyFont="1" applyAlignment="1" applyProtection="1">
      <alignment horizontal="left"/>
    </xf>
    <xf numFmtId="3" fontId="0" fillId="0" borderId="0" xfId="0" applyNumberFormat="1" applyFont="1" applyProtection="1"/>
    <xf numFmtId="3" fontId="54" fillId="0" borderId="0" xfId="0" applyNumberFormat="1" applyFont="1" applyBorder="1" applyAlignment="1" applyProtection="1">
      <alignment vertical="center"/>
    </xf>
    <xf numFmtId="3" fontId="53" fillId="0" borderId="0" xfId="0" applyNumberFormat="1" applyFont="1" applyBorder="1" applyAlignment="1" applyProtection="1">
      <alignment vertical="center"/>
    </xf>
    <xf numFmtId="3" fontId="11" fillId="0" borderId="0" xfId="0" applyNumberFormat="1" applyFont="1" applyBorder="1" applyAlignment="1" applyProtection="1">
      <alignment horizontal="center" vertical="center"/>
    </xf>
    <xf numFmtId="3" fontId="11" fillId="0" borderId="0" xfId="0" applyNumberFormat="1" applyFont="1" applyBorder="1" applyAlignment="1" applyProtection="1">
      <alignment vertical="center"/>
    </xf>
    <xf numFmtId="0" fontId="0" fillId="0" borderId="0" xfId="0" applyFont="1" applyProtection="1"/>
    <xf numFmtId="0" fontId="49" fillId="14" borderId="0" xfId="0" applyFont="1" applyFill="1" applyAlignment="1" applyProtection="1">
      <alignment vertical="center" shrinkToFit="1"/>
    </xf>
    <xf numFmtId="3" fontId="82" fillId="9" borderId="0" xfId="0" applyNumberFormat="1" applyFont="1" applyFill="1" applyAlignment="1" applyProtection="1">
      <alignment horizontal="center" vertical="center"/>
    </xf>
    <xf numFmtId="1" fontId="82" fillId="9" borderId="0" xfId="0" applyNumberFormat="1" applyFont="1" applyFill="1" applyAlignment="1" applyProtection="1">
      <alignment horizontal="center" vertical="center"/>
    </xf>
    <xf numFmtId="3" fontId="0" fillId="0" borderId="0" xfId="0" applyNumberFormat="1" applyFont="1" applyAlignment="1" applyProtection="1">
      <alignment horizontal="center" vertical="center"/>
    </xf>
    <xf numFmtId="3" fontId="49" fillId="8" borderId="0" xfId="0" applyNumberFormat="1" applyFont="1" applyFill="1" applyAlignment="1" applyProtection="1">
      <alignment horizontal="center" vertical="center"/>
    </xf>
    <xf numFmtId="1" fontId="49" fillId="8" borderId="0" xfId="0" applyNumberFormat="1" applyFont="1" applyFill="1" applyAlignment="1" applyProtection="1">
      <alignment horizontal="center" vertical="center"/>
    </xf>
    <xf numFmtId="3" fontId="108" fillId="0" borderId="0" xfId="0" applyNumberFormat="1" applyFont="1" applyAlignment="1" applyProtection="1">
      <alignment horizontal="center" vertical="center"/>
    </xf>
    <xf numFmtId="3" fontId="82" fillId="7" borderId="0" xfId="0" applyNumberFormat="1" applyFont="1" applyFill="1" applyAlignment="1" applyProtection="1">
      <alignment horizontal="center" vertical="center"/>
    </xf>
    <xf numFmtId="1" fontId="82" fillId="7" borderId="0" xfId="0" applyNumberFormat="1" applyFont="1" applyFill="1" applyAlignment="1" applyProtection="1">
      <alignment horizontal="center" vertical="center"/>
    </xf>
    <xf numFmtId="0" fontId="11" fillId="0" borderId="0" xfId="0" applyFont="1" applyProtection="1"/>
    <xf numFmtId="167" fontId="108" fillId="0" borderId="0" xfId="0" applyNumberFormat="1" applyFont="1" applyFill="1" applyAlignment="1" applyProtection="1">
      <alignment horizontal="center" vertical="center"/>
    </xf>
    <xf numFmtId="167" fontId="131" fillId="9" borderId="0" xfId="0" applyNumberFormat="1" applyFont="1" applyFill="1" applyAlignment="1" applyProtection="1">
      <alignment horizontal="center" vertical="center"/>
    </xf>
    <xf numFmtId="167" fontId="108" fillId="8" borderId="0" xfId="0" applyNumberFormat="1" applyFont="1" applyFill="1" applyAlignment="1" applyProtection="1">
      <alignment horizontal="center" vertical="center"/>
    </xf>
    <xf numFmtId="167" fontId="131" fillId="7" borderId="0" xfId="0" applyNumberFormat="1" applyFont="1" applyFill="1" applyAlignment="1" applyProtection="1">
      <alignment horizontal="center" vertical="center"/>
    </xf>
    <xf numFmtId="0" fontId="49" fillId="0" borderId="0" xfId="0" applyFont="1" applyAlignment="1" applyProtection="1">
      <alignment horizontal="right"/>
    </xf>
    <xf numFmtId="3" fontId="49" fillId="0" borderId="0" xfId="0" applyNumberFormat="1" applyFont="1" applyAlignment="1" applyProtection="1">
      <alignment horizontal="center" vertical="center"/>
    </xf>
    <xf numFmtId="0" fontId="11" fillId="0" borderId="0" xfId="0" applyFont="1" applyAlignment="1" applyProtection="1">
      <alignment horizontal="left"/>
    </xf>
    <xf numFmtId="3" fontId="108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108" fillId="0" borderId="0" xfId="0" applyFont="1" applyFill="1" applyProtection="1"/>
    <xf numFmtId="3" fontId="108" fillId="0" borderId="0" xfId="0" applyNumberFormat="1" applyFont="1" applyFill="1" applyAlignment="1" applyProtection="1">
      <alignment horizontal="center" vertical="center"/>
    </xf>
    <xf numFmtId="167" fontId="49" fillId="0" borderId="0" xfId="0" applyNumberFormat="1" applyFont="1" applyFill="1" applyAlignment="1" applyProtection="1">
      <alignment horizontal="center" vertical="center"/>
    </xf>
    <xf numFmtId="0" fontId="109" fillId="0" borderId="0" xfId="0" applyFont="1" applyBorder="1" applyAlignment="1" applyProtection="1">
      <alignment horizontal="right"/>
    </xf>
    <xf numFmtId="0" fontId="108" fillId="0" borderId="0" xfId="0" applyFont="1" applyBorder="1" applyProtection="1"/>
    <xf numFmtId="0" fontId="109" fillId="0" borderId="0" xfId="0" applyFont="1" applyBorder="1" applyAlignment="1" applyProtection="1">
      <alignment horizontal="left"/>
    </xf>
    <xf numFmtId="0" fontId="0" fillId="45" borderId="0" xfId="0" applyFill="1" applyProtection="1">
      <protection locked="0"/>
    </xf>
    <xf numFmtId="0" fontId="0" fillId="45" borderId="0" xfId="0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0" fontId="7" fillId="45" borderId="0" xfId="0" applyFont="1" applyFill="1" applyAlignment="1" applyProtection="1">
      <alignment horizontal="center" vertical="center"/>
      <protection locked="0"/>
    </xf>
    <xf numFmtId="0" fontId="7" fillId="45" borderId="0" xfId="0" applyNumberFormat="1" applyFont="1" applyFill="1" applyAlignment="1" applyProtection="1">
      <alignment horizontal="center" vertical="center"/>
      <protection locked="0"/>
    </xf>
    <xf numFmtId="2" fontId="25" fillId="45" borderId="0" xfId="0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ont="1" applyFill="1" applyAlignment="1" applyProtection="1">
      <alignment horizontal="center"/>
      <protection locked="0"/>
    </xf>
    <xf numFmtId="0" fontId="0" fillId="45" borderId="0" xfId="0" applyFont="1" applyFill="1" applyAlignment="1" applyProtection="1">
      <alignment horizontal="center"/>
      <protection locked="0"/>
    </xf>
    <xf numFmtId="1" fontId="0" fillId="45" borderId="0" xfId="2" applyNumberFormat="1" applyFont="1" applyFill="1" applyAlignment="1" applyProtection="1">
      <alignment horizontal="center" vertical="center"/>
      <protection locked="0"/>
    </xf>
    <xf numFmtId="9" fontId="0" fillId="45" borderId="0" xfId="2" applyFont="1" applyFill="1" applyAlignment="1" applyProtection="1">
      <alignment horizontal="center" vertical="center"/>
      <protection locked="0"/>
    </xf>
    <xf numFmtId="166" fontId="0" fillId="45" borderId="0" xfId="0" applyNumberForma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/>
      <protection locked="0"/>
    </xf>
    <xf numFmtId="0" fontId="0" fillId="45" borderId="0" xfId="0" applyFill="1" applyAlignment="1" applyProtection="1">
      <alignment horizontal="left"/>
      <protection locked="0"/>
    </xf>
    <xf numFmtId="0" fontId="25" fillId="45" borderId="0" xfId="0" applyFont="1" applyFill="1" applyProtection="1">
      <protection locked="0"/>
    </xf>
    <xf numFmtId="3" fontId="1" fillId="45" borderId="0" xfId="0" applyNumberFormat="1" applyFont="1" applyFill="1" applyAlignment="1" applyProtection="1">
      <alignment horizontal="center" vertical="center"/>
      <protection locked="0"/>
    </xf>
    <xf numFmtId="3" fontId="1" fillId="45" borderId="0" xfId="0" applyNumberFormat="1" applyFont="1" applyFill="1" applyAlignment="1" applyProtection="1">
      <alignment horizontal="center"/>
      <protection locked="0"/>
    </xf>
    <xf numFmtId="2" fontId="1" fillId="45" borderId="0" xfId="0" applyNumberFormat="1" applyFont="1" applyFill="1" applyAlignment="1" applyProtection="1">
      <alignment horizontal="center" vertical="center"/>
      <protection locked="0"/>
    </xf>
    <xf numFmtId="0" fontId="25" fillId="45" borderId="0" xfId="0" applyFont="1" applyFill="1" applyAlignment="1" applyProtection="1">
      <alignment horizontal="center" vertical="center" wrapText="1"/>
      <protection locked="0"/>
    </xf>
    <xf numFmtId="2" fontId="0" fillId="45" borderId="0" xfId="0" applyNumberFormat="1" applyFill="1" applyAlignment="1" applyProtection="1">
      <alignment horizontal="center" vertical="center"/>
      <protection locked="0"/>
    </xf>
    <xf numFmtId="3" fontId="21" fillId="45" borderId="0" xfId="0" applyNumberFormat="1" applyFont="1" applyFill="1" applyAlignment="1" applyProtection="1">
      <alignment horizontal="center" vertic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1" fontId="132" fillId="45" borderId="0" xfId="0" applyNumberFormat="1" applyFont="1" applyFill="1" applyAlignment="1" applyProtection="1">
      <alignment horizontal="center" vertical="center" wrapText="1"/>
      <protection locked="0"/>
    </xf>
    <xf numFmtId="1" fontId="1" fillId="45" borderId="0" xfId="2" applyNumberFormat="1" applyFont="1" applyFill="1" applyAlignment="1" applyProtection="1">
      <alignment horizontal="center" vertical="center" wrapText="1"/>
      <protection locked="0"/>
    </xf>
    <xf numFmtId="0" fontId="1" fillId="45" borderId="0" xfId="0" applyFont="1" applyFill="1" applyAlignment="1" applyProtection="1">
      <alignment horizontal="center" vertical="center" wrapText="1"/>
      <protection locked="0"/>
    </xf>
    <xf numFmtId="168" fontId="7" fillId="45" borderId="0" xfId="0" applyNumberFormat="1" applyFont="1" applyFill="1" applyAlignment="1" applyProtection="1">
      <alignment horizontal="right" vertical="center"/>
      <protection locked="0"/>
    </xf>
    <xf numFmtId="0" fontId="24" fillId="0" borderId="0" xfId="0" applyFont="1" applyFill="1" applyAlignment="1">
      <alignment horizontal="left"/>
    </xf>
    <xf numFmtId="3" fontId="0" fillId="45" borderId="0" xfId="0" applyNumberFormat="1" applyFill="1" applyAlignment="1" applyProtection="1">
      <alignment horizontal="center"/>
      <protection locked="0"/>
    </xf>
    <xf numFmtId="3" fontId="1" fillId="0" borderId="0" xfId="0" applyNumberFormat="1" applyFont="1" applyFill="1" applyAlignment="1">
      <alignment horizontal="center"/>
    </xf>
    <xf numFmtId="3" fontId="0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24" fillId="0" borderId="0" xfId="0" applyFont="1" applyFill="1" applyAlignment="1" applyProtection="1">
      <alignment horizontal="center" vertical="center"/>
      <protection locked="0"/>
    </xf>
    <xf numFmtId="3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left" vertical="center"/>
      <protection locked="0"/>
    </xf>
    <xf numFmtId="0" fontId="1" fillId="0" borderId="0" xfId="0" applyFont="1" applyFill="1" applyAlignment="1">
      <alignment horizontal="left" vertical="center"/>
    </xf>
    <xf numFmtId="3" fontId="0" fillId="45" borderId="0" xfId="0" applyNumberFormat="1" applyFill="1" applyAlignment="1" applyProtection="1">
      <alignment horizontal="center"/>
      <protection locked="0"/>
    </xf>
    <xf numFmtId="0" fontId="7" fillId="0" borderId="0" xfId="0" applyFont="1" applyAlignment="1">
      <alignment horizontal="left" vertical="center"/>
    </xf>
    <xf numFmtId="0" fontId="21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center" vertical="center" wrapText="1"/>
    </xf>
    <xf numFmtId="0" fontId="23" fillId="8" borderId="0" xfId="0" applyFont="1" applyFill="1" applyAlignment="1">
      <alignment horizontal="center" vertical="center"/>
    </xf>
    <xf numFmtId="0" fontId="1" fillId="18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/>
    </xf>
    <xf numFmtId="0" fontId="21" fillId="0" borderId="0" xfId="0" applyFont="1" applyFill="1" applyAlignment="1">
      <alignment horizontal="center" vertical="center" wrapText="1"/>
    </xf>
    <xf numFmtId="0" fontId="8" fillId="39" borderId="0" xfId="0" applyFont="1" applyFill="1" applyAlignment="1">
      <alignment horizontal="center"/>
    </xf>
    <xf numFmtId="0" fontId="94" fillId="0" borderId="0" xfId="0" applyFont="1" applyAlignment="1">
      <alignment horizontal="right" vertical="center"/>
    </xf>
    <xf numFmtId="0" fontId="94" fillId="0" borderId="0" xfId="0" applyFont="1" applyAlignment="1">
      <alignment horizontal="left" vertical="center"/>
    </xf>
    <xf numFmtId="0" fontId="2" fillId="7" borderId="0" xfId="0" applyFont="1" applyFill="1" applyAlignment="1">
      <alignment horizontal="center" vertical="center" wrapText="1"/>
    </xf>
    <xf numFmtId="3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65" fontId="0" fillId="45" borderId="0" xfId="2" applyNumberFormat="1" applyFont="1" applyFill="1" applyAlignment="1" applyProtection="1">
      <alignment horizontal="center" vertical="center"/>
      <protection locked="0"/>
    </xf>
    <xf numFmtId="3" fontId="0" fillId="45" borderId="0" xfId="0" applyNumberFormat="1" applyFill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9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9" fillId="8" borderId="0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5" borderId="0" xfId="1" applyFont="1" applyFill="1" applyBorder="1" applyAlignment="1">
      <alignment horizontal="center" vertical="center"/>
    </xf>
    <xf numFmtId="0" fontId="8" fillId="6" borderId="0" xfId="1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 textRotation="90"/>
    </xf>
    <xf numFmtId="0" fontId="9" fillId="2" borderId="0" xfId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/>
    </xf>
    <xf numFmtId="0" fontId="5" fillId="7" borderId="0" xfId="0" applyFont="1" applyFill="1" applyAlignment="1">
      <alignment horizontal="center" vertical="center" textRotation="90"/>
    </xf>
    <xf numFmtId="0" fontId="6" fillId="8" borderId="0" xfId="0" applyFont="1" applyFill="1" applyAlignment="1">
      <alignment horizontal="center" vertical="center" textRotation="90"/>
    </xf>
    <xf numFmtId="0" fontId="5" fillId="9" borderId="0" xfId="0" applyFont="1" applyFill="1" applyAlignment="1">
      <alignment horizontal="center" vertical="center" textRotation="90"/>
    </xf>
    <xf numFmtId="0" fontId="9" fillId="3" borderId="0" xfId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4" borderId="0" xfId="1" applyFont="1" applyFill="1" applyBorder="1" applyAlignment="1">
      <alignment horizontal="center" vertical="center"/>
    </xf>
    <xf numFmtId="0" fontId="7" fillId="17" borderId="0" xfId="0" applyFont="1" applyFill="1" applyAlignment="1">
      <alignment horizontal="center" vertical="center" wrapText="1"/>
    </xf>
    <xf numFmtId="0" fontId="8" fillId="10" borderId="0" xfId="0" applyFont="1" applyFill="1" applyAlignment="1">
      <alignment horizontal="center" vertical="center" wrapText="1"/>
    </xf>
    <xf numFmtId="3" fontId="0" fillId="45" borderId="0" xfId="0" applyNumberFormat="1" applyFill="1" applyAlignment="1" applyProtection="1">
      <alignment horizontal="center"/>
      <protection locked="0"/>
    </xf>
    <xf numFmtId="0" fontId="94" fillId="0" borderId="0" xfId="0" applyFont="1" applyAlignment="1">
      <alignment horizontal="left"/>
    </xf>
    <xf numFmtId="0" fontId="94" fillId="0" borderId="0" xfId="0" applyFont="1" applyAlignment="1">
      <alignment horizontal="right"/>
    </xf>
    <xf numFmtId="0" fontId="72" fillId="7" borderId="0" xfId="0" applyFont="1" applyFill="1" applyAlignment="1">
      <alignment horizontal="center" vertical="center" wrapText="1"/>
    </xf>
    <xf numFmtId="0" fontId="0" fillId="45" borderId="0" xfId="0" applyFont="1" applyFill="1" applyAlignment="1" applyProtection="1">
      <alignment horizontal="left"/>
      <protection locked="0"/>
    </xf>
    <xf numFmtId="0" fontId="16" fillId="15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textRotation="90"/>
    </xf>
    <xf numFmtId="0" fontId="1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textRotation="90"/>
    </xf>
    <xf numFmtId="0" fontId="6" fillId="15" borderId="0" xfId="0" applyFont="1" applyFill="1" applyAlignment="1">
      <alignment horizontal="center" vertical="center" textRotation="90"/>
    </xf>
    <xf numFmtId="0" fontId="15" fillId="12" borderId="0" xfId="0" applyFont="1" applyFill="1" applyAlignment="1">
      <alignment horizontal="center" vertical="center" wrapText="1"/>
    </xf>
    <xf numFmtId="0" fontId="21" fillId="8" borderId="0" xfId="0" applyFont="1" applyFill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3" fontId="22" fillId="8" borderId="0" xfId="0" applyNumberFormat="1" applyFont="1" applyFill="1" applyAlignment="1">
      <alignment horizontal="center" vertical="center"/>
    </xf>
    <xf numFmtId="0" fontId="94" fillId="0" borderId="0" xfId="0" applyFont="1" applyAlignment="1">
      <alignment horizontal="center" vertical="center"/>
    </xf>
    <xf numFmtId="168" fontId="94" fillId="0" borderId="0" xfId="0" applyNumberFormat="1" applyFont="1" applyAlignment="1">
      <alignment horizontal="left" vertical="center"/>
    </xf>
    <xf numFmtId="0" fontId="94" fillId="0" borderId="0" xfId="0" applyFont="1" applyAlignment="1">
      <alignment horizontal="center"/>
    </xf>
    <xf numFmtId="0" fontId="1" fillId="45" borderId="0" xfId="0" applyFont="1" applyFill="1" applyAlignment="1" applyProtection="1">
      <alignment horizontal="center"/>
      <protection locked="0"/>
    </xf>
    <xf numFmtId="0" fontId="1" fillId="45" borderId="0" xfId="0" applyFont="1" applyFill="1" applyAlignment="1" applyProtection="1">
      <alignment horizontal="center" vertical="center"/>
      <protection locked="0"/>
    </xf>
    <xf numFmtId="0" fontId="2" fillId="20" borderId="0" xfId="0" applyFont="1" applyFill="1" applyAlignment="1">
      <alignment horizontal="center" vertical="center"/>
    </xf>
    <xf numFmtId="0" fontId="2" fillId="39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textRotation="90"/>
    </xf>
    <xf numFmtId="0" fontId="2" fillId="9" borderId="0" xfId="0" applyFont="1" applyFill="1" applyAlignment="1">
      <alignment horizontal="center" vertical="center" textRotation="90"/>
    </xf>
    <xf numFmtId="0" fontId="0" fillId="0" borderId="0" xfId="0" applyFont="1" applyAlignment="1">
      <alignment horizontal="center" vertical="center" wrapText="1"/>
    </xf>
    <xf numFmtId="0" fontId="118" fillId="8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textRotation="90"/>
    </xf>
    <xf numFmtId="0" fontId="71" fillId="36" borderId="0" xfId="0" applyFont="1" applyFill="1" applyAlignment="1">
      <alignment horizontal="center" vertical="center"/>
    </xf>
    <xf numFmtId="0" fontId="2" fillId="3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 vertical="center"/>
    </xf>
    <xf numFmtId="0" fontId="2" fillId="34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5" fillId="39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10" borderId="0" xfId="0" applyFont="1" applyFill="1" applyAlignment="1">
      <alignment horizontal="center" vertical="center" textRotation="90"/>
    </xf>
    <xf numFmtId="0" fontId="68" fillId="38" borderId="0" xfId="0" applyFont="1" applyFill="1" applyAlignment="1">
      <alignment horizontal="center" vertical="center" textRotation="90"/>
    </xf>
    <xf numFmtId="0" fontId="2" fillId="19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21" borderId="0" xfId="0" applyFont="1" applyFill="1" applyAlignment="1">
      <alignment horizontal="center" vertical="center"/>
    </xf>
    <xf numFmtId="0" fontId="21" fillId="23" borderId="0" xfId="0" applyFont="1" applyFill="1" applyAlignment="1">
      <alignment horizontal="center" vertical="center"/>
    </xf>
    <xf numFmtId="0" fontId="26" fillId="21" borderId="0" xfId="0" applyFont="1" applyFill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2" fillId="21" borderId="0" xfId="0" applyFont="1" applyFill="1" applyAlignment="1">
      <alignment horizontal="center" vertical="center"/>
    </xf>
    <xf numFmtId="0" fontId="2" fillId="23" borderId="0" xfId="0" applyFont="1" applyFill="1" applyAlignment="1">
      <alignment horizontal="center" vertical="center"/>
    </xf>
    <xf numFmtId="0" fontId="2" fillId="24" borderId="0" xfId="0" applyFont="1" applyFill="1" applyAlignment="1">
      <alignment horizontal="center" vertical="center"/>
    </xf>
    <xf numFmtId="0" fontId="21" fillId="24" borderId="0" xfId="0" applyFont="1" applyFill="1" applyAlignment="1">
      <alignment horizontal="center" vertical="center"/>
    </xf>
    <xf numFmtId="0" fontId="21" fillId="26" borderId="0" xfId="0" applyFont="1" applyFill="1" applyAlignment="1">
      <alignment horizontal="center" vertical="center"/>
    </xf>
    <xf numFmtId="0" fontId="21" fillId="25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2" fillId="33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2" fillId="22" borderId="0" xfId="0" applyFont="1" applyFill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" fillId="22" borderId="0" xfId="0" applyFont="1" applyFill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2" fillId="39" borderId="0" xfId="0" applyFont="1" applyFill="1" applyAlignment="1">
      <alignment horizontal="center" vertical="center" wrapText="1"/>
    </xf>
    <xf numFmtId="0" fontId="110" fillId="21" borderId="0" xfId="0" applyFont="1" applyFill="1" applyAlignment="1">
      <alignment horizontal="center" vertical="center" wrapText="1"/>
    </xf>
    <xf numFmtId="0" fontId="2" fillId="20" borderId="0" xfId="0" applyFont="1" applyFill="1" applyAlignment="1">
      <alignment horizontal="left" vertical="center"/>
    </xf>
    <xf numFmtId="0" fontId="21" fillId="23" borderId="0" xfId="0" applyFont="1" applyFill="1" applyAlignment="1">
      <alignment horizontal="left" vertical="center"/>
    </xf>
    <xf numFmtId="0" fontId="21" fillId="24" borderId="0" xfId="0" applyFont="1" applyFill="1" applyAlignment="1">
      <alignment horizontal="left" vertical="center"/>
    </xf>
    <xf numFmtId="0" fontId="69" fillId="8" borderId="0" xfId="0" applyFont="1" applyFill="1" applyAlignment="1">
      <alignment horizontal="center" vertical="center" textRotation="90"/>
    </xf>
    <xf numFmtId="0" fontId="70" fillId="9" borderId="0" xfId="0" applyFont="1" applyFill="1" applyAlignment="1">
      <alignment horizontal="center" vertical="center" textRotation="90"/>
    </xf>
    <xf numFmtId="0" fontId="70" fillId="7" borderId="0" xfId="0" applyFont="1" applyFill="1" applyAlignment="1">
      <alignment horizontal="center" vertical="center" textRotation="90"/>
    </xf>
    <xf numFmtId="0" fontId="64" fillId="7" borderId="0" xfId="0" applyFont="1" applyFill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0" fontId="64" fillId="20" borderId="0" xfId="0" applyFont="1" applyFill="1" applyAlignment="1">
      <alignment horizontal="center" vertical="center"/>
    </xf>
    <xf numFmtId="0" fontId="64" fillId="33" borderId="0" xfId="0" applyFont="1" applyFill="1" applyAlignment="1">
      <alignment horizontal="center" vertical="center"/>
    </xf>
    <xf numFmtId="0" fontId="15" fillId="9" borderId="0" xfId="0" applyFont="1" applyFill="1" applyAlignment="1">
      <alignment horizontal="center" vertical="center" wrapText="1"/>
    </xf>
    <xf numFmtId="0" fontId="15" fillId="12" borderId="0" xfId="0" applyFont="1" applyFill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0" fillId="27" borderId="0" xfId="0" applyFill="1" applyAlignment="1">
      <alignment horizontal="center" vertical="center"/>
    </xf>
    <xf numFmtId="0" fontId="28" fillId="12" borderId="0" xfId="0" applyFon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78" fillId="9" borderId="0" xfId="0" applyFont="1" applyFill="1" applyBorder="1" applyAlignment="1">
      <alignment horizontal="center" vertical="center"/>
    </xf>
    <xf numFmtId="0" fontId="79" fillId="9" borderId="0" xfId="0" applyFont="1" applyFill="1" applyBorder="1" applyAlignment="1">
      <alignment horizontal="center"/>
    </xf>
    <xf numFmtId="0" fontId="78" fillId="9" borderId="0" xfId="0" applyFont="1" applyFill="1" applyBorder="1" applyAlignment="1" applyProtection="1">
      <alignment horizontal="center" vertical="center"/>
    </xf>
    <xf numFmtId="0" fontId="79" fillId="9" borderId="0" xfId="0" applyFont="1" applyFill="1" applyBorder="1" applyAlignment="1" applyProtection="1">
      <alignment horizontal="center"/>
    </xf>
    <xf numFmtId="0" fontId="109" fillId="0" borderId="0" xfId="0" applyFont="1" applyBorder="1" applyAlignment="1" applyProtection="1">
      <alignment horizontal="right"/>
    </xf>
    <xf numFmtId="0" fontId="50" fillId="41" borderId="0" xfId="0" applyFont="1" applyFill="1" applyBorder="1" applyAlignment="1" applyProtection="1">
      <alignment horizontal="center" vertical="center"/>
    </xf>
    <xf numFmtId="0" fontId="51" fillId="41" borderId="0" xfId="0" applyFont="1" applyFill="1" applyBorder="1" applyAlignment="1" applyProtection="1">
      <alignment horizontal="center" vertical="center"/>
    </xf>
    <xf numFmtId="3" fontId="52" fillId="9" borderId="0" xfId="0" applyNumberFormat="1" applyFont="1" applyFill="1" applyBorder="1" applyAlignment="1" applyProtection="1">
      <alignment horizontal="center" vertical="center"/>
    </xf>
    <xf numFmtId="0" fontId="53" fillId="9" borderId="0" xfId="0" applyFont="1" applyFill="1" applyAlignment="1" applyProtection="1">
      <alignment horizontal="center" vertical="center"/>
    </xf>
    <xf numFmtId="3" fontId="6" fillId="8" borderId="0" xfId="0" applyNumberFormat="1" applyFont="1" applyFill="1" applyBorder="1" applyAlignment="1" applyProtection="1">
      <alignment horizontal="center" vertical="center"/>
    </xf>
    <xf numFmtId="0" fontId="54" fillId="8" borderId="0" xfId="0" applyFont="1" applyFill="1" applyAlignment="1" applyProtection="1">
      <alignment horizontal="center" vertical="center"/>
    </xf>
    <xf numFmtId="3" fontId="52" fillId="7" borderId="0" xfId="0" applyNumberFormat="1" applyFont="1" applyFill="1" applyBorder="1" applyAlignment="1" applyProtection="1">
      <alignment horizontal="center" vertical="center"/>
    </xf>
    <xf numFmtId="0" fontId="53" fillId="7" borderId="0" xfId="0" applyFont="1" applyFill="1" applyAlignment="1" applyProtection="1">
      <alignment horizontal="center" vertical="center"/>
    </xf>
    <xf numFmtId="0" fontId="109" fillId="0" borderId="9" xfId="0" applyFont="1" applyBorder="1" applyAlignment="1" applyProtection="1">
      <alignment horizontal="left"/>
    </xf>
    <xf numFmtId="0" fontId="109" fillId="0" borderId="9" xfId="0" applyFont="1" applyBorder="1" applyAlignment="1" applyProtection="1">
      <alignment horizontal="center"/>
    </xf>
    <xf numFmtId="0" fontId="52" fillId="1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2" fillId="2" borderId="0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center"/>
    </xf>
    <xf numFmtId="0" fontId="5" fillId="41" borderId="0" xfId="0" applyFont="1" applyFill="1" applyBorder="1" applyAlignment="1">
      <alignment horizontal="center" vertical="center"/>
    </xf>
    <xf numFmtId="0" fontId="94" fillId="0" borderId="9" xfId="0" applyFont="1" applyBorder="1" applyAlignment="1">
      <alignment horizontal="left"/>
    </xf>
    <xf numFmtId="0" fontId="58" fillId="32" borderId="0" xfId="0" applyFont="1" applyFill="1" applyBorder="1" applyAlignment="1">
      <alignment horizontal="center" vertical="center" wrapText="1"/>
    </xf>
    <xf numFmtId="0" fontId="62" fillId="32" borderId="0" xfId="0" applyFont="1" applyFill="1" applyBorder="1" applyAlignment="1">
      <alignment horizontal="center" vertical="center"/>
    </xf>
    <xf numFmtId="0" fontId="58" fillId="12" borderId="0" xfId="0" applyFont="1" applyFill="1" applyBorder="1" applyAlignment="1">
      <alignment horizontal="center" vertical="center"/>
    </xf>
    <xf numFmtId="0" fontId="62" fillId="12" borderId="0" xfId="0" applyFont="1" applyFill="1" applyBorder="1" applyAlignment="1">
      <alignment horizontal="center" vertical="center"/>
    </xf>
    <xf numFmtId="0" fontId="107" fillId="0" borderId="9" xfId="0" applyFont="1" applyBorder="1" applyAlignment="1">
      <alignment horizontal="center"/>
    </xf>
    <xf numFmtId="0" fontId="107" fillId="0" borderId="9" xfId="0" applyFont="1" applyBorder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70" fillId="39" borderId="0" xfId="0" applyFont="1" applyFill="1" applyAlignment="1">
      <alignment horizontal="center" vertical="center" textRotation="90"/>
    </xf>
    <xf numFmtId="0" fontId="52" fillId="33" borderId="0" xfId="0" applyFont="1" applyFill="1" applyAlignment="1">
      <alignment horizontal="center" vertical="center"/>
    </xf>
    <xf numFmtId="0" fontId="52" fillId="20" borderId="0" xfId="0" applyFont="1" applyFill="1" applyAlignment="1">
      <alignment horizontal="center" vertical="center"/>
    </xf>
    <xf numFmtId="0" fontId="70" fillId="44" borderId="0" xfId="0" applyFont="1" applyFill="1" applyAlignment="1">
      <alignment horizontal="center" vertical="center" textRotation="90"/>
    </xf>
    <xf numFmtId="0" fontId="70" fillId="33" borderId="0" xfId="0" applyFont="1" applyFill="1" applyAlignment="1">
      <alignment horizontal="center" vertical="center" textRotation="90"/>
    </xf>
    <xf numFmtId="0" fontId="70" fillId="35" borderId="0" xfId="0" applyFont="1" applyFill="1" applyAlignment="1">
      <alignment horizontal="center" vertical="center" textRotation="90"/>
    </xf>
    <xf numFmtId="0" fontId="53" fillId="33" borderId="0" xfId="0" applyFont="1" applyFill="1" applyAlignment="1"/>
    <xf numFmtId="0" fontId="53" fillId="20" borderId="0" xfId="0" applyFont="1" applyFill="1" applyAlignment="1"/>
    <xf numFmtId="0" fontId="129" fillId="0" borderId="13" xfId="0" applyFont="1" applyBorder="1" applyAlignment="1">
      <alignment horizontal="right"/>
    </xf>
    <xf numFmtId="14" fontId="129" fillId="0" borderId="13" xfId="0" applyNumberFormat="1" applyFont="1" applyBorder="1" applyAlignment="1">
      <alignment horizontal="left"/>
    </xf>
    <xf numFmtId="0" fontId="129" fillId="0" borderId="13" xfId="0" applyFont="1" applyBorder="1" applyAlignment="1">
      <alignment horizontal="left"/>
    </xf>
    <xf numFmtId="14" fontId="107" fillId="0" borderId="9" xfId="0" applyNumberFormat="1" applyFont="1" applyBorder="1" applyAlignment="1">
      <alignment horizontal="center"/>
    </xf>
    <xf numFmtId="0" fontId="66" fillId="0" borderId="0" xfId="0" applyFont="1" applyFill="1" applyBorder="1" applyAlignment="1">
      <alignment horizontal="center" vertical="center"/>
    </xf>
    <xf numFmtId="0" fontId="66" fillId="0" borderId="12" xfId="0" applyFont="1" applyFill="1" applyBorder="1" applyAlignment="1">
      <alignment horizontal="center" vertical="center"/>
    </xf>
    <xf numFmtId="0" fontId="66" fillId="0" borderId="11" xfId="0" applyFont="1" applyFill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66" fillId="0" borderId="11" xfId="0" applyFont="1" applyBorder="1" applyAlignment="1">
      <alignment horizontal="center" vertical="center"/>
    </xf>
    <xf numFmtId="0" fontId="118" fillId="0" borderId="11" xfId="0" applyFont="1" applyBorder="1" applyAlignment="1">
      <alignment horizontal="center" vertical="center"/>
    </xf>
    <xf numFmtId="0" fontId="119" fillId="0" borderId="11" xfId="0" applyFont="1" applyBorder="1" applyAlignment="1">
      <alignment horizontal="center" vertical="center"/>
    </xf>
    <xf numFmtId="0" fontId="49" fillId="0" borderId="0" xfId="0" applyFont="1" applyFill="1" applyAlignment="1">
      <alignment horizontal="left" vertical="center"/>
    </xf>
    <xf numFmtId="0" fontId="7" fillId="24" borderId="0" xfId="0" applyFont="1" applyFill="1" applyAlignment="1">
      <alignment horizontal="center" vertical="center"/>
    </xf>
    <xf numFmtId="0" fontId="60" fillId="2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107" fillId="0" borderId="9" xfId="0" applyFont="1" applyBorder="1" applyAlignment="1">
      <alignment horizontal="left"/>
    </xf>
    <xf numFmtId="0" fontId="114" fillId="43" borderId="0" xfId="0" applyFont="1" applyFill="1" applyAlignment="1">
      <alignment horizontal="center" vertical="center"/>
    </xf>
    <xf numFmtId="0" fontId="8" fillId="39" borderId="0" xfId="0" applyFont="1" applyFill="1" applyAlignment="1">
      <alignment horizontal="center" vertical="center"/>
    </xf>
    <xf numFmtId="0" fontId="117" fillId="39" borderId="0" xfId="0" applyFont="1" applyFill="1" applyAlignment="1">
      <alignment horizontal="center" vertical="center"/>
    </xf>
    <xf numFmtId="0" fontId="9" fillId="20" borderId="0" xfId="0" applyFont="1" applyFill="1" applyAlignment="1">
      <alignment horizontal="center" vertical="center"/>
    </xf>
    <xf numFmtId="0" fontId="118" fillId="0" borderId="0" xfId="0" applyFont="1" applyAlignment="1">
      <alignment horizontal="center" vertical="center"/>
    </xf>
    <xf numFmtId="0" fontId="11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82" fillId="20" borderId="0" xfId="0" applyFont="1" applyFill="1" applyAlignment="1">
      <alignment horizontal="center" vertical="center"/>
    </xf>
    <xf numFmtId="0" fontId="3" fillId="20" borderId="0" xfId="0" applyFont="1" applyFill="1" applyAlignment="1">
      <alignment horizontal="center" vertical="center"/>
    </xf>
    <xf numFmtId="0" fontId="119" fillId="0" borderId="0" xfId="0" applyFont="1" applyAlignment="1">
      <alignment vertical="center"/>
    </xf>
    <xf numFmtId="0" fontId="15" fillId="7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3" fontId="21" fillId="0" borderId="0" xfId="0" applyNumberFormat="1" applyFont="1" applyFill="1" applyAlignment="1">
      <alignment horizontal="center" vertical="center"/>
    </xf>
    <xf numFmtId="3" fontId="16" fillId="0" borderId="0" xfId="0" applyNumberFormat="1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/>
    </xf>
    <xf numFmtId="3" fontId="21" fillId="0" borderId="10" xfId="0" applyNumberFormat="1" applyFont="1" applyFill="1" applyBorder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3" fontId="1" fillId="0" borderId="10" xfId="0" applyNumberFormat="1" applyFont="1" applyFill="1" applyBorder="1" applyAlignment="1">
      <alignment horizontal="center" vertical="center"/>
    </xf>
    <xf numFmtId="3" fontId="16" fillId="0" borderId="10" xfId="0" applyNumberFormat="1" applyFont="1" applyFill="1" applyBorder="1" applyAlignment="1">
      <alignment horizontal="center" vertical="center"/>
    </xf>
    <xf numFmtId="0" fontId="15" fillId="9" borderId="0" xfId="0" applyFont="1" applyFill="1" applyAlignment="1">
      <alignment horizontal="center" vertical="center"/>
    </xf>
    <xf numFmtId="0" fontId="7" fillId="15" borderId="0" xfId="0" applyFont="1" applyFill="1" applyAlignment="1">
      <alignment horizontal="center" vertical="center"/>
    </xf>
  </cellXfs>
  <cellStyles count="4">
    <cellStyle name="Milliers" xfId="3" builtinId="3"/>
    <cellStyle name="Normal" xfId="0" builtinId="0"/>
    <cellStyle name="Normal 2" xfId="1" xr:uid="{00000000-0005-0000-0000-000002000000}"/>
    <cellStyle name="Pourcentage" xfId="2" builtinId="5"/>
  </cellStyles>
  <dxfs count="14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colors>
    <mruColors>
      <color rgb="FFFFFFCC"/>
      <color rgb="FFFFFF66"/>
      <color rgb="FFFF6600"/>
      <color rgb="FFFF9900"/>
      <color rgb="FFFF9933"/>
      <color rgb="FF808080"/>
      <color rgb="FFFFCC00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SR!$C$66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Pt>
            <c:idx val="0"/>
            <c:invertIfNegative val="1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1-E81A-4818-AC84-B0E7465AC78E}"/>
              </c:ext>
            </c:extLst>
          </c:dPt>
          <c:dLbls>
            <c:dLbl>
              <c:idx val="1"/>
              <c:layout>
                <c:manualLayout>
                  <c:x val="-3.4259250267330054E-3"/>
                  <c:y val="3.61159825348301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E81A-4818-AC84-B0E7465AC78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SR!$D$65:$H$65</c:f>
            </c:multiLvlStrRef>
          </c:cat>
          <c:val>
            <c:numRef>
              <c:f>SR!$D$66:$H$66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3-E81A-4818-AC84-B0E7465AC7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844288"/>
        <c:axId val="124268544"/>
        <c:axId val="0"/>
      </c:bar3DChart>
      <c:catAx>
        <c:axId val="12484428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2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268544"/>
        <c:crosses val="autoZero"/>
        <c:auto val="1"/>
        <c:lblAlgn val="ctr"/>
        <c:lblOffset val="100"/>
        <c:noMultiLvlLbl val="0"/>
      </c:catAx>
      <c:valAx>
        <c:axId val="12426854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84428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  <a:outerShdw blurRad="50800" dist="38100" dir="2700000" algn="tl" rotWithShape="0">
        <a:prstClr val="black">
          <a:alpha val="40000"/>
        </a:prstClr>
      </a:outerShdw>
    </a:effectLst>
  </c:spPr>
  <c:printSettings>
    <c:headerFooter/>
    <c:pageMargins b="0.75" l="0.7" r="0.7" t="0.75" header="0.3" footer="0.3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SR!$M$66:$N$66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</c:spPr>
            <c:txPr>
              <a:bodyPr/>
              <a:lstStyle/>
              <a:p>
                <a:pPr>
                  <a:defRPr sz="11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SR!$O$65:$S$65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SR!$O$66:$S$66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3B84-4FA4-9349-EEBCA85C35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4305792"/>
        <c:axId val="124307328"/>
        <c:axId val="0"/>
      </c:bar3DChart>
      <c:catAx>
        <c:axId val="124305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4307328"/>
        <c:crosses val="autoZero"/>
        <c:auto val="1"/>
        <c:lblAlgn val="ctr"/>
        <c:lblOffset val="100"/>
        <c:noMultiLvlLbl val="0"/>
      </c:catAx>
      <c:valAx>
        <c:axId val="1243073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4305792"/>
        <c:crosses val="autoZero"/>
        <c:crossBetween val="between"/>
      </c:valAx>
      <c:spPr>
        <a:noFill/>
        <a:effectLst>
          <a:softEdge rad="38100"/>
        </a:effectLst>
      </c:spPr>
    </c:plotArea>
    <c:plotVisOnly val="1"/>
    <c:dispBlanksAs val="gap"/>
    <c:showDLblsOverMax val="0"/>
  </c:chart>
  <c:spPr>
    <a:ln>
      <a:solidFill>
        <a:schemeClr val="bg2">
          <a:lumMod val="25000"/>
        </a:schemeClr>
      </a:solidFill>
    </a:ln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SR!$C$79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SR!$D$78:$H$78</c:f>
            </c:multiLvlStrRef>
          </c:cat>
          <c:val>
            <c:numRef>
              <c:f>SR!$D$79:$H$79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C82-44BA-9DB4-A20106FBD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28000"/>
        <c:axId val="128929792"/>
        <c:axId val="0"/>
      </c:bar3DChart>
      <c:catAx>
        <c:axId val="1289280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29792"/>
        <c:crosses val="autoZero"/>
        <c:auto val="1"/>
        <c:lblAlgn val="ctr"/>
        <c:lblOffset val="100"/>
        <c:noMultiLvlLbl val="0"/>
      </c:catAx>
      <c:valAx>
        <c:axId val="128929792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2800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SR!$M$79:$N$79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SR!$O$78:$S$78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SR!$O$79:$S$79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BFE-4F49-943F-B3AD3B5038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967040"/>
        <c:axId val="128968576"/>
        <c:axId val="0"/>
      </c:bar3DChart>
      <c:catAx>
        <c:axId val="128967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75000"/>
                  </a:schemeClr>
                </a:solidFill>
              </a:defRPr>
            </a:pPr>
            <a:endParaRPr lang="fr-FR"/>
          </a:p>
        </c:txPr>
        <c:crossAx val="128968576"/>
        <c:crosses val="autoZero"/>
        <c:auto val="1"/>
        <c:lblAlgn val="ctr"/>
        <c:lblOffset val="100"/>
        <c:noMultiLvlLbl val="0"/>
      </c:catAx>
      <c:valAx>
        <c:axId val="128968576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967040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SR!$C$92</c:f>
              <c:strCache>
                <c:ptCount val="1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SR!$D$91:$H$91</c:f>
            </c:multiLvlStrRef>
          </c:cat>
          <c:val>
            <c:numRef>
              <c:f>SR!$D$92:$H$92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C24-4816-98B3-59384D6655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22592"/>
        <c:axId val="128624128"/>
        <c:axId val="0"/>
      </c:bar3DChart>
      <c:catAx>
        <c:axId val="12862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24128"/>
        <c:crosses val="autoZero"/>
        <c:auto val="1"/>
        <c:lblAlgn val="ctr"/>
        <c:lblOffset val="100"/>
        <c:noMultiLvlLbl val="0"/>
      </c:catAx>
      <c:valAx>
        <c:axId val="1286241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22592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SR!$M$92:$N$92</c:f>
              <c:strCache>
                <c:ptCount val="2"/>
                <c:pt idx="0">
                  <c:v>Excédent / Insuffisance d'Unités Vendues</c:v>
                </c:pt>
              </c:strCache>
            </c:strRef>
          </c:tx>
          <c:spPr>
            <a:solidFill>
              <a:srgbClr val="4F6228"/>
            </a:solidFill>
          </c:spPr>
          <c:invertIfNegative val="1"/>
          <c:dLbls>
            <c:dLbl>
              <c:idx val="0"/>
              <c:layout>
                <c:manualLayout>
                  <c:x val="1.666666885389355E-3"/>
                  <c:y val="2.581095339632515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80E2-47BA-9A62-0457E56EB976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SR!$O$91:$S$91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cat>
          <c:val>
            <c:numRef>
              <c:f>SR!$O$92:$S$92</c:f>
              <c:numCache>
                <c:formatCode>#,##0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6600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0E2-47BA-9A62-0457E56EB9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8651648"/>
        <c:axId val="128653184"/>
        <c:axId val="0"/>
      </c:bar3DChart>
      <c:catAx>
        <c:axId val="128651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100" b="1">
                <a:solidFill>
                  <a:schemeClr val="tx2">
                    <a:lumMod val="50000"/>
                  </a:schemeClr>
                </a:solidFill>
              </a:defRPr>
            </a:pPr>
            <a:endParaRPr lang="fr-FR"/>
          </a:p>
        </c:txPr>
        <c:crossAx val="128653184"/>
        <c:crosses val="autoZero"/>
        <c:auto val="1"/>
        <c:lblAlgn val="ctr"/>
        <c:lblOffset val="100"/>
        <c:noMultiLvlLbl val="0"/>
      </c:catAx>
      <c:valAx>
        <c:axId val="12865318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28651648"/>
        <c:crosses val="autoZero"/>
        <c:crossBetween val="between"/>
      </c:valAx>
    </c:plotArea>
    <c:plotVisOnly val="1"/>
    <c:dispBlanksAs val="gap"/>
    <c:showDLblsOverMax val="0"/>
  </c:chart>
  <c:spPr>
    <a:effectLst>
      <a:glow rad="127000">
        <a:schemeClr val="bg2">
          <a:lumMod val="50000"/>
        </a:schemeClr>
      </a:glow>
    </a:effectLst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8060-4EFB-89E8-2995757291E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8060-4EFB-89E8-2995757291E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8060-4EFB-89E8-2995757291E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8060-4EFB-89E8-2995757291E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8060-4EFB-89E8-2995757291E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8060-4EFB-89E8-2995757291E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8060-4EFB-89E8-2995757291EA}"/>
              </c:ext>
            </c:extLst>
          </c:dPt>
          <c:val>
            <c:numRef>
              <c:f>Ratios!$X$14:$X$16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Ratios!$AA$14:$AA$16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8060-4EFB-89E8-2995757291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3D50-4D2A-86F8-0F7DC7C65A2F}"/>
              </c:ext>
            </c:extLst>
          </c:dPt>
          <c:dPt>
            <c:idx val="1"/>
            <c:bubble3D val="0"/>
            <c:spPr>
              <a:solidFill>
                <a:srgbClr val="FF9900"/>
              </a:solidFill>
            </c:spPr>
            <c:extLst>
              <c:ext xmlns:c16="http://schemas.microsoft.com/office/drawing/2014/chart" uri="{C3380CC4-5D6E-409C-BE32-E72D297353CC}">
                <c16:uniqueId val="{00000003-3D50-4D2A-86F8-0F7DC7C65A2F}"/>
              </c:ext>
            </c:extLst>
          </c:dPt>
          <c:dPt>
            <c:idx val="2"/>
            <c:bubble3D val="0"/>
            <c:spPr>
              <a:solidFill>
                <a:schemeClr val="accent3">
                  <a:lumMod val="5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3D50-4D2A-86F8-0F7DC7C65A2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3D50-4D2A-86F8-0F7DC7C65A2F}"/>
              </c:ext>
            </c:extLst>
          </c:dPt>
          <c:val>
            <c:numRef>
              <c:f>Ratios!$U$6:$U$9</c:f>
            </c:numRef>
          </c:val>
          <c:extLst>
            <c:ext xmlns:c16="http://schemas.microsoft.com/office/drawing/2014/chart" uri="{C3380CC4-5D6E-409C-BE32-E72D297353CC}">
              <c16:uniqueId val="{00000008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3D50-4D2A-86F8-0F7DC7C65A2F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C-3D50-4D2A-86F8-0F7DC7C65A2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3D50-4D2A-86F8-0F7DC7C65A2F}"/>
              </c:ext>
            </c:extLst>
          </c:dPt>
          <c:val>
            <c:numRef>
              <c:f>Ratios!$X$6:$X$8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Ratios!$AA$6:$AA$8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3D50-4D2A-86F8-0F7DC7C65A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FD3-4EDC-88D6-FF9FE1BDC843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FD3-4EDC-88D6-FF9FE1BDC843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FD3-4EDC-88D6-FF9FE1BDC843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FD3-4EDC-88D6-FF9FE1BDC843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FD3-4EDC-88D6-FF9FE1BDC843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FD3-4EDC-88D6-FF9FE1BDC843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FD3-4EDC-88D6-FF9FE1BDC843}"/>
              </c:ext>
            </c:extLst>
          </c:dPt>
          <c:val>
            <c:numRef>
              <c:f>Ratios!$AG$14:$AG$16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Ratios!$AJ$14:$AJ$16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FD3-4EDC-88D6-FF9FE1BDC8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07D2-4AB8-A290-1492D3D64ACB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07D2-4AB8-A290-1492D3D64ACB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07D2-4AB8-A290-1492D3D64ACB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07D2-4AB8-A290-1492D3D64ACB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07D2-4AB8-A290-1492D3D64ACB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07D2-4AB8-A290-1492D3D64ACB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07D2-4AB8-A290-1492D3D64ACB}"/>
              </c:ext>
            </c:extLst>
          </c:dPt>
          <c:dLbls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7D2-4AB8-A290-1492D3D64ACB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 i="0" baseline="0"/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Ratios!$AG$6:$AG$8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Ratios!$AJ$6:$AJ$8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07D2-4AB8-A290-1492D3D64A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B83F-4C8A-9216-CF76F358EC8A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B83F-4C8A-9216-CF76F358EC8A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B83F-4C8A-9216-CF76F358EC8A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B83F-4C8A-9216-CF76F358EC8A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B83F-4C8A-9216-CF76F358EC8A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B83F-4C8A-9216-CF76F358EC8A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B83F-4C8A-9216-CF76F358EC8A}"/>
              </c:ext>
            </c:extLst>
          </c:dPt>
          <c:val>
            <c:numRef>
              <c:f>Ratios!$AP$6:$AP$8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Ratios!$AS$6:$AS$8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B83F-4C8A-9216-CF76F358EC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1-C002-4EBE-851E-7E8147E4448F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</c:spPr>
            <c:extLst>
              <c:ext xmlns:c16="http://schemas.microsoft.com/office/drawing/2014/chart" uri="{C3380CC4-5D6E-409C-BE32-E72D297353CC}">
                <c16:uniqueId val="{00000003-C002-4EBE-851E-7E8147E4448F}"/>
              </c:ext>
            </c:extLst>
          </c:dPt>
          <c:dPt>
            <c:idx val="2"/>
            <c:bubble3D val="0"/>
            <c:spPr>
              <a:solidFill>
                <a:schemeClr val="accent3">
                  <a:lumMod val="75000"/>
                  <a:shade val="30000"/>
                  <a:satMod val="11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5-C002-4EBE-851E-7E8147E4448F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C002-4EBE-851E-7E8147E4448F}"/>
              </c:ext>
            </c:extLst>
          </c:dPt>
          <c:val>
            <c:numRef>
              <c:f>Ratios!$U$14:$U$17</c:f>
            </c:numRef>
          </c:val>
          <c:extLst>
            <c:ext xmlns:c16="http://schemas.microsoft.com/office/drawing/2014/chart" uri="{C3380CC4-5D6E-409C-BE32-E72D297353CC}">
              <c16:uniqueId val="{00000008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C002-4EBE-851E-7E8147E4448F}"/>
              </c:ext>
            </c:extLst>
          </c:dPt>
          <c:dPt>
            <c:idx val="1"/>
            <c:bubble3D val="0"/>
            <c:spPr>
              <a:solidFill>
                <a:schemeClr val="tx1">
                  <a:lumMod val="95000"/>
                  <a:lumOff val="5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C-C002-4EBE-851E-7E8147E4448F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C002-4EBE-851E-7E8147E4448F}"/>
              </c:ext>
            </c:extLst>
          </c:dPt>
          <c:val>
            <c:numRef>
              <c:f>Ratios!$AP$14:$AP$16</c:f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Ratios!$AS$14:$AS$16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F-C002-4EBE-851E-7E8147E44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solidFill>
      <a:schemeClr val="bg1"/>
    </a:solidFill>
    <a:ln>
      <a:noFill/>
    </a:ln>
  </c:spPr>
  <c:printSettings>
    <c:headerFooter/>
    <c:pageMargins b="0.75" l="0.7" r="0.7" t="0.75" header="0.3" footer="0.3"/>
    <c:pageSetup orientation="portrait"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92675</xdr:colOff>
      <xdr:row>8</xdr:row>
      <xdr:rowOff>60699</xdr:rowOff>
    </xdr:from>
    <xdr:to>
      <xdr:col>15</xdr:col>
      <xdr:colOff>790831</xdr:colOff>
      <xdr:row>35</xdr:row>
      <xdr:rowOff>130883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9254221" y="2191291"/>
          <a:ext cx="2452761" cy="5083342"/>
          <a:chOff x="12432632" y="1754605"/>
          <a:chExt cx="3068052" cy="1554080"/>
        </a:xfrm>
      </xdr:grpSpPr>
      <xdr:cxnSp macro="">
        <xdr:nvCxnSpPr>
          <xdr:cNvPr id="15" name="Connecteur droit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6" name="Connecteur droit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38</xdr:row>
      <xdr:rowOff>60699</xdr:rowOff>
    </xdr:from>
    <xdr:to>
      <xdr:col>15</xdr:col>
      <xdr:colOff>790831</xdr:colOff>
      <xdr:row>65</xdr:row>
      <xdr:rowOff>130883</xdr:rowOff>
    </xdr:to>
    <xdr:grpSp>
      <xdr:nvGrpSpPr>
        <xdr:cNvPr id="17" name="Group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pSpPr/>
      </xdr:nvGrpSpPr>
      <xdr:grpSpPr>
        <a:xfrm>
          <a:off x="9254221" y="7668166"/>
          <a:ext cx="2452761" cy="5108408"/>
          <a:chOff x="12432632" y="1754605"/>
          <a:chExt cx="3068052" cy="1554080"/>
        </a:xfrm>
      </xdr:grpSpPr>
      <xdr:cxnSp macro="">
        <xdr:nvCxnSpPr>
          <xdr:cNvPr id="18" name="Connecteur droit 17">
            <a:extLst>
              <a:ext uri="{FF2B5EF4-FFF2-40B4-BE49-F238E27FC236}">
                <a16:creationId xmlns:a16="http://schemas.microsoft.com/office/drawing/2014/main" id="{00000000-0008-0000-0300-000012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>
            <a:extLst>
              <a:ext uri="{FF2B5EF4-FFF2-40B4-BE49-F238E27FC236}">
                <a16:creationId xmlns:a16="http://schemas.microsoft.com/office/drawing/2014/main" id="{00000000-0008-0000-0300-000013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13</xdr:col>
      <xdr:colOff>92675</xdr:colOff>
      <xdr:row>68</xdr:row>
      <xdr:rowOff>60699</xdr:rowOff>
    </xdr:from>
    <xdr:to>
      <xdr:col>15</xdr:col>
      <xdr:colOff>790831</xdr:colOff>
      <xdr:row>95</xdr:row>
      <xdr:rowOff>130883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9254221" y="13170107"/>
          <a:ext cx="2452761" cy="5108408"/>
          <a:chOff x="12432632" y="1754605"/>
          <a:chExt cx="3068052" cy="1554080"/>
        </a:xfrm>
      </xdr:grpSpPr>
      <xdr:cxnSp macro="">
        <xdr:nvCxnSpPr>
          <xdr:cNvPr id="21" name="Connecteur droit 20">
            <a:extLst>
              <a:ext uri="{FF2B5EF4-FFF2-40B4-BE49-F238E27FC236}">
                <a16:creationId xmlns:a16="http://schemas.microsoft.com/office/drawing/2014/main" id="{00000000-0008-0000-0300-000015000000}"/>
              </a:ext>
            </a:extLst>
          </xdr:cNvPr>
          <xdr:cNvCxnSpPr/>
        </xdr:nvCxnSpPr>
        <xdr:spPr>
          <a:xfrm>
            <a:off x="12432632" y="1764632"/>
            <a:ext cx="3068052" cy="1544052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>
            <a:extLst>
              <a:ext uri="{FF2B5EF4-FFF2-40B4-BE49-F238E27FC236}">
                <a16:creationId xmlns:a16="http://schemas.microsoft.com/office/drawing/2014/main" id="{00000000-0008-0000-0300-000016000000}"/>
              </a:ext>
            </a:extLst>
          </xdr:cNvPr>
          <xdr:cNvCxnSpPr/>
        </xdr:nvCxnSpPr>
        <xdr:spPr>
          <a:xfrm flipV="1">
            <a:off x="12432632" y="1754605"/>
            <a:ext cx="3037973" cy="1554080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133864</xdr:colOff>
      <xdr:row>1</xdr:row>
      <xdr:rowOff>51488</xdr:rowOff>
    </xdr:from>
    <xdr:to>
      <xdr:col>9</xdr:col>
      <xdr:colOff>607541</xdr:colOff>
      <xdr:row>16</xdr:row>
      <xdr:rowOff>113271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113268</xdr:colOff>
      <xdr:row>1</xdr:row>
      <xdr:rowOff>51488</xdr:rowOff>
    </xdr:from>
    <xdr:to>
      <xdr:col>18</xdr:col>
      <xdr:colOff>401595</xdr:colOff>
      <xdr:row>16</xdr:row>
      <xdr:rowOff>144162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113272</xdr:colOff>
      <xdr:row>18</xdr:row>
      <xdr:rowOff>13386</xdr:rowOff>
    </xdr:from>
    <xdr:to>
      <xdr:col>9</xdr:col>
      <xdr:colOff>638432</xdr:colOff>
      <xdr:row>34</xdr:row>
      <xdr:rowOff>-1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113270</xdr:colOff>
      <xdr:row>18</xdr:row>
      <xdr:rowOff>10297</xdr:rowOff>
    </xdr:from>
    <xdr:to>
      <xdr:col>18</xdr:col>
      <xdr:colOff>432486</xdr:colOff>
      <xdr:row>34</xdr:row>
      <xdr:rowOff>20593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123568</xdr:colOff>
      <xdr:row>35</xdr:row>
      <xdr:rowOff>13385</xdr:rowOff>
    </xdr:from>
    <xdr:to>
      <xdr:col>9</xdr:col>
      <xdr:colOff>669324</xdr:colOff>
      <xdr:row>50</xdr:row>
      <xdr:rowOff>164757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10</xdr:col>
      <xdr:colOff>102971</xdr:colOff>
      <xdr:row>35</xdr:row>
      <xdr:rowOff>13385</xdr:rowOff>
    </xdr:from>
    <xdr:to>
      <xdr:col>18</xdr:col>
      <xdr:colOff>463376</xdr:colOff>
      <xdr:row>51</xdr:row>
      <xdr:rowOff>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137774</xdr:colOff>
      <xdr:row>13</xdr:row>
      <xdr:rowOff>92456</xdr:rowOff>
    </xdr:from>
    <xdr:to>
      <xdr:col>9</xdr:col>
      <xdr:colOff>87692</xdr:colOff>
      <xdr:row>23</xdr:row>
      <xdr:rowOff>65705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171944</xdr:colOff>
      <xdr:row>3</xdr:row>
      <xdr:rowOff>40104</xdr:rowOff>
    </xdr:from>
    <xdr:to>
      <xdr:col>9</xdr:col>
      <xdr:colOff>90237</xdr:colOff>
      <xdr:row>12</xdr:row>
      <xdr:rowOff>160421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220578</xdr:colOff>
      <xdr:row>13</xdr:row>
      <xdr:rowOff>90237</xdr:rowOff>
    </xdr:from>
    <xdr:to>
      <xdr:col>13</xdr:col>
      <xdr:colOff>70233</xdr:colOff>
      <xdr:row>23</xdr:row>
      <xdr:rowOff>63486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230606</xdr:colOff>
      <xdr:row>3</xdr:row>
      <xdr:rowOff>50131</xdr:rowOff>
    </xdr:from>
    <xdr:to>
      <xdr:col>13</xdr:col>
      <xdr:colOff>80261</xdr:colOff>
      <xdr:row>12</xdr:row>
      <xdr:rowOff>163749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00000000-0008-0000-11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</xdr:col>
      <xdr:colOff>290763</xdr:colOff>
      <xdr:row>3</xdr:row>
      <xdr:rowOff>50132</xdr:rowOff>
    </xdr:from>
    <xdr:to>
      <xdr:col>17</xdr:col>
      <xdr:colOff>90236</xdr:colOff>
      <xdr:row>12</xdr:row>
      <xdr:rowOff>163750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00000000-0008-0000-11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280737</xdr:colOff>
      <xdr:row>13</xdr:row>
      <xdr:rowOff>80211</xdr:rowOff>
    </xdr:from>
    <xdr:to>
      <xdr:col>17</xdr:col>
      <xdr:colOff>90237</xdr:colOff>
      <xdr:row>23</xdr:row>
      <xdr:rowOff>53460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tabColor rgb="FFFFC000"/>
    <pageSetUpPr fitToPage="1"/>
  </sheetPr>
  <dimension ref="A1:X59"/>
  <sheetViews>
    <sheetView showZeros="0" tabSelected="1" topLeftCell="B1" zoomScale="70" zoomScaleNormal="70" workbookViewId="0">
      <selection activeCell="H23" sqref="H23"/>
    </sheetView>
  </sheetViews>
  <sheetFormatPr baseColWidth="10" defaultRowHeight="15" x14ac:dyDescent="0.25"/>
  <cols>
    <col min="1" max="1" width="7.28515625" customWidth="1"/>
    <col min="2" max="2" width="31" customWidth="1"/>
    <col min="3" max="3" width="1.7109375" customWidth="1"/>
    <col min="4" max="4" width="15.42578125" customWidth="1"/>
    <col min="5" max="5" width="16.7109375" customWidth="1"/>
    <col min="11" max="11" width="1.28515625" customWidth="1"/>
    <col min="12" max="12" width="23.42578125" bestFit="1" customWidth="1"/>
  </cols>
  <sheetData>
    <row r="1" spans="1:24" ht="26.25" x14ac:dyDescent="0.25">
      <c r="A1" s="621" t="s">
        <v>53</v>
      </c>
      <c r="B1" s="621"/>
      <c r="C1" s="2"/>
      <c r="D1" s="618" t="s">
        <v>73</v>
      </c>
      <c r="E1" s="617" t="s">
        <v>74</v>
      </c>
      <c r="F1" s="618" t="s">
        <v>55</v>
      </c>
      <c r="G1" s="617" t="s">
        <v>56</v>
      </c>
      <c r="H1" s="620" t="s">
        <v>87</v>
      </c>
      <c r="I1" s="617" t="s">
        <v>57</v>
      </c>
      <c r="J1" s="618" t="s">
        <v>58</v>
      </c>
      <c r="K1" s="2"/>
      <c r="L1" s="619" t="s">
        <v>85</v>
      </c>
      <c r="M1" s="619"/>
      <c r="N1" s="619"/>
      <c r="O1" s="619"/>
      <c r="P1" s="619"/>
      <c r="Q1" s="619"/>
      <c r="R1" s="619"/>
      <c r="S1" s="619"/>
      <c r="T1" s="619"/>
      <c r="U1" s="619"/>
      <c r="V1" s="619"/>
      <c r="W1" s="619"/>
      <c r="X1" s="619"/>
    </row>
    <row r="2" spans="1:24" ht="15.75" x14ac:dyDescent="0.25">
      <c r="A2" s="50" t="s">
        <v>54</v>
      </c>
      <c r="B2" s="50" t="s">
        <v>5</v>
      </c>
      <c r="C2" s="4"/>
      <c r="D2" s="618"/>
      <c r="E2" s="617"/>
      <c r="F2" s="618"/>
      <c r="G2" s="617"/>
      <c r="H2" s="620"/>
      <c r="I2" s="617"/>
      <c r="J2" s="618"/>
      <c r="K2" s="4"/>
      <c r="L2" s="51" t="s">
        <v>59</v>
      </c>
      <c r="M2" s="52" t="s">
        <v>60</v>
      </c>
      <c r="N2" s="51" t="s">
        <v>61</v>
      </c>
      <c r="O2" s="52" t="s">
        <v>62</v>
      </c>
      <c r="P2" s="51" t="s">
        <v>63</v>
      </c>
      <c r="Q2" s="52" t="s">
        <v>64</v>
      </c>
      <c r="R2" s="51" t="s">
        <v>65</v>
      </c>
      <c r="S2" s="52" t="s">
        <v>66</v>
      </c>
      <c r="T2" s="51" t="s">
        <v>67</v>
      </c>
      <c r="U2" s="52" t="s">
        <v>68</v>
      </c>
      <c r="V2" s="51" t="s">
        <v>69</v>
      </c>
      <c r="W2" s="52" t="s">
        <v>70</v>
      </c>
      <c r="X2" s="53" t="s">
        <v>71</v>
      </c>
    </row>
    <row r="3" spans="1:24" x14ac:dyDescent="0.25">
      <c r="A3" s="49">
        <v>1</v>
      </c>
      <c r="B3" s="580" t="s">
        <v>495</v>
      </c>
      <c r="D3" s="581">
        <v>0</v>
      </c>
      <c r="E3" s="581">
        <v>0</v>
      </c>
      <c r="F3" s="581">
        <v>0</v>
      </c>
      <c r="G3" s="581">
        <v>0</v>
      </c>
      <c r="H3" s="581">
        <v>0</v>
      </c>
      <c r="I3" s="581">
        <v>0</v>
      </c>
      <c r="J3" s="581">
        <v>0</v>
      </c>
      <c r="L3" s="581">
        <v>0</v>
      </c>
      <c r="M3" s="581">
        <v>0</v>
      </c>
      <c r="N3" s="581">
        <v>0</v>
      </c>
      <c r="O3" s="581">
        <v>0</v>
      </c>
      <c r="P3" s="581">
        <v>0</v>
      </c>
      <c r="Q3" s="581">
        <v>0</v>
      </c>
      <c r="R3" s="581">
        <v>0</v>
      </c>
      <c r="S3" s="581">
        <v>0</v>
      </c>
      <c r="T3" s="581">
        <v>0</v>
      </c>
      <c r="U3" s="581">
        <v>0</v>
      </c>
      <c r="V3" s="581">
        <v>0</v>
      </c>
      <c r="W3" s="581">
        <v>0</v>
      </c>
      <c r="X3" s="55">
        <f>SUM(L3:W3)</f>
        <v>0</v>
      </c>
    </row>
    <row r="4" spans="1:24" x14ac:dyDescent="0.25">
      <c r="A4" s="49">
        <v>2</v>
      </c>
      <c r="B4" s="580" t="s">
        <v>495</v>
      </c>
      <c r="D4" s="581">
        <v>0</v>
      </c>
      <c r="E4" s="581">
        <v>0</v>
      </c>
      <c r="F4" s="581">
        <v>0</v>
      </c>
      <c r="G4" s="581">
        <v>0</v>
      </c>
      <c r="H4" s="581">
        <v>0</v>
      </c>
      <c r="I4" s="581">
        <v>0</v>
      </c>
      <c r="J4" s="581">
        <v>0</v>
      </c>
      <c r="L4" s="581">
        <v>0</v>
      </c>
      <c r="M4" s="581">
        <v>0</v>
      </c>
      <c r="N4" s="581">
        <v>0</v>
      </c>
      <c r="O4" s="581">
        <v>0</v>
      </c>
      <c r="P4" s="581">
        <v>0</v>
      </c>
      <c r="Q4" s="581">
        <v>0</v>
      </c>
      <c r="R4" s="581">
        <v>0</v>
      </c>
      <c r="S4" s="581">
        <v>0</v>
      </c>
      <c r="T4" s="581">
        <v>0</v>
      </c>
      <c r="U4" s="581">
        <v>0</v>
      </c>
      <c r="V4" s="581">
        <v>0</v>
      </c>
      <c r="W4" s="581">
        <v>0</v>
      </c>
      <c r="X4" s="55">
        <f t="shared" ref="X4:X7" si="0">SUM(L4:W4)</f>
        <v>0</v>
      </c>
    </row>
    <row r="5" spans="1:24" x14ac:dyDescent="0.25">
      <c r="A5" s="49">
        <v>3</v>
      </c>
      <c r="B5" s="580" t="s">
        <v>495</v>
      </c>
      <c r="D5" s="581">
        <v>0</v>
      </c>
      <c r="E5" s="581">
        <v>0</v>
      </c>
      <c r="F5" s="581">
        <v>0</v>
      </c>
      <c r="G5" s="581">
        <v>0</v>
      </c>
      <c r="H5" s="581">
        <v>0</v>
      </c>
      <c r="I5" s="581">
        <v>0</v>
      </c>
      <c r="J5" s="581">
        <v>0</v>
      </c>
      <c r="L5" s="581">
        <v>0</v>
      </c>
      <c r="M5" s="581">
        <v>0</v>
      </c>
      <c r="N5" s="581">
        <v>0</v>
      </c>
      <c r="O5" s="581">
        <v>0</v>
      </c>
      <c r="P5" s="581">
        <v>0</v>
      </c>
      <c r="Q5" s="581">
        <v>0</v>
      </c>
      <c r="R5" s="581">
        <v>0</v>
      </c>
      <c r="S5" s="581">
        <v>0</v>
      </c>
      <c r="T5" s="581">
        <v>0</v>
      </c>
      <c r="U5" s="581">
        <v>0</v>
      </c>
      <c r="V5" s="581">
        <v>0</v>
      </c>
      <c r="W5" s="581">
        <v>0</v>
      </c>
      <c r="X5" s="55">
        <f t="shared" si="0"/>
        <v>0</v>
      </c>
    </row>
    <row r="6" spans="1:24" x14ac:dyDescent="0.25">
      <c r="A6" s="49">
        <v>4</v>
      </c>
      <c r="B6" s="580" t="s">
        <v>495</v>
      </c>
      <c r="D6" s="581">
        <v>0</v>
      </c>
      <c r="E6" s="581">
        <v>0</v>
      </c>
      <c r="F6" s="581">
        <v>0</v>
      </c>
      <c r="G6" s="581">
        <v>0</v>
      </c>
      <c r="H6" s="581">
        <v>0</v>
      </c>
      <c r="I6" s="581">
        <v>0</v>
      </c>
      <c r="J6" s="581">
        <v>0</v>
      </c>
      <c r="L6" s="581">
        <v>0</v>
      </c>
      <c r="M6" s="581">
        <v>0</v>
      </c>
      <c r="N6" s="581">
        <v>0</v>
      </c>
      <c r="O6" s="581">
        <v>0</v>
      </c>
      <c r="P6" s="581">
        <v>0</v>
      </c>
      <c r="Q6" s="581">
        <v>0</v>
      </c>
      <c r="R6" s="581">
        <v>0</v>
      </c>
      <c r="S6" s="581">
        <v>0</v>
      </c>
      <c r="T6" s="581">
        <v>0</v>
      </c>
      <c r="U6" s="581">
        <v>0</v>
      </c>
      <c r="V6" s="581">
        <v>0</v>
      </c>
      <c r="W6" s="581">
        <v>0</v>
      </c>
      <c r="X6" s="55">
        <f t="shared" si="0"/>
        <v>0</v>
      </c>
    </row>
    <row r="7" spans="1:24" x14ac:dyDescent="0.25">
      <c r="A7" s="49">
        <v>5</v>
      </c>
      <c r="B7" s="580" t="s">
        <v>495</v>
      </c>
      <c r="D7" s="581">
        <v>0</v>
      </c>
      <c r="E7" s="581">
        <v>0</v>
      </c>
      <c r="F7" s="581">
        <v>0</v>
      </c>
      <c r="G7" s="581">
        <v>0</v>
      </c>
      <c r="H7" s="581">
        <v>0</v>
      </c>
      <c r="I7" s="581">
        <v>0</v>
      </c>
      <c r="J7" s="581">
        <v>0</v>
      </c>
      <c r="L7" s="581">
        <v>0</v>
      </c>
      <c r="M7" s="581">
        <v>0</v>
      </c>
      <c r="N7" s="581">
        <v>0</v>
      </c>
      <c r="O7" s="581">
        <v>0</v>
      </c>
      <c r="P7" s="581">
        <v>0</v>
      </c>
      <c r="Q7" s="581">
        <v>0</v>
      </c>
      <c r="R7" s="581">
        <v>0</v>
      </c>
      <c r="S7" s="581">
        <v>0</v>
      </c>
      <c r="T7" s="581">
        <v>0</v>
      </c>
      <c r="U7" s="581">
        <v>0</v>
      </c>
      <c r="V7" s="581">
        <v>0</v>
      </c>
      <c r="W7" s="581">
        <v>0</v>
      </c>
      <c r="X7" s="55">
        <f t="shared" si="0"/>
        <v>0</v>
      </c>
    </row>
    <row r="8" spans="1:24" ht="26.25" x14ac:dyDescent="0.25">
      <c r="A8" s="621" t="s">
        <v>53</v>
      </c>
      <c r="B8" s="621"/>
      <c r="C8" s="2"/>
      <c r="D8" s="618" t="s">
        <v>73</v>
      </c>
      <c r="E8" s="617" t="s">
        <v>74</v>
      </c>
      <c r="F8" s="618" t="s">
        <v>55</v>
      </c>
      <c r="G8" s="617" t="s">
        <v>56</v>
      </c>
      <c r="H8" s="620" t="s">
        <v>87</v>
      </c>
      <c r="I8" s="617" t="s">
        <v>57</v>
      </c>
      <c r="J8" s="618" t="s">
        <v>58</v>
      </c>
      <c r="K8" s="2"/>
      <c r="L8" s="619" t="s">
        <v>84</v>
      </c>
      <c r="M8" s="619"/>
      <c r="N8" s="619"/>
      <c r="O8" s="619"/>
      <c r="P8" s="619"/>
      <c r="Q8" s="619"/>
      <c r="R8" s="619"/>
      <c r="S8" s="619"/>
      <c r="T8" s="619"/>
      <c r="U8" s="619"/>
      <c r="V8" s="619"/>
      <c r="W8" s="619"/>
      <c r="X8" s="619"/>
    </row>
    <row r="9" spans="1:24" ht="15.75" x14ac:dyDescent="0.25">
      <c r="A9" s="50" t="s">
        <v>54</v>
      </c>
      <c r="B9" s="50" t="s">
        <v>5</v>
      </c>
      <c r="C9" s="4"/>
      <c r="D9" s="618"/>
      <c r="E9" s="617"/>
      <c r="F9" s="618"/>
      <c r="G9" s="617"/>
      <c r="H9" s="620"/>
      <c r="I9" s="617"/>
      <c r="J9" s="618"/>
      <c r="K9" s="4"/>
      <c r="L9" s="51" t="s">
        <v>59</v>
      </c>
      <c r="M9" s="52" t="s">
        <v>60</v>
      </c>
      <c r="N9" s="51" t="s">
        <v>61</v>
      </c>
      <c r="O9" s="52" t="s">
        <v>62</v>
      </c>
      <c r="P9" s="51" t="s">
        <v>63</v>
      </c>
      <c r="Q9" s="52" t="s">
        <v>64</v>
      </c>
      <c r="R9" s="51" t="s">
        <v>65</v>
      </c>
      <c r="S9" s="52" t="s">
        <v>66</v>
      </c>
      <c r="T9" s="51" t="s">
        <v>67</v>
      </c>
      <c r="U9" s="52" t="s">
        <v>68</v>
      </c>
      <c r="V9" s="51" t="s">
        <v>69</v>
      </c>
      <c r="W9" s="52" t="s">
        <v>70</v>
      </c>
      <c r="X9" s="53" t="s">
        <v>71</v>
      </c>
    </row>
    <row r="10" spans="1:24" x14ac:dyDescent="0.25">
      <c r="A10" s="49">
        <v>1</v>
      </c>
      <c r="B10" s="580" t="s">
        <v>495</v>
      </c>
      <c r="D10" s="581">
        <v>0</v>
      </c>
      <c r="E10" s="581">
        <v>0</v>
      </c>
      <c r="F10" s="581">
        <v>0</v>
      </c>
      <c r="G10" s="581">
        <v>0</v>
      </c>
      <c r="H10" s="581">
        <v>0</v>
      </c>
      <c r="I10" s="581">
        <v>0</v>
      </c>
      <c r="J10" s="581">
        <v>0</v>
      </c>
      <c r="L10" s="581">
        <v>0</v>
      </c>
      <c r="M10" s="581">
        <v>0</v>
      </c>
      <c r="N10" s="581">
        <v>0</v>
      </c>
      <c r="O10" s="581">
        <v>0</v>
      </c>
      <c r="P10" s="581">
        <v>0</v>
      </c>
      <c r="Q10" s="581">
        <v>0</v>
      </c>
      <c r="R10" s="581">
        <v>0</v>
      </c>
      <c r="S10" s="581">
        <v>0</v>
      </c>
      <c r="T10" s="581">
        <v>0</v>
      </c>
      <c r="U10" s="581">
        <v>0</v>
      </c>
      <c r="V10" s="581">
        <v>0</v>
      </c>
      <c r="W10" s="581">
        <v>0</v>
      </c>
      <c r="X10" s="55">
        <f>SUM(L10:W10)</f>
        <v>0</v>
      </c>
    </row>
    <row r="11" spans="1:24" x14ac:dyDescent="0.25">
      <c r="A11" s="49">
        <v>2</v>
      </c>
      <c r="B11" s="580" t="s">
        <v>495</v>
      </c>
      <c r="D11" s="581">
        <v>0</v>
      </c>
      <c r="E11" s="581">
        <v>0</v>
      </c>
      <c r="F11" s="581">
        <v>0</v>
      </c>
      <c r="G11" s="581">
        <v>0</v>
      </c>
      <c r="H11" s="581">
        <v>0</v>
      </c>
      <c r="I11" s="581">
        <v>0</v>
      </c>
      <c r="J11" s="581">
        <v>0</v>
      </c>
      <c r="L11" s="581">
        <v>0</v>
      </c>
      <c r="M11" s="581">
        <v>0</v>
      </c>
      <c r="N11" s="581">
        <v>0</v>
      </c>
      <c r="O11" s="581">
        <v>0</v>
      </c>
      <c r="P11" s="581">
        <v>0</v>
      </c>
      <c r="Q11" s="581">
        <v>0</v>
      </c>
      <c r="R11" s="581">
        <v>0</v>
      </c>
      <c r="S11" s="581">
        <v>0</v>
      </c>
      <c r="T11" s="581">
        <v>0</v>
      </c>
      <c r="U11" s="581">
        <v>0</v>
      </c>
      <c r="V11" s="581">
        <v>0</v>
      </c>
      <c r="W11" s="581">
        <v>0</v>
      </c>
      <c r="X11" s="55">
        <f t="shared" ref="X11:X14" si="1">SUM(L11:W11)</f>
        <v>0</v>
      </c>
    </row>
    <row r="12" spans="1:24" x14ac:dyDescent="0.25">
      <c r="A12" s="49">
        <v>3</v>
      </c>
      <c r="B12" s="580" t="s">
        <v>495</v>
      </c>
      <c r="D12" s="581">
        <v>0</v>
      </c>
      <c r="E12" s="581">
        <v>0</v>
      </c>
      <c r="F12" s="581">
        <v>0</v>
      </c>
      <c r="G12" s="581">
        <v>0</v>
      </c>
      <c r="H12" s="581">
        <v>0</v>
      </c>
      <c r="I12" s="581">
        <v>0</v>
      </c>
      <c r="J12" s="581">
        <v>0</v>
      </c>
      <c r="L12" s="581">
        <v>0</v>
      </c>
      <c r="M12" s="581">
        <v>0</v>
      </c>
      <c r="N12" s="581">
        <v>0</v>
      </c>
      <c r="O12" s="581">
        <v>0</v>
      </c>
      <c r="P12" s="581">
        <v>0</v>
      </c>
      <c r="Q12" s="581">
        <v>0</v>
      </c>
      <c r="R12" s="581">
        <v>0</v>
      </c>
      <c r="S12" s="581">
        <v>0</v>
      </c>
      <c r="T12" s="581">
        <v>0</v>
      </c>
      <c r="U12" s="581">
        <v>0</v>
      </c>
      <c r="V12" s="581">
        <v>0</v>
      </c>
      <c r="W12" s="581">
        <v>0</v>
      </c>
      <c r="X12" s="55">
        <f t="shared" si="1"/>
        <v>0</v>
      </c>
    </row>
    <row r="13" spans="1:24" x14ac:dyDescent="0.25">
      <c r="A13" s="49">
        <v>4</v>
      </c>
      <c r="B13" s="580" t="s">
        <v>495</v>
      </c>
      <c r="D13" s="581">
        <v>0</v>
      </c>
      <c r="E13" s="581">
        <v>0</v>
      </c>
      <c r="F13" s="581">
        <v>0</v>
      </c>
      <c r="G13" s="581">
        <v>0</v>
      </c>
      <c r="H13" s="581">
        <v>0</v>
      </c>
      <c r="I13" s="581">
        <v>0</v>
      </c>
      <c r="J13" s="581">
        <v>0</v>
      </c>
      <c r="L13" s="581">
        <v>0</v>
      </c>
      <c r="M13" s="581">
        <v>0</v>
      </c>
      <c r="N13" s="581">
        <v>0</v>
      </c>
      <c r="O13" s="581">
        <v>0</v>
      </c>
      <c r="P13" s="581">
        <v>0</v>
      </c>
      <c r="Q13" s="581">
        <v>0</v>
      </c>
      <c r="R13" s="581">
        <v>0</v>
      </c>
      <c r="S13" s="581">
        <v>0</v>
      </c>
      <c r="T13" s="581">
        <v>0</v>
      </c>
      <c r="U13" s="581">
        <v>0</v>
      </c>
      <c r="V13" s="581">
        <v>0</v>
      </c>
      <c r="W13" s="581">
        <v>0</v>
      </c>
      <c r="X13" s="55">
        <f t="shared" si="1"/>
        <v>0</v>
      </c>
    </row>
    <row r="14" spans="1:24" x14ac:dyDescent="0.25">
      <c r="A14" s="49">
        <v>5</v>
      </c>
      <c r="B14" s="580" t="s">
        <v>495</v>
      </c>
      <c r="D14" s="581">
        <v>0</v>
      </c>
      <c r="E14" s="581">
        <v>0</v>
      </c>
      <c r="F14" s="581">
        <v>0</v>
      </c>
      <c r="G14" s="581">
        <v>0</v>
      </c>
      <c r="H14" s="581">
        <v>0</v>
      </c>
      <c r="I14" s="581">
        <v>0</v>
      </c>
      <c r="J14" s="581">
        <v>0</v>
      </c>
      <c r="L14" s="581">
        <v>0</v>
      </c>
      <c r="M14" s="581">
        <v>0</v>
      </c>
      <c r="N14" s="581">
        <v>0</v>
      </c>
      <c r="O14" s="581">
        <v>0</v>
      </c>
      <c r="P14" s="581">
        <v>0</v>
      </c>
      <c r="Q14" s="581">
        <v>0</v>
      </c>
      <c r="R14" s="581">
        <v>0</v>
      </c>
      <c r="S14" s="581">
        <v>0</v>
      </c>
      <c r="T14" s="581">
        <v>0</v>
      </c>
      <c r="U14" s="581">
        <v>0</v>
      </c>
      <c r="V14" s="581">
        <v>0</v>
      </c>
      <c r="W14" s="581">
        <v>0</v>
      </c>
      <c r="X14" s="55">
        <f t="shared" si="1"/>
        <v>0</v>
      </c>
    </row>
    <row r="15" spans="1:24" ht="26.25" x14ac:dyDescent="0.25">
      <c r="A15" s="621" t="s">
        <v>53</v>
      </c>
      <c r="B15" s="621"/>
      <c r="C15" s="2"/>
      <c r="D15" s="618" t="s">
        <v>73</v>
      </c>
      <c r="E15" s="617" t="s">
        <v>74</v>
      </c>
      <c r="F15" s="618" t="s">
        <v>55</v>
      </c>
      <c r="G15" s="617" t="s">
        <v>56</v>
      </c>
      <c r="H15" s="620" t="s">
        <v>87</v>
      </c>
      <c r="I15" s="617" t="s">
        <v>57</v>
      </c>
      <c r="J15" s="618" t="s">
        <v>58</v>
      </c>
      <c r="K15" s="2"/>
      <c r="L15" s="619" t="s">
        <v>86</v>
      </c>
      <c r="M15" s="619"/>
      <c r="N15" s="619"/>
      <c r="O15" s="619"/>
      <c r="P15" s="619"/>
      <c r="Q15" s="619"/>
      <c r="R15" s="619"/>
      <c r="S15" s="619"/>
      <c r="T15" s="619"/>
      <c r="U15" s="619"/>
      <c r="V15" s="619"/>
      <c r="W15" s="619"/>
      <c r="X15" s="619"/>
    </row>
    <row r="16" spans="1:24" ht="15.75" x14ac:dyDescent="0.25">
      <c r="A16" s="50" t="s">
        <v>54</v>
      </c>
      <c r="B16" s="50" t="s">
        <v>5</v>
      </c>
      <c r="C16" s="4"/>
      <c r="D16" s="618"/>
      <c r="E16" s="617"/>
      <c r="F16" s="618"/>
      <c r="G16" s="617"/>
      <c r="H16" s="620"/>
      <c r="I16" s="617"/>
      <c r="J16" s="618"/>
      <c r="K16" s="4"/>
      <c r="L16" s="51" t="s">
        <v>59</v>
      </c>
      <c r="M16" s="52" t="s">
        <v>60</v>
      </c>
      <c r="N16" s="51" t="s">
        <v>61</v>
      </c>
      <c r="O16" s="52" t="s">
        <v>62</v>
      </c>
      <c r="P16" s="51" t="s">
        <v>63</v>
      </c>
      <c r="Q16" s="52" t="s">
        <v>64</v>
      </c>
      <c r="R16" s="51" t="s">
        <v>65</v>
      </c>
      <c r="S16" s="52" t="s">
        <v>66</v>
      </c>
      <c r="T16" s="51" t="s">
        <v>67</v>
      </c>
      <c r="U16" s="52" t="s">
        <v>68</v>
      </c>
      <c r="V16" s="51" t="s">
        <v>69</v>
      </c>
      <c r="W16" s="52" t="s">
        <v>70</v>
      </c>
      <c r="X16" s="53" t="s">
        <v>71</v>
      </c>
    </row>
    <row r="17" spans="1:24" x14ac:dyDescent="0.25">
      <c r="A17" s="49">
        <v>1</v>
      </c>
      <c r="B17" s="580" t="s">
        <v>495</v>
      </c>
      <c r="D17" s="581">
        <v>0</v>
      </c>
      <c r="E17" s="581">
        <v>0</v>
      </c>
      <c r="F17" s="581">
        <v>0</v>
      </c>
      <c r="G17" s="581">
        <v>0</v>
      </c>
      <c r="H17" s="581">
        <v>0</v>
      </c>
      <c r="I17" s="581">
        <v>0</v>
      </c>
      <c r="J17" s="581">
        <v>0</v>
      </c>
      <c r="L17" s="581">
        <v>0</v>
      </c>
      <c r="M17" s="581">
        <v>0</v>
      </c>
      <c r="N17" s="581">
        <v>0</v>
      </c>
      <c r="O17" s="581">
        <v>0</v>
      </c>
      <c r="P17" s="581">
        <v>0</v>
      </c>
      <c r="Q17" s="581">
        <v>0</v>
      </c>
      <c r="R17" s="581">
        <v>0</v>
      </c>
      <c r="S17" s="581">
        <v>0</v>
      </c>
      <c r="T17" s="581">
        <v>0</v>
      </c>
      <c r="U17" s="581">
        <v>0</v>
      </c>
      <c r="V17" s="581">
        <v>0</v>
      </c>
      <c r="W17" s="581">
        <v>0</v>
      </c>
      <c r="X17" s="55">
        <f>SUM(L17:W17)</f>
        <v>0</v>
      </c>
    </row>
    <row r="18" spans="1:24" x14ac:dyDescent="0.25">
      <c r="A18" s="49">
        <v>2</v>
      </c>
      <c r="B18" s="580" t="s">
        <v>495</v>
      </c>
      <c r="D18" s="581">
        <v>0</v>
      </c>
      <c r="E18" s="581">
        <v>0</v>
      </c>
      <c r="F18" s="581">
        <v>0</v>
      </c>
      <c r="G18" s="581">
        <v>0</v>
      </c>
      <c r="H18" s="581">
        <v>0</v>
      </c>
      <c r="I18" s="581">
        <v>0</v>
      </c>
      <c r="J18" s="581">
        <v>0</v>
      </c>
      <c r="L18" s="581">
        <v>0</v>
      </c>
      <c r="M18" s="581">
        <v>0</v>
      </c>
      <c r="N18" s="581">
        <v>0</v>
      </c>
      <c r="O18" s="581">
        <v>0</v>
      </c>
      <c r="P18" s="581">
        <v>0</v>
      </c>
      <c r="Q18" s="581">
        <v>0</v>
      </c>
      <c r="R18" s="581">
        <v>0</v>
      </c>
      <c r="S18" s="581">
        <v>0</v>
      </c>
      <c r="T18" s="581">
        <v>0</v>
      </c>
      <c r="U18" s="581">
        <v>0</v>
      </c>
      <c r="V18" s="581">
        <v>0</v>
      </c>
      <c r="W18" s="581">
        <v>0</v>
      </c>
      <c r="X18" s="55">
        <f t="shared" ref="X18:X21" si="2">SUM(L18:W18)</f>
        <v>0</v>
      </c>
    </row>
    <row r="19" spans="1:24" x14ac:dyDescent="0.25">
      <c r="A19" s="49">
        <v>3</v>
      </c>
      <c r="B19" s="580" t="s">
        <v>495</v>
      </c>
      <c r="D19" s="581">
        <v>0</v>
      </c>
      <c r="E19" s="581">
        <v>0</v>
      </c>
      <c r="F19" s="581">
        <v>0</v>
      </c>
      <c r="G19" s="581">
        <v>0</v>
      </c>
      <c r="H19" s="581">
        <v>0</v>
      </c>
      <c r="I19" s="581">
        <v>0</v>
      </c>
      <c r="J19" s="581">
        <v>0</v>
      </c>
      <c r="L19" s="581">
        <v>0</v>
      </c>
      <c r="M19" s="581">
        <v>0</v>
      </c>
      <c r="N19" s="581">
        <v>0</v>
      </c>
      <c r="O19" s="581">
        <v>0</v>
      </c>
      <c r="P19" s="581">
        <v>0</v>
      </c>
      <c r="Q19" s="581">
        <v>0</v>
      </c>
      <c r="R19" s="581">
        <v>0</v>
      </c>
      <c r="S19" s="581">
        <v>0</v>
      </c>
      <c r="T19" s="581">
        <v>0</v>
      </c>
      <c r="U19" s="581">
        <v>0</v>
      </c>
      <c r="V19" s="581">
        <v>0</v>
      </c>
      <c r="W19" s="581">
        <v>0</v>
      </c>
      <c r="X19" s="55">
        <f t="shared" si="2"/>
        <v>0</v>
      </c>
    </row>
    <row r="20" spans="1:24" x14ac:dyDescent="0.25">
      <c r="A20" s="49">
        <v>4</v>
      </c>
      <c r="B20" s="580" t="s">
        <v>495</v>
      </c>
      <c r="D20" s="581">
        <v>0</v>
      </c>
      <c r="E20" s="581">
        <v>0</v>
      </c>
      <c r="F20" s="581">
        <v>0</v>
      </c>
      <c r="G20" s="581">
        <v>0</v>
      </c>
      <c r="H20" s="581">
        <v>0</v>
      </c>
      <c r="I20" s="581">
        <v>0</v>
      </c>
      <c r="J20" s="581">
        <v>0</v>
      </c>
      <c r="L20" s="581">
        <v>0</v>
      </c>
      <c r="M20" s="581">
        <v>0</v>
      </c>
      <c r="N20" s="581">
        <v>0</v>
      </c>
      <c r="O20" s="581">
        <v>0</v>
      </c>
      <c r="P20" s="581">
        <v>0</v>
      </c>
      <c r="Q20" s="581">
        <v>0</v>
      </c>
      <c r="R20" s="581">
        <v>0</v>
      </c>
      <c r="S20" s="581">
        <v>0</v>
      </c>
      <c r="T20" s="581">
        <v>0</v>
      </c>
      <c r="U20" s="581">
        <v>0</v>
      </c>
      <c r="V20" s="581">
        <v>0</v>
      </c>
      <c r="W20" s="581">
        <v>0</v>
      </c>
      <c r="X20" s="55">
        <f t="shared" si="2"/>
        <v>0</v>
      </c>
    </row>
    <row r="21" spans="1:24" x14ac:dyDescent="0.25">
      <c r="A21" s="49">
        <v>5</v>
      </c>
      <c r="B21" s="580" t="s">
        <v>495</v>
      </c>
      <c r="D21" s="581">
        <v>0</v>
      </c>
      <c r="E21" s="581">
        <v>0</v>
      </c>
      <c r="F21" s="581">
        <v>0</v>
      </c>
      <c r="G21" s="581">
        <v>0</v>
      </c>
      <c r="H21" s="581">
        <v>0</v>
      </c>
      <c r="I21" s="581">
        <v>0</v>
      </c>
      <c r="J21" s="581">
        <v>0</v>
      </c>
      <c r="L21" s="581">
        <v>0</v>
      </c>
      <c r="M21" s="581">
        <v>0</v>
      </c>
      <c r="N21" s="581">
        <v>0</v>
      </c>
      <c r="O21" s="581">
        <v>0</v>
      </c>
      <c r="P21" s="581">
        <v>0</v>
      </c>
      <c r="Q21" s="581">
        <v>0</v>
      </c>
      <c r="R21" s="581">
        <v>0</v>
      </c>
      <c r="S21" s="581">
        <v>0</v>
      </c>
      <c r="T21" s="581">
        <v>0</v>
      </c>
      <c r="U21" s="581">
        <v>0</v>
      </c>
      <c r="V21" s="581">
        <v>0</v>
      </c>
      <c r="W21" s="581">
        <v>0</v>
      </c>
      <c r="X21" s="55">
        <f t="shared" si="2"/>
        <v>0</v>
      </c>
    </row>
    <row r="23" spans="1:24" ht="25.9" customHeight="1" x14ac:dyDescent="0.25">
      <c r="A23" s="621" t="s">
        <v>101</v>
      </c>
      <c r="B23" s="621"/>
      <c r="D23" s="60" t="s">
        <v>73</v>
      </c>
      <c r="E23" s="617" t="s">
        <v>489</v>
      </c>
      <c r="F23" s="618" t="s">
        <v>55</v>
      </c>
      <c r="G23" t="s">
        <v>9</v>
      </c>
      <c r="I23" s="622"/>
      <c r="J23" s="618" t="s">
        <v>58</v>
      </c>
      <c r="K23" s="2"/>
      <c r="L23" s="619" t="s">
        <v>97</v>
      </c>
      <c r="M23" s="619"/>
      <c r="N23" s="619"/>
      <c r="O23" s="619"/>
      <c r="P23" s="619"/>
      <c r="Q23" s="619"/>
      <c r="R23" s="619"/>
      <c r="S23" s="619"/>
      <c r="T23" s="619"/>
      <c r="U23" s="619"/>
      <c r="V23" s="619"/>
      <c r="W23" s="619"/>
      <c r="X23" s="619"/>
    </row>
    <row r="24" spans="1:24" ht="33.6" customHeight="1" x14ac:dyDescent="0.25">
      <c r="A24" s="50" t="s">
        <v>54</v>
      </c>
      <c r="B24" s="50" t="s">
        <v>5</v>
      </c>
      <c r="C24" s="4"/>
      <c r="D24" s="60"/>
      <c r="E24" s="617"/>
      <c r="F24" s="618"/>
      <c r="H24" t="s">
        <v>9</v>
      </c>
      <c r="I24" s="622"/>
      <c r="J24" s="618"/>
      <c r="K24" s="4"/>
      <c r="L24" s="51" t="s">
        <v>59</v>
      </c>
      <c r="M24" s="52" t="s">
        <v>60</v>
      </c>
      <c r="N24" s="51" t="s">
        <v>61</v>
      </c>
      <c r="O24" s="52" t="s">
        <v>62</v>
      </c>
      <c r="P24" s="51" t="s">
        <v>63</v>
      </c>
      <c r="Q24" s="52" t="s">
        <v>64</v>
      </c>
      <c r="R24" s="51" t="s">
        <v>65</v>
      </c>
      <c r="S24" s="52" t="s">
        <v>66</v>
      </c>
      <c r="T24" s="51" t="s">
        <v>67</v>
      </c>
      <c r="U24" s="52" t="s">
        <v>68</v>
      </c>
      <c r="V24" s="51" t="s">
        <v>69</v>
      </c>
      <c r="W24" s="52" t="s">
        <v>70</v>
      </c>
      <c r="X24" s="53" t="s">
        <v>71</v>
      </c>
    </row>
    <row r="25" spans="1:24" x14ac:dyDescent="0.25">
      <c r="A25" s="49">
        <v>1</v>
      </c>
      <c r="B25" s="609"/>
      <c r="C25" s="17"/>
      <c r="D25" s="610"/>
      <c r="E25" s="610"/>
      <c r="F25" s="610"/>
      <c r="G25" s="59"/>
      <c r="H25" s="59"/>
      <c r="I25" s="54"/>
      <c r="J25" s="611"/>
      <c r="K25" s="59"/>
      <c r="L25" s="610"/>
      <c r="M25" s="610"/>
      <c r="N25" s="610"/>
      <c r="O25" s="610"/>
      <c r="P25" s="610"/>
      <c r="Q25" s="610"/>
      <c r="R25" s="610"/>
      <c r="S25" s="610"/>
      <c r="T25" s="610"/>
      <c r="U25" s="610"/>
      <c r="V25" s="610"/>
      <c r="W25" s="610"/>
      <c r="X25" s="55">
        <f>SUM(L25:W25)</f>
        <v>0</v>
      </c>
    </row>
    <row r="26" spans="1:24" x14ac:dyDescent="0.25">
      <c r="A26" s="49">
        <v>2</v>
      </c>
      <c r="B26" s="609"/>
      <c r="C26" s="17"/>
      <c r="D26" s="610"/>
      <c r="E26" s="610"/>
      <c r="F26" s="610"/>
      <c r="G26" s="59"/>
      <c r="H26" s="59"/>
      <c r="I26" s="54"/>
      <c r="J26" s="611"/>
      <c r="K26" s="59"/>
      <c r="L26" s="610"/>
      <c r="M26" s="610"/>
      <c r="N26" s="610"/>
      <c r="O26" s="610"/>
      <c r="P26" s="610"/>
      <c r="Q26" s="610"/>
      <c r="R26" s="610"/>
      <c r="S26" s="610"/>
      <c r="T26" s="610"/>
      <c r="U26" s="610"/>
      <c r="V26" s="610"/>
      <c r="W26" s="610"/>
      <c r="X26" s="55">
        <f t="shared" ref="X26:X29" si="3">SUM(L26:W26)</f>
        <v>0</v>
      </c>
    </row>
    <row r="27" spans="1:24" x14ac:dyDescent="0.25">
      <c r="A27" s="49">
        <v>3</v>
      </c>
      <c r="B27" s="609"/>
      <c r="C27" s="17"/>
      <c r="D27" s="610"/>
      <c r="E27" s="610"/>
      <c r="F27" s="610"/>
      <c r="G27" s="59"/>
      <c r="H27" s="59"/>
      <c r="I27" s="54"/>
      <c r="J27" s="611"/>
      <c r="K27" s="59"/>
      <c r="L27" s="612">
        <v>0</v>
      </c>
      <c r="M27" s="612">
        <v>0</v>
      </c>
      <c r="N27" s="612">
        <v>0</v>
      </c>
      <c r="O27" s="612">
        <v>0</v>
      </c>
      <c r="P27" s="612">
        <v>0</v>
      </c>
      <c r="Q27" s="612">
        <v>0</v>
      </c>
      <c r="R27" s="612">
        <v>0</v>
      </c>
      <c r="S27" s="612">
        <v>0</v>
      </c>
      <c r="T27" s="612">
        <v>0</v>
      </c>
      <c r="U27" s="612">
        <v>0</v>
      </c>
      <c r="V27" s="612">
        <v>0</v>
      </c>
      <c r="W27" s="612">
        <v>0</v>
      </c>
      <c r="X27" s="55">
        <f t="shared" si="3"/>
        <v>0</v>
      </c>
    </row>
    <row r="28" spans="1:24" x14ac:dyDescent="0.25">
      <c r="A28" s="49">
        <v>4</v>
      </c>
      <c r="B28" s="609"/>
      <c r="C28" s="17"/>
      <c r="D28" s="610"/>
      <c r="E28" s="610"/>
      <c r="F28" s="610"/>
      <c r="G28" s="59"/>
      <c r="H28" s="59"/>
      <c r="I28" s="54"/>
      <c r="J28" s="611"/>
      <c r="K28" s="59"/>
      <c r="L28" s="612">
        <v>0</v>
      </c>
      <c r="M28" s="612">
        <v>0</v>
      </c>
      <c r="N28" s="612">
        <v>0</v>
      </c>
      <c r="O28" s="612">
        <v>0</v>
      </c>
      <c r="P28" s="612">
        <v>0</v>
      </c>
      <c r="Q28" s="612">
        <v>0</v>
      </c>
      <c r="R28" s="612">
        <v>0</v>
      </c>
      <c r="S28" s="612">
        <v>0</v>
      </c>
      <c r="T28" s="612">
        <v>0</v>
      </c>
      <c r="U28" s="612">
        <v>0</v>
      </c>
      <c r="V28" s="612">
        <v>0</v>
      </c>
      <c r="W28" s="612">
        <v>0</v>
      </c>
      <c r="X28" s="55">
        <f t="shared" si="3"/>
        <v>0</v>
      </c>
    </row>
    <row r="29" spans="1:24" x14ac:dyDescent="0.25">
      <c r="A29" s="49">
        <v>5</v>
      </c>
      <c r="B29" s="609"/>
      <c r="C29" s="17"/>
      <c r="D29" s="610"/>
      <c r="E29" s="610"/>
      <c r="F29" s="610"/>
      <c r="G29" s="59"/>
      <c r="H29" s="59"/>
      <c r="I29" s="54"/>
      <c r="J29" s="611"/>
      <c r="K29" s="59"/>
      <c r="L29" s="612">
        <v>0</v>
      </c>
      <c r="M29" s="612">
        <v>0</v>
      </c>
      <c r="N29" s="612">
        <v>0</v>
      </c>
      <c r="O29" s="612">
        <v>0</v>
      </c>
      <c r="P29" s="612">
        <v>0</v>
      </c>
      <c r="Q29" s="612">
        <v>0</v>
      </c>
      <c r="R29" s="612">
        <v>0</v>
      </c>
      <c r="S29" s="612">
        <v>0</v>
      </c>
      <c r="T29" s="612">
        <v>0</v>
      </c>
      <c r="U29" s="612">
        <v>0</v>
      </c>
      <c r="V29" s="612">
        <v>0</v>
      </c>
      <c r="W29" s="612">
        <v>0</v>
      </c>
      <c r="X29" s="55">
        <f t="shared" si="3"/>
        <v>0</v>
      </c>
    </row>
    <row r="30" spans="1:24" ht="31.9" customHeight="1" x14ac:dyDescent="0.25">
      <c r="A30" s="621" t="s">
        <v>101</v>
      </c>
      <c r="B30" s="621"/>
      <c r="C30" s="2"/>
      <c r="D30" s="60" t="s">
        <v>73</v>
      </c>
      <c r="E30" s="617" t="s">
        <v>489</v>
      </c>
      <c r="F30" s="618" t="s">
        <v>55</v>
      </c>
      <c r="I30" s="466"/>
      <c r="J30" s="618" t="s">
        <v>58</v>
      </c>
      <c r="K30" s="2"/>
      <c r="L30" s="619" t="s">
        <v>100</v>
      </c>
      <c r="M30" s="619"/>
      <c r="N30" s="619"/>
      <c r="O30" s="619"/>
      <c r="P30" s="619"/>
      <c r="Q30" s="619"/>
      <c r="R30" s="619"/>
      <c r="S30" s="619"/>
      <c r="T30" s="619"/>
      <c r="U30" s="619"/>
      <c r="V30" s="619"/>
      <c r="W30" s="619"/>
      <c r="X30" s="619"/>
    </row>
    <row r="31" spans="1:24" ht="29.45" customHeight="1" x14ac:dyDescent="0.25">
      <c r="A31" s="50" t="s">
        <v>54</v>
      </c>
      <c r="B31" s="50" t="s">
        <v>5</v>
      </c>
      <c r="D31" s="60"/>
      <c r="E31" s="617"/>
      <c r="F31" s="618"/>
      <c r="I31" s="466"/>
      <c r="J31" s="618"/>
      <c r="K31" s="4"/>
      <c r="L31" s="51" t="s">
        <v>59</v>
      </c>
      <c r="M31" s="52" t="s">
        <v>60</v>
      </c>
      <c r="N31" s="51" t="s">
        <v>61</v>
      </c>
      <c r="O31" s="52" t="s">
        <v>62</v>
      </c>
      <c r="P31" s="51" t="s">
        <v>63</v>
      </c>
      <c r="Q31" s="52" t="s">
        <v>64</v>
      </c>
      <c r="R31" s="51" t="s">
        <v>65</v>
      </c>
      <c r="S31" s="52" t="s">
        <v>66</v>
      </c>
      <c r="T31" s="51" t="s">
        <v>67</v>
      </c>
      <c r="U31" s="52" t="s">
        <v>68</v>
      </c>
      <c r="V31" s="51" t="s">
        <v>69</v>
      </c>
      <c r="W31" s="52" t="s">
        <v>70</v>
      </c>
      <c r="X31" s="53" t="s">
        <v>71</v>
      </c>
    </row>
    <row r="32" spans="1:24" x14ac:dyDescent="0.25">
      <c r="A32" s="49">
        <v>1</v>
      </c>
      <c r="B32" s="609"/>
      <c r="C32" s="59"/>
      <c r="D32" s="610"/>
      <c r="E32" s="610"/>
      <c r="F32" s="610"/>
      <c r="G32" s="59"/>
      <c r="H32" s="59"/>
      <c r="I32" s="466"/>
      <c r="J32" s="611"/>
      <c r="K32" s="59"/>
      <c r="L32" s="610"/>
      <c r="M32" s="610"/>
      <c r="N32" s="610"/>
      <c r="O32" s="610"/>
      <c r="P32" s="610"/>
      <c r="Q32" s="610"/>
      <c r="R32" s="610"/>
      <c r="S32" s="610"/>
      <c r="T32" s="610"/>
      <c r="U32" s="610"/>
      <c r="V32" s="610"/>
      <c r="W32" s="610"/>
      <c r="X32" s="55">
        <f>SUM(L32:W32)</f>
        <v>0</v>
      </c>
    </row>
    <row r="33" spans="1:24" x14ac:dyDescent="0.25">
      <c r="A33" s="49">
        <v>2</v>
      </c>
      <c r="B33" s="609"/>
      <c r="C33" s="59"/>
      <c r="D33" s="610"/>
      <c r="E33" s="610"/>
      <c r="F33" s="610"/>
      <c r="G33" s="59"/>
      <c r="H33" s="59"/>
      <c r="I33" s="466"/>
      <c r="J33" s="611"/>
      <c r="K33" s="59"/>
      <c r="L33" s="610"/>
      <c r="M33" s="610"/>
      <c r="N33" s="610"/>
      <c r="O33" s="610"/>
      <c r="P33" s="610"/>
      <c r="Q33" s="610"/>
      <c r="R33" s="610"/>
      <c r="S33" s="610"/>
      <c r="T33" s="610"/>
      <c r="U33" s="610"/>
      <c r="V33" s="610"/>
      <c r="W33" s="610"/>
      <c r="X33" s="55">
        <f t="shared" ref="X33:X36" si="4">SUM(L33:W33)</f>
        <v>0</v>
      </c>
    </row>
    <row r="34" spans="1:24" x14ac:dyDescent="0.25">
      <c r="A34" s="49">
        <v>3</v>
      </c>
      <c r="B34" s="609"/>
      <c r="C34" s="59"/>
      <c r="D34" s="610"/>
      <c r="E34" s="610"/>
      <c r="F34" s="610"/>
      <c r="G34" s="59"/>
      <c r="H34" s="59"/>
      <c r="I34" s="466"/>
      <c r="J34" s="611"/>
      <c r="K34" s="59"/>
      <c r="L34" s="612"/>
      <c r="M34" s="612"/>
      <c r="N34" s="612"/>
      <c r="O34" s="612"/>
      <c r="P34" s="612"/>
      <c r="Q34" s="612"/>
      <c r="R34" s="612"/>
      <c r="S34" s="612"/>
      <c r="T34" s="612"/>
      <c r="U34" s="612"/>
      <c r="V34" s="612"/>
      <c r="W34" s="612"/>
      <c r="X34" s="55">
        <f t="shared" si="4"/>
        <v>0</v>
      </c>
    </row>
    <row r="35" spans="1:24" x14ac:dyDescent="0.25">
      <c r="A35" s="49">
        <v>4</v>
      </c>
      <c r="B35" s="609"/>
      <c r="C35" s="59"/>
      <c r="D35" s="610"/>
      <c r="E35" s="610"/>
      <c r="F35" s="610"/>
      <c r="G35" s="59"/>
      <c r="H35" s="59"/>
      <c r="I35" s="466"/>
      <c r="J35" s="611">
        <v>0</v>
      </c>
      <c r="K35" s="59"/>
      <c r="L35" s="612"/>
      <c r="M35" s="612"/>
      <c r="N35" s="612"/>
      <c r="O35" s="612"/>
      <c r="P35" s="612"/>
      <c r="Q35" s="612"/>
      <c r="R35" s="612"/>
      <c r="S35" s="612"/>
      <c r="T35" s="612"/>
      <c r="U35" s="612"/>
      <c r="V35" s="612"/>
      <c r="W35" s="612"/>
      <c r="X35" s="55">
        <f t="shared" si="4"/>
        <v>0</v>
      </c>
    </row>
    <row r="36" spans="1:24" x14ac:dyDescent="0.25">
      <c r="A36" s="49">
        <v>5</v>
      </c>
      <c r="B36" s="609"/>
      <c r="C36" s="59"/>
      <c r="D36" s="610"/>
      <c r="E36" s="610"/>
      <c r="F36" s="610"/>
      <c r="G36" s="59"/>
      <c r="H36" s="59"/>
      <c r="I36" s="54"/>
      <c r="J36" s="611">
        <v>0</v>
      </c>
      <c r="K36" s="59"/>
      <c r="L36" s="612">
        <v>0</v>
      </c>
      <c r="M36" s="612">
        <v>0</v>
      </c>
      <c r="N36" s="612">
        <v>0</v>
      </c>
      <c r="O36" s="612">
        <v>0</v>
      </c>
      <c r="P36" s="612">
        <v>0</v>
      </c>
      <c r="Q36" s="612">
        <v>0</v>
      </c>
      <c r="R36" s="612">
        <v>0</v>
      </c>
      <c r="S36" s="612">
        <v>0</v>
      </c>
      <c r="T36" s="612">
        <v>0</v>
      </c>
      <c r="U36" s="612">
        <v>0</v>
      </c>
      <c r="V36" s="612">
        <v>0</v>
      </c>
      <c r="W36" s="612">
        <v>0</v>
      </c>
      <c r="X36" s="55">
        <f t="shared" si="4"/>
        <v>0</v>
      </c>
    </row>
    <row r="37" spans="1:24" ht="36.6" customHeight="1" x14ac:dyDescent="0.25">
      <c r="A37" s="621" t="s">
        <v>101</v>
      </c>
      <c r="B37" s="621"/>
      <c r="C37" s="2"/>
      <c r="D37" s="60" t="s">
        <v>73</v>
      </c>
      <c r="E37" s="617" t="s">
        <v>489</v>
      </c>
      <c r="F37" s="618" t="s">
        <v>55</v>
      </c>
      <c r="I37" s="622"/>
      <c r="J37" s="618" t="s">
        <v>58</v>
      </c>
      <c r="K37" s="2"/>
      <c r="L37" s="619" t="s">
        <v>104</v>
      </c>
      <c r="M37" s="619"/>
      <c r="N37" s="619"/>
      <c r="O37" s="619"/>
      <c r="P37" s="619"/>
      <c r="Q37" s="619"/>
      <c r="R37" s="619"/>
      <c r="S37" s="619"/>
      <c r="T37" s="619"/>
      <c r="U37" s="619"/>
      <c r="V37" s="619"/>
      <c r="W37" s="619"/>
      <c r="X37" s="619"/>
    </row>
    <row r="38" spans="1:24" ht="21.6" customHeight="1" x14ac:dyDescent="0.25">
      <c r="A38" s="50" t="s">
        <v>54</v>
      </c>
      <c r="B38" s="50" t="s">
        <v>5</v>
      </c>
      <c r="D38" s="60"/>
      <c r="E38" s="617"/>
      <c r="F38" s="618"/>
      <c r="I38" s="622"/>
      <c r="J38" s="618"/>
      <c r="K38" s="4"/>
      <c r="L38" s="51" t="s">
        <v>59</v>
      </c>
      <c r="M38" s="52" t="s">
        <v>60</v>
      </c>
      <c r="N38" s="51" t="s">
        <v>61</v>
      </c>
      <c r="O38" s="52" t="s">
        <v>62</v>
      </c>
      <c r="P38" s="51" t="s">
        <v>63</v>
      </c>
      <c r="Q38" s="52" t="s">
        <v>64</v>
      </c>
      <c r="R38" s="51" t="s">
        <v>65</v>
      </c>
      <c r="S38" s="52" t="s">
        <v>66</v>
      </c>
      <c r="T38" s="51" t="s">
        <v>67</v>
      </c>
      <c r="U38" s="52" t="s">
        <v>68</v>
      </c>
      <c r="V38" s="51" t="s">
        <v>69</v>
      </c>
      <c r="W38" s="52" t="s">
        <v>70</v>
      </c>
      <c r="X38" s="53" t="s">
        <v>71</v>
      </c>
    </row>
    <row r="39" spans="1:24" x14ac:dyDescent="0.25">
      <c r="A39" s="49">
        <v>1</v>
      </c>
      <c r="B39" s="609"/>
      <c r="C39" s="59"/>
      <c r="D39" s="610"/>
      <c r="E39" s="610"/>
      <c r="F39" s="610"/>
      <c r="G39" s="59"/>
      <c r="H39" s="59"/>
      <c r="I39" s="54"/>
      <c r="J39" s="611"/>
      <c r="K39" s="59"/>
      <c r="L39" s="610"/>
      <c r="M39" s="610"/>
      <c r="N39" s="610"/>
      <c r="O39" s="610"/>
      <c r="P39" s="610"/>
      <c r="Q39" s="610"/>
      <c r="R39" s="610"/>
      <c r="S39" s="610"/>
      <c r="T39" s="610"/>
      <c r="U39" s="610"/>
      <c r="V39" s="610"/>
      <c r="W39" s="610"/>
      <c r="X39" s="55">
        <f>SUM(L39:W39)</f>
        <v>0</v>
      </c>
    </row>
    <row r="40" spans="1:24" x14ac:dyDescent="0.25">
      <c r="A40" s="49">
        <v>2</v>
      </c>
      <c r="B40" s="609"/>
      <c r="C40" s="59"/>
      <c r="D40" s="610"/>
      <c r="E40" s="610"/>
      <c r="F40" s="610"/>
      <c r="G40" s="59"/>
      <c r="H40" s="59"/>
      <c r="I40" s="54"/>
      <c r="J40" s="611"/>
      <c r="K40" s="59"/>
      <c r="L40" s="610"/>
      <c r="M40" s="610"/>
      <c r="N40" s="610"/>
      <c r="O40" s="610"/>
      <c r="P40" s="610"/>
      <c r="Q40" s="610"/>
      <c r="R40" s="610"/>
      <c r="S40" s="610"/>
      <c r="T40" s="610"/>
      <c r="U40" s="610"/>
      <c r="V40" s="610"/>
      <c r="W40" s="610"/>
      <c r="X40" s="55">
        <f t="shared" ref="X40:X43" si="5">SUM(L40:W40)</f>
        <v>0</v>
      </c>
    </row>
    <row r="41" spans="1:24" x14ac:dyDescent="0.25">
      <c r="A41" s="49">
        <v>3</v>
      </c>
      <c r="B41" s="609"/>
      <c r="C41" s="59"/>
      <c r="D41" s="610"/>
      <c r="E41" s="610"/>
      <c r="F41" s="610"/>
      <c r="G41" s="59"/>
      <c r="H41" s="59"/>
      <c r="I41" s="54"/>
      <c r="J41" s="611"/>
      <c r="K41" s="59"/>
      <c r="L41" s="612"/>
      <c r="M41" s="612"/>
      <c r="N41" s="612"/>
      <c r="O41" s="612"/>
      <c r="P41" s="612"/>
      <c r="Q41" s="612"/>
      <c r="R41" s="612"/>
      <c r="S41" s="612"/>
      <c r="T41" s="612"/>
      <c r="U41" s="612"/>
      <c r="V41" s="612"/>
      <c r="W41" s="612"/>
      <c r="X41" s="55">
        <f t="shared" si="5"/>
        <v>0</v>
      </c>
    </row>
    <row r="42" spans="1:24" x14ac:dyDescent="0.25">
      <c r="A42" s="49">
        <v>4</v>
      </c>
      <c r="B42" s="609"/>
      <c r="C42" s="59"/>
      <c r="D42" s="610"/>
      <c r="E42" s="610"/>
      <c r="F42" s="610"/>
      <c r="G42" s="59"/>
      <c r="H42" s="59"/>
      <c r="I42" s="54"/>
      <c r="J42" s="611"/>
      <c r="K42" s="59"/>
      <c r="L42" s="612">
        <v>0</v>
      </c>
      <c r="M42" s="612">
        <v>0</v>
      </c>
      <c r="N42" s="612">
        <v>0</v>
      </c>
      <c r="O42" s="612">
        <v>0</v>
      </c>
      <c r="P42" s="612">
        <v>0</v>
      </c>
      <c r="Q42" s="612">
        <v>0</v>
      </c>
      <c r="R42" s="612">
        <v>0</v>
      </c>
      <c r="S42" s="612">
        <v>0</v>
      </c>
      <c r="T42" s="612">
        <v>0</v>
      </c>
      <c r="U42" s="612">
        <v>0</v>
      </c>
      <c r="V42" s="612">
        <v>0</v>
      </c>
      <c r="W42" s="612">
        <v>0</v>
      </c>
      <c r="X42" s="55">
        <f t="shared" si="5"/>
        <v>0</v>
      </c>
    </row>
    <row r="43" spans="1:24" x14ac:dyDescent="0.25">
      <c r="A43" s="49">
        <v>5</v>
      </c>
      <c r="B43" s="609"/>
      <c r="C43" s="59"/>
      <c r="D43" s="610"/>
      <c r="E43" s="610"/>
      <c r="F43" s="610"/>
      <c r="G43" s="59"/>
      <c r="H43" s="59"/>
      <c r="I43" s="54"/>
      <c r="J43" s="611"/>
      <c r="K43" s="59"/>
      <c r="L43" s="612">
        <v>0</v>
      </c>
      <c r="M43" s="612">
        <v>0</v>
      </c>
      <c r="N43" s="612">
        <v>0</v>
      </c>
      <c r="O43" s="612">
        <v>0</v>
      </c>
      <c r="P43" s="612">
        <v>0</v>
      </c>
      <c r="Q43" s="612">
        <v>0</v>
      </c>
      <c r="R43" s="612">
        <v>0</v>
      </c>
      <c r="S43" s="612">
        <v>0</v>
      </c>
      <c r="T43" s="612">
        <v>0</v>
      </c>
      <c r="U43" s="612">
        <v>0</v>
      </c>
      <c r="V43" s="612">
        <v>0</v>
      </c>
      <c r="W43" s="612">
        <v>0</v>
      </c>
      <c r="X43" s="55">
        <f t="shared" si="5"/>
        <v>0</v>
      </c>
    </row>
    <row r="45" spans="1:24" ht="22.15" customHeight="1" x14ac:dyDescent="0.25">
      <c r="B45" s="253" t="s">
        <v>385</v>
      </c>
      <c r="D45" s="51" t="s">
        <v>272</v>
      </c>
      <c r="E45" s="51" t="s">
        <v>304</v>
      </c>
      <c r="F45" s="51" t="s">
        <v>305</v>
      </c>
    </row>
    <row r="46" spans="1:24" ht="15.75" x14ac:dyDescent="0.25">
      <c r="B46" s="613"/>
      <c r="C46" s="54"/>
      <c r="D46" s="612">
        <v>0</v>
      </c>
      <c r="E46" s="612">
        <v>0</v>
      </c>
      <c r="F46" s="612">
        <v>0</v>
      </c>
      <c r="H46" s="616" t="s">
        <v>397</v>
      </c>
      <c r="I46" s="616"/>
      <c r="J46" s="616"/>
      <c r="L46" s="583" t="s">
        <v>499</v>
      </c>
    </row>
    <row r="47" spans="1:24" ht="15.75" x14ac:dyDescent="0.25">
      <c r="B47" s="613"/>
      <c r="C47" s="54"/>
      <c r="D47" s="612">
        <v>0</v>
      </c>
      <c r="E47" s="612">
        <v>0</v>
      </c>
      <c r="F47" s="612">
        <v>0</v>
      </c>
      <c r="H47" s="616" t="s">
        <v>398</v>
      </c>
      <c r="I47" s="616"/>
      <c r="J47" s="616"/>
      <c r="L47" s="583" t="s">
        <v>498</v>
      </c>
      <c r="O47" s="379"/>
    </row>
    <row r="48" spans="1:24" ht="15.75" x14ac:dyDescent="0.25">
      <c r="B48" s="613"/>
      <c r="C48" s="54"/>
      <c r="D48" s="612">
        <v>0</v>
      </c>
      <c r="E48" s="612">
        <v>0</v>
      </c>
      <c r="F48" s="612">
        <v>0</v>
      </c>
      <c r="H48" s="616" t="s">
        <v>400</v>
      </c>
      <c r="I48" s="616"/>
      <c r="J48" s="616"/>
      <c r="L48" s="604" t="s">
        <v>500</v>
      </c>
    </row>
    <row r="49" spans="2:12" ht="15.75" x14ac:dyDescent="0.25">
      <c r="B49" s="613"/>
      <c r="C49" s="54"/>
      <c r="D49" s="612">
        <v>0</v>
      </c>
      <c r="E49" s="612">
        <v>0</v>
      </c>
      <c r="F49" s="612">
        <v>0</v>
      </c>
      <c r="H49" s="616" t="s">
        <v>399</v>
      </c>
      <c r="I49" s="616"/>
      <c r="J49" s="616"/>
      <c r="L49" s="584" t="s">
        <v>501</v>
      </c>
    </row>
    <row r="50" spans="2:12" ht="15.75" x14ac:dyDescent="0.25">
      <c r="B50" s="613"/>
      <c r="C50" s="54"/>
      <c r="D50" s="56">
        <v>0</v>
      </c>
      <c r="E50" s="56">
        <v>0</v>
      </c>
      <c r="F50" s="56">
        <v>0</v>
      </c>
      <c r="H50" s="616" t="s">
        <v>9</v>
      </c>
      <c r="I50" s="616"/>
      <c r="J50" s="616"/>
    </row>
    <row r="51" spans="2:12" x14ac:dyDescent="0.25">
      <c r="B51" s="59"/>
      <c r="C51" s="59"/>
      <c r="D51" s="607">
        <f>SUM(D46:D50)</f>
        <v>0</v>
      </c>
      <c r="E51" s="607">
        <f t="shared" ref="E51:F51" si="6">SUM(E46:E50)</f>
        <v>0</v>
      </c>
      <c r="F51" s="607">
        <f t="shared" si="6"/>
        <v>0</v>
      </c>
    </row>
    <row r="52" spans="2:12" x14ac:dyDescent="0.25">
      <c r="B52" s="614" t="s">
        <v>386</v>
      </c>
      <c r="C52" s="59"/>
      <c r="D52" s="478" t="s">
        <v>272</v>
      </c>
      <c r="E52" s="478" t="s">
        <v>304</v>
      </c>
      <c r="F52" s="478" t="s">
        <v>305</v>
      </c>
    </row>
    <row r="53" spans="2:12" x14ac:dyDescent="0.25">
      <c r="B53" s="613"/>
      <c r="C53" s="54"/>
      <c r="D53" s="612">
        <v>0</v>
      </c>
      <c r="E53" s="612">
        <v>0</v>
      </c>
      <c r="F53" s="612">
        <v>0</v>
      </c>
    </row>
    <row r="54" spans="2:12" x14ac:dyDescent="0.25">
      <c r="B54" s="613"/>
      <c r="C54" s="54"/>
      <c r="D54" s="612">
        <v>0</v>
      </c>
      <c r="E54" s="612">
        <v>0</v>
      </c>
      <c r="F54" s="612">
        <v>0</v>
      </c>
    </row>
    <row r="55" spans="2:12" x14ac:dyDescent="0.25">
      <c r="B55" s="613"/>
      <c r="C55" s="54"/>
      <c r="D55" s="612">
        <v>0</v>
      </c>
      <c r="E55" s="612">
        <v>0</v>
      </c>
      <c r="F55" s="612">
        <v>0</v>
      </c>
    </row>
    <row r="56" spans="2:12" x14ac:dyDescent="0.25">
      <c r="B56" s="613"/>
      <c r="C56" s="54"/>
      <c r="D56" s="612">
        <v>0</v>
      </c>
      <c r="E56" s="612">
        <v>0</v>
      </c>
      <c r="F56" s="612">
        <v>0</v>
      </c>
    </row>
    <row r="57" spans="2:12" x14ac:dyDescent="0.25">
      <c r="D57" s="25">
        <f>SUM(D53:D56)</f>
        <v>0</v>
      </c>
      <c r="E57" s="25">
        <f t="shared" ref="E57:F57" si="7">SUM(E53:E56)</f>
        <v>0</v>
      </c>
      <c r="F57" s="25">
        <f t="shared" si="7"/>
        <v>0</v>
      </c>
    </row>
    <row r="58" spans="2:12" x14ac:dyDescent="0.25">
      <c r="B58" s="253" t="s">
        <v>394</v>
      </c>
      <c r="D58" s="51" t="s">
        <v>272</v>
      </c>
      <c r="E58" s="51" t="s">
        <v>304</v>
      </c>
      <c r="F58" s="51" t="s">
        <v>305</v>
      </c>
    </row>
    <row r="59" spans="2:12" x14ac:dyDescent="0.25">
      <c r="B59" t="s">
        <v>395</v>
      </c>
      <c r="D59" s="585" t="s">
        <v>495</v>
      </c>
      <c r="E59" s="585" t="s">
        <v>495</v>
      </c>
      <c r="F59" s="585" t="s">
        <v>495</v>
      </c>
    </row>
  </sheetData>
  <sheetProtection selectLockedCells="1"/>
  <mergeCells count="49">
    <mergeCell ref="A37:B37"/>
    <mergeCell ref="A30:B30"/>
    <mergeCell ref="F37:F38"/>
    <mergeCell ref="I37:I38"/>
    <mergeCell ref="F30:F31"/>
    <mergeCell ref="E30:E31"/>
    <mergeCell ref="E37:E38"/>
    <mergeCell ref="D8:D9"/>
    <mergeCell ref="E8:E9"/>
    <mergeCell ref="F8:F9"/>
    <mergeCell ref="G8:G9"/>
    <mergeCell ref="H8:H9"/>
    <mergeCell ref="L30:X30"/>
    <mergeCell ref="A1:B1"/>
    <mergeCell ref="D1:D2"/>
    <mergeCell ref="E1:E2"/>
    <mergeCell ref="F1:F2"/>
    <mergeCell ref="G1:G2"/>
    <mergeCell ref="E23:E24"/>
    <mergeCell ref="A8:B8"/>
    <mergeCell ref="A23:B23"/>
    <mergeCell ref="F23:F24"/>
    <mergeCell ref="I23:I24"/>
    <mergeCell ref="A15:B15"/>
    <mergeCell ref="D15:D16"/>
    <mergeCell ref="E15:E16"/>
    <mergeCell ref="F15:F16"/>
    <mergeCell ref="G15:G16"/>
    <mergeCell ref="J1:J2"/>
    <mergeCell ref="L1:X1"/>
    <mergeCell ref="H46:J46"/>
    <mergeCell ref="H47:J47"/>
    <mergeCell ref="H48:J48"/>
    <mergeCell ref="I8:I9"/>
    <mergeCell ref="H1:H2"/>
    <mergeCell ref="I1:I2"/>
    <mergeCell ref="L23:X23"/>
    <mergeCell ref="J8:J9"/>
    <mergeCell ref="L8:X8"/>
    <mergeCell ref="H15:H16"/>
    <mergeCell ref="J23:J24"/>
    <mergeCell ref="L15:X15"/>
    <mergeCell ref="L37:X37"/>
    <mergeCell ref="J30:J31"/>
    <mergeCell ref="H50:J50"/>
    <mergeCell ref="H49:J49"/>
    <mergeCell ref="I15:I16"/>
    <mergeCell ref="J15:J16"/>
    <mergeCell ref="J37:J38"/>
  </mergeCells>
  <pageMargins left="0" right="0" top="0" bottom="0" header="0" footer="0"/>
  <pageSetup paperSize="9" scale="50" orientation="landscape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1" tint="0.249977111117893"/>
    <pageSetUpPr fitToPage="1"/>
  </sheetPr>
  <dimension ref="B1:AH101"/>
  <sheetViews>
    <sheetView showZeros="0" defaultGridColor="0" colorId="55" zoomScale="80" zoomScaleNormal="80" workbookViewId="0">
      <selection activeCell="F84" sqref="F84"/>
    </sheetView>
  </sheetViews>
  <sheetFormatPr baseColWidth="10" defaultRowHeight="15" x14ac:dyDescent="0.25"/>
  <cols>
    <col min="1" max="1" width="1.28515625" customWidth="1"/>
    <col min="2" max="2" width="6.7109375" customWidth="1"/>
    <col min="3" max="3" width="40.5703125" customWidth="1"/>
    <col min="4" max="4" width="16.28515625" customWidth="1"/>
    <col min="5" max="5" width="1.7109375" customWidth="1"/>
    <col min="8" max="8" width="1.140625" customWidth="1"/>
    <col min="9" max="9" width="11.5703125" customWidth="1"/>
    <col min="10" max="10" width="1.28515625" customWidth="1"/>
    <col min="14" max="14" width="1.7109375" customWidth="1"/>
    <col min="18" max="18" width="1.5703125" customWidth="1"/>
    <col min="22" max="22" width="1.5703125" customWidth="1"/>
    <col min="23" max="23" width="15.42578125" customWidth="1"/>
    <col min="24" max="24" width="1.28515625" customWidth="1"/>
    <col min="25" max="25" width="14.28515625" customWidth="1"/>
    <col min="26" max="26" width="13.28515625" customWidth="1"/>
    <col min="27" max="27" width="2" customWidth="1"/>
    <col min="28" max="28" width="15.42578125" customWidth="1"/>
    <col min="29" max="29" width="13.140625" customWidth="1"/>
    <col min="30" max="30" width="17" customWidth="1"/>
    <col min="31" max="31" width="12.140625" customWidth="1"/>
    <col min="32" max="32" width="2.5703125" customWidth="1"/>
  </cols>
  <sheetData>
    <row r="1" spans="2:31" ht="4.9000000000000004" customHeight="1" x14ac:dyDescent="0.25">
      <c r="H1" s="3"/>
    </row>
    <row r="2" spans="2:31" ht="25.15" customHeight="1" x14ac:dyDescent="0.25">
      <c r="B2" s="4"/>
      <c r="C2" s="641" t="s">
        <v>0</v>
      </c>
      <c r="D2" s="642"/>
      <c r="E2" s="5"/>
      <c r="F2" s="646" t="s">
        <v>1</v>
      </c>
      <c r="G2" s="646"/>
      <c r="H2" s="6"/>
      <c r="I2" s="647" t="s">
        <v>35</v>
      </c>
      <c r="J2" s="7"/>
      <c r="K2" s="648" t="s">
        <v>2</v>
      </c>
      <c r="L2" s="648"/>
      <c r="M2" s="648"/>
      <c r="N2" s="219"/>
      <c r="O2" s="638" t="s">
        <v>3</v>
      </c>
      <c r="P2" s="638"/>
      <c r="Q2" s="638"/>
      <c r="R2" s="219"/>
      <c r="S2" s="639" t="s">
        <v>4</v>
      </c>
      <c r="T2" s="639"/>
      <c r="U2" s="639"/>
      <c r="W2" s="633" t="s">
        <v>308</v>
      </c>
      <c r="X2" s="633"/>
      <c r="Y2" s="633"/>
      <c r="Z2" s="633"/>
      <c r="AB2" s="634" t="s">
        <v>372</v>
      </c>
      <c r="AC2" s="634"/>
      <c r="AD2" s="634"/>
      <c r="AE2" s="634"/>
    </row>
    <row r="3" spans="2:31" ht="45" customHeight="1" thickBot="1" x14ac:dyDescent="0.3">
      <c r="B3" s="4"/>
      <c r="C3" s="8" t="s">
        <v>5</v>
      </c>
      <c r="D3" s="9" t="s">
        <v>6</v>
      </c>
      <c r="E3" s="10"/>
      <c r="F3" s="11" t="s">
        <v>7</v>
      </c>
      <c r="G3" s="9" t="s">
        <v>8</v>
      </c>
      <c r="H3" s="6"/>
      <c r="I3" s="647"/>
      <c r="J3" s="12"/>
      <c r="K3" s="8" t="s">
        <v>10</v>
      </c>
      <c r="L3" s="13" t="s">
        <v>11</v>
      </c>
      <c r="M3" s="13" t="s">
        <v>36</v>
      </c>
      <c r="N3" s="14"/>
      <c r="O3" s="8" t="s">
        <v>10</v>
      </c>
      <c r="P3" s="13" t="s">
        <v>11</v>
      </c>
      <c r="Q3" s="13" t="s">
        <v>36</v>
      </c>
      <c r="R3" s="14"/>
      <c r="S3" s="8" t="s">
        <v>10</v>
      </c>
      <c r="T3" s="13" t="s">
        <v>11</v>
      </c>
      <c r="U3" s="13" t="s">
        <v>36</v>
      </c>
      <c r="W3" s="214" t="s">
        <v>467</v>
      </c>
      <c r="Y3" s="214" t="s">
        <v>466</v>
      </c>
      <c r="Z3" s="214" t="s">
        <v>309</v>
      </c>
      <c r="AB3" s="636" t="s">
        <v>378</v>
      </c>
      <c r="AC3" s="636"/>
      <c r="AD3" s="633" t="s">
        <v>379</v>
      </c>
      <c r="AE3" s="633"/>
    </row>
    <row r="4" spans="2:31" ht="4.9000000000000004" customHeight="1" x14ac:dyDescent="0.25"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</row>
    <row r="5" spans="2:31" ht="14.45" customHeight="1" x14ac:dyDescent="0.25">
      <c r="B5" s="643" t="s">
        <v>12</v>
      </c>
      <c r="C5" s="4" t="s">
        <v>13</v>
      </c>
      <c r="D5" s="586" t="s">
        <v>503</v>
      </c>
      <c r="E5" s="17"/>
      <c r="F5" s="586" t="s">
        <v>502</v>
      </c>
      <c r="G5" s="15">
        <f>IF(F5&gt;0,+D5/F5,0)</f>
        <v>11561.5</v>
      </c>
      <c r="H5" s="15"/>
      <c r="I5" s="587"/>
      <c r="J5" s="17"/>
      <c r="K5" s="15">
        <f>+G5</f>
        <v>11561.5</v>
      </c>
      <c r="L5" s="15">
        <f>+D5-K5</f>
        <v>11561.5</v>
      </c>
      <c r="M5" s="15">
        <f>IF(I5="oui",K5,0)</f>
        <v>0</v>
      </c>
      <c r="N5" s="4"/>
      <c r="O5" s="15">
        <f>+K5</f>
        <v>11561.5</v>
      </c>
      <c r="P5" s="15">
        <f>+L5-O5</f>
        <v>0</v>
      </c>
      <c r="Q5" s="15">
        <f>IF(I5="oui",O5,0)</f>
        <v>0</v>
      </c>
      <c r="R5" s="4"/>
      <c r="S5" s="15">
        <f>+O5</f>
        <v>11561.5</v>
      </c>
      <c r="T5" s="15">
        <f>+P5-S5</f>
        <v>-11561.5</v>
      </c>
      <c r="U5" s="15">
        <f>IF(I5="oui",S5,0)</f>
        <v>0</v>
      </c>
      <c r="W5" s="367">
        <f>IF(I5="oui",D5,0)</f>
        <v>0</v>
      </c>
      <c r="Y5" s="213">
        <f>IF(I5="oui",+D5*$Z$5/100,0)</f>
        <v>0</v>
      </c>
      <c r="Z5" s="588"/>
      <c r="AB5" s="635" t="s">
        <v>377</v>
      </c>
      <c r="AC5" s="635" t="s">
        <v>376</v>
      </c>
      <c r="AD5" s="635" t="s">
        <v>383</v>
      </c>
      <c r="AE5" s="637" t="s">
        <v>309</v>
      </c>
    </row>
    <row r="6" spans="2:31" ht="13.9" customHeight="1" x14ac:dyDescent="0.25">
      <c r="B6" s="643"/>
      <c r="C6" s="4" t="s">
        <v>14</v>
      </c>
      <c r="D6" s="586" t="s">
        <v>504</v>
      </c>
      <c r="E6" s="17"/>
      <c r="F6" s="586" t="s">
        <v>502</v>
      </c>
      <c r="G6" s="15">
        <f t="shared" ref="G6:G7" si="0">IF(F6&gt;0,+D6/F6,0)</f>
        <v>6561.5</v>
      </c>
      <c r="H6" s="15"/>
      <c r="I6" s="587"/>
      <c r="J6" s="17"/>
      <c r="K6" s="15">
        <f t="shared" ref="K6:K7" si="1">+G6</f>
        <v>6561.5</v>
      </c>
      <c r="L6" s="15">
        <f t="shared" ref="L6:L7" si="2">+D6-K6</f>
        <v>6561.5</v>
      </c>
      <c r="M6" s="15">
        <f t="shared" ref="M6:M7" si="3">IF(I6="oui",K6,0)</f>
        <v>0</v>
      </c>
      <c r="N6" s="4"/>
      <c r="O6" s="15">
        <f t="shared" ref="O6:O7" si="4">+K6</f>
        <v>6561.5</v>
      </c>
      <c r="P6" s="15">
        <f t="shared" ref="P6:P7" si="5">+L6-O6</f>
        <v>0</v>
      </c>
      <c r="Q6" s="15">
        <f t="shared" ref="Q6:Q7" si="6">IF(I6="oui",O6,0)</f>
        <v>0</v>
      </c>
      <c r="R6" s="4"/>
      <c r="S6" s="15">
        <f t="shared" ref="S6:S7" si="7">+O6</f>
        <v>6561.5</v>
      </c>
      <c r="T6" s="15">
        <f t="shared" ref="T6:T7" si="8">+P6-S6</f>
        <v>-6561.5</v>
      </c>
      <c r="U6" s="15">
        <f t="shared" ref="U6:U7" si="9">IF(I6="oui",S6,0)</f>
        <v>0</v>
      </c>
      <c r="W6" s="367">
        <f t="shared" ref="W6:W7" si="10">IF(I6="oui",D6,0)</f>
        <v>0</v>
      </c>
      <c r="Y6" s="366">
        <f t="shared" ref="Y6:Y7" si="11">IF(I6="oui",+D6*$Z$5/100,0)</f>
        <v>0</v>
      </c>
      <c r="Z6" s="220" t="s">
        <v>322</v>
      </c>
      <c r="AB6" s="635"/>
      <c r="AC6" s="635"/>
      <c r="AD6" s="635"/>
      <c r="AE6" s="637"/>
    </row>
    <row r="7" spans="2:31" ht="14.45" customHeight="1" x14ac:dyDescent="0.25">
      <c r="B7" s="643"/>
      <c r="C7" s="4" t="s">
        <v>15</v>
      </c>
      <c r="D7" s="586" t="s">
        <v>505</v>
      </c>
      <c r="E7" s="17"/>
      <c r="F7" s="586" t="s">
        <v>502</v>
      </c>
      <c r="G7" s="15">
        <f t="shared" si="0"/>
        <v>6160.5</v>
      </c>
      <c r="H7" s="15"/>
      <c r="I7" s="587"/>
      <c r="J7" s="17"/>
      <c r="K7" s="15">
        <f t="shared" si="1"/>
        <v>6160.5</v>
      </c>
      <c r="L7" s="15">
        <f t="shared" si="2"/>
        <v>6160.5</v>
      </c>
      <c r="M7" s="15">
        <f t="shared" si="3"/>
        <v>0</v>
      </c>
      <c r="N7" s="4"/>
      <c r="O7" s="15">
        <f t="shared" si="4"/>
        <v>6160.5</v>
      </c>
      <c r="P7" s="15">
        <f t="shared" si="5"/>
        <v>0</v>
      </c>
      <c r="Q7" s="15">
        <f t="shared" si="6"/>
        <v>0</v>
      </c>
      <c r="R7" s="4"/>
      <c r="S7" s="15">
        <f t="shared" si="7"/>
        <v>6160.5</v>
      </c>
      <c r="T7" s="15">
        <f t="shared" si="8"/>
        <v>-6160.5</v>
      </c>
      <c r="U7" s="15">
        <f t="shared" si="9"/>
        <v>0</v>
      </c>
      <c r="W7" s="367">
        <f t="shared" si="10"/>
        <v>0</v>
      </c>
      <c r="Y7" s="366">
        <f t="shared" si="11"/>
        <v>0</v>
      </c>
      <c r="Z7" t="s">
        <v>9</v>
      </c>
      <c r="AB7" s="635"/>
      <c r="AC7" s="635"/>
      <c r="AD7" s="635"/>
      <c r="AE7" s="637"/>
    </row>
    <row r="8" spans="2:31" s="2" customFormat="1" x14ac:dyDescent="0.25">
      <c r="B8" s="643"/>
      <c r="C8" s="2" t="s">
        <v>16</v>
      </c>
      <c r="D8" s="468">
        <f>SUM(D5:D7)</f>
        <v>0</v>
      </c>
      <c r="E8" s="469"/>
      <c r="F8" s="468"/>
      <c r="G8" s="468">
        <f>SUM(G5:G7)</f>
        <v>24283.5</v>
      </c>
      <c r="H8" s="468"/>
      <c r="I8" s="469"/>
      <c r="J8" s="469"/>
      <c r="K8" s="24">
        <f t="shared" ref="K8:M8" si="12">SUM(K5:K7)</f>
        <v>24283.5</v>
      </c>
      <c r="L8" s="24">
        <f t="shared" si="12"/>
        <v>24283.5</v>
      </c>
      <c r="M8" s="24">
        <f t="shared" si="12"/>
        <v>0</v>
      </c>
      <c r="O8" s="24">
        <f t="shared" ref="O8:Q8" si="13">SUM(O5:O7)</f>
        <v>24283.5</v>
      </c>
      <c r="P8" s="24">
        <f t="shared" si="13"/>
        <v>0</v>
      </c>
      <c r="Q8" s="24">
        <f t="shared" si="13"/>
        <v>0</v>
      </c>
      <c r="S8" s="24">
        <f t="shared" ref="S8:Y8" si="14">SUM(S5:S7)</f>
        <v>24283.5</v>
      </c>
      <c r="T8" s="24">
        <f t="shared" si="14"/>
        <v>-24283.5</v>
      </c>
      <c r="U8" s="24">
        <f t="shared" si="14"/>
        <v>0</v>
      </c>
      <c r="W8" s="24">
        <f t="shared" si="14"/>
        <v>0</v>
      </c>
      <c r="Y8" s="24">
        <f t="shared" si="14"/>
        <v>0</v>
      </c>
      <c r="AC8" s="192"/>
    </row>
    <row r="9" spans="2:31" ht="6.6" customHeight="1" x14ac:dyDescent="0.25">
      <c r="B9" s="643"/>
      <c r="C9" s="4"/>
      <c r="D9" s="15"/>
      <c r="E9" s="17"/>
      <c r="F9" s="15"/>
      <c r="G9" s="15"/>
      <c r="H9" s="15"/>
      <c r="I9" s="17"/>
      <c r="J9" s="17"/>
      <c r="K9" s="15"/>
      <c r="L9" s="15"/>
      <c r="M9" s="15"/>
      <c r="N9" s="4"/>
      <c r="O9" s="15"/>
      <c r="P9" s="16"/>
      <c r="Q9" s="15"/>
      <c r="R9" s="4"/>
      <c r="S9" s="15"/>
      <c r="T9" s="16"/>
      <c r="U9" s="15"/>
    </row>
    <row r="10" spans="2:31" x14ac:dyDescent="0.25">
      <c r="B10" s="643"/>
      <c r="C10" s="4" t="s">
        <v>17</v>
      </c>
      <c r="D10" s="586" t="s">
        <v>506</v>
      </c>
      <c r="E10" s="17"/>
      <c r="F10" s="586" t="s">
        <v>502</v>
      </c>
      <c r="G10" s="15">
        <f>IF(F10&gt;0,+D10/F10,0)</f>
        <v>1060.5</v>
      </c>
      <c r="H10" s="15"/>
      <c r="I10" s="587">
        <v>0</v>
      </c>
      <c r="J10" s="17"/>
      <c r="K10" s="15">
        <f>+G10</f>
        <v>1060.5</v>
      </c>
      <c r="L10" s="15">
        <f>+D10-K10</f>
        <v>1060.5</v>
      </c>
      <c r="M10" s="15">
        <f t="shared" ref="M10:M19" si="15">IF(I10="oui",K10,0)</f>
        <v>0</v>
      </c>
      <c r="N10" s="4"/>
      <c r="O10" s="15">
        <f>+K10</f>
        <v>1060.5</v>
      </c>
      <c r="P10" s="15">
        <f t="shared" ref="P10:P19" si="16">+L10-O10</f>
        <v>0</v>
      </c>
      <c r="Q10" s="15">
        <f t="shared" ref="Q10:Q19" si="17">IF(I10="oui",O10,0)</f>
        <v>0</v>
      </c>
      <c r="R10" s="4"/>
      <c r="S10" s="15">
        <f>+O10</f>
        <v>1060.5</v>
      </c>
      <c r="T10" s="15">
        <f t="shared" ref="T10:T19" si="18">+P10-S10</f>
        <v>-1060.5</v>
      </c>
      <c r="U10" s="15">
        <f t="shared" ref="U10:U19" si="19">IF(I10="oui",S10,0)</f>
        <v>0</v>
      </c>
      <c r="W10" s="367">
        <f t="shared" ref="W10:W19" si="20">IF(I10="oui",D10,0)</f>
        <v>0</v>
      </c>
      <c r="Y10" s="366">
        <f>IF(I10="oui",+D10*$Z$5/100,0)</f>
        <v>0</v>
      </c>
      <c r="Z10" s="220" t="s">
        <v>322</v>
      </c>
      <c r="AB10" s="630" t="s">
        <v>495</v>
      </c>
      <c r="AC10" s="629" t="s">
        <v>495</v>
      </c>
      <c r="AD10" s="631">
        <f>+('Résultat 1'!H12+'Résultat 1'!H25-'Résultat 1'!D12-'Résultat 1'!D25-'Résultat 1'!D45)*0.8</f>
        <v>0</v>
      </c>
      <c r="AE10" s="629" t="s">
        <v>495</v>
      </c>
    </row>
    <row r="11" spans="2:31" x14ac:dyDescent="0.25">
      <c r="B11" s="643"/>
      <c r="C11" s="4" t="s">
        <v>18</v>
      </c>
      <c r="D11" s="586" t="s">
        <v>507</v>
      </c>
      <c r="E11" s="17"/>
      <c r="F11" s="586" t="s">
        <v>502</v>
      </c>
      <c r="G11" s="15">
        <f t="shared" ref="G11:G19" si="21">IF(F11&gt;0,+D11/F11,0)</f>
        <v>1561.5</v>
      </c>
      <c r="H11" s="15"/>
      <c r="I11" s="587">
        <v>0</v>
      </c>
      <c r="J11" s="17"/>
      <c r="K11" s="15">
        <f t="shared" ref="K11:K19" si="22">+G11</f>
        <v>1561.5</v>
      </c>
      <c r="L11" s="15">
        <f t="shared" ref="L11:L19" si="23">+D11-K11</f>
        <v>1561.5</v>
      </c>
      <c r="M11" s="15">
        <f t="shared" si="15"/>
        <v>0</v>
      </c>
      <c r="N11" s="4"/>
      <c r="O11" s="15">
        <f t="shared" ref="O11:O19" si="24">+K11</f>
        <v>1561.5</v>
      </c>
      <c r="P11" s="15">
        <f t="shared" si="16"/>
        <v>0</v>
      </c>
      <c r="Q11" s="15">
        <f t="shared" si="17"/>
        <v>0</v>
      </c>
      <c r="R11" s="4"/>
      <c r="S11" s="15">
        <f t="shared" ref="S11:S19" si="25">+O11</f>
        <v>1561.5</v>
      </c>
      <c r="T11" s="15">
        <f t="shared" si="18"/>
        <v>-1561.5</v>
      </c>
      <c r="U11" s="15">
        <f t="shared" si="19"/>
        <v>0</v>
      </c>
      <c r="W11" s="367">
        <f t="shared" si="20"/>
        <v>0</v>
      </c>
      <c r="Y11" s="366">
        <f t="shared" ref="Y11:Y19" si="26">IF(I11="oui",+D11*$Z$5/100,0)</f>
        <v>0</v>
      </c>
      <c r="AB11" s="630"/>
      <c r="AC11" s="629"/>
      <c r="AD11" s="632"/>
      <c r="AE11" s="629"/>
    </row>
    <row r="12" spans="2:31" x14ac:dyDescent="0.25">
      <c r="B12" s="643"/>
      <c r="C12" s="4" t="s">
        <v>19</v>
      </c>
      <c r="D12" s="586" t="s">
        <v>508</v>
      </c>
      <c r="E12" s="17"/>
      <c r="F12" s="586" t="s">
        <v>502</v>
      </c>
      <c r="G12" s="15">
        <f t="shared" si="21"/>
        <v>1160.5</v>
      </c>
      <c r="H12" s="15"/>
      <c r="I12" s="587">
        <v>0</v>
      </c>
      <c r="J12" s="17"/>
      <c r="K12" s="15">
        <f t="shared" si="22"/>
        <v>1160.5</v>
      </c>
      <c r="L12" s="15">
        <f t="shared" si="23"/>
        <v>1160.5</v>
      </c>
      <c r="M12" s="15">
        <f t="shared" si="15"/>
        <v>0</v>
      </c>
      <c r="N12" s="4"/>
      <c r="O12" s="15">
        <f t="shared" si="24"/>
        <v>1160.5</v>
      </c>
      <c r="P12" s="15">
        <f t="shared" si="16"/>
        <v>0</v>
      </c>
      <c r="Q12" s="15">
        <f t="shared" si="17"/>
        <v>0</v>
      </c>
      <c r="R12" s="4"/>
      <c r="S12" s="15">
        <f t="shared" si="25"/>
        <v>1160.5</v>
      </c>
      <c r="T12" s="15">
        <f t="shared" si="18"/>
        <v>-1160.5</v>
      </c>
      <c r="U12" s="15">
        <f t="shared" si="19"/>
        <v>0</v>
      </c>
      <c r="W12" s="367">
        <f t="shared" si="20"/>
        <v>0</v>
      </c>
      <c r="Y12" s="366">
        <f t="shared" si="26"/>
        <v>0</v>
      </c>
      <c r="AB12" s="630"/>
      <c r="AC12" s="629"/>
      <c r="AD12" s="632"/>
      <c r="AE12" s="629"/>
    </row>
    <row r="13" spans="2:31" x14ac:dyDescent="0.25">
      <c r="B13" s="643"/>
      <c r="C13" s="17" t="s">
        <v>20</v>
      </c>
      <c r="D13" s="586" t="s">
        <v>509</v>
      </c>
      <c r="E13" s="17"/>
      <c r="F13" s="586" t="s">
        <v>502</v>
      </c>
      <c r="G13" s="15">
        <f t="shared" si="21"/>
        <v>1606.5</v>
      </c>
      <c r="H13" s="15"/>
      <c r="I13" s="587">
        <v>0</v>
      </c>
      <c r="J13" s="17"/>
      <c r="K13" s="15">
        <f t="shared" si="22"/>
        <v>1606.5</v>
      </c>
      <c r="L13" s="15">
        <f t="shared" si="23"/>
        <v>1606.5</v>
      </c>
      <c r="M13" s="15">
        <f t="shared" si="15"/>
        <v>0</v>
      </c>
      <c r="N13" s="4"/>
      <c r="O13" s="15">
        <f t="shared" si="24"/>
        <v>1606.5</v>
      </c>
      <c r="P13" s="15">
        <f t="shared" si="16"/>
        <v>0</v>
      </c>
      <c r="Q13" s="15">
        <f t="shared" si="17"/>
        <v>0</v>
      </c>
      <c r="R13" s="4"/>
      <c r="S13" s="15">
        <f t="shared" si="25"/>
        <v>1606.5</v>
      </c>
      <c r="T13" s="15">
        <f t="shared" si="18"/>
        <v>-1606.5</v>
      </c>
      <c r="U13" s="15">
        <f t="shared" si="19"/>
        <v>0</v>
      </c>
      <c r="W13" s="367">
        <f t="shared" si="20"/>
        <v>0</v>
      </c>
      <c r="Y13" s="366">
        <f t="shared" si="26"/>
        <v>0</v>
      </c>
      <c r="AC13" s="254"/>
    </row>
    <row r="14" spans="2:31" x14ac:dyDescent="0.25">
      <c r="B14" s="643"/>
      <c r="C14" s="17" t="s">
        <v>21</v>
      </c>
      <c r="D14" s="586" t="s">
        <v>505</v>
      </c>
      <c r="E14" s="17"/>
      <c r="F14" s="586" t="s">
        <v>502</v>
      </c>
      <c r="G14" s="15">
        <f t="shared" si="21"/>
        <v>6160.5</v>
      </c>
      <c r="H14" s="15"/>
      <c r="I14" s="587">
        <v>0</v>
      </c>
      <c r="J14" s="17"/>
      <c r="K14" s="15">
        <f t="shared" si="22"/>
        <v>6160.5</v>
      </c>
      <c r="L14" s="15">
        <f t="shared" si="23"/>
        <v>6160.5</v>
      </c>
      <c r="M14" s="15">
        <f t="shared" si="15"/>
        <v>0</v>
      </c>
      <c r="N14" s="4"/>
      <c r="O14" s="15">
        <f t="shared" si="24"/>
        <v>6160.5</v>
      </c>
      <c r="P14" s="15">
        <f t="shared" si="16"/>
        <v>0</v>
      </c>
      <c r="Q14" s="15">
        <f t="shared" si="17"/>
        <v>0</v>
      </c>
      <c r="R14" s="4"/>
      <c r="S14" s="15">
        <f t="shared" si="25"/>
        <v>6160.5</v>
      </c>
      <c r="T14" s="15">
        <f t="shared" si="18"/>
        <v>-6160.5</v>
      </c>
      <c r="U14" s="15">
        <f t="shared" si="19"/>
        <v>0</v>
      </c>
      <c r="W14" s="367">
        <f t="shared" si="20"/>
        <v>0</v>
      </c>
      <c r="Y14" s="366">
        <f t="shared" si="26"/>
        <v>0</v>
      </c>
      <c r="AB14" t="s">
        <v>381</v>
      </c>
      <c r="AC14" s="255" t="e">
        <f>+AB10*AC10/100</f>
        <v>#VALUE!</v>
      </c>
      <c r="AD14" t="s">
        <v>381</v>
      </c>
      <c r="AE14" s="255">
        <f>IF(AD10&gt;0,+AD10*AE10/100,0)</f>
        <v>0</v>
      </c>
    </row>
    <row r="15" spans="2:31" x14ac:dyDescent="0.25">
      <c r="B15" s="643"/>
      <c r="C15" s="4" t="s">
        <v>22</v>
      </c>
      <c r="D15" s="586" t="s">
        <v>510</v>
      </c>
      <c r="E15" s="17"/>
      <c r="F15" s="586" t="s">
        <v>502</v>
      </c>
      <c r="G15" s="15">
        <f t="shared" si="21"/>
        <v>1066</v>
      </c>
      <c r="H15" s="15"/>
      <c r="I15" s="587">
        <v>0</v>
      </c>
      <c r="J15" s="17"/>
      <c r="K15" s="15">
        <f t="shared" si="22"/>
        <v>1066</v>
      </c>
      <c r="L15" s="15">
        <f t="shared" si="23"/>
        <v>1066</v>
      </c>
      <c r="M15" s="15">
        <f t="shared" si="15"/>
        <v>0</v>
      </c>
      <c r="N15" s="4"/>
      <c r="O15" s="15">
        <f t="shared" si="24"/>
        <v>1066</v>
      </c>
      <c r="P15" s="15">
        <f t="shared" si="16"/>
        <v>0</v>
      </c>
      <c r="Q15" s="15">
        <f t="shared" si="17"/>
        <v>0</v>
      </c>
      <c r="R15" s="4"/>
      <c r="S15" s="15">
        <f t="shared" si="25"/>
        <v>1066</v>
      </c>
      <c r="T15" s="15">
        <f t="shared" si="18"/>
        <v>-1066</v>
      </c>
      <c r="U15" s="15">
        <f t="shared" si="19"/>
        <v>0</v>
      </c>
      <c r="W15" s="367">
        <f t="shared" si="20"/>
        <v>0</v>
      </c>
      <c r="Y15" s="366">
        <f t="shared" si="26"/>
        <v>0</v>
      </c>
      <c r="AB15" t="s">
        <v>380</v>
      </c>
      <c r="AC15" s="582" t="s">
        <v>495</v>
      </c>
      <c r="AD15" t="s">
        <v>380</v>
      </c>
      <c r="AE15" s="56">
        <f>IF(('Résultat 1'!H12+'Résultat 1'!H25)&gt;500000,250,0)</f>
        <v>0</v>
      </c>
    </row>
    <row r="16" spans="2:31" x14ac:dyDescent="0.25">
      <c r="B16" s="643"/>
      <c r="C16" s="4" t="s">
        <v>23</v>
      </c>
      <c r="D16" s="586" t="s">
        <v>511</v>
      </c>
      <c r="E16" s="17"/>
      <c r="F16" s="586" t="s">
        <v>502</v>
      </c>
      <c r="G16" s="15">
        <f t="shared" si="21"/>
        <v>6156</v>
      </c>
      <c r="H16" s="15"/>
      <c r="I16" s="587">
        <v>0</v>
      </c>
      <c r="J16" s="17"/>
      <c r="K16" s="15">
        <f t="shared" si="22"/>
        <v>6156</v>
      </c>
      <c r="L16" s="15">
        <f t="shared" si="23"/>
        <v>6156</v>
      </c>
      <c r="M16" s="15">
        <f t="shared" si="15"/>
        <v>0</v>
      </c>
      <c r="N16" s="4"/>
      <c r="O16" s="15">
        <f t="shared" si="24"/>
        <v>6156</v>
      </c>
      <c r="P16" s="15">
        <f t="shared" si="16"/>
        <v>0</v>
      </c>
      <c r="Q16" s="15">
        <f t="shared" si="17"/>
        <v>0</v>
      </c>
      <c r="R16" s="4"/>
      <c r="S16" s="15">
        <f t="shared" si="25"/>
        <v>6156</v>
      </c>
      <c r="T16" s="15">
        <f t="shared" si="18"/>
        <v>-6156</v>
      </c>
      <c r="U16" s="15">
        <f t="shared" si="19"/>
        <v>0</v>
      </c>
      <c r="W16" s="367">
        <f t="shared" si="20"/>
        <v>0</v>
      </c>
      <c r="Y16" s="366">
        <f t="shared" si="26"/>
        <v>0</v>
      </c>
      <c r="AC16" s="254"/>
    </row>
    <row r="17" spans="2:34" x14ac:dyDescent="0.25">
      <c r="B17" s="643"/>
      <c r="C17" s="4" t="s">
        <v>24</v>
      </c>
      <c r="D17" s="586" t="s">
        <v>512</v>
      </c>
      <c r="E17" s="17"/>
      <c r="F17" s="586" t="s">
        <v>502</v>
      </c>
      <c r="G17" s="15">
        <f t="shared" si="21"/>
        <v>160660.5</v>
      </c>
      <c r="H17" s="15"/>
      <c r="I17" s="587">
        <v>0</v>
      </c>
      <c r="J17" s="17"/>
      <c r="K17" s="15">
        <f t="shared" si="22"/>
        <v>160660.5</v>
      </c>
      <c r="L17" s="15">
        <f t="shared" si="23"/>
        <v>160660.5</v>
      </c>
      <c r="M17" s="15">
        <f t="shared" si="15"/>
        <v>0</v>
      </c>
      <c r="N17" s="4"/>
      <c r="O17" s="15">
        <f t="shared" si="24"/>
        <v>160660.5</v>
      </c>
      <c r="P17" s="15">
        <f t="shared" si="16"/>
        <v>0</v>
      </c>
      <c r="Q17" s="15">
        <f t="shared" si="17"/>
        <v>0</v>
      </c>
      <c r="R17" s="4"/>
      <c r="S17" s="15">
        <f t="shared" si="25"/>
        <v>160660.5</v>
      </c>
      <c r="T17" s="15">
        <f t="shared" si="18"/>
        <v>-160660.5</v>
      </c>
      <c r="U17" s="15">
        <f t="shared" si="19"/>
        <v>0</v>
      </c>
      <c r="W17" s="367">
        <f t="shared" si="20"/>
        <v>0</v>
      </c>
      <c r="Y17" s="366">
        <f t="shared" si="26"/>
        <v>0</v>
      </c>
      <c r="AB17" s="256" t="s">
        <v>382</v>
      </c>
      <c r="AC17" s="257" t="e">
        <f>IF(AC14&gt;AC15,AC14,AC15)</f>
        <v>#VALUE!</v>
      </c>
      <c r="AD17" s="256" t="s">
        <v>382</v>
      </c>
      <c r="AE17" s="257">
        <f>+AE14+AE15</f>
        <v>0</v>
      </c>
    </row>
    <row r="18" spans="2:34" x14ac:dyDescent="0.25">
      <c r="B18" s="643"/>
      <c r="C18" s="4" t="s">
        <v>25</v>
      </c>
      <c r="D18" s="586" t="s">
        <v>513</v>
      </c>
      <c r="E18" s="17"/>
      <c r="F18" s="586" t="s">
        <v>502</v>
      </c>
      <c r="G18" s="15">
        <f t="shared" si="21"/>
        <v>106606.5</v>
      </c>
      <c r="H18" s="15"/>
      <c r="I18" s="587">
        <v>0</v>
      </c>
      <c r="J18" s="17"/>
      <c r="K18" s="15">
        <f t="shared" si="22"/>
        <v>106606.5</v>
      </c>
      <c r="L18" s="15">
        <f t="shared" si="23"/>
        <v>106606.5</v>
      </c>
      <c r="M18" s="15">
        <f t="shared" si="15"/>
        <v>0</v>
      </c>
      <c r="N18" s="4"/>
      <c r="O18" s="15">
        <f t="shared" si="24"/>
        <v>106606.5</v>
      </c>
      <c r="P18" s="15">
        <f t="shared" si="16"/>
        <v>0</v>
      </c>
      <c r="Q18" s="15">
        <f t="shared" si="17"/>
        <v>0</v>
      </c>
      <c r="R18" s="4"/>
      <c r="S18" s="15">
        <f t="shared" si="25"/>
        <v>106606.5</v>
      </c>
      <c r="T18" s="15">
        <f t="shared" si="18"/>
        <v>-106606.5</v>
      </c>
      <c r="U18" s="15">
        <f t="shared" si="19"/>
        <v>0</v>
      </c>
      <c r="W18" s="367">
        <f t="shared" si="20"/>
        <v>0</v>
      </c>
      <c r="Y18" s="366">
        <f t="shared" si="26"/>
        <v>0</v>
      </c>
    </row>
    <row r="19" spans="2:34" x14ac:dyDescent="0.25">
      <c r="B19" s="643"/>
      <c r="C19" s="4" t="s">
        <v>26</v>
      </c>
      <c r="D19" s="586" t="s">
        <v>514</v>
      </c>
      <c r="E19" s="17"/>
      <c r="F19" s="586" t="s">
        <v>502</v>
      </c>
      <c r="G19" s="15">
        <f t="shared" si="21"/>
        <v>61606.5</v>
      </c>
      <c r="H19" s="15"/>
      <c r="I19" s="587">
        <v>0</v>
      </c>
      <c r="J19" s="17"/>
      <c r="K19" s="15">
        <f t="shared" si="22"/>
        <v>61606.5</v>
      </c>
      <c r="L19" s="15">
        <f t="shared" si="23"/>
        <v>61606.5</v>
      </c>
      <c r="M19" s="15">
        <f t="shared" si="15"/>
        <v>0</v>
      </c>
      <c r="N19" s="4"/>
      <c r="O19" s="15">
        <f t="shared" si="24"/>
        <v>61606.5</v>
      </c>
      <c r="P19" s="15">
        <f t="shared" si="16"/>
        <v>0</v>
      </c>
      <c r="Q19" s="15">
        <f t="shared" si="17"/>
        <v>0</v>
      </c>
      <c r="R19" s="4"/>
      <c r="S19" s="15">
        <f t="shared" si="25"/>
        <v>61606.5</v>
      </c>
      <c r="T19" s="15">
        <f t="shared" si="18"/>
        <v>-61606.5</v>
      </c>
      <c r="U19" s="15">
        <f t="shared" si="19"/>
        <v>0</v>
      </c>
      <c r="W19" s="367">
        <f t="shared" si="20"/>
        <v>0</v>
      </c>
      <c r="Y19" s="366">
        <f t="shared" si="26"/>
        <v>0</v>
      </c>
      <c r="AC19" s="626" t="s">
        <v>384</v>
      </c>
      <c r="AD19" s="627" t="e">
        <f>+AC17+AE17</f>
        <v>#VALUE!</v>
      </c>
    </row>
    <row r="20" spans="2:34" s="2" customFormat="1" x14ac:dyDescent="0.25">
      <c r="B20" s="643"/>
      <c r="C20" s="2" t="s">
        <v>27</v>
      </c>
      <c r="D20" s="468">
        <f>SUM(D10:D19)</f>
        <v>0</v>
      </c>
      <c r="E20" s="469"/>
      <c r="F20" s="468"/>
      <c r="G20" s="468">
        <f>SUM(G10:G19)</f>
        <v>347645</v>
      </c>
      <c r="H20" s="468"/>
      <c r="I20" s="469"/>
      <c r="J20" s="469"/>
      <c r="K20" s="24">
        <f t="shared" ref="K20:M20" si="27">SUM(K10:K19)</f>
        <v>347645</v>
      </c>
      <c r="L20" s="24">
        <f t="shared" si="27"/>
        <v>347645</v>
      </c>
      <c r="M20" s="24">
        <f t="shared" si="27"/>
        <v>0</v>
      </c>
      <c r="O20" s="24">
        <f t="shared" ref="O20:Q20" si="28">SUM(O10:O19)</f>
        <v>347645</v>
      </c>
      <c r="P20" s="25">
        <f t="shared" si="28"/>
        <v>0</v>
      </c>
      <c r="Q20" s="24">
        <f t="shared" si="28"/>
        <v>0</v>
      </c>
      <c r="S20" s="24">
        <f t="shared" ref="S20:Y20" si="29">SUM(S10:S19)</f>
        <v>347645</v>
      </c>
      <c r="T20" s="25">
        <f t="shared" si="29"/>
        <v>-347645</v>
      </c>
      <c r="U20" s="24">
        <f t="shared" si="29"/>
        <v>0</v>
      </c>
      <c r="W20" s="24">
        <f t="shared" si="29"/>
        <v>0</v>
      </c>
      <c r="Y20" s="24">
        <f t="shared" si="29"/>
        <v>0</v>
      </c>
      <c r="AC20" s="626"/>
      <c r="AD20" s="628"/>
    </row>
    <row r="21" spans="2:34" ht="3.6" customHeight="1" x14ac:dyDescent="0.25">
      <c r="B21" s="643"/>
      <c r="C21" s="4"/>
      <c r="D21" s="15"/>
      <c r="E21" s="17"/>
      <c r="F21" s="15"/>
      <c r="G21" s="15"/>
      <c r="H21" s="15"/>
      <c r="I21" s="17"/>
      <c r="J21" s="17"/>
      <c r="K21" s="15"/>
      <c r="L21" s="15"/>
      <c r="M21" s="15"/>
      <c r="N21" s="4"/>
      <c r="O21" s="15"/>
      <c r="P21" s="16"/>
      <c r="Q21" s="15"/>
      <c r="R21" s="4"/>
      <c r="S21" s="15"/>
      <c r="T21" s="16"/>
      <c r="U21" s="15"/>
    </row>
    <row r="22" spans="2:34" x14ac:dyDescent="0.25">
      <c r="B22" s="643"/>
      <c r="C22" s="4" t="s">
        <v>28</v>
      </c>
      <c r="D22" s="586" t="s">
        <v>515</v>
      </c>
      <c r="E22" s="17"/>
      <c r="F22" s="608">
        <v>0</v>
      </c>
      <c r="G22" s="15">
        <f>IF(F22&gt;0,+D22/F22,0)</f>
        <v>0</v>
      </c>
      <c r="H22" s="15"/>
      <c r="I22" s="587">
        <v>0</v>
      </c>
      <c r="J22" s="17"/>
      <c r="K22" s="15">
        <f>+G22</f>
        <v>0</v>
      </c>
      <c r="L22" s="15">
        <f>+D22-K22</f>
        <v>312321</v>
      </c>
      <c r="M22" s="15">
        <f t="shared" ref="M22:M24" si="30">IF(I22="oui",K22,0)</f>
        <v>0</v>
      </c>
      <c r="N22" s="4"/>
      <c r="O22" s="15">
        <f>+K22</f>
        <v>0</v>
      </c>
      <c r="P22" s="15">
        <f t="shared" ref="P22:P24" si="31">+L22-O22</f>
        <v>312321</v>
      </c>
      <c r="Q22" s="15">
        <f t="shared" ref="Q22:Q24" si="32">IF(I22="oui",O22,0)</f>
        <v>0</v>
      </c>
      <c r="R22" s="4"/>
      <c r="S22" s="15">
        <f>+O22</f>
        <v>0</v>
      </c>
      <c r="T22" s="15">
        <f t="shared" ref="T22:T24" si="33">+P22-S22</f>
        <v>312321</v>
      </c>
      <c r="U22" s="15">
        <f t="shared" ref="U22:U24" si="34">IF(I22="oui",S22,0)</f>
        <v>0</v>
      </c>
      <c r="W22" s="367">
        <f t="shared" ref="W22:W24" si="35">IF(I22="oui",D22,0)</f>
        <v>0</v>
      </c>
      <c r="Y22" s="377">
        <f t="shared" ref="Y22:Y24" si="36">IF(I22="oui",+D22*$Z$5/100,0)</f>
        <v>0</v>
      </c>
      <c r="Z22" s="220" t="s">
        <v>322</v>
      </c>
    </row>
    <row r="23" spans="2:34" x14ac:dyDescent="0.25">
      <c r="B23" s="643"/>
      <c r="C23" s="4" t="s">
        <v>29</v>
      </c>
      <c r="D23" s="586" t="s">
        <v>516</v>
      </c>
      <c r="E23" s="17"/>
      <c r="F23" s="608">
        <v>0</v>
      </c>
      <c r="G23" s="15">
        <f t="shared" ref="G23:G24" si="37">IF(F23&gt;0,+D23/F23,0)</f>
        <v>0</v>
      </c>
      <c r="H23" s="15"/>
      <c r="I23" s="587">
        <v>0</v>
      </c>
      <c r="J23" s="17"/>
      <c r="K23" s="15">
        <f t="shared" ref="K23:K24" si="38">+G23</f>
        <v>0</v>
      </c>
      <c r="L23" s="15">
        <f t="shared" ref="L23:L24" si="39">+D23-K23</f>
        <v>21321</v>
      </c>
      <c r="M23" s="15">
        <f t="shared" si="30"/>
        <v>0</v>
      </c>
      <c r="N23" s="4"/>
      <c r="O23" s="15">
        <f t="shared" ref="O23:O24" si="40">+K23</f>
        <v>0</v>
      </c>
      <c r="P23" s="15">
        <f t="shared" si="31"/>
        <v>21321</v>
      </c>
      <c r="Q23" s="15">
        <f t="shared" si="32"/>
        <v>0</v>
      </c>
      <c r="R23" s="4"/>
      <c r="S23" s="15">
        <f t="shared" ref="S23:S24" si="41">+O23</f>
        <v>0</v>
      </c>
      <c r="T23" s="15">
        <f t="shared" si="33"/>
        <v>21321</v>
      </c>
      <c r="U23" s="15">
        <f t="shared" si="34"/>
        <v>0</v>
      </c>
      <c r="W23" s="367">
        <f t="shared" si="35"/>
        <v>0</v>
      </c>
      <c r="Y23" s="377">
        <f t="shared" si="36"/>
        <v>0</v>
      </c>
    </row>
    <row r="24" spans="2:34" x14ac:dyDescent="0.25">
      <c r="B24" s="643"/>
      <c r="C24" s="4" t="s">
        <v>30</v>
      </c>
      <c r="D24" s="586" t="s">
        <v>517</v>
      </c>
      <c r="E24" s="17"/>
      <c r="F24" s="608">
        <v>0</v>
      </c>
      <c r="G24" s="15">
        <f t="shared" si="37"/>
        <v>0</v>
      </c>
      <c r="H24" s="15"/>
      <c r="I24" s="587">
        <v>0</v>
      </c>
      <c r="J24" s="17"/>
      <c r="K24" s="15">
        <f t="shared" si="38"/>
        <v>0</v>
      </c>
      <c r="L24" s="15">
        <f t="shared" si="39"/>
        <v>23213</v>
      </c>
      <c r="M24" s="15">
        <f t="shared" si="30"/>
        <v>0</v>
      </c>
      <c r="N24" s="4"/>
      <c r="O24" s="15">
        <f t="shared" si="40"/>
        <v>0</v>
      </c>
      <c r="P24" s="15">
        <f t="shared" si="31"/>
        <v>23213</v>
      </c>
      <c r="Q24" s="15">
        <f t="shared" si="32"/>
        <v>0</v>
      </c>
      <c r="R24" s="4"/>
      <c r="S24" s="15">
        <f t="shared" si="41"/>
        <v>0</v>
      </c>
      <c r="T24" s="15">
        <f t="shared" si="33"/>
        <v>23213</v>
      </c>
      <c r="U24" s="15">
        <f t="shared" si="34"/>
        <v>0</v>
      </c>
      <c r="W24" s="367">
        <f t="shared" si="35"/>
        <v>0</v>
      </c>
      <c r="Y24" s="377">
        <f t="shared" si="36"/>
        <v>0</v>
      </c>
      <c r="Z24" s="220" t="s">
        <v>322</v>
      </c>
    </row>
    <row r="25" spans="2:34" s="2" customFormat="1" x14ac:dyDescent="0.25">
      <c r="B25" s="643"/>
      <c r="C25" s="2" t="s">
        <v>31</v>
      </c>
      <c r="D25" s="25">
        <f>SUM(D22:D24)</f>
        <v>0</v>
      </c>
      <c r="F25" s="25"/>
      <c r="G25" s="25">
        <f>SUM(G22:G24)</f>
        <v>0</v>
      </c>
      <c r="H25" s="25"/>
      <c r="K25" s="25">
        <f t="shared" ref="K25:M25" si="42">SUM(K22:K24)</f>
        <v>0</v>
      </c>
      <c r="L25" s="24">
        <f t="shared" si="42"/>
        <v>356855</v>
      </c>
      <c r="M25" s="24">
        <f t="shared" si="42"/>
        <v>0</v>
      </c>
      <c r="O25" s="24">
        <f t="shared" ref="O25:Q25" si="43">SUM(O22:O24)</f>
        <v>0</v>
      </c>
      <c r="P25" s="25">
        <f t="shared" si="43"/>
        <v>356855</v>
      </c>
      <c r="Q25" s="24">
        <f t="shared" si="43"/>
        <v>0</v>
      </c>
      <c r="S25" s="25">
        <f t="shared" ref="S25:Y25" si="44">SUM(S22:S24)</f>
        <v>0</v>
      </c>
      <c r="T25" s="25">
        <f t="shared" si="44"/>
        <v>356855</v>
      </c>
      <c r="U25" s="25">
        <f t="shared" si="44"/>
        <v>0</v>
      </c>
      <c r="W25" s="25">
        <f t="shared" si="44"/>
        <v>0</v>
      </c>
      <c r="Y25" s="25">
        <f t="shared" si="44"/>
        <v>0</v>
      </c>
      <c r="AH25"/>
    </row>
    <row r="26" spans="2:34" ht="3.6" customHeight="1" x14ac:dyDescent="0.25">
      <c r="B26" s="643"/>
      <c r="C26" s="4"/>
      <c r="D26" s="16"/>
      <c r="E26" s="4"/>
      <c r="F26" s="16"/>
      <c r="G26" s="16"/>
      <c r="H26" s="16"/>
      <c r="I26" s="4"/>
      <c r="J26" s="4"/>
      <c r="K26" s="16"/>
      <c r="L26" s="15"/>
      <c r="M26" s="15"/>
      <c r="N26" s="4"/>
      <c r="O26" s="16"/>
      <c r="P26" s="16"/>
      <c r="Q26" s="15"/>
      <c r="R26" s="4"/>
      <c r="S26" s="16"/>
      <c r="T26" s="16"/>
      <c r="U26" s="15"/>
    </row>
    <row r="27" spans="2:34" s="26" customFormat="1" ht="15.75" x14ac:dyDescent="0.25">
      <c r="B27" s="643"/>
      <c r="C27" s="27" t="s">
        <v>32</v>
      </c>
      <c r="D27" s="28">
        <f>+D8+D20+D25</f>
        <v>0</v>
      </c>
      <c r="E27" s="27"/>
      <c r="F27" s="28"/>
      <c r="G27" s="28">
        <f>+G8+G20+G25</f>
        <v>371928.5</v>
      </c>
      <c r="H27" s="28"/>
      <c r="I27" s="27"/>
      <c r="J27" s="27"/>
      <c r="K27" s="28">
        <f t="shared" ref="K27:L27" si="45">+K8+K20+K25</f>
        <v>371928.5</v>
      </c>
      <c r="L27" s="28">
        <f t="shared" si="45"/>
        <v>728783.5</v>
      </c>
      <c r="M27" s="28">
        <f t="shared" ref="M27" si="46">+M8+M20+M25</f>
        <v>0</v>
      </c>
      <c r="N27" s="27"/>
      <c r="O27" s="28">
        <f t="shared" ref="O27:Q27" si="47">+O8+O20+O25</f>
        <v>371928.5</v>
      </c>
      <c r="P27" s="28">
        <f t="shared" si="47"/>
        <v>356855</v>
      </c>
      <c r="Q27" s="28">
        <f t="shared" si="47"/>
        <v>0</v>
      </c>
      <c r="R27" s="27"/>
      <c r="S27" s="28">
        <f t="shared" ref="S27:Y27" si="48">+S8+S20+S25</f>
        <v>371928.5</v>
      </c>
      <c r="T27" s="28">
        <f t="shared" si="48"/>
        <v>-15073.5</v>
      </c>
      <c r="U27" s="28">
        <f t="shared" si="48"/>
        <v>0</v>
      </c>
      <c r="W27" s="28">
        <f t="shared" si="48"/>
        <v>0</v>
      </c>
      <c r="Y27" s="28">
        <f t="shared" si="48"/>
        <v>0</v>
      </c>
    </row>
    <row r="28" spans="2:34" ht="4.9000000000000004" customHeight="1" x14ac:dyDescent="0.25"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AB28" s="26"/>
    </row>
    <row r="29" spans="2:34" ht="15.75" x14ac:dyDescent="0.25">
      <c r="B29" s="644" t="s">
        <v>33</v>
      </c>
      <c r="C29" s="4" t="s">
        <v>13</v>
      </c>
      <c r="D29" s="586" t="s">
        <v>518</v>
      </c>
      <c r="E29" s="17"/>
      <c r="F29" s="586" t="s">
        <v>502</v>
      </c>
      <c r="G29" s="15">
        <f>IF(F29&gt;0,+D29/F29,0)</f>
        <v>28273</v>
      </c>
      <c r="H29" s="15"/>
      <c r="I29" s="587">
        <v>0</v>
      </c>
      <c r="J29" s="4"/>
      <c r="K29" s="15"/>
      <c r="L29" s="15"/>
      <c r="M29" s="15"/>
      <c r="N29" s="4"/>
      <c r="O29" s="15">
        <f>+G29</f>
        <v>28273</v>
      </c>
      <c r="P29" s="15">
        <f>+D29-O29</f>
        <v>28273</v>
      </c>
      <c r="Q29" s="15">
        <f>IF(I29="oui",O29,0)</f>
        <v>0</v>
      </c>
      <c r="R29" s="4"/>
      <c r="S29" s="15">
        <f>+O29</f>
        <v>28273</v>
      </c>
      <c r="T29" s="15">
        <f>+P29-S29</f>
        <v>0</v>
      </c>
      <c r="U29" s="15">
        <f>IF(I29="oui",S29,0)</f>
        <v>0</v>
      </c>
      <c r="Y29" s="213">
        <f>+D29*$Z$29/100</f>
        <v>0</v>
      </c>
      <c r="Z29" s="588"/>
      <c r="AB29" s="26"/>
    </row>
    <row r="30" spans="2:34" ht="15.75" x14ac:dyDescent="0.25">
      <c r="B30" s="644"/>
      <c r="C30" s="4" t="s">
        <v>14</v>
      </c>
      <c r="D30" s="586" t="s">
        <v>519</v>
      </c>
      <c r="E30" s="17"/>
      <c r="F30" s="586" t="s">
        <v>502</v>
      </c>
      <c r="G30" s="15">
        <f t="shared" ref="G30:G31" si="49">IF(F30&gt;0,+D30/F30,0)</f>
        <v>322827</v>
      </c>
      <c r="H30" s="15"/>
      <c r="I30" s="587">
        <v>0</v>
      </c>
      <c r="J30" s="4"/>
      <c r="K30" s="15"/>
      <c r="L30" s="15"/>
      <c r="M30" s="15"/>
      <c r="N30" s="4"/>
      <c r="O30" s="15">
        <f t="shared" ref="O30:O31" si="50">+G30</f>
        <v>322827</v>
      </c>
      <c r="P30" s="15">
        <f t="shared" ref="P30:P31" si="51">+D30-O30</f>
        <v>322827</v>
      </c>
      <c r="Q30" s="15">
        <f t="shared" ref="Q30:Q31" si="52">IF(I30="oui",O30,0)</f>
        <v>0</v>
      </c>
      <c r="R30" s="4"/>
      <c r="S30" s="15">
        <f t="shared" ref="S30:S31" si="53">+O30</f>
        <v>322827</v>
      </c>
      <c r="T30" s="15">
        <f t="shared" ref="T30:T31" si="54">+P30-S30</f>
        <v>0</v>
      </c>
      <c r="U30" s="15">
        <f t="shared" ref="U30:U31" si="55">IF(I30="oui",S30,0)</f>
        <v>0</v>
      </c>
      <c r="Y30" s="213" t="s">
        <v>9</v>
      </c>
      <c r="Z30" s="220" t="s">
        <v>322</v>
      </c>
      <c r="AB30" s="26"/>
    </row>
    <row r="31" spans="2:34" ht="15.75" x14ac:dyDescent="0.25">
      <c r="B31" s="644"/>
      <c r="C31" s="4" t="s">
        <v>15</v>
      </c>
      <c r="D31" s="586" t="s">
        <v>520</v>
      </c>
      <c r="E31" s="17"/>
      <c r="F31" s="586" t="s">
        <v>502</v>
      </c>
      <c r="G31" s="15">
        <f t="shared" si="49"/>
        <v>27327</v>
      </c>
      <c r="H31" s="15"/>
      <c r="I31" s="587">
        <v>0</v>
      </c>
      <c r="J31" s="4"/>
      <c r="K31" s="15"/>
      <c r="L31" s="15"/>
      <c r="M31" s="15"/>
      <c r="N31" s="4"/>
      <c r="O31" s="15">
        <f t="shared" si="50"/>
        <v>27327</v>
      </c>
      <c r="P31" s="15">
        <f t="shared" si="51"/>
        <v>27327</v>
      </c>
      <c r="Q31" s="15">
        <f t="shared" si="52"/>
        <v>0</v>
      </c>
      <c r="R31" s="4"/>
      <c r="S31" s="15">
        <f t="shared" si="53"/>
        <v>27327</v>
      </c>
      <c r="T31" s="15">
        <f t="shared" si="54"/>
        <v>0</v>
      </c>
      <c r="U31" s="15">
        <f t="shared" si="55"/>
        <v>0</v>
      </c>
      <c r="Y31" s="213">
        <f t="shared" ref="Y31" si="56">+D31*$Z$29/100</f>
        <v>0</v>
      </c>
      <c r="AB31" s="26"/>
    </row>
    <row r="32" spans="2:34" s="2" customFormat="1" ht="15.75" x14ac:dyDescent="0.25">
      <c r="B32" s="644"/>
      <c r="C32" s="2" t="s">
        <v>16</v>
      </c>
      <c r="D32" s="468">
        <f>SUM(D29:D31)</f>
        <v>0</v>
      </c>
      <c r="E32" s="469"/>
      <c r="F32" s="468"/>
      <c r="G32" s="468">
        <f>SUM(G29:G31)</f>
        <v>378427</v>
      </c>
      <c r="H32" s="468"/>
      <c r="I32" s="469"/>
      <c r="K32" s="24"/>
      <c r="L32" s="24"/>
      <c r="M32" s="24"/>
      <c r="O32" s="24">
        <f t="shared" ref="O32" si="57">SUM(O29:O31)</f>
        <v>378427</v>
      </c>
      <c r="P32" s="24">
        <f t="shared" ref="P32" si="58">SUM(P29:P31)</f>
        <v>378427</v>
      </c>
      <c r="Q32" s="24">
        <f t="shared" ref="Q32" si="59">SUM(Q29:Q31)</f>
        <v>0</v>
      </c>
      <c r="S32" s="24">
        <f t="shared" ref="S32" si="60">SUM(S29:S31)</f>
        <v>378427</v>
      </c>
      <c r="T32" s="24">
        <f t="shared" ref="T32" si="61">SUM(T29:T31)</f>
        <v>0</v>
      </c>
      <c r="U32" s="24">
        <f t="shared" ref="U32" si="62">SUM(U29:U31)</f>
        <v>0</v>
      </c>
      <c r="AB32" s="26"/>
    </row>
    <row r="33" spans="2:31" ht="3.6" customHeight="1" x14ac:dyDescent="0.25">
      <c r="B33" s="644"/>
      <c r="C33" s="4"/>
      <c r="D33" s="15"/>
      <c r="E33" s="17"/>
      <c r="F33" s="15"/>
      <c r="G33" s="15"/>
      <c r="H33" s="15"/>
      <c r="I33" s="17"/>
      <c r="J33" s="4"/>
      <c r="K33" s="15"/>
      <c r="L33" s="15"/>
      <c r="M33" s="15"/>
      <c r="N33" s="4"/>
      <c r="O33" s="15"/>
      <c r="P33" s="16"/>
      <c r="Q33" s="15"/>
      <c r="R33" s="4"/>
      <c r="S33" s="15"/>
      <c r="T33" s="16"/>
      <c r="U33" s="15"/>
      <c r="AB33" s="26"/>
    </row>
    <row r="34" spans="2:31" x14ac:dyDescent="0.25">
      <c r="B34" s="644"/>
      <c r="C34" s="4" t="s">
        <v>17</v>
      </c>
      <c r="D34" s="586" t="s">
        <v>521</v>
      </c>
      <c r="E34" s="17"/>
      <c r="F34" s="586" t="s">
        <v>502</v>
      </c>
      <c r="G34" s="15">
        <f>IF(F34&gt;0,+D34/F34,0)</f>
        <v>273273</v>
      </c>
      <c r="H34" s="15"/>
      <c r="I34" s="587">
        <v>0</v>
      </c>
      <c r="J34" s="4"/>
      <c r="K34" s="15"/>
      <c r="L34" s="15"/>
      <c r="M34" s="15"/>
      <c r="N34" s="4"/>
      <c r="O34" s="15">
        <f t="shared" ref="O34:O43" si="63">+G34</f>
        <v>273273</v>
      </c>
      <c r="P34" s="15">
        <f t="shared" ref="P34:P43" si="64">+D34-O34</f>
        <v>273273</v>
      </c>
      <c r="Q34" s="15">
        <f t="shared" ref="Q34:Q43" si="65">IF(I34="oui",O34,0)</f>
        <v>0</v>
      </c>
      <c r="R34" s="4"/>
      <c r="S34" s="15">
        <f>+O34</f>
        <v>273273</v>
      </c>
      <c r="T34" s="15">
        <f t="shared" ref="T34:T43" si="66">+P34-S34</f>
        <v>0</v>
      </c>
      <c r="U34" s="15">
        <f t="shared" ref="U34:U43" si="67">IF(I34="oui",S34,0)</f>
        <v>0</v>
      </c>
      <c r="Y34" s="213">
        <v>0</v>
      </c>
      <c r="Z34" s="220" t="s">
        <v>322</v>
      </c>
      <c r="AB34" s="630" t="s">
        <v>495</v>
      </c>
      <c r="AC34" s="629" t="s">
        <v>495</v>
      </c>
      <c r="AD34" s="631">
        <f>+('Résultat 2'!H12+'Résultat 2'!H25-'Résultat 2'!D12-'Résultat 2'!D25-'Résultat 2'!D45)*0.8</f>
        <v>0</v>
      </c>
      <c r="AE34" s="629" t="s">
        <v>495</v>
      </c>
    </row>
    <row r="35" spans="2:31" x14ac:dyDescent="0.25">
      <c r="B35" s="644"/>
      <c r="C35" s="4" t="s">
        <v>18</v>
      </c>
      <c r="D35" s="586" t="s">
        <v>522</v>
      </c>
      <c r="E35" s="17"/>
      <c r="F35" s="586" t="s">
        <v>502</v>
      </c>
      <c r="G35" s="15">
        <f t="shared" ref="G35:G43" si="68">IF(F35&gt;0,+D35/F35,0)</f>
        <v>32732.5</v>
      </c>
      <c r="H35" s="15"/>
      <c r="I35" s="587">
        <v>0</v>
      </c>
      <c r="J35" s="4"/>
      <c r="K35" s="15"/>
      <c r="L35" s="15"/>
      <c r="M35" s="15"/>
      <c r="N35" s="4"/>
      <c r="O35" s="15">
        <f t="shared" si="63"/>
        <v>32732.5</v>
      </c>
      <c r="P35" s="15">
        <f t="shared" si="64"/>
        <v>32732.5</v>
      </c>
      <c r="Q35" s="15">
        <f t="shared" si="65"/>
        <v>0</v>
      </c>
      <c r="R35" s="4"/>
      <c r="S35" s="15">
        <f t="shared" ref="S35:S43" si="69">+O35</f>
        <v>32732.5</v>
      </c>
      <c r="T35" s="15">
        <f t="shared" si="66"/>
        <v>0</v>
      </c>
      <c r="U35" s="15">
        <f t="shared" si="67"/>
        <v>0</v>
      </c>
      <c r="Y35" s="213">
        <f t="shared" ref="Y35:Y43" si="70">+D35*$Z$29/100</f>
        <v>0</v>
      </c>
      <c r="AB35" s="630"/>
      <c r="AC35" s="629"/>
      <c r="AD35" s="632"/>
      <c r="AE35" s="629"/>
    </row>
    <row r="36" spans="2:31" x14ac:dyDescent="0.25">
      <c r="B36" s="644"/>
      <c r="C36" s="4" t="s">
        <v>19</v>
      </c>
      <c r="D36" s="586" t="s">
        <v>523</v>
      </c>
      <c r="E36" s="17"/>
      <c r="F36" s="586" t="s">
        <v>502</v>
      </c>
      <c r="G36" s="15">
        <f t="shared" si="68"/>
        <v>228273</v>
      </c>
      <c r="H36" s="15"/>
      <c r="I36" s="587">
        <v>0</v>
      </c>
      <c r="J36" s="4"/>
      <c r="K36" s="15"/>
      <c r="L36" s="15"/>
      <c r="M36" s="15"/>
      <c r="N36" s="4"/>
      <c r="O36" s="15">
        <f t="shared" si="63"/>
        <v>228273</v>
      </c>
      <c r="P36" s="15">
        <f t="shared" si="64"/>
        <v>228273</v>
      </c>
      <c r="Q36" s="15">
        <f t="shared" si="65"/>
        <v>0</v>
      </c>
      <c r="R36" s="4"/>
      <c r="S36" s="15">
        <f t="shared" si="69"/>
        <v>228273</v>
      </c>
      <c r="T36" s="15">
        <f t="shared" si="66"/>
        <v>0</v>
      </c>
      <c r="U36" s="15">
        <f t="shared" si="67"/>
        <v>0</v>
      </c>
      <c r="Y36" s="213">
        <f t="shared" si="70"/>
        <v>0</v>
      </c>
      <c r="AB36" s="630"/>
      <c r="AC36" s="629"/>
      <c r="AD36" s="632"/>
      <c r="AE36" s="629"/>
    </row>
    <row r="37" spans="2:31" x14ac:dyDescent="0.25">
      <c r="B37" s="644"/>
      <c r="C37" s="4" t="s">
        <v>20</v>
      </c>
      <c r="D37" s="586" t="s">
        <v>524</v>
      </c>
      <c r="E37" s="17"/>
      <c r="F37" s="586" t="s">
        <v>502</v>
      </c>
      <c r="G37" s="15">
        <f t="shared" si="68"/>
        <v>227827</v>
      </c>
      <c r="H37" s="15"/>
      <c r="I37" s="587">
        <v>0</v>
      </c>
      <c r="J37" s="4"/>
      <c r="K37" s="15"/>
      <c r="L37" s="15"/>
      <c r="M37" s="15"/>
      <c r="N37" s="4"/>
      <c r="O37" s="15">
        <f t="shared" si="63"/>
        <v>227827</v>
      </c>
      <c r="P37" s="15">
        <f t="shared" si="64"/>
        <v>227827</v>
      </c>
      <c r="Q37" s="15">
        <f t="shared" si="65"/>
        <v>0</v>
      </c>
      <c r="R37" s="4"/>
      <c r="S37" s="15">
        <f t="shared" si="69"/>
        <v>227827</v>
      </c>
      <c r="T37" s="15">
        <f t="shared" si="66"/>
        <v>0</v>
      </c>
      <c r="U37" s="15">
        <f t="shared" si="67"/>
        <v>0</v>
      </c>
      <c r="Y37" s="213">
        <f t="shared" si="70"/>
        <v>0</v>
      </c>
      <c r="AC37" s="254"/>
    </row>
    <row r="38" spans="2:31" x14ac:dyDescent="0.25">
      <c r="B38" s="644"/>
      <c r="C38" s="4" t="s">
        <v>21</v>
      </c>
      <c r="D38" s="586" t="s">
        <v>520</v>
      </c>
      <c r="E38" s="17"/>
      <c r="F38" s="586" t="s">
        <v>502</v>
      </c>
      <c r="G38" s="15">
        <f t="shared" si="68"/>
        <v>27327</v>
      </c>
      <c r="H38" s="15"/>
      <c r="I38" s="587">
        <v>0</v>
      </c>
      <c r="J38" s="4"/>
      <c r="K38" s="15"/>
      <c r="L38" s="15"/>
      <c r="M38" s="15"/>
      <c r="N38" s="4"/>
      <c r="O38" s="15">
        <f t="shared" si="63"/>
        <v>27327</v>
      </c>
      <c r="P38" s="15">
        <f t="shared" si="64"/>
        <v>27327</v>
      </c>
      <c r="Q38" s="15">
        <f t="shared" si="65"/>
        <v>0</v>
      </c>
      <c r="R38" s="4"/>
      <c r="S38" s="15">
        <f t="shared" si="69"/>
        <v>27327</v>
      </c>
      <c r="T38" s="15">
        <f t="shared" si="66"/>
        <v>0</v>
      </c>
      <c r="U38" s="15">
        <f t="shared" si="67"/>
        <v>0</v>
      </c>
      <c r="Y38" s="213">
        <f t="shared" si="70"/>
        <v>0</v>
      </c>
      <c r="AB38" t="s">
        <v>381</v>
      </c>
      <c r="AC38" s="255" t="e">
        <f>+AB34*AC34/100</f>
        <v>#VALUE!</v>
      </c>
      <c r="AD38" t="s">
        <v>381</v>
      </c>
      <c r="AE38" s="255">
        <f>IF(AD34&gt;0,+AD34*AE34/100,0)</f>
        <v>0</v>
      </c>
    </row>
    <row r="39" spans="2:31" x14ac:dyDescent="0.25">
      <c r="B39" s="644"/>
      <c r="C39" s="4" t="s">
        <v>22</v>
      </c>
      <c r="D39" s="586" t="s">
        <v>525</v>
      </c>
      <c r="E39" s="17"/>
      <c r="F39" s="586" t="s">
        <v>502</v>
      </c>
      <c r="G39" s="15">
        <f t="shared" si="68"/>
        <v>27322.5</v>
      </c>
      <c r="H39" s="15"/>
      <c r="I39" s="587">
        <v>0</v>
      </c>
      <c r="J39" s="4"/>
      <c r="K39" s="15"/>
      <c r="L39" s="15"/>
      <c r="M39" s="15"/>
      <c r="N39" s="4"/>
      <c r="O39" s="15">
        <f t="shared" si="63"/>
        <v>27322.5</v>
      </c>
      <c r="P39" s="15">
        <f t="shared" si="64"/>
        <v>27322.5</v>
      </c>
      <c r="Q39" s="15">
        <f t="shared" si="65"/>
        <v>0</v>
      </c>
      <c r="R39" s="4"/>
      <c r="S39" s="15">
        <f t="shared" si="69"/>
        <v>27322.5</v>
      </c>
      <c r="T39" s="15">
        <f t="shared" si="66"/>
        <v>0</v>
      </c>
      <c r="U39" s="15">
        <f t="shared" si="67"/>
        <v>0</v>
      </c>
      <c r="Y39" s="213">
        <f t="shared" si="70"/>
        <v>0</v>
      </c>
      <c r="AB39" t="s">
        <v>380</v>
      </c>
      <c r="AC39" s="582" t="s">
        <v>495</v>
      </c>
      <c r="AD39" t="s">
        <v>380</v>
      </c>
      <c r="AE39" s="56">
        <f>IF(('Résultat 2'!H12+'Résultat 2'!H25)&gt;500000,250,0)</f>
        <v>0</v>
      </c>
    </row>
    <row r="40" spans="2:31" x14ac:dyDescent="0.25">
      <c r="B40" s="644"/>
      <c r="C40" s="4" t="s">
        <v>23</v>
      </c>
      <c r="D40" s="586" t="s">
        <v>523</v>
      </c>
      <c r="E40" s="17"/>
      <c r="F40" s="586" t="s">
        <v>502</v>
      </c>
      <c r="G40" s="15">
        <f t="shared" si="68"/>
        <v>228273</v>
      </c>
      <c r="H40" s="15"/>
      <c r="I40" s="587">
        <v>0</v>
      </c>
      <c r="J40" s="4"/>
      <c r="K40" s="15"/>
      <c r="L40" s="15"/>
      <c r="M40" s="15"/>
      <c r="N40" s="4"/>
      <c r="O40" s="15">
        <f t="shared" si="63"/>
        <v>228273</v>
      </c>
      <c r="P40" s="15">
        <f t="shared" si="64"/>
        <v>228273</v>
      </c>
      <c r="Q40" s="15">
        <f t="shared" si="65"/>
        <v>0</v>
      </c>
      <c r="R40" s="4"/>
      <c r="S40" s="15">
        <f t="shared" si="69"/>
        <v>228273</v>
      </c>
      <c r="T40" s="15">
        <f t="shared" si="66"/>
        <v>0</v>
      </c>
      <c r="U40" s="15">
        <f t="shared" si="67"/>
        <v>0</v>
      </c>
      <c r="Y40" s="213">
        <f t="shared" si="70"/>
        <v>0</v>
      </c>
      <c r="AC40" s="254"/>
    </row>
    <row r="41" spans="2:31" x14ac:dyDescent="0.25">
      <c r="B41" s="644"/>
      <c r="C41" s="4" t="s">
        <v>24</v>
      </c>
      <c r="D41" s="586" t="s">
        <v>526</v>
      </c>
      <c r="E41" s="17"/>
      <c r="F41" s="586" t="s">
        <v>502</v>
      </c>
      <c r="G41" s="15">
        <f t="shared" si="68"/>
        <v>273</v>
      </c>
      <c r="H41" s="15"/>
      <c r="I41" s="587">
        <v>0</v>
      </c>
      <c r="J41" s="4"/>
      <c r="K41" s="15"/>
      <c r="L41" s="15"/>
      <c r="M41" s="15"/>
      <c r="N41" s="4"/>
      <c r="O41" s="15">
        <f t="shared" si="63"/>
        <v>273</v>
      </c>
      <c r="P41" s="15">
        <f t="shared" si="64"/>
        <v>273</v>
      </c>
      <c r="Q41" s="15">
        <f t="shared" si="65"/>
        <v>0</v>
      </c>
      <c r="R41" s="4"/>
      <c r="S41" s="15">
        <f t="shared" si="69"/>
        <v>273</v>
      </c>
      <c r="T41" s="15">
        <f t="shared" si="66"/>
        <v>0</v>
      </c>
      <c r="U41" s="15">
        <f t="shared" si="67"/>
        <v>0</v>
      </c>
      <c r="Y41" s="213">
        <f t="shared" si="70"/>
        <v>0</v>
      </c>
      <c r="AB41" s="256" t="s">
        <v>382</v>
      </c>
      <c r="AC41" s="257" t="e">
        <f>IF(AC38&gt;AC39,AC38,AC39)</f>
        <v>#VALUE!</v>
      </c>
      <c r="AD41" s="256" t="s">
        <v>382</v>
      </c>
      <c r="AE41" s="257">
        <f>+AE38+AE39</f>
        <v>0</v>
      </c>
    </row>
    <row r="42" spans="2:31" x14ac:dyDescent="0.25">
      <c r="B42" s="644"/>
      <c r="C42" s="4" t="s">
        <v>25</v>
      </c>
      <c r="D42" s="586" t="s">
        <v>518</v>
      </c>
      <c r="E42" s="17"/>
      <c r="F42" s="586" t="s">
        <v>502</v>
      </c>
      <c r="G42" s="15">
        <f t="shared" si="68"/>
        <v>28273</v>
      </c>
      <c r="H42" s="15"/>
      <c r="I42" s="587">
        <v>0</v>
      </c>
      <c r="J42" s="4"/>
      <c r="K42" s="15"/>
      <c r="L42" s="15"/>
      <c r="M42" s="15"/>
      <c r="N42" s="4"/>
      <c r="O42" s="15">
        <f t="shared" si="63"/>
        <v>28273</v>
      </c>
      <c r="P42" s="15">
        <f t="shared" si="64"/>
        <v>28273</v>
      </c>
      <c r="Q42" s="15">
        <f t="shared" si="65"/>
        <v>0</v>
      </c>
      <c r="R42" s="4"/>
      <c r="S42" s="15">
        <f t="shared" si="69"/>
        <v>28273</v>
      </c>
      <c r="T42" s="15">
        <f t="shared" si="66"/>
        <v>0</v>
      </c>
      <c r="U42" s="15">
        <f t="shared" si="67"/>
        <v>0</v>
      </c>
      <c r="Y42" s="213">
        <f t="shared" si="70"/>
        <v>0</v>
      </c>
    </row>
    <row r="43" spans="2:31" x14ac:dyDescent="0.25">
      <c r="B43" s="644"/>
      <c r="C43" s="4" t="s">
        <v>26</v>
      </c>
      <c r="D43" s="586" t="s">
        <v>527</v>
      </c>
      <c r="E43" s="17"/>
      <c r="F43" s="586" t="s">
        <v>502</v>
      </c>
      <c r="G43" s="15">
        <f t="shared" si="68"/>
        <v>22827</v>
      </c>
      <c r="H43" s="15"/>
      <c r="I43" s="587">
        <v>0</v>
      </c>
      <c r="J43" s="4"/>
      <c r="K43" s="15"/>
      <c r="L43" s="15"/>
      <c r="M43" s="15"/>
      <c r="N43" s="4"/>
      <c r="O43" s="15">
        <f t="shared" si="63"/>
        <v>22827</v>
      </c>
      <c r="P43" s="15">
        <f t="shared" si="64"/>
        <v>22827</v>
      </c>
      <c r="Q43" s="15">
        <f t="shared" si="65"/>
        <v>0</v>
      </c>
      <c r="R43" s="4"/>
      <c r="S43" s="15">
        <f t="shared" si="69"/>
        <v>22827</v>
      </c>
      <c r="T43" s="15">
        <f t="shared" si="66"/>
        <v>0</v>
      </c>
      <c r="U43" s="15">
        <f t="shared" si="67"/>
        <v>0</v>
      </c>
      <c r="Y43" s="213">
        <f t="shared" si="70"/>
        <v>0</v>
      </c>
      <c r="AC43" s="626" t="s">
        <v>384</v>
      </c>
      <c r="AD43" s="627" t="e">
        <f>+AC41+AE41</f>
        <v>#VALUE!</v>
      </c>
    </row>
    <row r="44" spans="2:31" s="2" customFormat="1" x14ac:dyDescent="0.25">
      <c r="B44" s="644"/>
      <c r="C44" s="2" t="s">
        <v>27</v>
      </c>
      <c r="D44" s="468">
        <f>SUM(D34:D43)</f>
        <v>0</v>
      </c>
      <c r="E44" s="469"/>
      <c r="F44" s="468"/>
      <c r="G44" s="468">
        <f>SUM(G34:G43)</f>
        <v>1096401</v>
      </c>
      <c r="H44" s="468"/>
      <c r="I44" s="469"/>
      <c r="K44" s="24"/>
      <c r="L44" s="24"/>
      <c r="M44" s="24"/>
      <c r="O44" s="24">
        <f t="shared" ref="O44" si="71">SUM(O34:O43)</f>
        <v>1096401</v>
      </c>
      <c r="P44" s="25">
        <f t="shared" ref="P44" si="72">SUM(P34:P43)</f>
        <v>1096401</v>
      </c>
      <c r="Q44" s="24">
        <f t="shared" ref="Q44" si="73">SUM(Q34:Q43)</f>
        <v>0</v>
      </c>
      <c r="S44" s="24">
        <f t="shared" ref="S44" si="74">SUM(S34:S43)</f>
        <v>1096401</v>
      </c>
      <c r="T44" s="25">
        <f t="shared" ref="T44" si="75">SUM(T34:T43)</f>
        <v>0</v>
      </c>
      <c r="U44" s="24">
        <f t="shared" ref="U44" si="76">SUM(U34:U43)</f>
        <v>0</v>
      </c>
      <c r="AC44" s="626"/>
      <c r="AD44" s="628"/>
    </row>
    <row r="45" spans="2:31" ht="5.45" customHeight="1" x14ac:dyDescent="0.25">
      <c r="B45" s="644"/>
      <c r="C45" s="4"/>
      <c r="D45" s="15"/>
      <c r="E45" s="17"/>
      <c r="F45" s="15"/>
      <c r="G45" s="15"/>
      <c r="H45" s="15"/>
      <c r="I45" s="17"/>
      <c r="J45" s="4"/>
      <c r="K45" s="15"/>
      <c r="L45" s="15"/>
      <c r="M45" s="15"/>
      <c r="N45" s="4"/>
      <c r="O45" s="15"/>
      <c r="P45" s="16"/>
      <c r="Q45" s="15"/>
      <c r="R45" s="4"/>
      <c r="S45" s="15"/>
      <c r="T45" s="16"/>
      <c r="U45" s="15"/>
    </row>
    <row r="46" spans="2:31" x14ac:dyDescent="0.25">
      <c r="B46" s="644"/>
      <c r="C46" s="4" t="s">
        <v>28</v>
      </c>
      <c r="D46" s="586" t="s">
        <v>528</v>
      </c>
      <c r="E46" s="17"/>
      <c r="F46" s="608"/>
      <c r="G46" s="15">
        <f>IF(F46&gt;0,+D46/F46,0)</f>
        <v>0</v>
      </c>
      <c r="H46" s="15"/>
      <c r="I46" s="587">
        <v>0</v>
      </c>
      <c r="J46" s="4"/>
      <c r="K46" s="15"/>
      <c r="L46" s="15"/>
      <c r="M46" s="15"/>
      <c r="N46" s="4"/>
      <c r="O46" s="15">
        <f t="shared" ref="O46:O48" si="77">+G46</f>
        <v>0</v>
      </c>
      <c r="P46" s="15">
        <f t="shared" ref="P46:P48" si="78">+D46-O46</f>
        <v>645</v>
      </c>
      <c r="Q46" s="15">
        <f t="shared" ref="Q46:Q48" si="79">IF(I46="oui",O46,0)</f>
        <v>0</v>
      </c>
      <c r="R46" s="4"/>
      <c r="S46" s="15">
        <f>+O46</f>
        <v>0</v>
      </c>
      <c r="T46" s="15">
        <f t="shared" ref="T46:T48" si="80">+P46-S46</f>
        <v>645</v>
      </c>
      <c r="U46" s="15">
        <f t="shared" ref="U46:U48" si="81">IF(I46="oui",S46,0)</f>
        <v>0</v>
      </c>
      <c r="Y46" s="213">
        <v>0</v>
      </c>
      <c r="Z46" s="220" t="s">
        <v>322</v>
      </c>
    </row>
    <row r="47" spans="2:31" x14ac:dyDescent="0.25">
      <c r="B47" s="644"/>
      <c r="C47" s="4" t="s">
        <v>29</v>
      </c>
      <c r="D47" s="586" t="s">
        <v>529</v>
      </c>
      <c r="E47" s="17"/>
      <c r="F47" s="608"/>
      <c r="G47" s="15">
        <f t="shared" ref="G47:G48" si="82">IF(F47&gt;0,+D47/F47,0)</f>
        <v>0</v>
      </c>
      <c r="H47" s="15"/>
      <c r="I47" s="587">
        <v>0</v>
      </c>
      <c r="J47" s="4"/>
      <c r="K47" s="15"/>
      <c r="L47" s="15"/>
      <c r="M47" s="15"/>
      <c r="N47" s="4"/>
      <c r="O47" s="15">
        <f t="shared" si="77"/>
        <v>0</v>
      </c>
      <c r="P47" s="15">
        <f t="shared" si="78"/>
        <v>456</v>
      </c>
      <c r="Q47" s="15">
        <f t="shared" si="79"/>
        <v>0</v>
      </c>
      <c r="R47" s="4"/>
      <c r="S47" s="15">
        <f t="shared" ref="S47:S48" si="83">+O47</f>
        <v>0</v>
      </c>
      <c r="T47" s="15">
        <f t="shared" si="80"/>
        <v>456</v>
      </c>
      <c r="U47" s="15">
        <f t="shared" si="81"/>
        <v>0</v>
      </c>
      <c r="Y47" s="213">
        <f t="shared" ref="Y47" si="84">+D47*$Z$29/100</f>
        <v>0</v>
      </c>
    </row>
    <row r="48" spans="2:31" x14ac:dyDescent="0.25">
      <c r="B48" s="644"/>
      <c r="C48" s="4" t="s">
        <v>30</v>
      </c>
      <c r="D48" s="586" t="s">
        <v>530</v>
      </c>
      <c r="E48" s="17"/>
      <c r="F48" s="608"/>
      <c r="G48" s="15">
        <f t="shared" si="82"/>
        <v>0</v>
      </c>
      <c r="H48" s="15"/>
      <c r="I48" s="587">
        <v>0</v>
      </c>
      <c r="J48" s="4"/>
      <c r="K48" s="15"/>
      <c r="L48" s="15"/>
      <c r="M48" s="15"/>
      <c r="N48" s="4"/>
      <c r="O48" s="15">
        <f t="shared" si="77"/>
        <v>0</v>
      </c>
      <c r="P48" s="15">
        <f t="shared" si="78"/>
        <v>6456</v>
      </c>
      <c r="Q48" s="15">
        <f t="shared" si="79"/>
        <v>0</v>
      </c>
      <c r="R48" s="4"/>
      <c r="S48" s="15">
        <f t="shared" si="83"/>
        <v>0</v>
      </c>
      <c r="T48" s="15">
        <f t="shared" si="80"/>
        <v>6456</v>
      </c>
      <c r="U48" s="15">
        <f t="shared" si="81"/>
        <v>0</v>
      </c>
      <c r="Y48" s="213">
        <v>0</v>
      </c>
      <c r="Z48" s="220" t="s">
        <v>322</v>
      </c>
    </row>
    <row r="49" spans="2:31" s="2" customFormat="1" x14ac:dyDescent="0.25">
      <c r="B49" s="644"/>
      <c r="C49" s="2" t="s">
        <v>31</v>
      </c>
      <c r="D49" s="468">
        <f>SUM(D46:D48)</f>
        <v>0</v>
      </c>
      <c r="E49" s="469"/>
      <c r="F49" s="468"/>
      <c r="G49" s="468">
        <f>SUM(G46:G48)</f>
        <v>0</v>
      </c>
      <c r="H49" s="468"/>
      <c r="I49" s="469"/>
      <c r="K49" s="25"/>
      <c r="L49" s="24"/>
      <c r="M49" s="24"/>
      <c r="O49" s="24">
        <f t="shared" ref="O49" si="85">SUM(O46:O48)</f>
        <v>0</v>
      </c>
      <c r="P49" s="25">
        <f t="shared" ref="P49" si="86">SUM(P46:P48)</f>
        <v>7557</v>
      </c>
      <c r="Q49" s="24">
        <f t="shared" ref="Q49" si="87">SUM(Q46:Q48)</f>
        <v>0</v>
      </c>
      <c r="S49" s="25">
        <f t="shared" ref="S49" si="88">SUM(S46:S48)</f>
        <v>0</v>
      </c>
      <c r="T49" s="25">
        <f t="shared" ref="T49" si="89">SUM(T46:T48)</f>
        <v>7557</v>
      </c>
      <c r="U49" s="24">
        <f t="shared" ref="U49" si="90">SUM(U46:U48)</f>
        <v>0</v>
      </c>
    </row>
    <row r="50" spans="2:31" ht="3.6" customHeight="1" x14ac:dyDescent="0.25">
      <c r="B50" s="644"/>
      <c r="C50" s="4"/>
      <c r="D50" s="16"/>
      <c r="E50" s="4"/>
      <c r="F50" s="16"/>
      <c r="G50" s="16"/>
      <c r="H50" s="16"/>
      <c r="I50" s="4"/>
      <c r="J50" s="4"/>
      <c r="K50" s="16"/>
      <c r="L50" s="15"/>
      <c r="M50" s="15"/>
      <c r="N50" s="4"/>
      <c r="O50" s="16"/>
      <c r="P50" s="16"/>
      <c r="Q50" s="15"/>
      <c r="R50" s="4"/>
      <c r="S50" s="16"/>
      <c r="T50" s="16"/>
      <c r="U50" s="15"/>
    </row>
    <row r="51" spans="2:31" s="26" customFormat="1" ht="15.75" x14ac:dyDescent="0.25">
      <c r="B51" s="644"/>
      <c r="C51" s="29" t="s">
        <v>32</v>
      </c>
      <c r="D51" s="30">
        <f>+D32+D44+D49</f>
        <v>0</v>
      </c>
      <c r="E51" s="29"/>
      <c r="F51" s="30"/>
      <c r="G51" s="30">
        <f>+G32+G44+G49</f>
        <v>1474828</v>
      </c>
      <c r="H51" s="30"/>
      <c r="I51" s="29"/>
      <c r="J51" s="29"/>
      <c r="K51" s="30">
        <f t="shared" ref="K51:M51" si="91">+K32+K44+K49</f>
        <v>0</v>
      </c>
      <c r="L51" s="30">
        <f t="shared" si="91"/>
        <v>0</v>
      </c>
      <c r="M51" s="30">
        <f t="shared" si="91"/>
        <v>0</v>
      </c>
      <c r="N51" s="29"/>
      <c r="O51" s="30">
        <f t="shared" ref="O51:Q51" si="92">+O32+O44+O49</f>
        <v>1474828</v>
      </c>
      <c r="P51" s="30">
        <f t="shared" si="92"/>
        <v>1482385</v>
      </c>
      <c r="Q51" s="30">
        <f t="shared" si="92"/>
        <v>0</v>
      </c>
      <c r="R51" s="29"/>
      <c r="S51" s="30">
        <f t="shared" ref="S51:U51" si="93">+S32+S44+S49</f>
        <v>1474828</v>
      </c>
      <c r="T51" s="30">
        <f t="shared" si="93"/>
        <v>7557</v>
      </c>
      <c r="U51" s="30">
        <f t="shared" si="93"/>
        <v>0</v>
      </c>
      <c r="Y51" s="381">
        <f>SUM(Y29:Y49)</f>
        <v>0</v>
      </c>
    </row>
    <row r="52" spans="2:31" ht="5.45" customHeight="1" x14ac:dyDescent="0.25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AB52" s="26"/>
    </row>
    <row r="53" spans="2:31" ht="15.75" x14ac:dyDescent="0.25">
      <c r="B53" s="645" t="s">
        <v>34</v>
      </c>
      <c r="C53" s="4" t="s">
        <v>13</v>
      </c>
      <c r="D53" s="586" t="s">
        <v>531</v>
      </c>
      <c r="E53" s="17"/>
      <c r="F53" s="586" t="s">
        <v>545</v>
      </c>
      <c r="G53" s="15">
        <f>IF(F53&gt;0,+D53/F53,0)</f>
        <v>29326.333333333332</v>
      </c>
      <c r="H53" s="15"/>
      <c r="I53" s="587">
        <v>0</v>
      </c>
      <c r="J53" s="4"/>
      <c r="K53" s="15"/>
      <c r="L53" s="15"/>
      <c r="M53" s="15"/>
      <c r="N53" s="4"/>
      <c r="O53" s="15"/>
      <c r="P53" s="15"/>
      <c r="Q53" s="15"/>
      <c r="R53" s="4"/>
      <c r="S53" s="15">
        <f>+G53</f>
        <v>29326.333333333332</v>
      </c>
      <c r="T53" s="15">
        <f>+D53-S53</f>
        <v>58652.666666666672</v>
      </c>
      <c r="U53" s="15">
        <f>IF(I53="oui",S53,0)</f>
        <v>0</v>
      </c>
      <c r="Y53" s="213">
        <f>+D53*$Z$53/100</f>
        <v>0</v>
      </c>
      <c r="Z53" s="588"/>
      <c r="AB53" s="26"/>
    </row>
    <row r="54" spans="2:31" ht="15.75" x14ac:dyDescent="0.25">
      <c r="B54" s="645"/>
      <c r="C54" s="4" t="s">
        <v>14</v>
      </c>
      <c r="D54" s="586" t="s">
        <v>532</v>
      </c>
      <c r="E54" s="17"/>
      <c r="F54" s="586" t="s">
        <v>545</v>
      </c>
      <c r="G54" s="15">
        <f t="shared" ref="G54:G55" si="94">IF(F54&gt;0,+D54/F54,0)</f>
        <v>3293</v>
      </c>
      <c r="H54" s="15"/>
      <c r="I54" s="587">
        <v>0</v>
      </c>
      <c r="J54" s="4"/>
      <c r="K54" s="15"/>
      <c r="L54" s="15"/>
      <c r="M54" s="15"/>
      <c r="N54" s="4"/>
      <c r="O54" s="15"/>
      <c r="P54" s="15"/>
      <c r="Q54" s="15"/>
      <c r="R54" s="4"/>
      <c r="S54" s="15">
        <f t="shared" ref="S54:S55" si="95">+G54</f>
        <v>3293</v>
      </c>
      <c r="T54" s="15">
        <f t="shared" ref="T54:T55" si="96">+D54-S54</f>
        <v>6586</v>
      </c>
      <c r="U54" s="15">
        <f t="shared" ref="U54:U55" si="97">IF(I54="oui",S54,0)</f>
        <v>0</v>
      </c>
      <c r="Y54" s="213">
        <v>0</v>
      </c>
      <c r="Z54" s="220" t="s">
        <v>322</v>
      </c>
      <c r="AB54" s="26"/>
    </row>
    <row r="55" spans="2:31" ht="15.75" x14ac:dyDescent="0.25">
      <c r="B55" s="645"/>
      <c r="C55" s="4" t="s">
        <v>15</v>
      </c>
      <c r="D55" s="586" t="s">
        <v>533</v>
      </c>
      <c r="E55" s="17"/>
      <c r="F55" s="586" t="s">
        <v>545</v>
      </c>
      <c r="G55" s="15">
        <f t="shared" si="94"/>
        <v>26326</v>
      </c>
      <c r="H55" s="15"/>
      <c r="I55" s="587">
        <v>0</v>
      </c>
      <c r="J55" s="4"/>
      <c r="K55" s="15"/>
      <c r="L55" s="15"/>
      <c r="M55" s="15"/>
      <c r="N55" s="4"/>
      <c r="O55" s="15"/>
      <c r="P55" s="15"/>
      <c r="Q55" s="15"/>
      <c r="R55" s="4"/>
      <c r="S55" s="15">
        <f t="shared" si="95"/>
        <v>26326</v>
      </c>
      <c r="T55" s="15">
        <f t="shared" si="96"/>
        <v>52652</v>
      </c>
      <c r="U55" s="15">
        <f t="shared" si="97"/>
        <v>0</v>
      </c>
      <c r="Y55" s="213">
        <f t="shared" ref="Y55" si="98">+D55*$Z$53/100</f>
        <v>0</v>
      </c>
      <c r="AB55" s="26"/>
    </row>
    <row r="56" spans="2:31" s="2" customFormat="1" ht="15.75" x14ac:dyDescent="0.25">
      <c r="B56" s="645"/>
      <c r="C56" s="2" t="s">
        <v>16</v>
      </c>
      <c r="D56" s="468">
        <f>SUM(D53:D55)</f>
        <v>0</v>
      </c>
      <c r="E56" s="469"/>
      <c r="F56" s="468"/>
      <c r="G56" s="468">
        <f>SUM(G53:G55)</f>
        <v>58945.333333333328</v>
      </c>
      <c r="H56" s="468"/>
      <c r="I56" s="469"/>
      <c r="K56" s="24"/>
      <c r="L56" s="24"/>
      <c r="M56" s="24"/>
      <c r="O56" s="24"/>
      <c r="P56" s="24"/>
      <c r="Q56" s="24"/>
      <c r="S56" s="24">
        <f t="shared" ref="S56" si="99">SUM(S53:S55)</f>
        <v>58945.333333333328</v>
      </c>
      <c r="T56" s="24">
        <f t="shared" ref="T56" si="100">SUM(T53:T55)</f>
        <v>117890.66666666667</v>
      </c>
      <c r="U56" s="24">
        <f t="shared" ref="U56" si="101">SUM(U53:U55)</f>
        <v>0</v>
      </c>
      <c r="AB56" s="26"/>
    </row>
    <row r="57" spans="2:31" ht="4.9000000000000004" customHeight="1" x14ac:dyDescent="0.25">
      <c r="B57" s="645"/>
      <c r="C57" s="4"/>
      <c r="D57" s="15"/>
      <c r="E57" s="17"/>
      <c r="F57" s="15"/>
      <c r="G57" s="15"/>
      <c r="H57" s="15"/>
      <c r="I57" s="17"/>
      <c r="J57" s="4"/>
      <c r="K57" s="15"/>
      <c r="L57" s="15"/>
      <c r="M57" s="15"/>
      <c r="N57" s="4"/>
      <c r="O57" s="15"/>
      <c r="P57" s="16"/>
      <c r="Q57" s="15"/>
      <c r="R57" s="4"/>
      <c r="S57" s="15"/>
      <c r="T57" s="16"/>
      <c r="U57" s="15"/>
      <c r="AB57" s="26"/>
    </row>
    <row r="58" spans="2:31" x14ac:dyDescent="0.25">
      <c r="B58" s="645"/>
      <c r="C58" s="4" t="s">
        <v>17</v>
      </c>
      <c r="D58" s="586" t="s">
        <v>534</v>
      </c>
      <c r="E58" s="17"/>
      <c r="F58" s="586" t="s">
        <v>545</v>
      </c>
      <c r="G58" s="15">
        <f>IF(F58&gt;0,+D58/F58,0)</f>
        <v>326329</v>
      </c>
      <c r="H58" s="15"/>
      <c r="I58" s="587">
        <v>0</v>
      </c>
      <c r="J58" s="4"/>
      <c r="K58" s="15"/>
      <c r="L58" s="15"/>
      <c r="M58" s="15"/>
      <c r="N58" s="4"/>
      <c r="O58" s="15"/>
      <c r="P58" s="15"/>
      <c r="Q58" s="15"/>
      <c r="R58" s="4"/>
      <c r="S58" s="15">
        <f t="shared" ref="S58:S67" si="102">+G58</f>
        <v>326329</v>
      </c>
      <c r="T58" s="15">
        <f t="shared" ref="T58:T67" si="103">+D58-S58</f>
        <v>652658</v>
      </c>
      <c r="U58" s="15">
        <f t="shared" ref="U58:U67" si="104">IF(I58="oui",S58,0)</f>
        <v>0</v>
      </c>
      <c r="Y58" s="213">
        <v>0</v>
      </c>
      <c r="Z58" s="220" t="s">
        <v>322</v>
      </c>
      <c r="AB58" s="630" t="s">
        <v>495</v>
      </c>
      <c r="AC58" s="629" t="s">
        <v>495</v>
      </c>
      <c r="AD58" s="631">
        <f>+('Résultat 3'!H12+'Résultat 3'!H25-'Résultat 3'!D12-'Résultat 3'!D25-'Résultat 3'!D45)*0.8</f>
        <v>0</v>
      </c>
      <c r="AE58" s="629" t="s">
        <v>495</v>
      </c>
    </row>
    <row r="59" spans="2:31" x14ac:dyDescent="0.25">
      <c r="B59" s="645"/>
      <c r="C59" s="4" t="s">
        <v>18</v>
      </c>
      <c r="D59" s="586" t="s">
        <v>535</v>
      </c>
      <c r="E59" s="17"/>
      <c r="F59" s="586" t="s">
        <v>545</v>
      </c>
      <c r="G59" s="15">
        <f t="shared" ref="G59:G67" si="105">IF(F59&gt;0,+D59/F59,0)</f>
        <v>29329</v>
      </c>
      <c r="H59" s="15"/>
      <c r="I59" s="587">
        <v>0</v>
      </c>
      <c r="J59" s="4"/>
      <c r="K59" s="15"/>
      <c r="L59" s="15"/>
      <c r="M59" s="15"/>
      <c r="N59" s="4"/>
      <c r="O59" s="15"/>
      <c r="P59" s="15"/>
      <c r="Q59" s="15"/>
      <c r="R59" s="4"/>
      <c r="S59" s="15">
        <f t="shared" si="102"/>
        <v>29329</v>
      </c>
      <c r="T59" s="15">
        <f t="shared" si="103"/>
        <v>58658</v>
      </c>
      <c r="U59" s="15">
        <f t="shared" si="104"/>
        <v>0</v>
      </c>
      <c r="Y59" s="213">
        <f t="shared" ref="Y59:Y67" si="106">+D59*$Z$53/100</f>
        <v>0</v>
      </c>
      <c r="AB59" s="630"/>
      <c r="AC59" s="629"/>
      <c r="AD59" s="632"/>
      <c r="AE59" s="629"/>
    </row>
    <row r="60" spans="2:31" x14ac:dyDescent="0.25">
      <c r="B60" s="645"/>
      <c r="C60" s="4" t="s">
        <v>19</v>
      </c>
      <c r="D60" s="586" t="s">
        <v>536</v>
      </c>
      <c r="E60" s="17"/>
      <c r="F60" s="586" t="s">
        <v>545</v>
      </c>
      <c r="G60" s="15">
        <f t="shared" si="105"/>
        <v>326326</v>
      </c>
      <c r="H60" s="15"/>
      <c r="I60" s="587">
        <v>0</v>
      </c>
      <c r="J60" s="4"/>
      <c r="K60" s="15"/>
      <c r="L60" s="15"/>
      <c r="M60" s="15"/>
      <c r="N60" s="4"/>
      <c r="O60" s="15"/>
      <c r="P60" s="15"/>
      <c r="Q60" s="15"/>
      <c r="R60" s="4"/>
      <c r="S60" s="15">
        <f t="shared" si="102"/>
        <v>326326</v>
      </c>
      <c r="T60" s="15">
        <f t="shared" si="103"/>
        <v>652652</v>
      </c>
      <c r="U60" s="15">
        <f t="shared" si="104"/>
        <v>0</v>
      </c>
      <c r="Y60" s="213">
        <f t="shared" si="106"/>
        <v>0</v>
      </c>
      <c r="AB60" s="630"/>
      <c r="AC60" s="629"/>
      <c r="AD60" s="632"/>
      <c r="AE60" s="629"/>
    </row>
    <row r="61" spans="2:31" x14ac:dyDescent="0.25">
      <c r="B61" s="645"/>
      <c r="C61" s="4" t="s">
        <v>20</v>
      </c>
      <c r="D61" s="586" t="s">
        <v>534</v>
      </c>
      <c r="E61" s="17"/>
      <c r="F61" s="586" t="s">
        <v>545</v>
      </c>
      <c r="G61" s="15">
        <f t="shared" si="105"/>
        <v>326329</v>
      </c>
      <c r="H61" s="15"/>
      <c r="I61" s="587">
        <v>0</v>
      </c>
      <c r="J61" s="4"/>
      <c r="K61" s="15"/>
      <c r="L61" s="15"/>
      <c r="M61" s="15"/>
      <c r="N61" s="4"/>
      <c r="O61" s="15"/>
      <c r="P61" s="15"/>
      <c r="Q61" s="15"/>
      <c r="R61" s="4"/>
      <c r="S61" s="15">
        <f t="shared" si="102"/>
        <v>326329</v>
      </c>
      <c r="T61" s="15">
        <f t="shared" si="103"/>
        <v>652658</v>
      </c>
      <c r="U61" s="15">
        <f t="shared" si="104"/>
        <v>0</v>
      </c>
      <c r="Y61" s="213">
        <f t="shared" si="106"/>
        <v>0</v>
      </c>
      <c r="AC61" s="254"/>
    </row>
    <row r="62" spans="2:31" x14ac:dyDescent="0.25">
      <c r="B62" s="645"/>
      <c r="C62" s="4" t="s">
        <v>21</v>
      </c>
      <c r="D62" s="586" t="s">
        <v>537</v>
      </c>
      <c r="E62" s="17"/>
      <c r="F62" s="586" t="s">
        <v>545</v>
      </c>
      <c r="G62" s="15">
        <f t="shared" si="105"/>
        <v>29662.333333333332</v>
      </c>
      <c r="H62" s="15"/>
      <c r="I62" s="587">
        <v>0</v>
      </c>
      <c r="J62" s="4"/>
      <c r="K62" s="15"/>
      <c r="L62" s="15"/>
      <c r="M62" s="15"/>
      <c r="N62" s="4"/>
      <c r="O62" s="15"/>
      <c r="P62" s="15"/>
      <c r="Q62" s="15"/>
      <c r="R62" s="4"/>
      <c r="S62" s="15">
        <f t="shared" si="102"/>
        <v>29662.333333333332</v>
      </c>
      <c r="T62" s="15">
        <f t="shared" si="103"/>
        <v>59324.666666666672</v>
      </c>
      <c r="U62" s="15">
        <f t="shared" si="104"/>
        <v>0</v>
      </c>
      <c r="Y62" s="213">
        <f t="shared" si="106"/>
        <v>0</v>
      </c>
      <c r="AB62" t="s">
        <v>381</v>
      </c>
      <c r="AC62" s="255" t="e">
        <f>+AB58*AC58/100</f>
        <v>#VALUE!</v>
      </c>
      <c r="AD62" t="s">
        <v>381</v>
      </c>
      <c r="AE62" s="255">
        <f>IF(AD58&gt;0,+AD58*AE58/100,0)</f>
        <v>0</v>
      </c>
    </row>
    <row r="63" spans="2:31" x14ac:dyDescent="0.25">
      <c r="B63" s="645"/>
      <c r="C63" s="4" t="s">
        <v>22</v>
      </c>
      <c r="D63" s="586" t="s">
        <v>538</v>
      </c>
      <c r="E63" s="17"/>
      <c r="F63" s="586" t="s">
        <v>545</v>
      </c>
      <c r="G63" s="15">
        <f t="shared" si="105"/>
        <v>29326</v>
      </c>
      <c r="H63" s="15"/>
      <c r="I63" s="587">
        <v>0</v>
      </c>
      <c r="J63" s="4"/>
      <c r="K63" s="15"/>
      <c r="L63" s="15"/>
      <c r="M63" s="15"/>
      <c r="N63" s="4"/>
      <c r="O63" s="15"/>
      <c r="P63" s="15"/>
      <c r="Q63" s="15"/>
      <c r="R63" s="4"/>
      <c r="S63" s="15">
        <f t="shared" si="102"/>
        <v>29326</v>
      </c>
      <c r="T63" s="15">
        <f t="shared" si="103"/>
        <v>58652</v>
      </c>
      <c r="U63" s="15">
        <f t="shared" si="104"/>
        <v>0</v>
      </c>
      <c r="Y63" s="213">
        <f t="shared" si="106"/>
        <v>0</v>
      </c>
      <c r="AB63" t="s">
        <v>380</v>
      </c>
      <c r="AC63" s="582" t="s">
        <v>495</v>
      </c>
      <c r="AD63" t="s">
        <v>380</v>
      </c>
      <c r="AE63" s="56">
        <f>IF(('Résultat 1'!H60+'Résultat 1'!H75)&gt;500000,250,0)</f>
        <v>0</v>
      </c>
    </row>
    <row r="64" spans="2:31" x14ac:dyDescent="0.25">
      <c r="B64" s="645"/>
      <c r="C64" s="4" t="s">
        <v>23</v>
      </c>
      <c r="D64" s="586" t="s">
        <v>539</v>
      </c>
      <c r="E64" s="17"/>
      <c r="F64" s="586" t="s">
        <v>545</v>
      </c>
      <c r="G64" s="15">
        <f t="shared" si="105"/>
        <v>26626.333333333332</v>
      </c>
      <c r="H64" s="15"/>
      <c r="I64" s="587">
        <v>0</v>
      </c>
      <c r="J64" s="4"/>
      <c r="K64" s="15"/>
      <c r="L64" s="15"/>
      <c r="M64" s="15"/>
      <c r="N64" s="4"/>
      <c r="O64" s="15"/>
      <c r="P64" s="15"/>
      <c r="Q64" s="15"/>
      <c r="R64" s="4"/>
      <c r="S64" s="15">
        <f t="shared" si="102"/>
        <v>26626.333333333332</v>
      </c>
      <c r="T64" s="15">
        <f t="shared" si="103"/>
        <v>53252.666666666672</v>
      </c>
      <c r="U64" s="15">
        <f t="shared" si="104"/>
        <v>0</v>
      </c>
      <c r="Y64" s="213">
        <f t="shared" si="106"/>
        <v>0</v>
      </c>
      <c r="AC64" s="254"/>
    </row>
    <row r="65" spans="2:31" x14ac:dyDescent="0.25">
      <c r="B65" s="645"/>
      <c r="C65" s="4" t="s">
        <v>24</v>
      </c>
      <c r="D65" s="586" t="s">
        <v>540</v>
      </c>
      <c r="E65" s="17"/>
      <c r="F65" s="586" t="s">
        <v>545</v>
      </c>
      <c r="G65" s="15">
        <f t="shared" si="105"/>
        <v>26329</v>
      </c>
      <c r="H65" s="15"/>
      <c r="I65" s="587">
        <v>0</v>
      </c>
      <c r="J65" s="4"/>
      <c r="K65" s="15"/>
      <c r="L65" s="15"/>
      <c r="M65" s="15"/>
      <c r="N65" s="4"/>
      <c r="O65" s="15"/>
      <c r="P65" s="15"/>
      <c r="Q65" s="15"/>
      <c r="R65" s="4"/>
      <c r="S65" s="15">
        <f t="shared" si="102"/>
        <v>26329</v>
      </c>
      <c r="T65" s="15">
        <f t="shared" si="103"/>
        <v>52658</v>
      </c>
      <c r="U65" s="15">
        <f t="shared" si="104"/>
        <v>0</v>
      </c>
      <c r="Y65" s="213">
        <f t="shared" si="106"/>
        <v>0</v>
      </c>
      <c r="AB65" s="256" t="s">
        <v>382</v>
      </c>
      <c r="AC65" s="257" t="e">
        <f>IF(AC62&gt;AC63,AC62,AC63)</f>
        <v>#VALUE!</v>
      </c>
      <c r="AD65" s="256" t="s">
        <v>382</v>
      </c>
      <c r="AE65" s="257">
        <f>+AE62+AE63</f>
        <v>0</v>
      </c>
    </row>
    <row r="66" spans="2:31" x14ac:dyDescent="0.25">
      <c r="B66" s="645"/>
      <c r="C66" s="4" t="s">
        <v>25</v>
      </c>
      <c r="D66" s="586" t="s">
        <v>541</v>
      </c>
      <c r="E66" s="17"/>
      <c r="F66" s="586" t="s">
        <v>545</v>
      </c>
      <c r="G66" s="15">
        <f t="shared" si="105"/>
        <v>3263</v>
      </c>
      <c r="H66" s="15"/>
      <c r="I66" s="587">
        <v>0</v>
      </c>
      <c r="J66" s="4"/>
      <c r="K66" s="15"/>
      <c r="L66" s="15"/>
      <c r="M66" s="15"/>
      <c r="N66" s="4"/>
      <c r="O66" s="15"/>
      <c r="P66" s="15"/>
      <c r="Q66" s="15"/>
      <c r="R66" s="4"/>
      <c r="S66" s="15">
        <f t="shared" si="102"/>
        <v>3263</v>
      </c>
      <c r="T66" s="15">
        <f t="shared" si="103"/>
        <v>6526</v>
      </c>
      <c r="U66" s="15">
        <f t="shared" si="104"/>
        <v>0</v>
      </c>
      <c r="Y66" s="213">
        <f t="shared" si="106"/>
        <v>0</v>
      </c>
    </row>
    <row r="67" spans="2:31" x14ac:dyDescent="0.25">
      <c r="B67" s="645"/>
      <c r="C67" s="4" t="s">
        <v>26</v>
      </c>
      <c r="D67" s="586" t="s">
        <v>540</v>
      </c>
      <c r="E67" s="17"/>
      <c r="F67" s="586" t="s">
        <v>545</v>
      </c>
      <c r="G67" s="15">
        <f t="shared" si="105"/>
        <v>26329</v>
      </c>
      <c r="H67" s="15"/>
      <c r="I67" s="587">
        <v>0</v>
      </c>
      <c r="J67" s="4"/>
      <c r="K67" s="15"/>
      <c r="L67" s="15"/>
      <c r="M67" s="15"/>
      <c r="N67" s="4"/>
      <c r="O67" s="15"/>
      <c r="P67" s="15"/>
      <c r="Q67" s="15"/>
      <c r="R67" s="4"/>
      <c r="S67" s="15">
        <f t="shared" si="102"/>
        <v>26329</v>
      </c>
      <c r="T67" s="15">
        <f t="shared" si="103"/>
        <v>52658</v>
      </c>
      <c r="U67" s="15">
        <f t="shared" si="104"/>
        <v>0</v>
      </c>
      <c r="Y67" s="213">
        <f t="shared" si="106"/>
        <v>0</v>
      </c>
      <c r="AC67" s="626" t="s">
        <v>384</v>
      </c>
      <c r="AD67" s="627" t="e">
        <f>+AC65+AE65</f>
        <v>#VALUE!</v>
      </c>
    </row>
    <row r="68" spans="2:31" s="2" customFormat="1" x14ac:dyDescent="0.25">
      <c r="B68" s="645"/>
      <c r="C68" s="2" t="s">
        <v>27</v>
      </c>
      <c r="D68" s="468">
        <f>SUM(D58:D67)</f>
        <v>0</v>
      </c>
      <c r="E68" s="469"/>
      <c r="F68" s="468"/>
      <c r="G68" s="468">
        <f>SUM(G58:G67)</f>
        <v>1149848.6666666667</v>
      </c>
      <c r="H68" s="468"/>
      <c r="I68" s="469"/>
      <c r="K68" s="24"/>
      <c r="L68" s="24"/>
      <c r="M68" s="24"/>
      <c r="O68" s="24"/>
      <c r="P68" s="25"/>
      <c r="Q68" s="24"/>
      <c r="S68" s="24">
        <f t="shared" ref="S68" si="107">SUM(S58:S67)</f>
        <v>1149848.6666666667</v>
      </c>
      <c r="T68" s="25">
        <f t="shared" ref="T68" si="108">SUM(T58:T67)</f>
        <v>2299697.3333333335</v>
      </c>
      <c r="U68" s="24">
        <f t="shared" ref="U68" si="109">SUM(U58:U67)</f>
        <v>0</v>
      </c>
      <c r="AC68" s="626"/>
      <c r="AD68" s="628"/>
    </row>
    <row r="69" spans="2:31" ht="3.6" customHeight="1" x14ac:dyDescent="0.25">
      <c r="B69" s="645"/>
      <c r="C69" s="4"/>
      <c r="D69" s="15"/>
      <c r="E69" s="17"/>
      <c r="F69" s="15"/>
      <c r="G69" s="15"/>
      <c r="H69" s="15"/>
      <c r="I69" s="17"/>
      <c r="J69" s="4"/>
      <c r="K69" s="15"/>
      <c r="L69" s="15"/>
      <c r="M69" s="15"/>
      <c r="N69" s="4"/>
      <c r="O69" s="15"/>
      <c r="P69" s="16"/>
      <c r="Q69" s="15"/>
      <c r="R69" s="4"/>
      <c r="S69" s="15"/>
      <c r="T69" s="16"/>
      <c r="U69" s="15"/>
    </row>
    <row r="70" spans="2:31" x14ac:dyDescent="0.25">
      <c r="B70" s="645"/>
      <c r="C70" s="4" t="s">
        <v>28</v>
      </c>
      <c r="D70" s="586" t="s">
        <v>542</v>
      </c>
      <c r="E70" s="17"/>
      <c r="F70" s="608"/>
      <c r="G70" s="15">
        <f>IF(F70&gt;0,+D70/F70,0)</f>
        <v>0</v>
      </c>
      <c r="H70" s="15"/>
      <c r="I70" s="587">
        <v>0</v>
      </c>
      <c r="J70" s="4"/>
      <c r="K70" s="15"/>
      <c r="L70" s="15"/>
      <c r="M70" s="15"/>
      <c r="N70" s="4"/>
      <c r="O70" s="15"/>
      <c r="P70" s="15"/>
      <c r="Q70" s="15"/>
      <c r="R70" s="4"/>
      <c r="S70" s="15">
        <f t="shared" ref="S70:S72" si="110">+G70</f>
        <v>0</v>
      </c>
      <c r="T70" s="15">
        <f t="shared" ref="T70:T72" si="111">+D70-S70</f>
        <v>89879</v>
      </c>
      <c r="U70" s="15">
        <f t="shared" ref="U70:U72" si="112">IF(I70="oui",S70,0)</f>
        <v>0</v>
      </c>
      <c r="Y70" s="213">
        <v>0</v>
      </c>
      <c r="Z70" s="220" t="s">
        <v>322</v>
      </c>
    </row>
    <row r="71" spans="2:31" x14ac:dyDescent="0.25">
      <c r="B71" s="645"/>
      <c r="C71" s="4" t="s">
        <v>29</v>
      </c>
      <c r="D71" s="586" t="s">
        <v>543</v>
      </c>
      <c r="E71" s="17"/>
      <c r="F71" s="608"/>
      <c r="G71" s="15">
        <f t="shared" ref="G71:G72" si="113">IF(F71&gt;0,+D71/F71,0)</f>
        <v>0</v>
      </c>
      <c r="H71" s="15"/>
      <c r="I71" s="587">
        <v>0</v>
      </c>
      <c r="J71" s="4"/>
      <c r="K71" s="15"/>
      <c r="L71" s="15"/>
      <c r="M71" s="15"/>
      <c r="N71" s="4"/>
      <c r="O71" s="15"/>
      <c r="P71" s="15"/>
      <c r="Q71" s="15"/>
      <c r="R71" s="4"/>
      <c r="S71" s="15">
        <f t="shared" si="110"/>
        <v>0</v>
      </c>
      <c r="T71" s="15">
        <f t="shared" si="111"/>
        <v>879</v>
      </c>
      <c r="U71" s="15">
        <f t="shared" si="112"/>
        <v>0</v>
      </c>
      <c r="Y71" s="213">
        <f t="shared" ref="Y71" si="114">+D71*$Z$53/100</f>
        <v>0</v>
      </c>
    </row>
    <row r="72" spans="2:31" x14ac:dyDescent="0.25">
      <c r="B72" s="645"/>
      <c r="C72" s="4" t="s">
        <v>30</v>
      </c>
      <c r="D72" s="586" t="s">
        <v>544</v>
      </c>
      <c r="E72" s="17"/>
      <c r="F72" s="608"/>
      <c r="G72" s="15">
        <f t="shared" si="113"/>
        <v>0</v>
      </c>
      <c r="H72" s="15"/>
      <c r="I72" s="587">
        <v>0</v>
      </c>
      <c r="J72" s="4"/>
      <c r="K72" s="15"/>
      <c r="L72" s="15"/>
      <c r="M72" s="15"/>
      <c r="N72" s="4"/>
      <c r="O72" s="15"/>
      <c r="P72" s="15"/>
      <c r="Q72" s="15"/>
      <c r="R72" s="4"/>
      <c r="S72" s="15">
        <f t="shared" si="110"/>
        <v>0</v>
      </c>
      <c r="T72" s="15">
        <f t="shared" si="111"/>
        <v>7978</v>
      </c>
      <c r="U72" s="15">
        <f t="shared" si="112"/>
        <v>0</v>
      </c>
      <c r="Y72" s="213">
        <v>0</v>
      </c>
      <c r="Z72" s="220" t="s">
        <v>322</v>
      </c>
    </row>
    <row r="73" spans="2:31" s="2" customFormat="1" ht="15.75" x14ac:dyDescent="0.25">
      <c r="B73" s="645"/>
      <c r="C73" s="2" t="s">
        <v>31</v>
      </c>
      <c r="D73" s="25">
        <f>SUM(D70:D72)</f>
        <v>0</v>
      </c>
      <c r="F73" s="25"/>
      <c r="G73" s="25">
        <f>SUM(G70:G72)</f>
        <v>0</v>
      </c>
      <c r="H73" s="25"/>
      <c r="K73" s="25"/>
      <c r="L73" s="24"/>
      <c r="M73" s="24"/>
      <c r="O73" s="24"/>
      <c r="P73" s="25"/>
      <c r="Q73" s="24"/>
      <c r="S73" s="25">
        <f t="shared" ref="S73" si="115">SUM(S70:S72)</f>
        <v>0</v>
      </c>
      <c r="T73" s="25">
        <f t="shared" ref="T73" si="116">SUM(T70:T72)</f>
        <v>98736</v>
      </c>
      <c r="U73" s="24">
        <f t="shared" ref="U73" si="117">SUM(U70:U72)</f>
        <v>0</v>
      </c>
      <c r="AB73" s="623" t="s">
        <v>417</v>
      </c>
      <c r="AC73" s="623"/>
      <c r="AD73" s="623"/>
    </row>
    <row r="74" spans="2:31" ht="3.6" customHeight="1" x14ac:dyDescent="0.25">
      <c r="B74" s="645"/>
      <c r="C74" s="4"/>
      <c r="D74" s="16"/>
      <c r="E74" s="4"/>
      <c r="F74" s="16"/>
      <c r="G74" s="16"/>
      <c r="H74" s="16"/>
      <c r="I74" s="4"/>
      <c r="J74" s="4"/>
      <c r="K74" s="16"/>
      <c r="L74" s="15"/>
      <c r="M74" s="15"/>
      <c r="N74" s="4"/>
      <c r="O74" s="16"/>
      <c r="P74" s="16"/>
      <c r="Q74" s="15"/>
      <c r="R74" s="4"/>
      <c r="S74" s="16"/>
      <c r="T74" s="16"/>
      <c r="U74" s="15"/>
    </row>
    <row r="75" spans="2:31" s="26" customFormat="1" ht="15.75" x14ac:dyDescent="0.25">
      <c r="B75" s="645"/>
      <c r="C75" s="31" t="s">
        <v>32</v>
      </c>
      <c r="D75" s="32">
        <f>+D56+D68+D73</f>
        <v>0</v>
      </c>
      <c r="E75" s="31"/>
      <c r="F75" s="32"/>
      <c r="G75" s="32">
        <f>+G56+G68+G73</f>
        <v>1208794</v>
      </c>
      <c r="H75" s="32"/>
      <c r="I75" s="31"/>
      <c r="J75" s="31"/>
      <c r="K75" s="32">
        <f t="shared" ref="K75:M75" si="118">+K56+K68+K73</f>
        <v>0</v>
      </c>
      <c r="L75" s="32">
        <f t="shared" si="118"/>
        <v>0</v>
      </c>
      <c r="M75" s="32">
        <f t="shared" si="118"/>
        <v>0</v>
      </c>
      <c r="N75" s="31"/>
      <c r="O75" s="32">
        <f t="shared" ref="O75:Q75" si="119">+O56+O68+O73</f>
        <v>0</v>
      </c>
      <c r="P75" s="32">
        <f t="shared" si="119"/>
        <v>0</v>
      </c>
      <c r="Q75" s="32">
        <f t="shared" si="119"/>
        <v>0</v>
      </c>
      <c r="R75" s="31"/>
      <c r="S75" s="32">
        <f t="shared" ref="S75:U75" si="120">+S56+S68+S73</f>
        <v>1208794</v>
      </c>
      <c r="T75" s="32">
        <f t="shared" si="120"/>
        <v>2516324</v>
      </c>
      <c r="U75" s="32">
        <f t="shared" si="120"/>
        <v>0</v>
      </c>
      <c r="Y75" s="380">
        <f>SUM(Y53:Y73)</f>
        <v>0</v>
      </c>
      <c r="AA75" s="329"/>
      <c r="AB75" s="332" t="s">
        <v>418</v>
      </c>
      <c r="AC75" s="280" t="s">
        <v>419</v>
      </c>
      <c r="AD75" s="332" t="s">
        <v>420</v>
      </c>
    </row>
    <row r="76" spans="2:31" ht="6" customHeight="1" x14ac:dyDescent="0.25"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</row>
    <row r="77" spans="2:31" x14ac:dyDescent="0.25">
      <c r="B77" s="640" t="s">
        <v>37</v>
      </c>
      <c r="C77" s="18" t="s">
        <v>13</v>
      </c>
      <c r="E77" s="18"/>
      <c r="F77" s="20"/>
      <c r="G77" s="20">
        <f>IF(F77&gt;0,+AB77/F77,0)</f>
        <v>0</v>
      </c>
      <c r="H77" s="20"/>
      <c r="I77" s="22"/>
      <c r="J77" s="18"/>
      <c r="K77" s="20">
        <f>+K5</f>
        <v>11561.5</v>
      </c>
      <c r="L77" s="20">
        <f>+L5</f>
        <v>11561.5</v>
      </c>
      <c r="M77" s="20">
        <f>+M5</f>
        <v>0</v>
      </c>
      <c r="N77" s="18"/>
      <c r="O77" s="20">
        <f>+O5+O29</f>
        <v>39834.5</v>
      </c>
      <c r="P77" s="20">
        <f>+P5+P29</f>
        <v>28273</v>
      </c>
      <c r="Q77" s="20">
        <f>+Q5+Q29</f>
        <v>0</v>
      </c>
      <c r="R77" s="18"/>
      <c r="S77" s="20">
        <f>+S5+S29+S53</f>
        <v>69160.833333333328</v>
      </c>
      <c r="T77" s="20">
        <f>+T5+T29+T53</f>
        <v>47091.166666666672</v>
      </c>
      <c r="U77" s="20">
        <f>+U5+U29+U53</f>
        <v>0</v>
      </c>
      <c r="AB77" s="328">
        <f>IF(I5="oui",D5,0)</f>
        <v>0</v>
      </c>
      <c r="AC77" s="328">
        <f>IF(I29="oui",D29,0)</f>
        <v>0</v>
      </c>
      <c r="AD77" s="328">
        <f>IF(I53="oui",D53,0)</f>
        <v>0</v>
      </c>
    </row>
    <row r="78" spans="2:31" x14ac:dyDescent="0.25">
      <c r="B78" s="640"/>
      <c r="C78" s="18" t="s">
        <v>14</v>
      </c>
      <c r="D78" s="38"/>
      <c r="E78" s="18"/>
      <c r="F78" s="20"/>
      <c r="G78" s="20">
        <f t="shared" ref="G78:G79" si="121">IF(F78&gt;0,+D78/F78,0)</f>
        <v>0</v>
      </c>
      <c r="H78" s="20"/>
      <c r="I78" s="22"/>
      <c r="J78" s="18"/>
      <c r="K78" s="20">
        <f t="shared" ref="K78:M79" si="122">+K6</f>
        <v>6561.5</v>
      </c>
      <c r="L78" s="20">
        <f t="shared" si="122"/>
        <v>6561.5</v>
      </c>
      <c r="M78" s="20">
        <f t="shared" si="122"/>
        <v>0</v>
      </c>
      <c r="N78" s="18"/>
      <c r="O78" s="20">
        <f t="shared" ref="O78:Q78" si="123">+O6+O30</f>
        <v>329388.5</v>
      </c>
      <c r="P78" s="20">
        <f t="shared" si="123"/>
        <v>322827</v>
      </c>
      <c r="Q78" s="20">
        <f t="shared" si="123"/>
        <v>0</v>
      </c>
      <c r="R78" s="18"/>
      <c r="S78" s="20">
        <f t="shared" ref="S78:U78" si="124">+S6+S30+S54</f>
        <v>332681.5</v>
      </c>
      <c r="T78" s="20">
        <f t="shared" si="124"/>
        <v>24.5</v>
      </c>
      <c r="U78" s="20">
        <f t="shared" si="124"/>
        <v>0</v>
      </c>
      <c r="AB78" s="328">
        <f>IF(I6="oui",D6,0)</f>
        <v>0</v>
      </c>
      <c r="AC78" s="328">
        <f t="shared" ref="AC78:AC79" si="125">IF(I30="oui",D30,0)</f>
        <v>0</v>
      </c>
      <c r="AD78" s="328">
        <f t="shared" ref="AD78:AD79" si="126">IF(I54="oui",D54,0)</f>
        <v>0</v>
      </c>
    </row>
    <row r="79" spans="2:31" x14ac:dyDescent="0.25">
      <c r="B79" s="640"/>
      <c r="C79" s="18" t="s">
        <v>15</v>
      </c>
      <c r="D79" s="38"/>
      <c r="E79" s="18"/>
      <c r="F79" s="20"/>
      <c r="G79" s="20">
        <f t="shared" si="121"/>
        <v>0</v>
      </c>
      <c r="H79" s="20"/>
      <c r="I79" s="22"/>
      <c r="J79" s="18"/>
      <c r="K79" s="20">
        <f t="shared" si="122"/>
        <v>6160.5</v>
      </c>
      <c r="L79" s="20">
        <f t="shared" si="122"/>
        <v>6160.5</v>
      </c>
      <c r="M79" s="20">
        <f t="shared" si="122"/>
        <v>0</v>
      </c>
      <c r="N79" s="18"/>
      <c r="O79" s="20">
        <f t="shared" ref="O79:Q79" si="127">+O7+O31</f>
        <v>33487.5</v>
      </c>
      <c r="P79" s="20">
        <f t="shared" si="127"/>
        <v>27327</v>
      </c>
      <c r="Q79" s="20">
        <f t="shared" si="127"/>
        <v>0</v>
      </c>
      <c r="R79" s="18"/>
      <c r="S79" s="20">
        <f t="shared" ref="S79:U79" si="128">+S7+S31+S55</f>
        <v>59813.5</v>
      </c>
      <c r="T79" s="20">
        <f t="shared" si="128"/>
        <v>46491.5</v>
      </c>
      <c r="U79" s="20">
        <f t="shared" si="128"/>
        <v>0</v>
      </c>
      <c r="AB79" s="328">
        <f>IF(I7="oui",D7,0)</f>
        <v>0</v>
      </c>
      <c r="AC79" s="328">
        <f t="shared" si="125"/>
        <v>0</v>
      </c>
      <c r="AD79" s="328">
        <f t="shared" si="126"/>
        <v>0</v>
      </c>
    </row>
    <row r="80" spans="2:31" s="2" customFormat="1" x14ac:dyDescent="0.25">
      <c r="B80" s="640"/>
      <c r="C80" s="19" t="s">
        <v>16</v>
      </c>
      <c r="D80" s="39"/>
      <c r="E80" s="19"/>
      <c r="F80" s="33"/>
      <c r="G80" s="33">
        <f>SUM(G77:G79)</f>
        <v>0</v>
      </c>
      <c r="H80" s="33"/>
      <c r="I80" s="34"/>
      <c r="J80" s="19"/>
      <c r="K80" s="33">
        <f t="shared" ref="K80" si="129">SUM(K77:K79)</f>
        <v>24283.5</v>
      </c>
      <c r="L80" s="33">
        <f t="shared" ref="L80" si="130">SUM(L77:L79)</f>
        <v>24283.5</v>
      </c>
      <c r="M80" s="33">
        <f t="shared" ref="M80" si="131">SUM(M77:M79)</f>
        <v>0</v>
      </c>
      <c r="N80" s="19"/>
      <c r="O80" s="33">
        <f t="shared" ref="O80" si="132">SUM(O77:O79)</f>
        <v>402710.5</v>
      </c>
      <c r="P80" s="33">
        <f t="shared" ref="P80" si="133">SUM(P77:P79)</f>
        <v>378427</v>
      </c>
      <c r="Q80" s="33">
        <f t="shared" ref="Q80" si="134">SUM(Q77:Q79)</f>
        <v>0</v>
      </c>
      <c r="R80" s="19"/>
      <c r="S80" s="33">
        <f t="shared" ref="S80" si="135">SUM(S77:S79)</f>
        <v>461655.83333333331</v>
      </c>
      <c r="T80" s="33">
        <f t="shared" ref="T80" si="136">SUM(T77:T79)</f>
        <v>93607.166666666672</v>
      </c>
      <c r="U80" s="33">
        <f t="shared" ref="U80" si="137">SUM(U77:U79)</f>
        <v>0</v>
      </c>
      <c r="AB80" s="25">
        <f>SUM(AB77:AB79)</f>
        <v>0</v>
      </c>
      <c r="AC80" s="25">
        <f t="shared" ref="AC80:AD80" si="138">SUM(AC77:AC79)</f>
        <v>0</v>
      </c>
      <c r="AD80" s="25">
        <f t="shared" si="138"/>
        <v>0</v>
      </c>
    </row>
    <row r="81" spans="2:30" ht="6" customHeight="1" x14ac:dyDescent="0.25">
      <c r="B81" s="640"/>
      <c r="C81" s="18"/>
      <c r="D81" s="38"/>
      <c r="E81" s="18"/>
      <c r="F81" s="20"/>
      <c r="G81" s="20"/>
      <c r="H81" s="20"/>
      <c r="I81" s="23"/>
      <c r="J81" s="18"/>
      <c r="K81" s="20"/>
      <c r="L81" s="20"/>
      <c r="M81" s="20"/>
      <c r="N81" s="18"/>
      <c r="O81" s="20"/>
      <c r="P81" s="21"/>
      <c r="Q81" s="20"/>
      <c r="R81" s="18"/>
      <c r="S81" s="20"/>
      <c r="T81" s="21"/>
      <c r="U81" s="20"/>
    </row>
    <row r="82" spans="2:30" x14ac:dyDescent="0.25">
      <c r="B82" s="640"/>
      <c r="C82" s="18" t="s">
        <v>17</v>
      </c>
      <c r="D82" s="38"/>
      <c r="E82" s="18"/>
      <c r="F82" s="20"/>
      <c r="G82" s="20">
        <f>IF(F82&gt;0,+D82/F82,0)</f>
        <v>0</v>
      </c>
      <c r="H82" s="20"/>
      <c r="I82" s="22"/>
      <c r="J82" s="18"/>
      <c r="K82" s="20">
        <f t="shared" ref="K82:M91" si="139">+K10</f>
        <v>1060.5</v>
      </c>
      <c r="L82" s="20">
        <f t="shared" si="139"/>
        <v>1060.5</v>
      </c>
      <c r="M82" s="20">
        <f t="shared" si="139"/>
        <v>0</v>
      </c>
      <c r="N82" s="18"/>
      <c r="O82" s="20">
        <f t="shared" ref="O82:Q82" si="140">+O10+O34</f>
        <v>274333.5</v>
      </c>
      <c r="P82" s="20">
        <f t="shared" si="140"/>
        <v>273273</v>
      </c>
      <c r="Q82" s="20">
        <f t="shared" si="140"/>
        <v>0</v>
      </c>
      <c r="R82" s="18"/>
      <c r="S82" s="20">
        <f t="shared" ref="S82:U82" si="141">+S10+S34+S58</f>
        <v>600662.5</v>
      </c>
      <c r="T82" s="20">
        <f t="shared" si="141"/>
        <v>651597.5</v>
      </c>
      <c r="U82" s="20">
        <f t="shared" si="141"/>
        <v>0</v>
      </c>
      <c r="AB82" s="328">
        <f t="shared" ref="AB82:AB91" si="142">IF(I10="oui",D10,0)</f>
        <v>0</v>
      </c>
      <c r="AC82" s="328">
        <f>IF(I34="oui",D34,0)</f>
        <v>0</v>
      </c>
      <c r="AD82" s="328">
        <f>IF(I58="oui",D58,0)</f>
        <v>0</v>
      </c>
    </row>
    <row r="83" spans="2:30" x14ac:dyDescent="0.25">
      <c r="B83" s="640"/>
      <c r="C83" s="18" t="s">
        <v>18</v>
      </c>
      <c r="D83" s="38"/>
      <c r="E83" s="18"/>
      <c r="F83" s="20"/>
      <c r="G83" s="20">
        <f t="shared" ref="G83:G91" si="143">IF(F83&gt;0,+D83/F83,0)</f>
        <v>0</v>
      </c>
      <c r="H83" s="20"/>
      <c r="I83" s="22"/>
      <c r="J83" s="18"/>
      <c r="K83" s="20">
        <f t="shared" si="139"/>
        <v>1561.5</v>
      </c>
      <c r="L83" s="20">
        <f t="shared" si="139"/>
        <v>1561.5</v>
      </c>
      <c r="M83" s="20">
        <f t="shared" si="139"/>
        <v>0</v>
      </c>
      <c r="N83" s="18"/>
      <c r="O83" s="20">
        <f t="shared" ref="O83:Q83" si="144">+O11+O35</f>
        <v>34294</v>
      </c>
      <c r="P83" s="20">
        <f t="shared" si="144"/>
        <v>32732.5</v>
      </c>
      <c r="Q83" s="20">
        <f t="shared" si="144"/>
        <v>0</v>
      </c>
      <c r="R83" s="18"/>
      <c r="S83" s="20">
        <f t="shared" ref="S83:U83" si="145">+S11+S35+S59</f>
        <v>63623</v>
      </c>
      <c r="T83" s="20">
        <f t="shared" si="145"/>
        <v>57096.5</v>
      </c>
      <c r="U83" s="20">
        <f t="shared" si="145"/>
        <v>0</v>
      </c>
      <c r="AB83" s="328">
        <f t="shared" si="142"/>
        <v>0</v>
      </c>
      <c r="AC83" s="328">
        <f t="shared" ref="AC83:AC91" si="146">IF(I35="oui",D35,0)</f>
        <v>0</v>
      </c>
      <c r="AD83" s="328">
        <f t="shared" ref="AD83:AD91" si="147">IF(I59="oui",D59,0)</f>
        <v>0</v>
      </c>
    </row>
    <row r="84" spans="2:30" x14ac:dyDescent="0.25">
      <c r="B84" s="640"/>
      <c r="C84" s="18" t="s">
        <v>19</v>
      </c>
      <c r="D84" s="38"/>
      <c r="E84" s="18"/>
      <c r="F84" s="20"/>
      <c r="G84" s="20">
        <f t="shared" si="143"/>
        <v>0</v>
      </c>
      <c r="H84" s="20"/>
      <c r="I84" s="22"/>
      <c r="J84" s="18"/>
      <c r="K84" s="20">
        <f t="shared" si="139"/>
        <v>1160.5</v>
      </c>
      <c r="L84" s="20">
        <f t="shared" si="139"/>
        <v>1160.5</v>
      </c>
      <c r="M84" s="20">
        <f t="shared" si="139"/>
        <v>0</v>
      </c>
      <c r="N84" s="18"/>
      <c r="O84" s="20">
        <f t="shared" ref="O84:Q84" si="148">+O12+O36</f>
        <v>229433.5</v>
      </c>
      <c r="P84" s="20">
        <f t="shared" si="148"/>
        <v>228273</v>
      </c>
      <c r="Q84" s="20">
        <f t="shared" si="148"/>
        <v>0</v>
      </c>
      <c r="R84" s="18"/>
      <c r="S84" s="20">
        <f t="shared" ref="S84:U84" si="149">+S12+S36+S60</f>
        <v>555759.5</v>
      </c>
      <c r="T84" s="20">
        <f t="shared" si="149"/>
        <v>651491.5</v>
      </c>
      <c r="U84" s="20">
        <f t="shared" si="149"/>
        <v>0</v>
      </c>
      <c r="AB84" s="328">
        <f t="shared" si="142"/>
        <v>0</v>
      </c>
      <c r="AC84" s="328">
        <f t="shared" si="146"/>
        <v>0</v>
      </c>
      <c r="AD84" s="328">
        <f t="shared" si="147"/>
        <v>0</v>
      </c>
    </row>
    <row r="85" spans="2:30" x14ac:dyDescent="0.25">
      <c r="B85" s="640"/>
      <c r="C85" s="18" t="s">
        <v>20</v>
      </c>
      <c r="D85" s="38"/>
      <c r="E85" s="18"/>
      <c r="F85" s="20"/>
      <c r="G85" s="20">
        <f t="shared" si="143"/>
        <v>0</v>
      </c>
      <c r="H85" s="20"/>
      <c r="I85" s="22"/>
      <c r="J85" s="18"/>
      <c r="K85" s="20">
        <f t="shared" si="139"/>
        <v>1606.5</v>
      </c>
      <c r="L85" s="20">
        <f t="shared" si="139"/>
        <v>1606.5</v>
      </c>
      <c r="M85" s="20">
        <f t="shared" si="139"/>
        <v>0</v>
      </c>
      <c r="N85" s="18"/>
      <c r="O85" s="20">
        <f t="shared" ref="O85:Q85" si="150">+O13+O37</f>
        <v>229433.5</v>
      </c>
      <c r="P85" s="20">
        <f t="shared" si="150"/>
        <v>227827</v>
      </c>
      <c r="Q85" s="20">
        <f t="shared" si="150"/>
        <v>0</v>
      </c>
      <c r="R85" s="18"/>
      <c r="S85" s="20">
        <f t="shared" ref="S85:U85" si="151">+S13+S37+S61</f>
        <v>555762.5</v>
      </c>
      <c r="T85" s="20">
        <f t="shared" si="151"/>
        <v>651051.5</v>
      </c>
      <c r="U85" s="20">
        <f t="shared" si="151"/>
        <v>0</v>
      </c>
      <c r="AB85" s="328">
        <f t="shared" si="142"/>
        <v>0</v>
      </c>
      <c r="AC85" s="328">
        <f t="shared" si="146"/>
        <v>0</v>
      </c>
      <c r="AD85" s="328">
        <f t="shared" si="147"/>
        <v>0</v>
      </c>
    </row>
    <row r="86" spans="2:30" x14ac:dyDescent="0.25">
      <c r="B86" s="640"/>
      <c r="C86" s="18" t="s">
        <v>21</v>
      </c>
      <c r="D86" s="38"/>
      <c r="E86" s="18"/>
      <c r="F86" s="20"/>
      <c r="G86" s="20">
        <f t="shared" si="143"/>
        <v>0</v>
      </c>
      <c r="H86" s="20"/>
      <c r="I86" s="22"/>
      <c r="J86" s="18"/>
      <c r="K86" s="20">
        <f t="shared" si="139"/>
        <v>6160.5</v>
      </c>
      <c r="L86" s="20">
        <f t="shared" si="139"/>
        <v>6160.5</v>
      </c>
      <c r="M86" s="20">
        <f t="shared" si="139"/>
        <v>0</v>
      </c>
      <c r="N86" s="18"/>
      <c r="O86" s="20">
        <f t="shared" ref="O86:Q86" si="152">+O14+O38</f>
        <v>33487.5</v>
      </c>
      <c r="P86" s="20">
        <f t="shared" si="152"/>
        <v>27327</v>
      </c>
      <c r="Q86" s="20">
        <f t="shared" si="152"/>
        <v>0</v>
      </c>
      <c r="R86" s="18"/>
      <c r="S86" s="20">
        <f t="shared" ref="S86:U86" si="153">+S14+S38+S62</f>
        <v>63149.833333333328</v>
      </c>
      <c r="T86" s="20">
        <f t="shared" si="153"/>
        <v>53164.166666666672</v>
      </c>
      <c r="U86" s="20">
        <f t="shared" si="153"/>
        <v>0</v>
      </c>
      <c r="AB86" s="328">
        <f t="shared" si="142"/>
        <v>0</v>
      </c>
      <c r="AC86" s="328">
        <f t="shared" si="146"/>
        <v>0</v>
      </c>
      <c r="AD86" s="328">
        <f t="shared" si="147"/>
        <v>0</v>
      </c>
    </row>
    <row r="87" spans="2:30" x14ac:dyDescent="0.25">
      <c r="B87" s="640"/>
      <c r="C87" s="18" t="s">
        <v>22</v>
      </c>
      <c r="D87" s="38"/>
      <c r="E87" s="18"/>
      <c r="F87" s="20"/>
      <c r="G87" s="20">
        <f t="shared" si="143"/>
        <v>0</v>
      </c>
      <c r="H87" s="20"/>
      <c r="I87" s="22"/>
      <c r="J87" s="18"/>
      <c r="K87" s="20">
        <f t="shared" si="139"/>
        <v>1066</v>
      </c>
      <c r="L87" s="20">
        <f t="shared" si="139"/>
        <v>1066</v>
      </c>
      <c r="M87" s="20">
        <f t="shared" si="139"/>
        <v>0</v>
      </c>
      <c r="N87" s="18"/>
      <c r="O87" s="20">
        <f t="shared" ref="O87:Q87" si="154">+O15+O39</f>
        <v>28388.5</v>
      </c>
      <c r="P87" s="20">
        <f t="shared" si="154"/>
        <v>27322.5</v>
      </c>
      <c r="Q87" s="20">
        <f t="shared" si="154"/>
        <v>0</v>
      </c>
      <c r="R87" s="18"/>
      <c r="S87" s="20">
        <f t="shared" ref="S87:U87" si="155">+S15+S39+S63</f>
        <v>57714.5</v>
      </c>
      <c r="T87" s="20">
        <f t="shared" si="155"/>
        <v>57586</v>
      </c>
      <c r="U87" s="20">
        <f t="shared" si="155"/>
        <v>0</v>
      </c>
      <c r="AB87" s="328">
        <f t="shared" si="142"/>
        <v>0</v>
      </c>
      <c r="AC87" s="328">
        <f t="shared" si="146"/>
        <v>0</v>
      </c>
      <c r="AD87" s="328">
        <f t="shared" si="147"/>
        <v>0</v>
      </c>
    </row>
    <row r="88" spans="2:30" x14ac:dyDescent="0.25">
      <c r="B88" s="640"/>
      <c r="C88" s="18" t="s">
        <v>23</v>
      </c>
      <c r="D88" s="38"/>
      <c r="E88" s="18"/>
      <c r="F88" s="20"/>
      <c r="G88" s="20">
        <f t="shared" si="143"/>
        <v>0</v>
      </c>
      <c r="H88" s="20"/>
      <c r="I88" s="22"/>
      <c r="J88" s="18"/>
      <c r="K88" s="20">
        <f t="shared" si="139"/>
        <v>6156</v>
      </c>
      <c r="L88" s="20">
        <f t="shared" si="139"/>
        <v>6156</v>
      </c>
      <c r="M88" s="20">
        <f t="shared" si="139"/>
        <v>0</v>
      </c>
      <c r="N88" s="18"/>
      <c r="O88" s="20">
        <f t="shared" ref="O88:Q88" si="156">+O16+O40</f>
        <v>234429</v>
      </c>
      <c r="P88" s="20">
        <f t="shared" si="156"/>
        <v>228273</v>
      </c>
      <c r="Q88" s="20">
        <f t="shared" si="156"/>
        <v>0</v>
      </c>
      <c r="R88" s="18"/>
      <c r="S88" s="20">
        <f t="shared" ref="S88:U88" si="157">+S16+S40+S64</f>
        <v>261055.33333333334</v>
      </c>
      <c r="T88" s="20">
        <f t="shared" si="157"/>
        <v>47096.666666666672</v>
      </c>
      <c r="U88" s="20">
        <f t="shared" si="157"/>
        <v>0</v>
      </c>
      <c r="AB88" s="328">
        <f t="shared" si="142"/>
        <v>0</v>
      </c>
      <c r="AC88" s="328">
        <f t="shared" si="146"/>
        <v>0</v>
      </c>
      <c r="AD88" s="328">
        <f t="shared" si="147"/>
        <v>0</v>
      </c>
    </row>
    <row r="89" spans="2:30" x14ac:dyDescent="0.25">
      <c r="B89" s="640"/>
      <c r="C89" s="18" t="s">
        <v>24</v>
      </c>
      <c r="D89" s="38"/>
      <c r="E89" s="18"/>
      <c r="F89" s="20"/>
      <c r="G89" s="20">
        <f t="shared" si="143"/>
        <v>0</v>
      </c>
      <c r="H89" s="20"/>
      <c r="I89" s="22"/>
      <c r="J89" s="18"/>
      <c r="K89" s="20">
        <f t="shared" si="139"/>
        <v>160660.5</v>
      </c>
      <c r="L89" s="20">
        <f t="shared" si="139"/>
        <v>160660.5</v>
      </c>
      <c r="M89" s="20">
        <f t="shared" si="139"/>
        <v>0</v>
      </c>
      <c r="N89" s="18"/>
      <c r="O89" s="20">
        <f t="shared" ref="O89:Q89" si="158">+O17+O41</f>
        <v>160933.5</v>
      </c>
      <c r="P89" s="20">
        <f t="shared" si="158"/>
        <v>273</v>
      </c>
      <c r="Q89" s="20">
        <f t="shared" si="158"/>
        <v>0</v>
      </c>
      <c r="R89" s="18"/>
      <c r="S89" s="20">
        <f t="shared" ref="S89:U89" si="159">+S17+S41+S65</f>
        <v>187262.5</v>
      </c>
      <c r="T89" s="20">
        <f t="shared" si="159"/>
        <v>-108002.5</v>
      </c>
      <c r="U89" s="20">
        <f t="shared" si="159"/>
        <v>0</v>
      </c>
      <c r="AB89" s="328">
        <f t="shared" si="142"/>
        <v>0</v>
      </c>
      <c r="AC89" s="328">
        <f t="shared" si="146"/>
        <v>0</v>
      </c>
      <c r="AD89" s="328">
        <f t="shared" si="147"/>
        <v>0</v>
      </c>
    </row>
    <row r="90" spans="2:30" x14ac:dyDescent="0.25">
      <c r="B90" s="640"/>
      <c r="C90" s="18" t="s">
        <v>25</v>
      </c>
      <c r="D90" s="38"/>
      <c r="E90" s="18"/>
      <c r="F90" s="20"/>
      <c r="G90" s="20">
        <f t="shared" si="143"/>
        <v>0</v>
      </c>
      <c r="H90" s="20"/>
      <c r="I90" s="22"/>
      <c r="J90" s="18"/>
      <c r="K90" s="20">
        <f t="shared" si="139"/>
        <v>106606.5</v>
      </c>
      <c r="L90" s="20">
        <f t="shared" si="139"/>
        <v>106606.5</v>
      </c>
      <c r="M90" s="20">
        <f t="shared" si="139"/>
        <v>0</v>
      </c>
      <c r="N90" s="18"/>
      <c r="O90" s="20">
        <f t="shared" ref="O90:Q90" si="160">+O18+O42</f>
        <v>134879.5</v>
      </c>
      <c r="P90" s="20">
        <f t="shared" si="160"/>
        <v>28273</v>
      </c>
      <c r="Q90" s="20">
        <f t="shared" si="160"/>
        <v>0</v>
      </c>
      <c r="R90" s="18"/>
      <c r="S90" s="20">
        <f t="shared" ref="S90:U90" si="161">+S18+S42+S66</f>
        <v>138142.5</v>
      </c>
      <c r="T90" s="20">
        <f t="shared" si="161"/>
        <v>-100080.5</v>
      </c>
      <c r="U90" s="20">
        <f t="shared" si="161"/>
        <v>0</v>
      </c>
      <c r="AB90" s="328">
        <f t="shared" si="142"/>
        <v>0</v>
      </c>
      <c r="AC90" s="328">
        <f t="shared" si="146"/>
        <v>0</v>
      </c>
      <c r="AD90" s="328">
        <f t="shared" si="147"/>
        <v>0</v>
      </c>
    </row>
    <row r="91" spans="2:30" x14ac:dyDescent="0.25">
      <c r="B91" s="640"/>
      <c r="C91" s="18" t="s">
        <v>26</v>
      </c>
      <c r="D91" s="38"/>
      <c r="E91" s="18"/>
      <c r="F91" s="20"/>
      <c r="G91" s="20">
        <f t="shared" si="143"/>
        <v>0</v>
      </c>
      <c r="H91" s="20"/>
      <c r="I91" s="22"/>
      <c r="J91" s="18"/>
      <c r="K91" s="20">
        <f t="shared" si="139"/>
        <v>61606.5</v>
      </c>
      <c r="L91" s="20">
        <f t="shared" si="139"/>
        <v>61606.5</v>
      </c>
      <c r="M91" s="20">
        <f t="shared" si="139"/>
        <v>0</v>
      </c>
      <c r="N91" s="18"/>
      <c r="O91" s="20">
        <f t="shared" ref="O91:Q91" si="162">+O19+O43</f>
        <v>84433.5</v>
      </c>
      <c r="P91" s="20">
        <f t="shared" si="162"/>
        <v>22827</v>
      </c>
      <c r="Q91" s="20">
        <f t="shared" si="162"/>
        <v>0</v>
      </c>
      <c r="R91" s="18"/>
      <c r="S91" s="20">
        <f t="shared" ref="S91:U91" si="163">+S19+S43+S67</f>
        <v>110762.5</v>
      </c>
      <c r="T91" s="20">
        <f t="shared" si="163"/>
        <v>-8948.5</v>
      </c>
      <c r="U91" s="20">
        <f t="shared" si="163"/>
        <v>0</v>
      </c>
      <c r="AB91" s="328">
        <f t="shared" si="142"/>
        <v>0</v>
      </c>
      <c r="AC91" s="328">
        <f t="shared" si="146"/>
        <v>0</v>
      </c>
      <c r="AD91" s="328">
        <f t="shared" si="147"/>
        <v>0</v>
      </c>
    </row>
    <row r="92" spans="2:30" s="2" customFormat="1" x14ac:dyDescent="0.25">
      <c r="B92" s="640"/>
      <c r="C92" s="19" t="s">
        <v>27</v>
      </c>
      <c r="D92" s="39"/>
      <c r="E92" s="19"/>
      <c r="F92" s="33"/>
      <c r="G92" s="33">
        <f>SUM(G82:G91)</f>
        <v>0</v>
      </c>
      <c r="H92" s="33"/>
      <c r="I92" s="34"/>
      <c r="J92" s="19"/>
      <c r="K92" s="33">
        <f t="shared" ref="K92" si="164">SUM(K82:K91)</f>
        <v>347645</v>
      </c>
      <c r="L92" s="33">
        <f t="shared" ref="L92" si="165">SUM(L82:L91)</f>
        <v>347645</v>
      </c>
      <c r="M92" s="33">
        <f t="shared" ref="M92" si="166">SUM(M82:M91)</f>
        <v>0</v>
      </c>
      <c r="N92" s="19"/>
      <c r="O92" s="33">
        <f t="shared" ref="O92" si="167">SUM(O82:O91)</f>
        <v>1444046</v>
      </c>
      <c r="P92" s="35">
        <f t="shared" ref="P92" si="168">SUM(P82:P91)</f>
        <v>1096401</v>
      </c>
      <c r="Q92" s="33">
        <f t="shared" ref="Q92" si="169">SUM(Q82:Q91)</f>
        <v>0</v>
      </c>
      <c r="R92" s="19"/>
      <c r="S92" s="33">
        <f t="shared" ref="S92" si="170">SUM(S82:S91)</f>
        <v>2593894.6666666665</v>
      </c>
      <c r="T92" s="35">
        <f t="shared" ref="T92" si="171">SUM(T82:T91)</f>
        <v>1952052.3333333335</v>
      </c>
      <c r="U92" s="33">
        <f t="shared" ref="U92" si="172">SUM(U82:U91)</f>
        <v>0</v>
      </c>
      <c r="AB92" s="25">
        <f>SUM(AB82:AB91)</f>
        <v>0</v>
      </c>
      <c r="AC92" s="25">
        <f t="shared" ref="AC92:AD92" si="173">SUM(AC82:AC91)</f>
        <v>0</v>
      </c>
      <c r="AD92" s="25">
        <f t="shared" si="173"/>
        <v>0</v>
      </c>
    </row>
    <row r="93" spans="2:30" ht="4.9000000000000004" customHeight="1" x14ac:dyDescent="0.25">
      <c r="B93" s="640"/>
      <c r="C93" s="18"/>
      <c r="D93" s="38"/>
      <c r="E93" s="18"/>
      <c r="F93" s="20"/>
      <c r="G93" s="20"/>
      <c r="H93" s="20"/>
      <c r="I93" s="23"/>
      <c r="J93" s="18"/>
      <c r="K93" s="20"/>
      <c r="L93" s="20"/>
      <c r="M93" s="20"/>
      <c r="N93" s="18"/>
      <c r="O93" s="20"/>
      <c r="P93" s="21"/>
      <c r="Q93" s="20"/>
      <c r="R93" s="18"/>
      <c r="S93" s="20"/>
      <c r="T93" s="21"/>
      <c r="U93" s="20"/>
    </row>
    <row r="94" spans="2:30" x14ac:dyDescent="0.25">
      <c r="B94" s="640"/>
      <c r="C94" s="18" t="s">
        <v>28</v>
      </c>
      <c r="D94" s="38"/>
      <c r="E94" s="18"/>
      <c r="F94" s="20"/>
      <c r="G94" s="20">
        <f>IF(F94&gt;0,+D94/F94,0)</f>
        <v>0</v>
      </c>
      <c r="H94" s="20"/>
      <c r="I94" s="22"/>
      <c r="J94" s="18"/>
      <c r="K94" s="20">
        <f t="shared" ref="K94:M96" si="174">+K22</f>
        <v>0</v>
      </c>
      <c r="L94" s="20">
        <f t="shared" si="174"/>
        <v>312321</v>
      </c>
      <c r="M94" s="20">
        <f t="shared" si="174"/>
        <v>0</v>
      </c>
      <c r="N94" s="18"/>
      <c r="O94" s="20">
        <f t="shared" ref="O94:Q94" si="175">+O22+O46</f>
        <v>0</v>
      </c>
      <c r="P94" s="20">
        <f t="shared" si="175"/>
        <v>312966</v>
      </c>
      <c r="Q94" s="20">
        <f t="shared" si="175"/>
        <v>0</v>
      </c>
      <c r="R94" s="18"/>
      <c r="S94" s="20">
        <f t="shared" ref="S94:U94" si="176">+S22+S46+S70</f>
        <v>0</v>
      </c>
      <c r="T94" s="20">
        <f t="shared" si="176"/>
        <v>402845</v>
      </c>
      <c r="U94" s="20">
        <f t="shared" si="176"/>
        <v>0</v>
      </c>
      <c r="AB94" s="328">
        <f>IF(I22="oui",D22,0)</f>
        <v>0</v>
      </c>
      <c r="AC94" s="328">
        <f t="shared" ref="AC94:AC96" si="177">IF(I46="oui",D46,0)</f>
        <v>0</v>
      </c>
      <c r="AD94" s="328">
        <f t="shared" ref="AD94:AD96" si="178">IF(I70="oui",D70,0)</f>
        <v>0</v>
      </c>
    </row>
    <row r="95" spans="2:30" x14ac:dyDescent="0.25">
      <c r="B95" s="640"/>
      <c r="C95" s="18" t="s">
        <v>29</v>
      </c>
      <c r="D95" s="38"/>
      <c r="E95" s="18"/>
      <c r="F95" s="20"/>
      <c r="G95" s="20">
        <f t="shared" ref="G95:G96" si="179">IF(F95&gt;0,+D95/F95,0)</f>
        <v>0</v>
      </c>
      <c r="H95" s="20"/>
      <c r="I95" s="22"/>
      <c r="J95" s="18"/>
      <c r="K95" s="20">
        <f t="shared" si="174"/>
        <v>0</v>
      </c>
      <c r="L95" s="20">
        <f t="shared" si="174"/>
        <v>21321</v>
      </c>
      <c r="M95" s="20">
        <f t="shared" si="174"/>
        <v>0</v>
      </c>
      <c r="N95" s="18"/>
      <c r="O95" s="20">
        <f t="shared" ref="O95:Q95" si="180">+O23+O47</f>
        <v>0</v>
      </c>
      <c r="P95" s="20">
        <f t="shared" si="180"/>
        <v>21777</v>
      </c>
      <c r="Q95" s="20">
        <f t="shared" si="180"/>
        <v>0</v>
      </c>
      <c r="R95" s="18"/>
      <c r="S95" s="20">
        <f t="shared" ref="S95:U95" si="181">+S23+S47+S71</f>
        <v>0</v>
      </c>
      <c r="T95" s="20">
        <f t="shared" si="181"/>
        <v>22656</v>
      </c>
      <c r="U95" s="20">
        <f t="shared" si="181"/>
        <v>0</v>
      </c>
      <c r="AB95" s="328">
        <f>IF(I23="oui",D23,0)</f>
        <v>0</v>
      </c>
      <c r="AC95" s="328">
        <f t="shared" si="177"/>
        <v>0</v>
      </c>
      <c r="AD95" s="328">
        <f t="shared" si="178"/>
        <v>0</v>
      </c>
    </row>
    <row r="96" spans="2:30" x14ac:dyDescent="0.25">
      <c r="B96" s="640"/>
      <c r="C96" s="18" t="s">
        <v>30</v>
      </c>
      <c r="D96" s="38"/>
      <c r="E96" s="18"/>
      <c r="F96" s="20"/>
      <c r="G96" s="20">
        <f t="shared" si="179"/>
        <v>0</v>
      </c>
      <c r="H96" s="20"/>
      <c r="I96" s="22"/>
      <c r="J96" s="18"/>
      <c r="K96" s="20">
        <f t="shared" si="174"/>
        <v>0</v>
      </c>
      <c r="L96" s="20">
        <f t="shared" si="174"/>
        <v>23213</v>
      </c>
      <c r="M96" s="20">
        <f t="shared" si="174"/>
        <v>0</v>
      </c>
      <c r="N96" s="18"/>
      <c r="O96" s="20">
        <f t="shared" ref="O96:Q96" si="182">+O24+O48</f>
        <v>0</v>
      </c>
      <c r="P96" s="20">
        <f t="shared" si="182"/>
        <v>29669</v>
      </c>
      <c r="Q96" s="20">
        <f t="shared" si="182"/>
        <v>0</v>
      </c>
      <c r="R96" s="18"/>
      <c r="S96" s="20">
        <f t="shared" ref="S96:U96" si="183">+S24+S48+S72</f>
        <v>0</v>
      </c>
      <c r="T96" s="20">
        <f t="shared" si="183"/>
        <v>37647</v>
      </c>
      <c r="U96" s="20">
        <f t="shared" si="183"/>
        <v>0</v>
      </c>
      <c r="AB96" s="328">
        <f>IF(I24="oui",D24,0)</f>
        <v>0</v>
      </c>
      <c r="AC96" s="328">
        <f t="shared" si="177"/>
        <v>0</v>
      </c>
      <c r="AD96" s="328">
        <f t="shared" si="178"/>
        <v>0</v>
      </c>
    </row>
    <row r="97" spans="2:30" s="2" customFormat="1" x14ac:dyDescent="0.25">
      <c r="B97" s="640"/>
      <c r="C97" s="19" t="s">
        <v>31</v>
      </c>
      <c r="D97" s="39"/>
      <c r="E97" s="19"/>
      <c r="F97" s="33"/>
      <c r="G97" s="35">
        <f>SUM(G94:G96)</f>
        <v>0</v>
      </c>
      <c r="H97" s="35"/>
      <c r="I97" s="34"/>
      <c r="J97" s="19"/>
      <c r="K97" s="35">
        <f t="shared" ref="K97" si="184">SUM(K94:K96)</f>
        <v>0</v>
      </c>
      <c r="L97" s="33">
        <f t="shared" ref="L97" si="185">SUM(L94:L96)</f>
        <v>356855</v>
      </c>
      <c r="M97" s="33">
        <f t="shared" ref="M97" si="186">SUM(M94:M96)</f>
        <v>0</v>
      </c>
      <c r="N97" s="19"/>
      <c r="O97" s="33">
        <f t="shared" ref="O97" si="187">SUM(O94:O96)</f>
        <v>0</v>
      </c>
      <c r="P97" s="35">
        <f t="shared" ref="P97" si="188">SUM(P94:P96)</f>
        <v>364412</v>
      </c>
      <c r="Q97" s="33">
        <f t="shared" ref="Q97" si="189">SUM(Q94:Q96)</f>
        <v>0</v>
      </c>
      <c r="R97" s="19"/>
      <c r="S97" s="35">
        <f t="shared" ref="S97" si="190">SUM(S94:S96)</f>
        <v>0</v>
      </c>
      <c r="T97" s="35">
        <f t="shared" ref="T97" si="191">SUM(T94:T96)</f>
        <v>463148</v>
      </c>
      <c r="U97" s="33">
        <f t="shared" ref="U97" si="192">SUM(U94:U96)</f>
        <v>0</v>
      </c>
      <c r="AB97" s="330">
        <f>SUM(AB94:AB96)</f>
        <v>0</v>
      </c>
      <c r="AC97" s="330">
        <f t="shared" ref="AC97:AD97" si="193">SUM(AC94:AC96)</f>
        <v>0</v>
      </c>
      <c r="AD97" s="330">
        <f t="shared" si="193"/>
        <v>0</v>
      </c>
    </row>
    <row r="98" spans="2:30" ht="4.9000000000000004" customHeight="1" x14ac:dyDescent="0.25">
      <c r="B98" s="640"/>
      <c r="C98" s="18"/>
      <c r="D98" s="21"/>
      <c r="E98" s="18"/>
      <c r="F98" s="21"/>
      <c r="G98" s="21"/>
      <c r="H98" s="21"/>
      <c r="I98" s="18"/>
      <c r="J98" s="18"/>
      <c r="K98" s="21"/>
      <c r="L98" s="20"/>
      <c r="M98" s="20"/>
      <c r="N98" s="18"/>
      <c r="O98" s="21"/>
      <c r="P98" s="21"/>
      <c r="Q98" s="20"/>
      <c r="R98" s="18"/>
      <c r="S98" s="21"/>
      <c r="T98" s="21"/>
      <c r="U98" s="20"/>
    </row>
    <row r="99" spans="2:30" ht="15.75" x14ac:dyDescent="0.25">
      <c r="B99" s="640"/>
      <c r="C99" s="36" t="s">
        <v>32</v>
      </c>
      <c r="D99" s="37">
        <f>+D80+D92+D97</f>
        <v>0</v>
      </c>
      <c r="E99" s="36"/>
      <c r="F99" s="37"/>
      <c r="G99" s="37">
        <f>+G80+G92+G97</f>
        <v>0</v>
      </c>
      <c r="H99" s="37"/>
      <c r="I99" s="36"/>
      <c r="J99" s="36"/>
      <c r="K99" s="37">
        <f t="shared" ref="K99:M99" si="194">+K80+K92+K97</f>
        <v>371928.5</v>
      </c>
      <c r="L99" s="37">
        <f t="shared" si="194"/>
        <v>728783.5</v>
      </c>
      <c r="M99" s="37">
        <f t="shared" si="194"/>
        <v>0</v>
      </c>
      <c r="N99" s="36"/>
      <c r="O99" s="37">
        <f t="shared" ref="O99:Q99" si="195">+O80+O92+O97</f>
        <v>1846756.5</v>
      </c>
      <c r="P99" s="37">
        <f t="shared" si="195"/>
        <v>1839240</v>
      </c>
      <c r="Q99" s="37">
        <f t="shared" si="195"/>
        <v>0</v>
      </c>
      <c r="R99" s="36"/>
      <c r="S99" s="37">
        <f t="shared" ref="S99:U99" si="196">+S80+S92+S97</f>
        <v>3055550.5</v>
      </c>
      <c r="T99" s="37">
        <f t="shared" si="196"/>
        <v>2508807.5</v>
      </c>
      <c r="U99" s="37">
        <f t="shared" si="196"/>
        <v>0</v>
      </c>
      <c r="AB99" s="331">
        <f>+AB80+AB92+AB97</f>
        <v>0</v>
      </c>
      <c r="AC99" s="333">
        <f t="shared" ref="AC99:AD99" si="197">+AC80+AC92+AC97</f>
        <v>0</v>
      </c>
      <c r="AD99" s="331">
        <f t="shared" si="197"/>
        <v>0</v>
      </c>
    </row>
    <row r="101" spans="2:30" ht="15.75" x14ac:dyDescent="0.25">
      <c r="C101" s="281" t="str">
        <f>+Envoi!L47</f>
        <v>SAS</v>
      </c>
      <c r="D101" s="625" t="str">
        <f>+Envoi!L46</f>
        <v>FOREXIA</v>
      </c>
      <c r="E101" s="625"/>
      <c r="F101" s="625"/>
      <c r="G101" s="625"/>
      <c r="H101" s="277"/>
      <c r="I101" s="277"/>
      <c r="J101" s="277"/>
      <c r="K101" s="277"/>
      <c r="L101" s="624" t="str">
        <f>+Envoi!H48</f>
        <v>Date de Saisie :</v>
      </c>
      <c r="M101" s="624"/>
      <c r="N101" s="277"/>
      <c r="O101" s="278" t="str">
        <f>+Envoi!L48</f>
        <v>01/01/2020</v>
      </c>
      <c r="P101" s="277"/>
      <c r="Q101" s="624" t="str">
        <f>+Envoi!H49</f>
        <v>N° de Version :</v>
      </c>
      <c r="R101" s="624"/>
      <c r="S101" s="624"/>
      <c r="T101" s="279" t="str">
        <f>+Envoi!L49</f>
        <v>1</v>
      </c>
      <c r="U101" s="277"/>
    </row>
  </sheetData>
  <sheetProtection selectLockedCells="1"/>
  <mergeCells count="40">
    <mergeCell ref="O2:Q2"/>
    <mergeCell ref="S2:U2"/>
    <mergeCell ref="B77:B99"/>
    <mergeCell ref="C2:D2"/>
    <mergeCell ref="B5:B27"/>
    <mergeCell ref="B29:B51"/>
    <mergeCell ref="B53:B75"/>
    <mergeCell ref="F2:G2"/>
    <mergeCell ref="I2:I3"/>
    <mergeCell ref="K2:M2"/>
    <mergeCell ref="W2:Z2"/>
    <mergeCell ref="AB10:AB12"/>
    <mergeCell ref="AC10:AC12"/>
    <mergeCell ref="AB2:AE2"/>
    <mergeCell ref="AC5:AC7"/>
    <mergeCell ref="AB5:AB7"/>
    <mergeCell ref="AB3:AC3"/>
    <mergeCell ref="AD3:AE3"/>
    <mergeCell ref="AD5:AD7"/>
    <mergeCell ref="AE5:AE7"/>
    <mergeCell ref="AE10:AE12"/>
    <mergeCell ref="AD10:AD12"/>
    <mergeCell ref="AC19:AC20"/>
    <mergeCell ref="AD19:AD20"/>
    <mergeCell ref="AB34:AB36"/>
    <mergeCell ref="AC34:AC36"/>
    <mergeCell ref="AD34:AD36"/>
    <mergeCell ref="AE34:AE36"/>
    <mergeCell ref="AC43:AC44"/>
    <mergeCell ref="AD43:AD44"/>
    <mergeCell ref="AB58:AB60"/>
    <mergeCell ref="AC58:AC60"/>
    <mergeCell ref="AD58:AD60"/>
    <mergeCell ref="AE58:AE60"/>
    <mergeCell ref="AB73:AD73"/>
    <mergeCell ref="Q101:S101"/>
    <mergeCell ref="L101:M101"/>
    <mergeCell ref="D101:G101"/>
    <mergeCell ref="AC67:AC68"/>
    <mergeCell ref="AD67:AD68"/>
  </mergeCells>
  <pageMargins left="0" right="0" top="0" bottom="0" header="0" footer="0"/>
  <pageSetup paperSize="9" scale="60" orientation="portrait" horizontalDpi="4294967294" verticalDpi="0" r:id="rId1"/>
  <ignoredErrors>
    <ignoredError sqref="G8 G27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5" tint="-0.249977111117893"/>
    <pageSetUpPr fitToPage="1"/>
  </sheetPr>
  <dimension ref="B1:S64"/>
  <sheetViews>
    <sheetView showZeros="0" zoomScale="83" zoomScaleNormal="83" zoomScaleSheetLayoutView="75" workbookViewId="0">
      <selection activeCell="Q5" sqref="Q5:R5"/>
    </sheetView>
  </sheetViews>
  <sheetFormatPr baseColWidth="10" defaultRowHeight="15" x14ac:dyDescent="0.25"/>
  <cols>
    <col min="1" max="1" width="1.28515625" customWidth="1"/>
    <col min="2" max="2" width="17.28515625" customWidth="1"/>
    <col min="4" max="4" width="16.140625" customWidth="1"/>
    <col min="5" max="5" width="12.7109375" customWidth="1"/>
    <col min="6" max="6" width="1.42578125" customWidth="1"/>
    <col min="7" max="7" width="19.7109375" customWidth="1"/>
    <col min="9" max="9" width="14.7109375" customWidth="1"/>
    <col min="11" max="11" width="1.7109375" customWidth="1"/>
    <col min="12" max="12" width="6.5703125" customWidth="1"/>
    <col min="13" max="13" width="1.140625" customWidth="1"/>
    <col min="14" max="14" width="27.28515625" customWidth="1"/>
    <col min="15" max="15" width="26.85546875" customWidth="1"/>
    <col min="16" max="16" width="20" customWidth="1"/>
    <col min="17" max="17" width="12.140625" customWidth="1"/>
    <col min="18" max="18" width="5.28515625" customWidth="1"/>
  </cols>
  <sheetData>
    <row r="1" spans="2:19" ht="6.6" customHeight="1" x14ac:dyDescent="0.25"/>
    <row r="2" spans="2:19" ht="34.15" customHeight="1" x14ac:dyDescent="0.25">
      <c r="B2" s="661" t="s">
        <v>38</v>
      </c>
      <c r="C2" s="661"/>
      <c r="D2" s="661"/>
      <c r="E2" s="661"/>
      <c r="G2" s="661" t="s">
        <v>49</v>
      </c>
      <c r="H2" s="661"/>
      <c r="I2" s="661"/>
      <c r="J2" s="661"/>
      <c r="L2" s="657" t="s">
        <v>50</v>
      </c>
      <c r="N2" s="649" t="s">
        <v>490</v>
      </c>
      <c r="O2" s="650" t="s">
        <v>491</v>
      </c>
      <c r="P2" s="649" t="s">
        <v>492</v>
      </c>
      <c r="Q2" s="650" t="s">
        <v>493</v>
      </c>
      <c r="R2" s="650"/>
    </row>
    <row r="3" spans="2:19" ht="14.45" customHeight="1" x14ac:dyDescent="0.25">
      <c r="L3" s="657"/>
      <c r="N3" s="649"/>
      <c r="O3" s="650"/>
      <c r="P3" s="649"/>
      <c r="Q3" s="650"/>
      <c r="R3" s="650"/>
    </row>
    <row r="4" spans="2:19" x14ac:dyDescent="0.25">
      <c r="B4" s="40" t="s">
        <v>39</v>
      </c>
      <c r="C4" s="582">
        <v>0</v>
      </c>
      <c r="D4" s="41"/>
      <c r="E4" s="41"/>
      <c r="G4" s="40" t="s">
        <v>39</v>
      </c>
      <c r="H4" s="582">
        <v>0</v>
      </c>
      <c r="I4" s="41"/>
      <c r="J4" s="41"/>
      <c r="L4" s="657"/>
    </row>
    <row r="5" spans="2:19" x14ac:dyDescent="0.25">
      <c r="B5" s="40" t="s">
        <v>40</v>
      </c>
      <c r="C5" s="589">
        <v>0</v>
      </c>
      <c r="D5" s="41"/>
      <c r="E5" s="41"/>
      <c r="G5" s="40" t="s">
        <v>40</v>
      </c>
      <c r="H5" s="589">
        <v>0</v>
      </c>
      <c r="I5" s="41"/>
      <c r="J5" s="41"/>
      <c r="L5" s="657"/>
      <c r="N5" s="591"/>
      <c r="O5" s="591"/>
      <c r="P5" s="591"/>
      <c r="Q5" s="651"/>
      <c r="R5" s="651"/>
    </row>
    <row r="6" spans="2:19" x14ac:dyDescent="0.25">
      <c r="B6" s="40" t="s">
        <v>7</v>
      </c>
      <c r="C6" s="590">
        <v>0</v>
      </c>
      <c r="D6" s="41"/>
      <c r="E6" s="41"/>
      <c r="G6" s="40" t="s">
        <v>7</v>
      </c>
      <c r="H6" s="590">
        <v>0</v>
      </c>
      <c r="I6" s="41"/>
      <c r="J6" s="41"/>
      <c r="L6" s="657"/>
    </row>
    <row r="7" spans="2:19" x14ac:dyDescent="0.25">
      <c r="B7" s="40" t="s">
        <v>41</v>
      </c>
      <c r="C7" s="42">
        <f>IF(AND(C5&gt;0,C6&gt;0),PMT($C$5,$C$6,-C4),0)</f>
        <v>0</v>
      </c>
      <c r="D7" s="42" t="s">
        <v>9</v>
      </c>
      <c r="E7" s="41"/>
      <c r="G7" s="40" t="s">
        <v>41</v>
      </c>
      <c r="H7" s="42">
        <f>IF(AND(H5&gt;0,H6&gt;0),PMT($H$5,$H$6,-H4),0)</f>
        <v>0</v>
      </c>
      <c r="I7" s="42" t="s">
        <v>9</v>
      </c>
      <c r="J7" s="41"/>
      <c r="L7" s="657"/>
      <c r="N7" s="634" t="s">
        <v>370</v>
      </c>
      <c r="O7" s="634"/>
      <c r="P7" s="634"/>
      <c r="Q7" s="662" t="s">
        <v>438</v>
      </c>
      <c r="S7" s="633" t="s">
        <v>436</v>
      </c>
    </row>
    <row r="8" spans="2:19" x14ac:dyDescent="0.25">
      <c r="B8" s="40" t="s">
        <v>42</v>
      </c>
      <c r="C8" s="42">
        <f>+C7/12</f>
        <v>0</v>
      </c>
      <c r="D8" s="41"/>
      <c r="E8" s="41"/>
      <c r="G8" s="40" t="s">
        <v>42</v>
      </c>
      <c r="H8" s="42">
        <f>+H7/12</f>
        <v>0</v>
      </c>
      <c r="I8" s="41"/>
      <c r="J8" s="41"/>
      <c r="L8" s="657"/>
      <c r="N8" s="634"/>
      <c r="O8" s="634"/>
      <c r="P8" s="634"/>
      <c r="Q8" s="662"/>
      <c r="S8" s="633"/>
    </row>
    <row r="9" spans="2:19" x14ac:dyDescent="0.25">
      <c r="B9" s="40" t="s">
        <v>43</v>
      </c>
      <c r="C9" s="42">
        <f>+C6*C7</f>
        <v>0</v>
      </c>
      <c r="D9" s="41"/>
      <c r="E9" s="41"/>
      <c r="G9" s="40" t="s">
        <v>43</v>
      </c>
      <c r="H9" s="42">
        <f>+H6*H7</f>
        <v>0</v>
      </c>
      <c r="I9" s="41"/>
      <c r="J9" s="41"/>
      <c r="L9" s="657"/>
      <c r="N9" s="655" t="s">
        <v>495</v>
      </c>
      <c r="O9" s="655"/>
      <c r="P9" s="582" t="s">
        <v>495</v>
      </c>
      <c r="Q9" s="215">
        <v>30</v>
      </c>
      <c r="R9" s="2" t="s">
        <v>437</v>
      </c>
      <c r="S9" s="255" t="e">
        <f>+P9/360*Q9</f>
        <v>#VALUE!</v>
      </c>
    </row>
    <row r="10" spans="2:19" x14ac:dyDescent="0.25">
      <c r="B10" s="40" t="s">
        <v>44</v>
      </c>
      <c r="C10" s="42">
        <f>+C9-C4</f>
        <v>0</v>
      </c>
      <c r="D10" s="41"/>
      <c r="E10" s="41"/>
      <c r="G10" s="40" t="s">
        <v>44</v>
      </c>
      <c r="H10" s="42">
        <f>+H9-H4</f>
        <v>0</v>
      </c>
      <c r="I10" s="41"/>
      <c r="J10" s="41"/>
      <c r="L10" s="657"/>
      <c r="N10" s="655" t="s">
        <v>495</v>
      </c>
      <c r="O10" s="655"/>
      <c r="P10" s="582" t="s">
        <v>495</v>
      </c>
      <c r="Q10" s="215">
        <v>30</v>
      </c>
      <c r="R10" s="2" t="s">
        <v>437</v>
      </c>
      <c r="S10" s="255" t="e">
        <f>+P10/360*Q10</f>
        <v>#VALUE!</v>
      </c>
    </row>
    <row r="11" spans="2:19" x14ac:dyDescent="0.25">
      <c r="B11" s="41"/>
      <c r="C11" s="41"/>
      <c r="D11" s="41"/>
      <c r="E11" s="41"/>
      <c r="G11" s="41"/>
      <c r="H11" s="41"/>
      <c r="I11" s="41"/>
      <c r="J11" s="41"/>
      <c r="L11" s="657"/>
      <c r="N11" s="655" t="s">
        <v>495</v>
      </c>
      <c r="O11" s="655"/>
      <c r="P11" s="582" t="s">
        <v>495</v>
      </c>
      <c r="Q11" s="215">
        <v>30</v>
      </c>
      <c r="R11" s="338" t="s">
        <v>145</v>
      </c>
      <c r="S11" s="255" t="e">
        <f>+P11*Q11/100</f>
        <v>#VALUE!</v>
      </c>
    </row>
    <row r="12" spans="2:19" ht="35.450000000000003" customHeight="1" x14ac:dyDescent="0.25">
      <c r="B12" s="44" t="s">
        <v>45</v>
      </c>
      <c r="C12" s="48" t="s">
        <v>46</v>
      </c>
      <c r="D12" s="45" t="s">
        <v>47</v>
      </c>
      <c r="E12" s="46" t="s">
        <v>48</v>
      </c>
      <c r="F12" s="47"/>
      <c r="G12" s="44" t="s">
        <v>45</v>
      </c>
      <c r="H12" s="48" t="s">
        <v>46</v>
      </c>
      <c r="I12" s="45" t="s">
        <v>47</v>
      </c>
      <c r="J12" s="46" t="s">
        <v>48</v>
      </c>
      <c r="L12" s="657"/>
      <c r="S12" s="339" t="e">
        <f>SUM(S9:S11)</f>
        <v>#VALUE!</v>
      </c>
    </row>
    <row r="13" spans="2:19" x14ac:dyDescent="0.25">
      <c r="B13" s="43">
        <v>1</v>
      </c>
      <c r="C13" s="42">
        <f>IF(AND($C$5&gt;0,$C$6&gt;0,$C$4&gt;0,B13&gt;0),-IPMT($C$5,B13,$C$6,$C$4),0)</f>
        <v>0</v>
      </c>
      <c r="D13" s="42">
        <f>IF(AND($C$5&gt;0,$C$6&gt;0,$C$4&gt;0,B13&gt;0),-PPMT($C$5,B13,$C$6,$C$4),0)</f>
        <v>0</v>
      </c>
      <c r="E13" s="42">
        <f>+C4-D13</f>
        <v>0</v>
      </c>
      <c r="G13" s="43">
        <v>1</v>
      </c>
      <c r="H13" s="42">
        <f>IF(AND($H$5&gt;0,$H$6&gt;0,$H$4&gt;0,G13&gt;0),-IPMT($H$5,G13,$H$6,$H$4),0)</f>
        <v>0</v>
      </c>
      <c r="I13" s="42">
        <f>IF(AND($H$5&gt;0,$H$6&gt;0,$H$4&gt;0,G13&gt;0),-PPMT($H$5,G13,$H$6,$H$4),0)</f>
        <v>0</v>
      </c>
      <c r="J13" s="42">
        <f>+H4-I13</f>
        <v>0</v>
      </c>
      <c r="L13" s="657"/>
    </row>
    <row r="14" spans="2:19" x14ac:dyDescent="0.25">
      <c r="B14" s="43">
        <v>2</v>
      </c>
      <c r="C14" s="42">
        <f>IF(AND($C$5&gt;0,$C$6&gt;0,$C$4&gt;0,B14&gt;0),-IPMT($C$5,B14,$C$6,$C$4),0)</f>
        <v>0</v>
      </c>
      <c r="D14" s="42">
        <f>IF(AND($C$5&gt;0,$C$6&gt;0,$C$4&gt;0,B14&gt;0),-PPMT($C$5,B14,$C$6,$C$4),0)</f>
        <v>0</v>
      </c>
      <c r="E14" s="42">
        <f>+E13-D14</f>
        <v>0</v>
      </c>
      <c r="G14" s="43">
        <v>2</v>
      </c>
      <c r="H14" s="42">
        <f>IF(AND($H$5&gt;0,$H$6&gt;0,$H$4&gt;0,G14&gt;0),-IPMT($H$5,G14,$H$6,$H$4),0)</f>
        <v>0</v>
      </c>
      <c r="I14" s="42">
        <f>IF(AND($H$5&gt;0,$H$6&gt;0,$H$4&gt;0,G14&gt;0),-PPMT($H$5,G14,$H$6,$H$4),0)</f>
        <v>0</v>
      </c>
      <c r="J14" s="42">
        <f>+J13-I14</f>
        <v>0</v>
      </c>
      <c r="L14" s="657"/>
    </row>
    <row r="15" spans="2:19" x14ac:dyDescent="0.25">
      <c r="B15" s="43">
        <v>3</v>
      </c>
      <c r="C15" s="42">
        <f>IF(AND($C$5&gt;0,$C$6&gt;0,$C$4&gt;0,B15&gt;0),-IPMT($C$5,B15,$C$6,$C$4),0)</f>
        <v>0</v>
      </c>
      <c r="D15" s="42">
        <f>IF(AND($C$5&gt;0,$C$6&gt;0,$C$4&gt;0,B15&gt;0),-PPMT($C$5,B15,$C$6,$C$4),0)</f>
        <v>0</v>
      </c>
      <c r="E15" s="42">
        <f>+E14-D15</f>
        <v>0</v>
      </c>
      <c r="G15" s="43">
        <v>3</v>
      </c>
      <c r="H15" s="42">
        <f>IF(AND($H$5&gt;0,$H$6&gt;0,$H$4&gt;0,G15&gt;0),-IPMT($H$5,G15,$H$6,$H$4),0)</f>
        <v>0</v>
      </c>
      <c r="I15" s="42">
        <f>IF(AND($H$5&gt;0,$H$6&gt;0,$H$4&gt;0,G15&gt;0),-PPMT($H$5,G15,$H$6,$H$4),0)</f>
        <v>0</v>
      </c>
      <c r="J15" s="42">
        <f>+J14-I15</f>
        <v>0</v>
      </c>
      <c r="L15" s="657"/>
    </row>
    <row r="16" spans="2:19" ht="7.15" customHeight="1" x14ac:dyDescent="0.25"/>
    <row r="17" spans="2:19" ht="34.15" customHeight="1" x14ac:dyDescent="0.25">
      <c r="B17" s="658" t="s">
        <v>401</v>
      </c>
      <c r="C17" s="658"/>
      <c r="D17" s="658"/>
      <c r="E17" s="658"/>
      <c r="G17" s="658" t="s">
        <v>402</v>
      </c>
      <c r="H17" s="658"/>
      <c r="I17" s="658"/>
      <c r="J17" s="658"/>
      <c r="L17" s="659" t="s">
        <v>51</v>
      </c>
      <c r="N17" s="649" t="s">
        <v>490</v>
      </c>
      <c r="O17" s="650" t="s">
        <v>491</v>
      </c>
      <c r="P17" s="649" t="s">
        <v>492</v>
      </c>
      <c r="Q17" s="650" t="s">
        <v>493</v>
      </c>
      <c r="R17" s="650"/>
    </row>
    <row r="18" spans="2:19" ht="14.45" customHeight="1" x14ac:dyDescent="0.25">
      <c r="L18" s="659"/>
      <c r="N18" s="649"/>
      <c r="O18" s="650"/>
      <c r="P18" s="649"/>
      <c r="Q18" s="650"/>
      <c r="R18" s="650"/>
    </row>
    <row r="19" spans="2:19" ht="14.45" customHeight="1" x14ac:dyDescent="0.25">
      <c r="B19" s="40" t="s">
        <v>39</v>
      </c>
      <c r="C19" s="582">
        <v>0</v>
      </c>
      <c r="D19" s="41"/>
      <c r="E19" s="41"/>
      <c r="G19" s="40" t="s">
        <v>39</v>
      </c>
      <c r="H19" s="582">
        <v>0</v>
      </c>
      <c r="I19" s="41"/>
      <c r="J19" s="41"/>
      <c r="L19" s="659"/>
    </row>
    <row r="20" spans="2:19" ht="14.45" customHeight="1" x14ac:dyDescent="0.25">
      <c r="B20" s="40" t="s">
        <v>40</v>
      </c>
      <c r="C20" s="589">
        <v>0</v>
      </c>
      <c r="D20" s="41"/>
      <c r="E20" s="41"/>
      <c r="G20" s="40" t="s">
        <v>40</v>
      </c>
      <c r="H20" s="589">
        <v>0</v>
      </c>
      <c r="I20" s="41"/>
      <c r="J20" s="41"/>
      <c r="L20" s="659"/>
      <c r="N20" s="591">
        <v>0</v>
      </c>
      <c r="O20" s="591">
        <v>0</v>
      </c>
      <c r="P20" s="591">
        <v>0</v>
      </c>
      <c r="Q20" s="651">
        <v>0</v>
      </c>
      <c r="R20" s="651"/>
    </row>
    <row r="21" spans="2:19" x14ac:dyDescent="0.25">
      <c r="B21" s="40" t="s">
        <v>7</v>
      </c>
      <c r="C21" s="590">
        <v>0</v>
      </c>
      <c r="D21" s="41"/>
      <c r="E21" s="41"/>
      <c r="G21" s="40" t="s">
        <v>7</v>
      </c>
      <c r="H21" s="590">
        <v>0</v>
      </c>
      <c r="I21" s="41"/>
      <c r="J21" s="41"/>
      <c r="L21" s="659"/>
    </row>
    <row r="22" spans="2:19" ht="14.45" customHeight="1" x14ac:dyDescent="0.25">
      <c r="B22" s="40" t="s">
        <v>41</v>
      </c>
      <c r="C22" s="42">
        <f>IF(AND(C20&gt;0,C21&gt;0),PMT($C$20,$C$21,-C19),0)</f>
        <v>0</v>
      </c>
      <c r="D22" s="42" t="s">
        <v>9</v>
      </c>
      <c r="E22" s="41"/>
      <c r="G22" s="40" t="s">
        <v>41</v>
      </c>
      <c r="H22" s="42">
        <f>IF(AND(H20&gt;0,H21&gt;0),PMT($H$5,$H$6,-H19),0)</f>
        <v>0</v>
      </c>
      <c r="I22" s="42" t="s">
        <v>9</v>
      </c>
      <c r="J22" s="41"/>
      <c r="L22" s="659"/>
      <c r="N22" s="634" t="s">
        <v>369</v>
      </c>
      <c r="O22" s="634"/>
      <c r="P22" s="634"/>
      <c r="Q22" s="662" t="s">
        <v>438</v>
      </c>
      <c r="S22" s="633" t="s">
        <v>436</v>
      </c>
    </row>
    <row r="23" spans="2:19" x14ac:dyDescent="0.25">
      <c r="B23" s="40" t="s">
        <v>42</v>
      </c>
      <c r="C23" s="42">
        <f>+C22/12</f>
        <v>0</v>
      </c>
      <c r="D23" s="41"/>
      <c r="E23" s="41"/>
      <c r="G23" s="40" t="s">
        <v>42</v>
      </c>
      <c r="H23" s="42">
        <f>+H22/12</f>
        <v>0</v>
      </c>
      <c r="I23" s="41"/>
      <c r="J23" s="41"/>
      <c r="L23" s="659"/>
      <c r="N23" s="634"/>
      <c r="O23" s="634"/>
      <c r="P23" s="634"/>
      <c r="Q23" s="662"/>
      <c r="S23" s="633"/>
    </row>
    <row r="24" spans="2:19" x14ac:dyDescent="0.25">
      <c r="B24" s="40" t="s">
        <v>43</v>
      </c>
      <c r="C24" s="42">
        <f>+C21*C22</f>
        <v>0</v>
      </c>
      <c r="D24" s="41"/>
      <c r="E24" s="41"/>
      <c r="G24" s="40" t="s">
        <v>43</v>
      </c>
      <c r="H24" s="42">
        <f>+H21*H22</f>
        <v>0</v>
      </c>
      <c r="I24" s="41"/>
      <c r="J24" s="41"/>
      <c r="L24" s="659"/>
      <c r="N24" s="655" t="s">
        <v>495</v>
      </c>
      <c r="O24" s="655"/>
      <c r="P24" s="582" t="s">
        <v>495</v>
      </c>
      <c r="Q24" s="215">
        <v>30</v>
      </c>
      <c r="R24" s="2" t="s">
        <v>437</v>
      </c>
      <c r="S24" s="255" t="e">
        <f>+P24/360*Q24</f>
        <v>#VALUE!</v>
      </c>
    </row>
    <row r="25" spans="2:19" x14ac:dyDescent="0.25">
      <c r="B25" s="40" t="s">
        <v>44</v>
      </c>
      <c r="C25" s="42">
        <f>+C24-C19</f>
        <v>0</v>
      </c>
      <c r="D25" s="41"/>
      <c r="E25" s="41"/>
      <c r="G25" s="40" t="s">
        <v>44</v>
      </c>
      <c r="H25" s="42">
        <f>+H24-H19</f>
        <v>0</v>
      </c>
      <c r="I25" s="41"/>
      <c r="J25" s="41"/>
      <c r="L25" s="659"/>
      <c r="N25" s="655" t="s">
        <v>495</v>
      </c>
      <c r="O25" s="655"/>
      <c r="P25" s="582" t="s">
        <v>495</v>
      </c>
      <c r="Q25" s="215">
        <v>30</v>
      </c>
      <c r="R25" s="2" t="s">
        <v>437</v>
      </c>
      <c r="S25" s="255" t="e">
        <f>+P25/360*Q25</f>
        <v>#VALUE!</v>
      </c>
    </row>
    <row r="26" spans="2:19" x14ac:dyDescent="0.25">
      <c r="B26" s="41"/>
      <c r="C26" s="41"/>
      <c r="D26" s="41"/>
      <c r="E26" s="41"/>
      <c r="G26" s="41"/>
      <c r="H26" s="41"/>
      <c r="I26" s="41"/>
      <c r="J26" s="41"/>
      <c r="L26" s="659"/>
      <c r="N26" s="655" t="s">
        <v>495</v>
      </c>
      <c r="O26" s="655"/>
      <c r="P26" s="582" t="s">
        <v>495</v>
      </c>
      <c r="Q26" s="215">
        <v>30</v>
      </c>
      <c r="R26" s="338" t="s">
        <v>145</v>
      </c>
      <c r="S26" s="255" t="e">
        <f>+P26*Q26/100</f>
        <v>#VALUE!</v>
      </c>
    </row>
    <row r="27" spans="2:19" ht="35.450000000000003" customHeight="1" x14ac:dyDescent="0.25">
      <c r="B27" s="44" t="s">
        <v>45</v>
      </c>
      <c r="C27" s="48" t="s">
        <v>46</v>
      </c>
      <c r="D27" s="45" t="s">
        <v>47</v>
      </c>
      <c r="E27" s="46" t="s">
        <v>48</v>
      </c>
      <c r="F27" s="47"/>
      <c r="G27" s="44" t="s">
        <v>45</v>
      </c>
      <c r="H27" s="48" t="s">
        <v>46</v>
      </c>
      <c r="I27" s="45" t="s">
        <v>47</v>
      </c>
      <c r="J27" s="46" t="s">
        <v>48</v>
      </c>
      <c r="L27" s="659"/>
      <c r="S27" s="339" t="e">
        <f>SUM(S24:S26)</f>
        <v>#VALUE!</v>
      </c>
    </row>
    <row r="28" spans="2:19" x14ac:dyDescent="0.25">
      <c r="B28" s="43">
        <v>1</v>
      </c>
      <c r="C28" s="42">
        <f>IF(AND($C$20&gt;0,$C$21&gt;0,$C$19&gt;0,B28&gt;0),-IPMT($C$20,B28,$C$21,$C$19),0)</f>
        <v>0</v>
      </c>
      <c r="D28" s="42">
        <f>IF(AND($C$20&gt;0,$C$21&gt;0,$C$19&gt;0,B28&gt;0),-PPMT($C$20,B28,$C$21,$C$19),0)</f>
        <v>0</v>
      </c>
      <c r="E28" s="42">
        <f>+C19-D28</f>
        <v>0</v>
      </c>
      <c r="G28" s="43">
        <v>1</v>
      </c>
      <c r="H28" s="42">
        <f>IF(AND($H$20&gt;0,$H$21&gt;0,$H$19&gt;0,G28&gt;0),-IPMT($H$20,G28,$H$21,$H$19),0)</f>
        <v>0</v>
      </c>
      <c r="I28" s="42">
        <f>IF(AND($H$20&gt;0,$H$21&gt;0,$H$19&gt;0,G28&gt;0),-PPMT($H$20,G28,$H$21,$H$19),0)</f>
        <v>0</v>
      </c>
      <c r="J28" s="42">
        <f>+H19-I28</f>
        <v>0</v>
      </c>
      <c r="L28" s="659"/>
    </row>
    <row r="29" spans="2:19" x14ac:dyDescent="0.25">
      <c r="B29" s="43">
        <v>2</v>
      </c>
      <c r="C29" s="42">
        <f>IF(AND($C$20&gt;0,$C$21&gt;0,$C$19&gt;0,B29&gt;0),-IPMT($C$20,B29,$C$21,$C$19),0)</f>
        <v>0</v>
      </c>
      <c r="D29" s="42">
        <f>IF(AND($C$20&gt;0,$C$21&gt;0,$C$19&gt;0,B29&gt;0),-PPMT($C$20,B29,$C$21,$C$19),0)</f>
        <v>0</v>
      </c>
      <c r="E29" s="42">
        <f>+E28-D29</f>
        <v>0</v>
      </c>
      <c r="G29" s="43">
        <v>2</v>
      </c>
      <c r="H29" s="42">
        <f>IF(AND($H$20&gt;0,$H$21&gt;0,$H$19&gt;0,G29&gt;0),-IPMT($H$20,G29,$H$21,$H$19),0)</f>
        <v>0</v>
      </c>
      <c r="I29" s="42">
        <f>IF(AND($H$20&gt;0,$H$21&gt;0,$H$19&gt;0,G29&gt;0),-PPMT($H$20,G29,$H$21,$H$19),0)</f>
        <v>0</v>
      </c>
      <c r="J29" s="42">
        <f>+J28-I29</f>
        <v>0</v>
      </c>
      <c r="L29" s="659"/>
    </row>
    <row r="30" spans="2:19" x14ac:dyDescent="0.25">
      <c r="B30" s="43">
        <v>3</v>
      </c>
      <c r="C30" s="42">
        <f>IF(AND($C$20&gt;0,$C$21&gt;0,$C$19&gt;0,B30&gt;0),-IPMT($C$20,B30,$C$21,$C$19),0)</f>
        <v>0</v>
      </c>
      <c r="D30" s="42">
        <f>IF(AND($C$20&gt;0,$C$21&gt;0,$C$19&gt;0,B30&gt;0),-PPMT($C$20,B30,$C$21,$C$19),0)</f>
        <v>0</v>
      </c>
      <c r="E30" s="42">
        <f>+E29-D30</f>
        <v>0</v>
      </c>
      <c r="G30" s="43">
        <v>3</v>
      </c>
      <c r="H30" s="42">
        <f>IF(AND($H$20&gt;0,$H$21&gt;0,$H$19&gt;0,G30&gt;0),-IPMT($H$20,G30,$H$21,$H$19),0)</f>
        <v>0</v>
      </c>
      <c r="I30" s="42">
        <f>IF(AND($H$20&gt;0,$H$21&gt;0,$H$19&gt;0,G30&gt;0),-PPMT($H$20,G30,$H$21,$H$19),0)</f>
        <v>0</v>
      </c>
      <c r="J30" s="42">
        <f>+J29-I30</f>
        <v>0</v>
      </c>
      <c r="L30" s="659"/>
    </row>
    <row r="32" spans="2:19" ht="34.15" customHeight="1" x14ac:dyDescent="0.25">
      <c r="B32" s="656" t="s">
        <v>403</v>
      </c>
      <c r="C32" s="656"/>
      <c r="D32" s="656"/>
      <c r="E32" s="656"/>
      <c r="G32" s="656" t="s">
        <v>404</v>
      </c>
      <c r="H32" s="656"/>
      <c r="I32" s="656"/>
      <c r="J32" s="656"/>
      <c r="L32" s="660" t="s">
        <v>52</v>
      </c>
      <c r="N32" s="649" t="s">
        <v>490</v>
      </c>
      <c r="O32" s="650" t="s">
        <v>491</v>
      </c>
      <c r="P32" s="649" t="s">
        <v>492</v>
      </c>
      <c r="Q32" s="650" t="s">
        <v>493</v>
      </c>
      <c r="R32" s="650"/>
    </row>
    <row r="33" spans="2:19" ht="14.45" customHeight="1" x14ac:dyDescent="0.25">
      <c r="C33">
        <v>0</v>
      </c>
      <c r="L33" s="660"/>
      <c r="N33" s="649"/>
      <c r="O33" s="650"/>
      <c r="P33" s="649"/>
      <c r="Q33" s="650"/>
      <c r="R33" s="650"/>
    </row>
    <row r="34" spans="2:19" x14ac:dyDescent="0.25">
      <c r="B34" s="40" t="s">
        <v>39</v>
      </c>
      <c r="C34" s="582"/>
      <c r="D34" s="41"/>
      <c r="E34" s="41"/>
      <c r="G34" s="40" t="s">
        <v>39</v>
      </c>
      <c r="H34" s="582"/>
      <c r="I34" s="41"/>
      <c r="J34" s="41"/>
      <c r="L34" s="660"/>
    </row>
    <row r="35" spans="2:19" x14ac:dyDescent="0.25">
      <c r="B35" s="40" t="s">
        <v>40</v>
      </c>
      <c r="C35" s="589"/>
      <c r="D35" s="41"/>
      <c r="E35" s="41"/>
      <c r="G35" s="40" t="s">
        <v>40</v>
      </c>
      <c r="H35" s="589"/>
      <c r="I35" s="41"/>
      <c r="J35" s="41"/>
      <c r="L35" s="660"/>
      <c r="N35" s="591"/>
      <c r="O35" s="591"/>
      <c r="P35" s="591"/>
      <c r="Q35" s="651"/>
      <c r="R35" s="651"/>
    </row>
    <row r="36" spans="2:19" x14ac:dyDescent="0.25">
      <c r="B36" s="40" t="s">
        <v>7</v>
      </c>
      <c r="C36" s="590"/>
      <c r="D36" s="41"/>
      <c r="E36" s="41"/>
      <c r="G36" s="40" t="s">
        <v>7</v>
      </c>
      <c r="H36" s="590"/>
      <c r="I36" s="41"/>
      <c r="J36" s="41"/>
      <c r="L36" s="660"/>
    </row>
    <row r="37" spans="2:19" ht="14.45" customHeight="1" x14ac:dyDescent="0.25">
      <c r="B37" s="40" t="s">
        <v>41</v>
      </c>
      <c r="C37" s="42">
        <f>IF(AND(C35&gt;0,C36&gt;0),PMT($C$35,$C$36,-C34),0)</f>
        <v>0</v>
      </c>
      <c r="D37" s="42" t="s">
        <v>9</v>
      </c>
      <c r="E37" s="41"/>
      <c r="G37" s="40" t="s">
        <v>41</v>
      </c>
      <c r="H37" s="42">
        <f>IF(AND(H35&gt;0,H36&gt;0),PMT($H$35,$H$36,-H34),0)</f>
        <v>0</v>
      </c>
      <c r="I37" s="42" t="s">
        <v>9</v>
      </c>
      <c r="J37" s="41"/>
      <c r="L37" s="660"/>
      <c r="N37" s="634" t="s">
        <v>368</v>
      </c>
      <c r="O37" s="634"/>
      <c r="P37" s="634"/>
      <c r="Q37" s="662" t="s">
        <v>438</v>
      </c>
      <c r="S37" s="633" t="s">
        <v>436</v>
      </c>
    </row>
    <row r="38" spans="2:19" x14ac:dyDescent="0.25">
      <c r="B38" s="40" t="s">
        <v>42</v>
      </c>
      <c r="C38" s="42">
        <f>+C37/12</f>
        <v>0</v>
      </c>
      <c r="D38" s="41"/>
      <c r="E38" s="41"/>
      <c r="G38" s="40" t="s">
        <v>42</v>
      </c>
      <c r="H38" s="42">
        <f>+H37/12</f>
        <v>0</v>
      </c>
      <c r="I38" s="41"/>
      <c r="J38" s="41"/>
      <c r="L38" s="660"/>
      <c r="N38" s="634"/>
      <c r="O38" s="634"/>
      <c r="P38" s="634"/>
      <c r="Q38" s="662"/>
      <c r="S38" s="633"/>
    </row>
    <row r="39" spans="2:19" x14ac:dyDescent="0.25">
      <c r="B39" s="40" t="s">
        <v>43</v>
      </c>
      <c r="C39" s="42">
        <f>+C36*C37</f>
        <v>0</v>
      </c>
      <c r="D39" s="41"/>
      <c r="E39" s="41"/>
      <c r="G39" s="40" t="s">
        <v>43</v>
      </c>
      <c r="H39" s="42">
        <f>+H36*H37</f>
        <v>0</v>
      </c>
      <c r="I39" s="41"/>
      <c r="J39" s="41"/>
      <c r="L39" s="660"/>
      <c r="N39" s="655"/>
      <c r="O39" s="655"/>
      <c r="P39" s="582"/>
      <c r="Q39" s="215">
        <v>30</v>
      </c>
      <c r="R39" s="2" t="s">
        <v>437</v>
      </c>
      <c r="S39" s="255">
        <f>+P39/360*Q39</f>
        <v>0</v>
      </c>
    </row>
    <row r="40" spans="2:19" x14ac:dyDescent="0.25">
      <c r="B40" s="40" t="s">
        <v>44</v>
      </c>
      <c r="C40" s="42">
        <f>+C39-C34</f>
        <v>0</v>
      </c>
      <c r="D40" s="41"/>
      <c r="E40" s="41"/>
      <c r="G40" s="40" t="s">
        <v>44</v>
      </c>
      <c r="H40" s="42">
        <f>+H39-H34</f>
        <v>0</v>
      </c>
      <c r="I40" s="41"/>
      <c r="J40" s="41"/>
      <c r="L40" s="660"/>
      <c r="N40" s="655"/>
      <c r="O40" s="655"/>
      <c r="P40" s="582"/>
      <c r="Q40" s="215">
        <v>30</v>
      </c>
      <c r="R40" s="2" t="s">
        <v>437</v>
      </c>
      <c r="S40" s="255">
        <f>+P40/360*Q40</f>
        <v>0</v>
      </c>
    </row>
    <row r="41" spans="2:19" x14ac:dyDescent="0.25">
      <c r="B41" s="41"/>
      <c r="C41" s="41"/>
      <c r="D41" s="41"/>
      <c r="E41" s="41"/>
      <c r="G41" s="41"/>
      <c r="H41" s="41"/>
      <c r="I41" s="41"/>
      <c r="J41" s="41"/>
      <c r="L41" s="660"/>
      <c r="N41" s="655" t="s">
        <v>495</v>
      </c>
      <c r="O41" s="655"/>
      <c r="P41" s="582">
        <v>0</v>
      </c>
      <c r="Q41" s="215">
        <v>30</v>
      </c>
      <c r="R41" s="338" t="s">
        <v>145</v>
      </c>
      <c r="S41" s="255">
        <f>+P41*Q41/100</f>
        <v>0</v>
      </c>
    </row>
    <row r="42" spans="2:19" ht="36" customHeight="1" x14ac:dyDescent="0.25">
      <c r="B42" s="44" t="s">
        <v>45</v>
      </c>
      <c r="C42" s="48" t="s">
        <v>46</v>
      </c>
      <c r="D42" s="45" t="s">
        <v>47</v>
      </c>
      <c r="E42" s="46" t="s">
        <v>48</v>
      </c>
      <c r="F42" s="47"/>
      <c r="G42" s="44" t="s">
        <v>45</v>
      </c>
      <c r="H42" s="48" t="s">
        <v>46</v>
      </c>
      <c r="I42" s="45" t="s">
        <v>47</v>
      </c>
      <c r="J42" s="46" t="s">
        <v>48</v>
      </c>
      <c r="L42" s="660"/>
      <c r="S42" s="339">
        <f>SUM(S39:S41)</f>
        <v>0</v>
      </c>
    </row>
    <row r="43" spans="2:19" x14ac:dyDescent="0.25">
      <c r="B43" s="43">
        <v>1</v>
      </c>
      <c r="C43" s="42">
        <f>IF(AND($C$35&gt;0,$C$36&gt;0,$C$34&gt;0,B43&gt;0),-IPMT($C$35,B43,$C$36,$C$34),0)</f>
        <v>0</v>
      </c>
      <c r="D43" s="42">
        <f>IF(AND($C$35&gt;0,$C$36&gt;0,$C$34&gt;0,B43&gt;0),-PPMT($C$35,B43,$C$36,$C$34),0)</f>
        <v>0</v>
      </c>
      <c r="E43" s="42">
        <f>+C34-D43</f>
        <v>0</v>
      </c>
      <c r="G43" s="43">
        <v>1</v>
      </c>
      <c r="H43" s="42">
        <f>IF(AND($H$35&gt;0,$H$36&gt;0,$H$34&gt;0,G43&gt;0),-IPMT($H$35,G43,$H$36,$H$34),0)</f>
        <v>0</v>
      </c>
      <c r="I43" s="42">
        <f>IF(AND($H$35&gt;0,$H$36&gt;0,$H$34&gt;0,G43&gt;0),-PPMT($H$35,G43,$H$36,$H$34),0)</f>
        <v>0</v>
      </c>
      <c r="J43" s="42">
        <f>+H34-I43</f>
        <v>0</v>
      </c>
      <c r="L43" s="660"/>
    </row>
    <row r="44" spans="2:19" x14ac:dyDescent="0.25">
      <c r="B44" s="43">
        <v>2</v>
      </c>
      <c r="C44" s="42">
        <f>IF(AND($C$35&gt;0,$C$36&gt;0,$C$34&gt;0,B44&gt;0),-IPMT($C$35,B44,$C$36,$C$34),0)</f>
        <v>0</v>
      </c>
      <c r="D44" s="42">
        <f>IF(AND($C$35&gt;0,$C$36&gt;0,$C$34&gt;0,B44&gt;0),-PPMT($C$35,B44,$C$36,$C$34),0)</f>
        <v>0</v>
      </c>
      <c r="E44" s="42">
        <f>+E43-D44</f>
        <v>0</v>
      </c>
      <c r="G44" s="43">
        <v>2</v>
      </c>
      <c r="H44" s="42">
        <f>IF(AND($H$35&gt;0,$H$36&gt;0,$H$34&gt;0,G44&gt;0),-IPMT($H$35,G44,$H$36,$H$34),0)</f>
        <v>0</v>
      </c>
      <c r="I44" s="42">
        <f>IF(AND($H$35&gt;0,$H$36&gt;0,$H$34&gt;0,G44&gt;0),-PPMT($H$35,G44,$H$36,$H$34),0)</f>
        <v>0</v>
      </c>
      <c r="J44" s="42">
        <f>+J43-I44</f>
        <v>0</v>
      </c>
      <c r="L44" s="660"/>
    </row>
    <row r="45" spans="2:19" x14ac:dyDescent="0.25">
      <c r="B45" s="43">
        <v>3</v>
      </c>
      <c r="C45" s="42">
        <f>IF(AND($C$35&gt;0,$C$36&gt;0,$C$34&gt;0,B45&gt;0),-IPMT($C$35,B45,$C$36,$C$34),0)</f>
        <v>0</v>
      </c>
      <c r="D45" s="42">
        <f>IF(AND($C$35&gt;0,$C$36&gt;0,$C$34&gt;0,B45&gt;0),-PPMT($C$35,B45,$C$36,$C$34),0)</f>
        <v>0</v>
      </c>
      <c r="E45" s="42">
        <f>+E44-D45</f>
        <v>0</v>
      </c>
      <c r="G45" s="43">
        <v>3</v>
      </c>
      <c r="H45" s="42">
        <f>IF(AND($H$35&gt;0,$H$36&gt;0,$H$34&gt;0,G45&gt;0),-IPMT($H$35,G45,$H$36,$H$34),0)</f>
        <v>0</v>
      </c>
      <c r="I45" s="42">
        <f>IF(AND($H$35&gt;0,$H$36&gt;0,$H$34&gt;0,G45&gt;0),-PPMT($H$35,G45,$H$36,$H$34),0)</f>
        <v>0</v>
      </c>
      <c r="J45" s="42">
        <f>+J44-I45</f>
        <v>0</v>
      </c>
      <c r="L45" s="660"/>
    </row>
    <row r="48" spans="2:19" ht="22.9" customHeight="1" x14ac:dyDescent="0.25">
      <c r="B48" s="654" t="s">
        <v>360</v>
      </c>
      <c r="C48" s="654"/>
      <c r="D48" s="654"/>
      <c r="E48" s="654"/>
    </row>
    <row r="49" spans="2:19" ht="7.9" customHeight="1" x14ac:dyDescent="0.25"/>
    <row r="50" spans="2:19" x14ac:dyDescent="0.25">
      <c r="B50" s="40" t="s">
        <v>39</v>
      </c>
      <c r="C50" s="56">
        <f>+C4+H4+C19+H19+C34+H34</f>
        <v>0</v>
      </c>
      <c r="D50" s="41"/>
      <c r="E50" s="41"/>
    </row>
    <row r="51" spans="2:19" x14ac:dyDescent="0.25">
      <c r="B51" s="40" t="s">
        <v>40</v>
      </c>
      <c r="C51" s="41"/>
      <c r="D51" s="41"/>
      <c r="E51" s="41"/>
    </row>
    <row r="52" spans="2:19" ht="14.45" customHeight="1" x14ac:dyDescent="0.25">
      <c r="B52" s="40" t="s">
        <v>7</v>
      </c>
      <c r="C52" s="41"/>
      <c r="D52" s="41"/>
      <c r="E52" s="41"/>
    </row>
    <row r="53" spans="2:19" ht="14.45" customHeight="1" x14ac:dyDescent="0.25">
      <c r="B53" s="40" t="s">
        <v>41</v>
      </c>
      <c r="C53" s="42">
        <f>IF(AND(C51&gt;0,C52&gt;0),PMT($C$35,$C$36,-C50),0)</f>
        <v>0</v>
      </c>
      <c r="D53" s="42" t="s">
        <v>9</v>
      </c>
      <c r="E53" s="41"/>
    </row>
    <row r="54" spans="2:19" x14ac:dyDescent="0.25">
      <c r="B54" s="40" t="s">
        <v>42</v>
      </c>
      <c r="C54" s="42">
        <f>+C8+H8+C23+H23+C38+H38</f>
        <v>0</v>
      </c>
      <c r="D54" s="41"/>
      <c r="E54" s="41"/>
    </row>
    <row r="55" spans="2:19" x14ac:dyDescent="0.25">
      <c r="B55" s="40" t="s">
        <v>43</v>
      </c>
      <c r="C55" s="42">
        <f>+C52*C53</f>
        <v>0</v>
      </c>
      <c r="D55" s="41"/>
      <c r="E55" s="41"/>
    </row>
    <row r="56" spans="2:19" x14ac:dyDescent="0.25">
      <c r="B56" s="40" t="s">
        <v>44</v>
      </c>
      <c r="C56" s="41"/>
      <c r="D56" s="41"/>
      <c r="E56" s="41"/>
    </row>
    <row r="57" spans="2:19" ht="5.45" customHeight="1" x14ac:dyDescent="0.25">
      <c r="B57" s="41"/>
      <c r="C57" s="41"/>
      <c r="D57" s="41"/>
      <c r="E57" s="41"/>
    </row>
    <row r="58" spans="2:19" ht="41.45" customHeight="1" x14ac:dyDescent="0.25">
      <c r="B58" s="243" t="s">
        <v>361</v>
      </c>
      <c r="C58" s="244" t="s">
        <v>362</v>
      </c>
      <c r="D58" s="245" t="s">
        <v>363</v>
      </c>
      <c r="E58" s="246" t="s">
        <v>364</v>
      </c>
    </row>
    <row r="59" spans="2:19" x14ac:dyDescent="0.25">
      <c r="B59" s="43">
        <v>1</v>
      </c>
      <c r="C59" s="42">
        <f>+C13+H13</f>
        <v>0</v>
      </c>
      <c r="D59" s="42">
        <f>+D13+I13</f>
        <v>0</v>
      </c>
      <c r="E59" s="42">
        <f>+E13+J13</f>
        <v>0</v>
      </c>
    </row>
    <row r="60" spans="2:19" x14ac:dyDescent="0.25">
      <c r="B60" s="43">
        <v>2</v>
      </c>
      <c r="C60" s="42">
        <f>+C14+H14+C28+H28</f>
        <v>0</v>
      </c>
      <c r="D60" s="42">
        <f>+D14+I14+D28+I28</f>
        <v>0</v>
      </c>
      <c r="E60" s="42">
        <f>+E14+J14+E28+J28</f>
        <v>0</v>
      </c>
    </row>
    <row r="61" spans="2:19" x14ac:dyDescent="0.25">
      <c r="B61" s="43">
        <v>3</v>
      </c>
      <c r="C61" s="42">
        <f>+C15+H15+C29+H29+C43+H43</f>
        <v>0</v>
      </c>
      <c r="D61" s="42">
        <f>+D15+I15+D29+I29+D43+I43</f>
        <v>0</v>
      </c>
      <c r="E61" s="42">
        <f>+E15+J15+E29+J29+E43+J43</f>
        <v>0</v>
      </c>
    </row>
    <row r="64" spans="2:19" s="26" customFormat="1" ht="15.75" x14ac:dyDescent="0.25">
      <c r="B64" s="282" t="str">
        <f>+Investaxes!C101</f>
        <v>SAS</v>
      </c>
      <c r="C64" s="652" t="str">
        <f>+Investaxes!D101</f>
        <v>FOREXIA</v>
      </c>
      <c r="D64" s="652"/>
      <c r="E64" s="283">
        <f>+Investaxes!F101</f>
        <v>0</v>
      </c>
      <c r="F64" s="283">
        <f>+Investaxes!G101</f>
        <v>0</v>
      </c>
      <c r="G64" s="283">
        <f>+Investaxes!H101</f>
        <v>0</v>
      </c>
      <c r="H64" s="283">
        <f>+Investaxes!I101</f>
        <v>0</v>
      </c>
      <c r="I64" s="283">
        <f>+Investaxes!J101</f>
        <v>0</v>
      </c>
      <c r="J64" s="653" t="str">
        <f>+Investaxes!L101</f>
        <v>Date de Saisie :</v>
      </c>
      <c r="K64" s="653"/>
      <c r="L64" s="653"/>
      <c r="M64" s="283">
        <f>+Investaxes!N101</f>
        <v>0</v>
      </c>
      <c r="N64" s="284" t="str">
        <f>+Investaxes!O101</f>
        <v>01/01/2020</v>
      </c>
      <c r="O64" s="283">
        <f>+Investaxes!P101</f>
        <v>0</v>
      </c>
      <c r="P64" s="282" t="str">
        <f>+Investaxes!Q101</f>
        <v>N° de Version :</v>
      </c>
      <c r="Q64" s="285" t="str">
        <f>+Investaxes!T101</f>
        <v>1</v>
      </c>
      <c r="R64" s="285"/>
      <c r="S64" s="26">
        <f>+Investaxes!S101</f>
        <v>0</v>
      </c>
    </row>
  </sheetData>
  <sheetProtection selectLockedCells="1"/>
  <mergeCells count="45">
    <mergeCell ref="N2:N3"/>
    <mergeCell ref="S7:S8"/>
    <mergeCell ref="S22:S23"/>
    <mergeCell ref="S37:S38"/>
    <mergeCell ref="N7:P8"/>
    <mergeCell ref="N22:P23"/>
    <mergeCell ref="N37:P38"/>
    <mergeCell ref="Q7:Q8"/>
    <mergeCell ref="Q22:Q23"/>
    <mergeCell ref="Q37:Q38"/>
    <mergeCell ref="N17:N18"/>
    <mergeCell ref="P17:P18"/>
    <mergeCell ref="O2:O3"/>
    <mergeCell ref="O17:O18"/>
    <mergeCell ref="O32:O33"/>
    <mergeCell ref="P32:P33"/>
    <mergeCell ref="L2:L15"/>
    <mergeCell ref="B17:E17"/>
    <mergeCell ref="G17:J17"/>
    <mergeCell ref="L17:L30"/>
    <mergeCell ref="G32:J32"/>
    <mergeCell ref="L32:L45"/>
    <mergeCell ref="B2:E2"/>
    <mergeCell ref="G2:J2"/>
    <mergeCell ref="N26:O26"/>
    <mergeCell ref="N39:O39"/>
    <mergeCell ref="N40:O40"/>
    <mergeCell ref="N41:O41"/>
    <mergeCell ref="B32:E32"/>
    <mergeCell ref="N9:O9"/>
    <mergeCell ref="N10:O10"/>
    <mergeCell ref="N11:O11"/>
    <mergeCell ref="N24:O24"/>
    <mergeCell ref="N25:O25"/>
    <mergeCell ref="Q32:R33"/>
    <mergeCell ref="Q35:R35"/>
    <mergeCell ref="C64:D64"/>
    <mergeCell ref="J64:L64"/>
    <mergeCell ref="N32:N33"/>
    <mergeCell ref="B48:E48"/>
    <mergeCell ref="P2:P3"/>
    <mergeCell ref="Q2:R3"/>
    <mergeCell ref="Q5:R5"/>
    <mergeCell ref="Q17:R18"/>
    <mergeCell ref="Q20:R20"/>
  </mergeCells>
  <pageMargins left="0" right="0" top="0" bottom="0" header="0" footer="0"/>
  <pageSetup paperSize="9" scale="55" pageOrder="overThenDown" orientation="landscape" horizontalDpi="4294967294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tabColor theme="3" tint="-0.249977111117893"/>
    <pageSetUpPr fitToPage="1"/>
  </sheetPr>
  <dimension ref="B1:AC98"/>
  <sheetViews>
    <sheetView showZeros="0" topLeftCell="A82" zoomScale="76" zoomScaleNormal="76" workbookViewId="0">
      <selection activeCell="Z10" sqref="Z10"/>
    </sheetView>
  </sheetViews>
  <sheetFormatPr baseColWidth="10" defaultRowHeight="15" x14ac:dyDescent="0.25"/>
  <cols>
    <col min="1" max="1" width="1.140625" customWidth="1"/>
    <col min="2" max="2" width="4.5703125" customWidth="1"/>
    <col min="3" max="3" width="30.7109375" customWidth="1"/>
    <col min="4" max="4" width="1.5703125" customWidth="1"/>
    <col min="5" max="5" width="14.7109375" customWidth="1"/>
    <col min="6" max="6" width="8.5703125" customWidth="1"/>
    <col min="7" max="7" width="10.85546875" customWidth="1"/>
    <col min="8" max="8" width="10.42578125" customWidth="1"/>
    <col min="9" max="10" width="13.28515625" customWidth="1"/>
    <col min="11" max="11" width="15" customWidth="1"/>
    <col min="12" max="12" width="1.7109375" customWidth="1"/>
    <col min="13" max="13" width="11.7109375" customWidth="1"/>
    <col min="14" max="14" width="13.42578125" customWidth="1"/>
    <col min="15" max="15" width="13" customWidth="1"/>
    <col min="16" max="16" width="13.7109375" customWidth="1"/>
    <col min="17" max="17" width="3.28515625" customWidth="1"/>
    <col min="21" max="21" width="14.28515625" customWidth="1"/>
    <col min="23" max="23" width="1.42578125" customWidth="1"/>
    <col min="27" max="27" width="16.5703125" customWidth="1"/>
    <col min="28" max="28" width="14.85546875" customWidth="1"/>
    <col min="29" max="29" width="23.7109375" customWidth="1"/>
    <col min="31" max="31" width="33.28515625" customWidth="1"/>
  </cols>
  <sheetData>
    <row r="1" spans="2:29" ht="6.6" customHeight="1" x14ac:dyDescent="0.25"/>
    <row r="2" spans="2:29" ht="46.9" customHeight="1" x14ac:dyDescent="0.25">
      <c r="B2" s="680" t="s">
        <v>335</v>
      </c>
      <c r="C2" s="680"/>
      <c r="D2" s="680"/>
      <c r="E2" s="680"/>
      <c r="F2" s="680"/>
      <c r="G2" s="680"/>
      <c r="H2" s="680"/>
      <c r="I2" s="680"/>
      <c r="J2" s="680"/>
      <c r="K2" s="680"/>
      <c r="M2" s="687" t="s">
        <v>334</v>
      </c>
      <c r="N2" s="687"/>
      <c r="O2" s="687"/>
      <c r="P2" s="687"/>
      <c r="Q2" s="687"/>
      <c r="R2" s="687"/>
      <c r="S2" s="687"/>
      <c r="T2" s="687"/>
      <c r="U2" s="687"/>
      <c r="V2" s="687"/>
      <c r="X2" s="686" t="s">
        <v>359</v>
      </c>
      <c r="Y2" s="686"/>
      <c r="Z2" s="686"/>
      <c r="AA2" s="686"/>
      <c r="AB2" s="686"/>
      <c r="AC2" s="1" t="s">
        <v>9</v>
      </c>
    </row>
    <row r="3" spans="2:29" ht="13.9" customHeight="1" x14ac:dyDescent="0.25">
      <c r="AB3" s="248" t="s">
        <v>9</v>
      </c>
      <c r="AC3" s="248"/>
    </row>
    <row r="4" spans="2:29" ht="22.15" customHeight="1" x14ac:dyDescent="0.25">
      <c r="B4" s="683" t="s">
        <v>323</v>
      </c>
      <c r="C4" s="683"/>
      <c r="E4" s="684" t="s">
        <v>324</v>
      </c>
      <c r="F4" s="685" t="s">
        <v>327</v>
      </c>
      <c r="G4" s="681" t="s">
        <v>325</v>
      </c>
      <c r="H4" s="682" t="s">
        <v>326</v>
      </c>
      <c r="I4" s="681" t="s">
        <v>331</v>
      </c>
      <c r="J4" s="682" t="s">
        <v>332</v>
      </c>
      <c r="K4" s="681" t="s">
        <v>333</v>
      </c>
      <c r="M4" s="690" t="s">
        <v>349</v>
      </c>
      <c r="N4" s="691" t="s">
        <v>337</v>
      </c>
      <c r="O4" s="617" t="s">
        <v>338</v>
      </c>
      <c r="P4" s="662" t="s">
        <v>358</v>
      </c>
      <c r="AC4" s="248"/>
    </row>
    <row r="5" spans="2:29" ht="33.6" customHeight="1" x14ac:dyDescent="0.25">
      <c r="B5" s="683"/>
      <c r="C5" s="683"/>
      <c r="E5" s="684"/>
      <c r="F5" s="685"/>
      <c r="G5" s="681"/>
      <c r="H5" s="682"/>
      <c r="I5" s="681"/>
      <c r="J5" s="682"/>
      <c r="K5" s="681"/>
      <c r="M5" s="690"/>
      <c r="N5" s="691"/>
      <c r="O5" s="617"/>
      <c r="P5" s="662"/>
      <c r="AC5" s="248"/>
    </row>
    <row r="6" spans="2:29" ht="28.9" customHeight="1" x14ac:dyDescent="0.25">
      <c r="B6" s="683"/>
      <c r="C6" s="683"/>
      <c r="E6" s="684"/>
      <c r="F6" s="685"/>
      <c r="G6" s="681"/>
      <c r="H6" s="682"/>
      <c r="I6" s="681"/>
      <c r="J6" s="682"/>
      <c r="K6" s="681"/>
      <c r="M6" s="690"/>
      <c r="N6" s="691"/>
      <c r="O6" s="617"/>
      <c r="P6" s="662" t="s">
        <v>339</v>
      </c>
      <c r="X6" s="248"/>
      <c r="Y6" s="248"/>
      <c r="Z6" s="248"/>
      <c r="AA6" s="248"/>
      <c r="AB6" s="248"/>
    </row>
    <row r="7" spans="2:29" ht="14.45" customHeight="1" x14ac:dyDescent="0.25">
      <c r="B7" s="683"/>
      <c r="C7" s="683"/>
      <c r="E7" s="684"/>
      <c r="F7" s="685"/>
      <c r="G7" s="681"/>
      <c r="H7" s="682"/>
      <c r="I7" s="681"/>
      <c r="J7" s="682"/>
      <c r="K7" s="681"/>
      <c r="M7" s="690"/>
      <c r="N7" s="691"/>
      <c r="O7" s="617"/>
      <c r="P7" s="662"/>
    </row>
    <row r="8" spans="2:29" ht="4.9000000000000004" customHeight="1" x14ac:dyDescent="0.25"/>
    <row r="9" spans="2:29" ht="14.45" customHeight="1" x14ac:dyDescent="0.25">
      <c r="B9" s="688" t="s">
        <v>272</v>
      </c>
      <c r="C9" s="592" t="s">
        <v>495</v>
      </c>
      <c r="E9" s="582" t="s">
        <v>495</v>
      </c>
      <c r="F9" s="582" t="s">
        <v>495</v>
      </c>
      <c r="G9" s="582" t="s">
        <v>495</v>
      </c>
      <c r="H9" s="582" t="s">
        <v>495</v>
      </c>
      <c r="I9" s="56" t="e">
        <f>+E9*F9*G9/100</f>
        <v>#VALUE!</v>
      </c>
      <c r="J9" s="56" t="e">
        <f>+E9*F9*H9/100</f>
        <v>#VALUE!</v>
      </c>
      <c r="K9" s="56" t="e">
        <f>+E9-I9</f>
        <v>#VALUE!</v>
      </c>
      <c r="M9" s="471" t="e">
        <f>IF(AND(E9&gt;0,E9&lt;=$T$9),E9*$V$9/100,IF(AND(E9&gt;$T$9,E9&lt;=$T$10),E9*$V$10/100,IF(AND(E9&gt;$T$10,E9&lt;=$T$11),E9*$V$11/100,IF(E9&gt;$T$12,E9*$V$12/100,0))))</f>
        <v>#VALUE!</v>
      </c>
      <c r="N9" s="674"/>
      <c r="O9" s="674"/>
      <c r="P9" s="674"/>
      <c r="R9" s="675" t="s">
        <v>341</v>
      </c>
      <c r="S9" s="229" t="s">
        <v>342</v>
      </c>
      <c r="T9" s="594" t="s">
        <v>495</v>
      </c>
      <c r="U9" s="4" t="s">
        <v>340</v>
      </c>
      <c r="V9" s="596" t="s">
        <v>495</v>
      </c>
      <c r="X9" s="663" t="s">
        <v>374</v>
      </c>
      <c r="Y9" s="663"/>
      <c r="Z9" s="597" t="s">
        <v>495</v>
      </c>
      <c r="AA9" s="248"/>
      <c r="AB9" s="248"/>
    </row>
    <row r="10" spans="2:29" ht="14.45" customHeight="1" x14ac:dyDescent="0.25">
      <c r="B10" s="688"/>
      <c r="C10" s="592" t="s">
        <v>495</v>
      </c>
      <c r="E10" s="582" t="s">
        <v>495</v>
      </c>
      <c r="F10" s="582" t="s">
        <v>495</v>
      </c>
      <c r="G10" s="582" t="s">
        <v>495</v>
      </c>
      <c r="H10" s="582" t="s">
        <v>495</v>
      </c>
      <c r="I10" s="56" t="e">
        <f t="shared" ref="I10:I16" si="0">+E10*F10*G10/100</f>
        <v>#VALUE!</v>
      </c>
      <c r="J10" s="56" t="e">
        <f t="shared" ref="J10:J16" si="1">+E10*F10*H10/100</f>
        <v>#VALUE!</v>
      </c>
      <c r="K10" s="56" t="e">
        <f t="shared" ref="K10:K16" si="2">+E10-I10</f>
        <v>#VALUE!</v>
      </c>
      <c r="M10" s="471" t="e">
        <f t="shared" ref="M10:M16" si="3">IF(AND(E10&gt;0,E10&lt;=$T$9),E10*$V$9/100,IF(AND(E10&gt;$T$9,E10&lt;=$T$10),E10*$V$10/100,IF(AND(E10&gt;$T$10,E10&lt;=$T$11),E10*$V$11/100,IF(E10&gt;$T$12,E10*$V$12/100,0))))</f>
        <v>#VALUE!</v>
      </c>
      <c r="N10" s="674"/>
      <c r="O10" s="674"/>
      <c r="P10" s="674"/>
      <c r="R10" s="675"/>
      <c r="S10" s="229" t="s">
        <v>342</v>
      </c>
      <c r="T10" s="595" t="s">
        <v>495</v>
      </c>
      <c r="U10" s="4" t="s">
        <v>343</v>
      </c>
      <c r="V10" s="596" t="s">
        <v>495</v>
      </c>
      <c r="X10" s="664" t="s">
        <v>375</v>
      </c>
      <c r="Y10" s="664"/>
      <c r="Z10" s="598" t="s">
        <v>495</v>
      </c>
      <c r="AA10" s="598" t="s">
        <v>495</v>
      </c>
      <c r="AB10" s="598" t="s">
        <v>495</v>
      </c>
    </row>
    <row r="11" spans="2:29" x14ac:dyDescent="0.25">
      <c r="B11" s="688"/>
      <c r="C11" s="592" t="s">
        <v>495</v>
      </c>
      <c r="E11" s="582" t="s">
        <v>495</v>
      </c>
      <c r="F11" s="582" t="s">
        <v>495</v>
      </c>
      <c r="G11" s="582" t="s">
        <v>495</v>
      </c>
      <c r="H11" s="582" t="s">
        <v>495</v>
      </c>
      <c r="I11" s="56" t="e">
        <f t="shared" si="0"/>
        <v>#VALUE!</v>
      </c>
      <c r="J11" s="56" t="e">
        <f t="shared" si="1"/>
        <v>#VALUE!</v>
      </c>
      <c r="K11" s="56" t="e">
        <f t="shared" si="2"/>
        <v>#VALUE!</v>
      </c>
      <c r="M11" s="471" t="e">
        <f t="shared" si="3"/>
        <v>#VALUE!</v>
      </c>
      <c r="N11" s="674"/>
      <c r="O11" s="674"/>
      <c r="P11" s="674"/>
      <c r="R11" s="675"/>
      <c r="S11" s="229" t="s">
        <v>342</v>
      </c>
      <c r="T11" s="595" t="s">
        <v>495</v>
      </c>
      <c r="U11" s="4" t="s">
        <v>344</v>
      </c>
      <c r="V11" s="596" t="s">
        <v>495</v>
      </c>
    </row>
    <row r="12" spans="2:29" ht="14.45" customHeight="1" x14ac:dyDescent="0.25">
      <c r="B12" s="688"/>
      <c r="C12" s="592" t="s">
        <v>495</v>
      </c>
      <c r="E12" s="582" t="s">
        <v>495</v>
      </c>
      <c r="F12" s="582" t="s">
        <v>495</v>
      </c>
      <c r="G12" s="582" t="s">
        <v>495</v>
      </c>
      <c r="H12" s="582" t="s">
        <v>495</v>
      </c>
      <c r="I12" s="56" t="e">
        <f t="shared" si="0"/>
        <v>#VALUE!</v>
      </c>
      <c r="J12" s="56" t="e">
        <f t="shared" si="1"/>
        <v>#VALUE!</v>
      </c>
      <c r="K12" s="56" t="e">
        <f t="shared" si="2"/>
        <v>#VALUE!</v>
      </c>
      <c r="M12" s="471" t="e">
        <f t="shared" si="3"/>
        <v>#VALUE!</v>
      </c>
      <c r="N12" s="674"/>
      <c r="O12" s="674"/>
      <c r="P12" s="674"/>
      <c r="R12" s="675"/>
      <c r="S12" s="229" t="s">
        <v>346</v>
      </c>
      <c r="T12" s="24" t="str">
        <f>+T11</f>
        <v/>
      </c>
      <c r="U12" s="4" t="s">
        <v>345</v>
      </c>
      <c r="V12" s="596" t="s">
        <v>495</v>
      </c>
    </row>
    <row r="13" spans="2:29" x14ac:dyDescent="0.25">
      <c r="B13" s="688"/>
      <c r="C13" s="592" t="s">
        <v>495</v>
      </c>
      <c r="E13" s="582" t="s">
        <v>495</v>
      </c>
      <c r="F13" s="582" t="s">
        <v>495</v>
      </c>
      <c r="G13" s="582" t="s">
        <v>495</v>
      </c>
      <c r="H13" s="582" t="s">
        <v>495</v>
      </c>
      <c r="I13" s="56" t="e">
        <f t="shared" si="0"/>
        <v>#VALUE!</v>
      </c>
      <c r="J13" s="56" t="e">
        <f t="shared" si="1"/>
        <v>#VALUE!</v>
      </c>
      <c r="K13" s="56" t="e">
        <f t="shared" si="2"/>
        <v>#VALUE!</v>
      </c>
      <c r="M13" s="471" t="e">
        <f t="shared" si="3"/>
        <v>#VALUE!</v>
      </c>
      <c r="N13" s="674"/>
      <c r="O13" s="674"/>
      <c r="P13" s="674"/>
      <c r="S13" s="231"/>
      <c r="V13" s="230"/>
      <c r="X13" s="665" t="s">
        <v>373</v>
      </c>
      <c r="Y13" s="665"/>
      <c r="Z13" s="666" t="e">
        <f>IF(AND(Z9&gt;0,Z9&lt;10),E37*Z10/100,IF(AND(Z9&gt;=10,Z9&lt;20),E37*AA10/100,IF(Z9&gt;=20,E37*AB10/100)))</f>
        <v>#VALUE!</v>
      </c>
    </row>
    <row r="14" spans="2:29" ht="15" customHeight="1" x14ac:dyDescent="0.25">
      <c r="B14" s="688"/>
      <c r="C14" s="592" t="s">
        <v>495</v>
      </c>
      <c r="E14" s="582" t="s">
        <v>495</v>
      </c>
      <c r="F14" s="582" t="s">
        <v>495</v>
      </c>
      <c r="G14" s="582" t="s">
        <v>495</v>
      </c>
      <c r="H14" s="582" t="s">
        <v>495</v>
      </c>
      <c r="I14" s="56" t="e">
        <f t="shared" si="0"/>
        <v>#VALUE!</v>
      </c>
      <c r="J14" s="56" t="e">
        <f t="shared" si="1"/>
        <v>#VALUE!</v>
      </c>
      <c r="K14" s="56" t="e">
        <f t="shared" si="2"/>
        <v>#VALUE!</v>
      </c>
      <c r="M14" s="471" t="e">
        <f t="shared" si="3"/>
        <v>#VALUE!</v>
      </c>
      <c r="N14" s="674"/>
      <c r="O14" s="674"/>
      <c r="P14" s="674"/>
      <c r="R14" s="676" t="s">
        <v>348</v>
      </c>
      <c r="S14" s="677" t="s">
        <v>347</v>
      </c>
      <c r="T14" s="671" t="s">
        <v>495</v>
      </c>
      <c r="V14" s="230"/>
      <c r="X14" s="665"/>
      <c r="Y14" s="665"/>
      <c r="Z14" s="666"/>
    </row>
    <row r="15" spans="2:29" x14ac:dyDescent="0.25">
      <c r="B15" s="688"/>
      <c r="C15" s="592" t="s">
        <v>495</v>
      </c>
      <c r="E15" s="582" t="s">
        <v>495</v>
      </c>
      <c r="F15" s="582" t="s">
        <v>495</v>
      </c>
      <c r="G15" s="582" t="s">
        <v>495</v>
      </c>
      <c r="H15" s="582" t="s">
        <v>495</v>
      </c>
      <c r="I15" s="56" t="e">
        <f t="shared" si="0"/>
        <v>#VALUE!</v>
      </c>
      <c r="J15" s="56" t="e">
        <f t="shared" si="1"/>
        <v>#VALUE!</v>
      </c>
      <c r="K15" s="56" t="e">
        <f t="shared" si="2"/>
        <v>#VALUE!</v>
      </c>
      <c r="M15" s="471" t="e">
        <f t="shared" si="3"/>
        <v>#VALUE!</v>
      </c>
      <c r="N15" s="674"/>
      <c r="O15" s="674"/>
      <c r="P15" s="674"/>
      <c r="R15" s="676"/>
      <c r="S15" s="677"/>
      <c r="T15" s="671"/>
      <c r="V15" s="230"/>
    </row>
    <row r="16" spans="2:29" x14ac:dyDescent="0.25">
      <c r="B16" s="688"/>
      <c r="C16" s="592" t="s">
        <v>495</v>
      </c>
      <c r="E16" s="582" t="s">
        <v>495</v>
      </c>
      <c r="F16" s="582" t="s">
        <v>495</v>
      </c>
      <c r="G16" s="582" t="s">
        <v>495</v>
      </c>
      <c r="H16" s="582" t="s">
        <v>495</v>
      </c>
      <c r="I16" s="56" t="e">
        <f t="shared" si="0"/>
        <v>#VALUE!</v>
      </c>
      <c r="J16" s="56" t="e">
        <f t="shared" si="1"/>
        <v>#VALUE!</v>
      </c>
      <c r="K16" s="56" t="e">
        <f t="shared" si="2"/>
        <v>#VALUE!</v>
      </c>
      <c r="M16" s="471" t="e">
        <f t="shared" si="3"/>
        <v>#VALUE!</v>
      </c>
      <c r="N16" s="674"/>
      <c r="O16" s="674"/>
      <c r="P16" s="674"/>
      <c r="R16" s="676"/>
      <c r="S16" s="677"/>
      <c r="T16" s="671"/>
      <c r="V16" s="230"/>
    </row>
    <row r="17" spans="2:22" x14ac:dyDescent="0.25">
      <c r="B17" s="688"/>
      <c r="C17" s="455" t="s">
        <v>328</v>
      </c>
      <c r="E17" s="222">
        <f>SUM(E9:E16)</f>
        <v>0</v>
      </c>
      <c r="F17" s="223">
        <f>SUM(F9:F16)</f>
        <v>0</v>
      </c>
      <c r="G17" s="228" t="s">
        <v>9</v>
      </c>
      <c r="H17" s="228" t="s">
        <v>9</v>
      </c>
      <c r="I17" s="223" t="e">
        <f t="shared" ref="I17:K17" si="4">SUM(I9:I16)</f>
        <v>#VALUE!</v>
      </c>
      <c r="J17" s="222" t="e">
        <f>SUM(J9:J16)</f>
        <v>#VALUE!</v>
      </c>
      <c r="K17" s="223" t="e">
        <f t="shared" si="4"/>
        <v>#VALUE!</v>
      </c>
      <c r="M17" s="232" t="e">
        <f>SUM(M9:M16)</f>
        <v>#VALUE!</v>
      </c>
      <c r="N17" s="674"/>
      <c r="O17" s="674"/>
      <c r="P17" s="674"/>
      <c r="R17" s="676"/>
      <c r="S17" s="677"/>
      <c r="T17" s="671"/>
      <c r="V17" s="230"/>
    </row>
    <row r="18" spans="2:22" x14ac:dyDescent="0.25">
      <c r="B18" s="688"/>
      <c r="C18" s="592" t="s">
        <v>495</v>
      </c>
      <c r="E18" s="582" t="s">
        <v>495</v>
      </c>
      <c r="F18" s="582" t="s">
        <v>495</v>
      </c>
      <c r="G18" s="582" t="s">
        <v>495</v>
      </c>
      <c r="H18" s="582" t="s">
        <v>495</v>
      </c>
      <c r="I18" s="56" t="e">
        <f t="shared" ref="I18:I22" si="5">+E18*F18*G18/100</f>
        <v>#VALUE!</v>
      </c>
      <c r="J18" s="56" t="e">
        <f t="shared" ref="J18:J22" si="6">+E18*F18*H18/100</f>
        <v>#VALUE!</v>
      </c>
      <c r="K18" s="56" t="e">
        <f t="shared" ref="K18:K22" si="7">+E18-I18</f>
        <v>#VALUE!</v>
      </c>
      <c r="M18" s="471" t="e">
        <f t="shared" ref="M18:M22" si="8">IF(AND(E18&gt;0,E18&lt;=$T$9),E18*$V$9/100,IF(AND(E18&gt;$T$9,E18&lt;=$T$10),E18*$V$10/100,IF(AND(E18&gt;$T$10,E18&lt;=$T$11),E18*$V$11/100,IF(E18&gt;$T$12,E18*$V$12/100,0))))</f>
        <v>#VALUE!</v>
      </c>
      <c r="N18" s="674"/>
      <c r="O18" s="674"/>
      <c r="P18" s="674"/>
      <c r="V18" s="230"/>
    </row>
    <row r="19" spans="2:22" x14ac:dyDescent="0.25">
      <c r="B19" s="688"/>
      <c r="C19" s="592" t="s">
        <v>495</v>
      </c>
      <c r="E19" s="582" t="s">
        <v>495</v>
      </c>
      <c r="F19" s="582" t="s">
        <v>495</v>
      </c>
      <c r="G19" s="582" t="s">
        <v>495</v>
      </c>
      <c r="H19" s="582" t="s">
        <v>495</v>
      </c>
      <c r="I19" s="56" t="e">
        <f t="shared" si="5"/>
        <v>#VALUE!</v>
      </c>
      <c r="J19" s="56" t="e">
        <f t="shared" si="6"/>
        <v>#VALUE!</v>
      </c>
      <c r="K19" s="56" t="e">
        <f t="shared" si="7"/>
        <v>#VALUE!</v>
      </c>
      <c r="M19" s="471" t="e">
        <f t="shared" si="8"/>
        <v>#VALUE!</v>
      </c>
      <c r="N19" s="674"/>
      <c r="O19" s="674"/>
      <c r="P19" s="674"/>
      <c r="R19" s="672" t="s">
        <v>336</v>
      </c>
      <c r="S19" s="672"/>
      <c r="T19" s="599" t="s">
        <v>495</v>
      </c>
      <c r="V19" s="230"/>
    </row>
    <row r="20" spans="2:22" x14ac:dyDescent="0.25">
      <c r="B20" s="688"/>
      <c r="C20" s="592" t="s">
        <v>495</v>
      </c>
      <c r="E20" s="582" t="s">
        <v>495</v>
      </c>
      <c r="F20" s="582" t="s">
        <v>495</v>
      </c>
      <c r="G20" s="582" t="s">
        <v>495</v>
      </c>
      <c r="H20" s="582" t="s">
        <v>495</v>
      </c>
      <c r="I20" s="56" t="e">
        <f t="shared" si="5"/>
        <v>#VALUE!</v>
      </c>
      <c r="J20" s="56" t="e">
        <f t="shared" si="6"/>
        <v>#VALUE!</v>
      </c>
      <c r="K20" s="56" t="e">
        <f t="shared" si="7"/>
        <v>#VALUE!</v>
      </c>
      <c r="M20" s="471" t="e">
        <f t="shared" si="8"/>
        <v>#VALUE!</v>
      </c>
      <c r="N20" s="674"/>
      <c r="O20" s="674"/>
      <c r="P20" s="674"/>
      <c r="V20" s="230"/>
    </row>
    <row r="21" spans="2:22" x14ac:dyDescent="0.25">
      <c r="B21" s="688"/>
      <c r="C21" s="592" t="s">
        <v>495</v>
      </c>
      <c r="E21" s="582" t="s">
        <v>495</v>
      </c>
      <c r="F21" s="582" t="s">
        <v>495</v>
      </c>
      <c r="G21" s="582" t="s">
        <v>495</v>
      </c>
      <c r="H21" s="582" t="s">
        <v>495</v>
      </c>
      <c r="I21" s="56" t="e">
        <f t="shared" si="5"/>
        <v>#VALUE!</v>
      </c>
      <c r="J21" s="56" t="e">
        <f t="shared" si="6"/>
        <v>#VALUE!</v>
      </c>
      <c r="K21" s="56" t="e">
        <f t="shared" si="7"/>
        <v>#VALUE!</v>
      </c>
      <c r="M21" s="471" t="e">
        <f t="shared" si="8"/>
        <v>#VALUE!</v>
      </c>
      <c r="N21" s="674"/>
      <c r="O21" s="674"/>
      <c r="P21" s="674"/>
      <c r="R21" s="673" t="s">
        <v>338</v>
      </c>
      <c r="S21" s="673"/>
      <c r="T21" s="600" t="s">
        <v>495</v>
      </c>
      <c r="V21" s="230"/>
    </row>
    <row r="22" spans="2:22" x14ac:dyDescent="0.25">
      <c r="B22" s="688"/>
      <c r="C22" s="592" t="s">
        <v>495</v>
      </c>
      <c r="E22" s="582" t="s">
        <v>495</v>
      </c>
      <c r="F22" s="582" t="s">
        <v>495</v>
      </c>
      <c r="G22" s="582" t="s">
        <v>495</v>
      </c>
      <c r="H22" s="582" t="s">
        <v>495</v>
      </c>
      <c r="I22" s="56" t="e">
        <f t="shared" si="5"/>
        <v>#VALUE!</v>
      </c>
      <c r="J22" s="56" t="e">
        <f t="shared" si="6"/>
        <v>#VALUE!</v>
      </c>
      <c r="K22" s="56" t="e">
        <f t="shared" si="7"/>
        <v>#VALUE!</v>
      </c>
      <c r="M22" s="471" t="e">
        <f t="shared" si="8"/>
        <v>#VALUE!</v>
      </c>
      <c r="N22" s="674"/>
      <c r="O22" s="674"/>
      <c r="P22" s="674"/>
      <c r="V22" s="230"/>
    </row>
    <row r="23" spans="2:22" x14ac:dyDescent="0.25">
      <c r="B23" s="688"/>
      <c r="C23" s="455" t="s">
        <v>329</v>
      </c>
      <c r="E23" s="222">
        <f>SUM(E18:E22)</f>
        <v>0</v>
      </c>
      <c r="F23" s="223">
        <f>SUM(F18:F22)</f>
        <v>0</v>
      </c>
      <c r="G23" s="228" t="s">
        <v>9</v>
      </c>
      <c r="H23" s="228" t="s">
        <v>9</v>
      </c>
      <c r="I23" s="223" t="e">
        <f t="shared" ref="I23:K23" si="9">SUM(I18:I22)</f>
        <v>#VALUE!</v>
      </c>
      <c r="J23" s="222" t="e">
        <f>SUM(J18:J22)</f>
        <v>#VALUE!</v>
      </c>
      <c r="K23" s="223" t="e">
        <f t="shared" si="9"/>
        <v>#VALUE!</v>
      </c>
      <c r="M23" s="232" t="e">
        <f>SUM(M18:M22)</f>
        <v>#VALUE!</v>
      </c>
      <c r="N23" s="674"/>
      <c r="O23" s="674"/>
      <c r="P23" s="674"/>
      <c r="V23" s="230"/>
    </row>
    <row r="24" spans="2:22" x14ac:dyDescent="0.25">
      <c r="B24" s="688"/>
      <c r="C24" s="592" t="s">
        <v>495</v>
      </c>
      <c r="E24" s="582" t="s">
        <v>495</v>
      </c>
      <c r="F24" s="582" t="s">
        <v>495</v>
      </c>
      <c r="G24" s="582" t="s">
        <v>495</v>
      </c>
      <c r="H24" s="582" t="s">
        <v>495</v>
      </c>
      <c r="I24" s="56" t="e">
        <f t="shared" ref="I24:I28" si="10">+E24*F24*G24/100</f>
        <v>#VALUE!</v>
      </c>
      <c r="J24" s="56" t="e">
        <f t="shared" ref="J24:J28" si="11">+E24*F24*H24/100</f>
        <v>#VALUE!</v>
      </c>
      <c r="K24" s="56" t="e">
        <f t="shared" ref="K24:K28" si="12">+E24-I24</f>
        <v>#VALUE!</v>
      </c>
      <c r="M24" s="471" t="e">
        <f t="shared" ref="M24:M28" si="13">IF(AND(E24&gt;0,E24&lt;=$T$9),E24*$V$9/100,IF(AND(E24&gt;$T$9,E24&lt;=$T$10),E24*$V$10/100,IF(AND(E24&gt;$T$10,E24&lt;=$T$11),E24*$V$11/100,IF(E24&gt;$T$12,E24*$V$12/100,0))))</f>
        <v>#VALUE!</v>
      </c>
      <c r="N24" s="674"/>
      <c r="O24" s="674"/>
      <c r="P24" s="674"/>
      <c r="V24" s="230"/>
    </row>
    <row r="25" spans="2:22" x14ac:dyDescent="0.25">
      <c r="B25" s="688"/>
      <c r="C25" s="592" t="s">
        <v>495</v>
      </c>
      <c r="E25" s="582" t="s">
        <v>495</v>
      </c>
      <c r="F25" s="582" t="s">
        <v>495</v>
      </c>
      <c r="G25" s="582" t="s">
        <v>495</v>
      </c>
      <c r="H25" s="582" t="s">
        <v>495</v>
      </c>
      <c r="I25" s="56" t="e">
        <f t="shared" si="10"/>
        <v>#VALUE!</v>
      </c>
      <c r="J25" s="56" t="e">
        <f t="shared" si="11"/>
        <v>#VALUE!</v>
      </c>
      <c r="K25" s="56" t="e">
        <f t="shared" si="12"/>
        <v>#VALUE!</v>
      </c>
      <c r="M25" s="471" t="e">
        <f t="shared" si="13"/>
        <v>#VALUE!</v>
      </c>
      <c r="N25" s="674"/>
      <c r="O25" s="674"/>
      <c r="P25" s="674"/>
      <c r="V25" s="230"/>
    </row>
    <row r="26" spans="2:22" x14ac:dyDescent="0.25">
      <c r="B26" s="688"/>
      <c r="C26" s="592" t="s">
        <v>495</v>
      </c>
      <c r="E26" s="582" t="s">
        <v>495</v>
      </c>
      <c r="F26" s="582" t="s">
        <v>495</v>
      </c>
      <c r="G26" s="582" t="s">
        <v>495</v>
      </c>
      <c r="H26" s="582" t="s">
        <v>495</v>
      </c>
      <c r="I26" s="56" t="e">
        <f t="shared" si="10"/>
        <v>#VALUE!</v>
      </c>
      <c r="J26" s="56" t="e">
        <f t="shared" si="11"/>
        <v>#VALUE!</v>
      </c>
      <c r="K26" s="56" t="e">
        <f t="shared" si="12"/>
        <v>#VALUE!</v>
      </c>
      <c r="M26" s="471" t="e">
        <f t="shared" si="13"/>
        <v>#VALUE!</v>
      </c>
      <c r="N26" s="674"/>
      <c r="O26" s="674"/>
      <c r="P26" s="674"/>
      <c r="V26" s="230"/>
    </row>
    <row r="27" spans="2:22" x14ac:dyDescent="0.25">
      <c r="B27" s="688"/>
      <c r="C27" s="592" t="s">
        <v>495</v>
      </c>
      <c r="E27" s="582" t="s">
        <v>495</v>
      </c>
      <c r="F27" s="582" t="s">
        <v>495</v>
      </c>
      <c r="G27" s="582" t="s">
        <v>495</v>
      </c>
      <c r="H27" s="582" t="s">
        <v>495</v>
      </c>
      <c r="I27" s="56" t="e">
        <f t="shared" si="10"/>
        <v>#VALUE!</v>
      </c>
      <c r="J27" s="56" t="e">
        <f t="shared" si="11"/>
        <v>#VALUE!</v>
      </c>
      <c r="K27" s="56" t="e">
        <f t="shared" si="12"/>
        <v>#VALUE!</v>
      </c>
      <c r="M27" s="471" t="e">
        <f t="shared" si="13"/>
        <v>#VALUE!</v>
      </c>
      <c r="N27" s="674"/>
      <c r="O27" s="674"/>
      <c r="P27" s="674"/>
      <c r="R27" s="626" t="s">
        <v>496</v>
      </c>
      <c r="S27" s="626"/>
      <c r="T27" s="678" t="s">
        <v>497</v>
      </c>
      <c r="V27" s="230"/>
    </row>
    <row r="28" spans="2:22" ht="14.45" customHeight="1" x14ac:dyDescent="0.25">
      <c r="B28" s="688"/>
      <c r="C28" s="592" t="s">
        <v>495</v>
      </c>
      <c r="E28" s="582" t="s">
        <v>495</v>
      </c>
      <c r="F28" s="582" t="s">
        <v>495</v>
      </c>
      <c r="G28" s="582" t="s">
        <v>495</v>
      </c>
      <c r="H28" s="582" t="s">
        <v>495</v>
      </c>
      <c r="I28" s="56" t="e">
        <f t="shared" si="10"/>
        <v>#VALUE!</v>
      </c>
      <c r="J28" s="56" t="e">
        <f t="shared" si="11"/>
        <v>#VALUE!</v>
      </c>
      <c r="K28" s="56" t="e">
        <f t="shared" si="12"/>
        <v>#VALUE!</v>
      </c>
      <c r="M28" s="471" t="e">
        <f t="shared" si="13"/>
        <v>#VALUE!</v>
      </c>
      <c r="N28" s="674"/>
      <c r="O28" s="674"/>
      <c r="P28" s="674"/>
      <c r="R28" s="626"/>
      <c r="S28" s="626"/>
      <c r="T28" s="678"/>
      <c r="V28" s="230"/>
    </row>
    <row r="29" spans="2:22" x14ac:dyDescent="0.25">
      <c r="B29" s="688"/>
      <c r="C29" s="455" t="s">
        <v>330</v>
      </c>
      <c r="E29" s="222">
        <f>SUM(E24:E28)</f>
        <v>0</v>
      </c>
      <c r="F29" s="223">
        <f t="shared" ref="F29" si="14">SUM(F24:F28)</f>
        <v>0</v>
      </c>
      <c r="I29" s="223" t="e">
        <f t="shared" ref="I29:K29" si="15">SUM(I24:I28)</f>
        <v>#VALUE!</v>
      </c>
      <c r="J29" s="222" t="e">
        <f>SUM(J24:J28)</f>
        <v>#VALUE!</v>
      </c>
      <c r="K29" s="223" t="e">
        <f t="shared" si="15"/>
        <v>#VALUE!</v>
      </c>
      <c r="M29" s="232" t="e">
        <f>SUM(M24:M28)</f>
        <v>#VALUE!</v>
      </c>
      <c r="N29" s="674"/>
      <c r="O29" s="674"/>
      <c r="P29" s="674"/>
      <c r="R29" s="626"/>
      <c r="S29" s="626"/>
      <c r="T29" s="678"/>
      <c r="V29" s="230"/>
    </row>
    <row r="30" spans="2:22" x14ac:dyDescent="0.25">
      <c r="B30" s="688"/>
      <c r="C30" s="456" t="s">
        <v>484</v>
      </c>
      <c r="E30" s="457">
        <f>+E17+E23+E29</f>
        <v>0</v>
      </c>
      <c r="F30" s="458">
        <f>+F17+F23+F29</f>
        <v>0</v>
      </c>
      <c r="G30" s="459"/>
      <c r="H30" s="459"/>
      <c r="I30" s="458" t="e">
        <f t="shared" ref="I30:K30" si="16">+I17+I23+I29</f>
        <v>#VALUE!</v>
      </c>
      <c r="J30" s="457" t="e">
        <f t="shared" si="16"/>
        <v>#VALUE!</v>
      </c>
      <c r="K30" s="458" t="e">
        <f t="shared" si="16"/>
        <v>#VALUE!</v>
      </c>
      <c r="L30" s="459"/>
      <c r="M30" s="460" t="e">
        <f>+M17+M23+M29</f>
        <v>#VALUE!</v>
      </c>
      <c r="N30" s="674"/>
      <c r="O30" s="674"/>
      <c r="P30" s="674"/>
      <c r="R30" s="626"/>
      <c r="S30" s="626"/>
      <c r="T30" s="678"/>
      <c r="V30" s="230"/>
    </row>
    <row r="31" spans="2:22" x14ac:dyDescent="0.25">
      <c r="B31" s="688"/>
      <c r="C31" s="237">
        <f>+Envoi!B25</f>
        <v>0</v>
      </c>
      <c r="E31" s="56">
        <f>+Envoi!X25*Envoi!E25</f>
        <v>0</v>
      </c>
      <c r="F31" s="56"/>
      <c r="G31" s="56"/>
      <c r="H31" s="56"/>
      <c r="I31" s="56">
        <f t="shared" ref="I31:I35" si="17">+E31*F31*G31/100</f>
        <v>0</v>
      </c>
      <c r="J31" s="56">
        <f t="shared" ref="J31:J35" si="18">+E31*F31*H31/100</f>
        <v>0</v>
      </c>
      <c r="K31" s="56">
        <f t="shared" ref="K31:K35" si="19">+E31-I31</f>
        <v>0</v>
      </c>
      <c r="M31" s="471">
        <f>IF(AND(T31&gt;0,T31&lt;=$T$9),(T31*$V$9/100)*R31,IF(AND(T31&gt;$T$9,T31&lt;=$T$10),(T31*$V$10/100)*R31,IF(AND(T31&gt;$T$10,T31&lt;=$T$11),(T31*$V$11/100)*R31,IF(T31&gt;$T$12,(T31*$V$12/100)*R31,0))))</f>
        <v>0</v>
      </c>
      <c r="N31" s="674"/>
      <c r="O31" s="674"/>
      <c r="P31" s="674"/>
      <c r="R31" s="670"/>
      <c r="S31" s="670"/>
      <c r="T31" s="25">
        <f>IF(R31&gt;0,+E31/R31,0)</f>
        <v>0</v>
      </c>
      <c r="V31" s="230"/>
    </row>
    <row r="32" spans="2:22" x14ac:dyDescent="0.25">
      <c r="B32" s="688"/>
      <c r="C32" s="237">
        <f>+Envoi!B26</f>
        <v>0</v>
      </c>
      <c r="E32" s="56">
        <f>+Envoi!X26*Envoi!E26</f>
        <v>0</v>
      </c>
      <c r="F32" s="56"/>
      <c r="G32" s="56"/>
      <c r="H32" s="56"/>
      <c r="I32" s="56">
        <f t="shared" si="17"/>
        <v>0</v>
      </c>
      <c r="J32" s="56">
        <f t="shared" si="18"/>
        <v>0</v>
      </c>
      <c r="K32" s="56">
        <f t="shared" si="19"/>
        <v>0</v>
      </c>
      <c r="M32" s="471">
        <f t="shared" ref="M32:M35" si="20">IF(AND(T32&gt;0,T32&lt;=$T$9),(T32*$V$9/100)*R32,IF(AND(T32&gt;$T$9,T32&lt;=$T$10),(T32*$V$10/100)*R32,IF(AND(T32&gt;$T$10,T32&lt;=$T$11),(T32*$V$11/100)*R32,IF(T32&gt;$T$12,(T32*$V$12/100)*R32,0))))</f>
        <v>0</v>
      </c>
      <c r="N32" s="674"/>
      <c r="O32" s="674"/>
      <c r="P32" s="674"/>
      <c r="R32" s="670"/>
      <c r="S32" s="670"/>
      <c r="T32" s="25">
        <f t="shared" ref="T32:T35" si="21">IF(R32&gt;0,+E32/R32,0)</f>
        <v>0</v>
      </c>
      <c r="V32" s="230"/>
    </row>
    <row r="33" spans="2:28" x14ac:dyDescent="0.25">
      <c r="B33" s="688"/>
      <c r="C33" s="237">
        <f>+Envoi!B27</f>
        <v>0</v>
      </c>
      <c r="E33" s="56">
        <f>+Envoi!X27*Envoi!E27</f>
        <v>0</v>
      </c>
      <c r="F33" s="56"/>
      <c r="G33" s="56"/>
      <c r="H33" s="56"/>
      <c r="I33" s="56">
        <f t="shared" si="17"/>
        <v>0</v>
      </c>
      <c r="J33" s="56">
        <f t="shared" si="18"/>
        <v>0</v>
      </c>
      <c r="K33" s="56">
        <f t="shared" si="19"/>
        <v>0</v>
      </c>
      <c r="M33" s="471">
        <f t="shared" si="20"/>
        <v>0</v>
      </c>
      <c r="N33" s="674"/>
      <c r="O33" s="674"/>
      <c r="P33" s="674"/>
      <c r="R33" s="670"/>
      <c r="S33" s="670"/>
      <c r="T33" s="25">
        <f t="shared" si="21"/>
        <v>0</v>
      </c>
      <c r="V33" s="230"/>
    </row>
    <row r="34" spans="2:28" x14ac:dyDescent="0.25">
      <c r="B34" s="688"/>
      <c r="C34" s="237">
        <f>+Envoi!B28</f>
        <v>0</v>
      </c>
      <c r="E34" s="56">
        <f>+Envoi!X28*Envoi!E28</f>
        <v>0</v>
      </c>
      <c r="F34" s="56"/>
      <c r="G34" s="56"/>
      <c r="H34" s="56"/>
      <c r="I34" s="56">
        <f t="shared" si="17"/>
        <v>0</v>
      </c>
      <c r="J34" s="56">
        <f t="shared" si="18"/>
        <v>0</v>
      </c>
      <c r="K34" s="56">
        <f t="shared" si="19"/>
        <v>0</v>
      </c>
      <c r="M34" s="471">
        <f t="shared" si="20"/>
        <v>0</v>
      </c>
      <c r="N34" s="674"/>
      <c r="O34" s="674"/>
      <c r="P34" s="674"/>
      <c r="R34" s="670"/>
      <c r="S34" s="670"/>
      <c r="T34" s="25">
        <f t="shared" si="21"/>
        <v>0</v>
      </c>
      <c r="V34" s="230"/>
    </row>
    <row r="35" spans="2:28" ht="14.45" customHeight="1" x14ac:dyDescent="0.25">
      <c r="B35" s="688"/>
      <c r="C35" s="237">
        <f>+Envoi!B29</f>
        <v>0</v>
      </c>
      <c r="E35" s="56">
        <f>+Envoi!X29*Envoi!E29</f>
        <v>0</v>
      </c>
      <c r="F35" s="56"/>
      <c r="G35" s="56"/>
      <c r="H35" s="56"/>
      <c r="I35" s="56">
        <f t="shared" si="17"/>
        <v>0</v>
      </c>
      <c r="J35" s="56">
        <f t="shared" si="18"/>
        <v>0</v>
      </c>
      <c r="K35" s="56">
        <f t="shared" si="19"/>
        <v>0</v>
      </c>
      <c r="M35" s="471">
        <f t="shared" si="20"/>
        <v>0</v>
      </c>
      <c r="N35" s="674"/>
      <c r="O35" s="674"/>
      <c r="P35" s="674"/>
      <c r="R35" s="670"/>
      <c r="S35" s="670"/>
      <c r="T35" s="25">
        <f t="shared" si="21"/>
        <v>0</v>
      </c>
      <c r="V35" s="230"/>
    </row>
    <row r="36" spans="2:28" x14ac:dyDescent="0.25">
      <c r="B36" s="688"/>
      <c r="C36" s="456" t="s">
        <v>485</v>
      </c>
      <c r="E36" s="457">
        <f>SUM(E31:E35)</f>
        <v>0</v>
      </c>
      <c r="F36" s="458">
        <f t="shared" ref="F36" si="22">SUM(F31:F35)</f>
        <v>0</v>
      </c>
      <c r="G36" s="459"/>
      <c r="H36" s="459"/>
      <c r="I36" s="458">
        <f t="shared" ref="I36:K36" si="23">SUM(I31:I35)</f>
        <v>0</v>
      </c>
      <c r="J36" s="457">
        <f>SUM(J31:J35)</f>
        <v>0</v>
      </c>
      <c r="K36" s="458">
        <f t="shared" si="23"/>
        <v>0</v>
      </c>
      <c r="L36" s="459"/>
      <c r="M36" s="460">
        <f>SUM(M31:M35)</f>
        <v>0</v>
      </c>
      <c r="N36" s="674"/>
      <c r="O36" s="674"/>
      <c r="P36" s="674"/>
      <c r="V36" s="230"/>
    </row>
    <row r="37" spans="2:28" ht="15.75" x14ac:dyDescent="0.25">
      <c r="B37" s="688"/>
      <c r="C37" s="221" t="s">
        <v>140</v>
      </c>
      <c r="E37" s="224">
        <f>+E30+E36</f>
        <v>0</v>
      </c>
      <c r="F37" s="227">
        <f>+F17+F23+F29+F36</f>
        <v>0</v>
      </c>
      <c r="I37" s="225" t="e">
        <f>+I17+I23+I29+I36</f>
        <v>#VALUE!</v>
      </c>
      <c r="J37" s="226" t="e">
        <f>+J17+J23+J29+J36</f>
        <v>#VALUE!</v>
      </c>
      <c r="K37" s="225" t="e">
        <f>+K17+K23+K29+K36</f>
        <v>#VALUE!</v>
      </c>
      <c r="M37" s="233" t="e">
        <f>++M17+M23+M29+M36</f>
        <v>#VALUE!</v>
      </c>
      <c r="N37" s="236" t="e">
        <f>IF((M37-T19)&gt;T14,M37-T19,0)</f>
        <v>#VALUE!</v>
      </c>
      <c r="O37" s="235" t="e">
        <f>IF(AND(N37&gt;T14,N37&lt;=T21),(T21-N37)*0.75,0)</f>
        <v>#VALUE!</v>
      </c>
      <c r="P37" s="234" t="e">
        <f>+N37-O37</f>
        <v>#VALUE!</v>
      </c>
      <c r="V37" s="230"/>
    </row>
    <row r="38" spans="2:28" ht="6" customHeight="1" x14ac:dyDescent="0.25"/>
    <row r="39" spans="2:28" ht="14.45" customHeight="1" x14ac:dyDescent="0.25">
      <c r="B39" s="689" t="s">
        <v>304</v>
      </c>
      <c r="C39" s="592" t="s">
        <v>495</v>
      </c>
      <c r="E39" s="582" t="s">
        <v>495</v>
      </c>
      <c r="F39" s="582" t="s">
        <v>495</v>
      </c>
      <c r="G39" s="582" t="s">
        <v>495</v>
      </c>
      <c r="H39" s="582" t="s">
        <v>495</v>
      </c>
      <c r="I39" s="56" t="e">
        <f>+E39*F39*G39/100</f>
        <v>#VALUE!</v>
      </c>
      <c r="J39" s="56" t="e">
        <f>+E39*F39*H39/100</f>
        <v>#VALUE!</v>
      </c>
      <c r="K39" s="56" t="e">
        <f>+E39-I39</f>
        <v>#VALUE!</v>
      </c>
      <c r="M39" s="471" t="e">
        <f>IF(AND(E39&gt;0,E39&lt;=$T$39),E39*$V$39/100,IF(AND(E39&gt;$T$39,E39&lt;=$T$40),E39*$V$40/100,IF(AND(E39&gt;$T$40,E39&lt;=$T$41),E39*$V$41/100,IF(E39&gt;$T$42,E39*$V$42/100,0))))</f>
        <v>#VALUE!</v>
      </c>
      <c r="N39" s="674"/>
      <c r="O39" s="674"/>
      <c r="P39" s="674"/>
      <c r="R39" s="675" t="s">
        <v>341</v>
      </c>
      <c r="S39" s="229" t="s">
        <v>342</v>
      </c>
      <c r="T39" s="594" t="s">
        <v>495</v>
      </c>
      <c r="U39" s="4" t="s">
        <v>340</v>
      </c>
      <c r="V39" s="596" t="s">
        <v>495</v>
      </c>
      <c r="X39" s="663" t="s">
        <v>374</v>
      </c>
      <c r="Y39" s="663"/>
      <c r="Z39" s="597" t="s">
        <v>495</v>
      </c>
      <c r="AA39" s="248"/>
      <c r="AB39" s="248"/>
    </row>
    <row r="40" spans="2:28" ht="14.45" customHeight="1" x14ac:dyDescent="0.25">
      <c r="B40" s="689"/>
      <c r="C40" s="592" t="s">
        <v>495</v>
      </c>
      <c r="E40" s="582" t="s">
        <v>495</v>
      </c>
      <c r="F40" s="582" t="s">
        <v>495</v>
      </c>
      <c r="G40" s="582" t="s">
        <v>495</v>
      </c>
      <c r="H40" s="582" t="s">
        <v>495</v>
      </c>
      <c r="I40" s="56" t="e">
        <f t="shared" ref="I40:I46" si="24">+E40*F40*G40/100</f>
        <v>#VALUE!</v>
      </c>
      <c r="J40" s="56" t="e">
        <f t="shared" ref="J40:J46" si="25">+E40*F40*H40/100</f>
        <v>#VALUE!</v>
      </c>
      <c r="K40" s="56" t="e">
        <f t="shared" ref="K40:K46" si="26">+E40-I40</f>
        <v>#VALUE!</v>
      </c>
      <c r="M40" s="471" t="e">
        <f t="shared" ref="M40:M46" si="27">IF(AND(E40&gt;0,E40&lt;=$T$39),E40*$V$39/100,IF(AND(E40&gt;$T$39,E40&lt;=$T$40),E40*$V$40/100,IF(AND(E40&gt;$T$40,E40&lt;=$T$41),E40*$V$41/100,IF(E40&gt;$T$42,E40*$V$42/100,0))))</f>
        <v>#VALUE!</v>
      </c>
      <c r="N40" s="674"/>
      <c r="O40" s="674"/>
      <c r="P40" s="674"/>
      <c r="R40" s="675"/>
      <c r="S40" s="229" t="s">
        <v>342</v>
      </c>
      <c r="T40" s="595" t="s">
        <v>495</v>
      </c>
      <c r="U40" s="4" t="s">
        <v>343</v>
      </c>
      <c r="V40" s="596" t="s">
        <v>495</v>
      </c>
      <c r="X40" s="664" t="s">
        <v>375</v>
      </c>
      <c r="Y40" s="664"/>
      <c r="Z40" s="598" t="s">
        <v>495</v>
      </c>
      <c r="AA40" s="598" t="s">
        <v>495</v>
      </c>
      <c r="AB40" s="598" t="s">
        <v>495</v>
      </c>
    </row>
    <row r="41" spans="2:28" x14ac:dyDescent="0.25">
      <c r="B41" s="689"/>
      <c r="C41" s="592" t="s">
        <v>495</v>
      </c>
      <c r="E41" s="582" t="s">
        <v>495</v>
      </c>
      <c r="F41" s="582" t="s">
        <v>495</v>
      </c>
      <c r="G41" s="582" t="s">
        <v>495</v>
      </c>
      <c r="H41" s="582" t="s">
        <v>495</v>
      </c>
      <c r="I41" s="56" t="e">
        <f t="shared" si="24"/>
        <v>#VALUE!</v>
      </c>
      <c r="J41" s="56" t="e">
        <f t="shared" si="25"/>
        <v>#VALUE!</v>
      </c>
      <c r="K41" s="56" t="e">
        <f t="shared" si="26"/>
        <v>#VALUE!</v>
      </c>
      <c r="M41" s="471" t="e">
        <f t="shared" si="27"/>
        <v>#VALUE!</v>
      </c>
      <c r="N41" s="674"/>
      <c r="O41" s="674"/>
      <c r="P41" s="674"/>
      <c r="R41" s="675"/>
      <c r="S41" s="229" t="s">
        <v>342</v>
      </c>
      <c r="T41" s="595" t="s">
        <v>495</v>
      </c>
      <c r="U41" s="4" t="s">
        <v>344</v>
      </c>
      <c r="V41" s="596" t="s">
        <v>495</v>
      </c>
    </row>
    <row r="42" spans="2:28" x14ac:dyDescent="0.25">
      <c r="B42" s="689"/>
      <c r="C42" s="592" t="s">
        <v>495</v>
      </c>
      <c r="E42" s="582" t="s">
        <v>495</v>
      </c>
      <c r="F42" s="582" t="s">
        <v>495</v>
      </c>
      <c r="G42" s="582" t="s">
        <v>495</v>
      </c>
      <c r="H42" s="582" t="s">
        <v>495</v>
      </c>
      <c r="I42" s="56" t="e">
        <f t="shared" si="24"/>
        <v>#VALUE!</v>
      </c>
      <c r="J42" s="56" t="e">
        <f t="shared" si="25"/>
        <v>#VALUE!</v>
      </c>
      <c r="K42" s="56" t="e">
        <f t="shared" si="26"/>
        <v>#VALUE!</v>
      </c>
      <c r="M42" s="471" t="e">
        <f t="shared" si="27"/>
        <v>#VALUE!</v>
      </c>
      <c r="N42" s="674"/>
      <c r="O42" s="674"/>
      <c r="P42" s="674"/>
      <c r="R42" s="675"/>
      <c r="S42" s="229" t="s">
        <v>346</v>
      </c>
      <c r="T42" s="24" t="str">
        <f>+T41</f>
        <v/>
      </c>
      <c r="U42" s="4" t="s">
        <v>345</v>
      </c>
      <c r="V42" s="596" t="s">
        <v>495</v>
      </c>
    </row>
    <row r="43" spans="2:28" x14ac:dyDescent="0.25">
      <c r="B43" s="689"/>
      <c r="C43" s="592" t="s">
        <v>495</v>
      </c>
      <c r="E43" s="582" t="s">
        <v>495</v>
      </c>
      <c r="F43" s="582" t="s">
        <v>495</v>
      </c>
      <c r="G43" s="582" t="s">
        <v>495</v>
      </c>
      <c r="H43" s="582" t="s">
        <v>495</v>
      </c>
      <c r="I43" s="56" t="e">
        <f t="shared" si="24"/>
        <v>#VALUE!</v>
      </c>
      <c r="J43" s="56" t="e">
        <f t="shared" si="25"/>
        <v>#VALUE!</v>
      </c>
      <c r="K43" s="56" t="e">
        <f t="shared" si="26"/>
        <v>#VALUE!</v>
      </c>
      <c r="M43" s="471" t="e">
        <f t="shared" si="27"/>
        <v>#VALUE!</v>
      </c>
      <c r="N43" s="674"/>
      <c r="O43" s="674"/>
      <c r="P43" s="674"/>
      <c r="S43" s="231"/>
      <c r="V43" s="230"/>
      <c r="X43" s="665" t="s">
        <v>373</v>
      </c>
      <c r="Y43" s="665"/>
      <c r="Z43" s="666" t="e">
        <f>IF(AND(Z39&gt;0,Z39&lt;10),E67*Z40/100,IF(AND(Z39&gt;=10,Z39&lt;20),E67*AA40/100,IF(Z39&gt;=20,E67*AB40/100)))</f>
        <v>#VALUE!</v>
      </c>
    </row>
    <row r="44" spans="2:28" ht="14.45" customHeight="1" x14ac:dyDescent="0.25">
      <c r="B44" s="689"/>
      <c r="C44" s="592" t="s">
        <v>495</v>
      </c>
      <c r="E44" s="582" t="s">
        <v>495</v>
      </c>
      <c r="F44" s="582" t="s">
        <v>495</v>
      </c>
      <c r="G44" s="582" t="s">
        <v>495</v>
      </c>
      <c r="H44" s="582" t="s">
        <v>495</v>
      </c>
      <c r="I44" s="56" t="e">
        <f t="shared" si="24"/>
        <v>#VALUE!</v>
      </c>
      <c r="J44" s="56" t="e">
        <f t="shared" si="25"/>
        <v>#VALUE!</v>
      </c>
      <c r="K44" s="56" t="e">
        <f t="shared" si="26"/>
        <v>#VALUE!</v>
      </c>
      <c r="M44" s="471" t="e">
        <f t="shared" si="27"/>
        <v>#VALUE!</v>
      </c>
      <c r="N44" s="674"/>
      <c r="O44" s="674"/>
      <c r="P44" s="674"/>
      <c r="R44" s="676" t="s">
        <v>348</v>
      </c>
      <c r="S44" s="677" t="s">
        <v>347</v>
      </c>
      <c r="T44" s="671" t="s">
        <v>495</v>
      </c>
      <c r="V44" s="230"/>
      <c r="X44" s="665"/>
      <c r="Y44" s="665"/>
      <c r="Z44" s="666"/>
    </row>
    <row r="45" spans="2:28" x14ac:dyDescent="0.25">
      <c r="B45" s="689"/>
      <c r="C45" s="592" t="s">
        <v>495</v>
      </c>
      <c r="E45" s="582" t="s">
        <v>495</v>
      </c>
      <c r="F45" s="582" t="s">
        <v>495</v>
      </c>
      <c r="G45" s="582" t="s">
        <v>495</v>
      </c>
      <c r="H45" s="582" t="s">
        <v>495</v>
      </c>
      <c r="I45" s="56" t="e">
        <f t="shared" si="24"/>
        <v>#VALUE!</v>
      </c>
      <c r="J45" s="56" t="e">
        <f t="shared" si="25"/>
        <v>#VALUE!</v>
      </c>
      <c r="K45" s="56" t="e">
        <f t="shared" si="26"/>
        <v>#VALUE!</v>
      </c>
      <c r="M45" s="471" t="e">
        <f t="shared" si="27"/>
        <v>#VALUE!</v>
      </c>
      <c r="N45" s="674"/>
      <c r="O45" s="674"/>
      <c r="P45" s="674"/>
      <c r="R45" s="676"/>
      <c r="S45" s="677"/>
      <c r="T45" s="671"/>
      <c r="V45" s="230"/>
    </row>
    <row r="46" spans="2:28" x14ac:dyDescent="0.25">
      <c r="B46" s="689"/>
      <c r="C46" s="592" t="s">
        <v>495</v>
      </c>
      <c r="E46" s="582" t="s">
        <v>495</v>
      </c>
      <c r="F46" s="582" t="s">
        <v>495</v>
      </c>
      <c r="G46" s="582" t="s">
        <v>495</v>
      </c>
      <c r="H46" s="582" t="s">
        <v>495</v>
      </c>
      <c r="I46" s="56" t="e">
        <f t="shared" si="24"/>
        <v>#VALUE!</v>
      </c>
      <c r="J46" s="56" t="e">
        <f t="shared" si="25"/>
        <v>#VALUE!</v>
      </c>
      <c r="K46" s="56" t="e">
        <f t="shared" si="26"/>
        <v>#VALUE!</v>
      </c>
      <c r="M46" s="471" t="e">
        <f t="shared" si="27"/>
        <v>#VALUE!</v>
      </c>
      <c r="N46" s="674"/>
      <c r="O46" s="674"/>
      <c r="P46" s="674"/>
      <c r="R46" s="676"/>
      <c r="S46" s="677"/>
      <c r="T46" s="671"/>
      <c r="V46" s="230"/>
    </row>
    <row r="47" spans="2:28" x14ac:dyDescent="0.25">
      <c r="B47" s="689"/>
      <c r="C47" s="455" t="s">
        <v>328</v>
      </c>
      <c r="E47" s="222">
        <f>SUM(E39:E46)</f>
        <v>0</v>
      </c>
      <c r="F47" s="223">
        <f>SUM(F39:F46)</f>
        <v>0</v>
      </c>
      <c r="G47" s="228" t="s">
        <v>9</v>
      </c>
      <c r="H47" s="228" t="s">
        <v>9</v>
      </c>
      <c r="I47" s="223" t="e">
        <f t="shared" ref="I47" si="28">SUM(I39:I46)</f>
        <v>#VALUE!</v>
      </c>
      <c r="J47" s="222" t="e">
        <f>SUM(J39:J46)</f>
        <v>#VALUE!</v>
      </c>
      <c r="K47" s="223" t="e">
        <f t="shared" ref="K47" si="29">SUM(K39:K46)</f>
        <v>#VALUE!</v>
      </c>
      <c r="M47" s="232" t="e">
        <f>SUM(M39:M46)</f>
        <v>#VALUE!</v>
      </c>
      <c r="N47" s="674"/>
      <c r="O47" s="674"/>
      <c r="P47" s="674"/>
      <c r="R47" s="676"/>
      <c r="S47" s="677"/>
      <c r="T47" s="671"/>
      <c r="V47" s="230"/>
    </row>
    <row r="48" spans="2:28" x14ac:dyDescent="0.25">
      <c r="B48" s="689"/>
      <c r="C48" s="592" t="s">
        <v>495</v>
      </c>
      <c r="E48" s="582" t="s">
        <v>495</v>
      </c>
      <c r="F48" s="582" t="s">
        <v>495</v>
      </c>
      <c r="G48" s="582" t="s">
        <v>495</v>
      </c>
      <c r="H48" s="582" t="s">
        <v>495</v>
      </c>
      <c r="I48" s="56" t="e">
        <f t="shared" ref="I48:I52" si="30">+E48*F48*G48/100</f>
        <v>#VALUE!</v>
      </c>
      <c r="J48" s="56" t="e">
        <f t="shared" ref="J48:J52" si="31">+E48*F48*H48/100</f>
        <v>#VALUE!</v>
      </c>
      <c r="K48" s="56" t="e">
        <f t="shared" ref="K48:K52" si="32">+E48-I48</f>
        <v>#VALUE!</v>
      </c>
      <c r="M48" s="471" t="e">
        <f>IF(AND(E48&gt;0,E48&lt;=$T$39),E48*$V$39/100,IF(AND(E48&gt;$T$39,E48&lt;=$T$40),E48*$V$40/100,IF(AND(E48&gt;$T$40,E48&lt;=$T$41),E48*$V$41/100,IF(E48&gt;$T$42,E48*$V$42/100,0))))</f>
        <v>#VALUE!</v>
      </c>
      <c r="N48" s="674"/>
      <c r="O48" s="674"/>
      <c r="P48" s="674"/>
      <c r="V48" s="230"/>
    </row>
    <row r="49" spans="2:22" x14ac:dyDescent="0.25">
      <c r="B49" s="689"/>
      <c r="C49" s="592" t="s">
        <v>495</v>
      </c>
      <c r="E49" s="582" t="s">
        <v>495</v>
      </c>
      <c r="F49" s="582" t="s">
        <v>495</v>
      </c>
      <c r="G49" s="582" t="s">
        <v>495</v>
      </c>
      <c r="H49" s="582" t="s">
        <v>495</v>
      </c>
      <c r="I49" s="56" t="e">
        <f t="shared" si="30"/>
        <v>#VALUE!</v>
      </c>
      <c r="J49" s="56" t="e">
        <f t="shared" si="31"/>
        <v>#VALUE!</v>
      </c>
      <c r="K49" s="56" t="e">
        <f t="shared" si="32"/>
        <v>#VALUE!</v>
      </c>
      <c r="M49" s="471" t="e">
        <f t="shared" ref="M49:M52" si="33">IF(AND(E49&gt;0,E49&lt;=$T$39),E49*$V$39/100,IF(AND(E49&gt;$T$39,E49&lt;=$T$40),E49*$V$40/100,IF(AND(E49&gt;$T$40,E49&lt;=$T$41),E49*$V$41/100,IF(E49&gt;$T$42,E49*$V$42/100,0))))</f>
        <v>#VALUE!</v>
      </c>
      <c r="N49" s="674"/>
      <c r="O49" s="674"/>
      <c r="P49" s="674"/>
      <c r="R49" s="672" t="s">
        <v>336</v>
      </c>
      <c r="S49" s="672"/>
      <c r="T49" s="599" t="s">
        <v>495</v>
      </c>
      <c r="V49" s="230"/>
    </row>
    <row r="50" spans="2:22" x14ac:dyDescent="0.25">
      <c r="B50" s="689"/>
      <c r="C50" s="592" t="s">
        <v>495</v>
      </c>
      <c r="E50" s="582" t="s">
        <v>495</v>
      </c>
      <c r="F50" s="582" t="s">
        <v>495</v>
      </c>
      <c r="G50" s="582" t="s">
        <v>495</v>
      </c>
      <c r="H50" s="582" t="s">
        <v>495</v>
      </c>
      <c r="I50" s="56" t="e">
        <f t="shared" si="30"/>
        <v>#VALUE!</v>
      </c>
      <c r="J50" s="56" t="e">
        <f t="shared" si="31"/>
        <v>#VALUE!</v>
      </c>
      <c r="K50" s="56" t="e">
        <f t="shared" si="32"/>
        <v>#VALUE!</v>
      </c>
      <c r="M50" s="471" t="e">
        <f t="shared" si="33"/>
        <v>#VALUE!</v>
      </c>
      <c r="N50" s="674"/>
      <c r="O50" s="674"/>
      <c r="P50" s="674"/>
      <c r="V50" s="230"/>
    </row>
    <row r="51" spans="2:22" x14ac:dyDescent="0.25">
      <c r="B51" s="689"/>
      <c r="C51" s="592" t="s">
        <v>495</v>
      </c>
      <c r="E51" s="582" t="s">
        <v>495</v>
      </c>
      <c r="F51" s="582" t="s">
        <v>495</v>
      </c>
      <c r="G51" s="582" t="s">
        <v>495</v>
      </c>
      <c r="H51" s="582" t="s">
        <v>495</v>
      </c>
      <c r="I51" s="56" t="e">
        <f t="shared" si="30"/>
        <v>#VALUE!</v>
      </c>
      <c r="J51" s="56" t="e">
        <f t="shared" si="31"/>
        <v>#VALUE!</v>
      </c>
      <c r="K51" s="56" t="e">
        <f t="shared" si="32"/>
        <v>#VALUE!</v>
      </c>
      <c r="M51" s="471" t="e">
        <f t="shared" si="33"/>
        <v>#VALUE!</v>
      </c>
      <c r="N51" s="674"/>
      <c r="O51" s="674"/>
      <c r="P51" s="674"/>
      <c r="R51" s="673" t="s">
        <v>338</v>
      </c>
      <c r="S51" s="673"/>
      <c r="T51" s="600" t="s">
        <v>495</v>
      </c>
      <c r="V51" s="230"/>
    </row>
    <row r="52" spans="2:22" x14ac:dyDescent="0.25">
      <c r="B52" s="689"/>
      <c r="C52" s="592" t="s">
        <v>495</v>
      </c>
      <c r="E52" s="582" t="s">
        <v>495</v>
      </c>
      <c r="F52" s="582" t="s">
        <v>495</v>
      </c>
      <c r="G52" s="582" t="s">
        <v>495</v>
      </c>
      <c r="H52" s="582" t="s">
        <v>495</v>
      </c>
      <c r="I52" s="56" t="e">
        <f t="shared" si="30"/>
        <v>#VALUE!</v>
      </c>
      <c r="J52" s="56" t="e">
        <f t="shared" si="31"/>
        <v>#VALUE!</v>
      </c>
      <c r="K52" s="56" t="e">
        <f t="shared" si="32"/>
        <v>#VALUE!</v>
      </c>
      <c r="M52" s="471" t="e">
        <f t="shared" si="33"/>
        <v>#VALUE!</v>
      </c>
      <c r="N52" s="674"/>
      <c r="O52" s="674"/>
      <c r="P52" s="674"/>
      <c r="V52" s="230"/>
    </row>
    <row r="53" spans="2:22" x14ac:dyDescent="0.25">
      <c r="B53" s="689"/>
      <c r="C53" s="455" t="s">
        <v>329</v>
      </c>
      <c r="E53" s="222">
        <f>SUM(E48:E52)</f>
        <v>0</v>
      </c>
      <c r="F53" s="223">
        <f>SUM(F48:F52)</f>
        <v>0</v>
      </c>
      <c r="G53" s="228" t="s">
        <v>9</v>
      </c>
      <c r="H53" s="228" t="s">
        <v>9</v>
      </c>
      <c r="I53" s="223" t="e">
        <f t="shared" ref="I53" si="34">SUM(I48:I52)</f>
        <v>#VALUE!</v>
      </c>
      <c r="J53" s="222" t="e">
        <f>SUM(J48:J52)</f>
        <v>#VALUE!</v>
      </c>
      <c r="K53" s="223" t="e">
        <f t="shared" ref="K53" si="35">SUM(K48:K52)</f>
        <v>#VALUE!</v>
      </c>
      <c r="M53" s="232" t="e">
        <f>SUM(M48:M52)</f>
        <v>#VALUE!</v>
      </c>
      <c r="N53" s="674"/>
      <c r="O53" s="674"/>
      <c r="P53" s="674"/>
      <c r="V53" s="230"/>
    </row>
    <row r="54" spans="2:22" x14ac:dyDescent="0.25">
      <c r="B54" s="689"/>
      <c r="C54" s="592" t="s">
        <v>495</v>
      </c>
      <c r="E54" s="582" t="s">
        <v>495</v>
      </c>
      <c r="F54" s="582" t="s">
        <v>495</v>
      </c>
      <c r="G54" s="582" t="s">
        <v>495</v>
      </c>
      <c r="H54" s="582" t="s">
        <v>495</v>
      </c>
      <c r="I54" s="56" t="e">
        <f t="shared" ref="I54:I58" si="36">+E54*F54*G54/100</f>
        <v>#VALUE!</v>
      </c>
      <c r="J54" s="56" t="e">
        <f t="shared" ref="J54:J58" si="37">+E54*F54*H54/100</f>
        <v>#VALUE!</v>
      </c>
      <c r="K54" s="56" t="e">
        <f t="shared" ref="K54:K58" si="38">+E54-I54</f>
        <v>#VALUE!</v>
      </c>
      <c r="M54" s="471" t="e">
        <f t="shared" ref="M54:M58" si="39">IF(AND(E54&gt;0,E54&lt;=$T$39),E54*$V$39/100,IF(AND(E54&gt;$T$39,E54&lt;=$T$40),E54*$V$40/100,IF(AND(E54&gt;$T$40,E54&lt;=$T$41),E54*$V$41/100,IF(E54&gt;$T$42,E54*$V$42/100,0))))</f>
        <v>#VALUE!</v>
      </c>
      <c r="N54" s="674"/>
      <c r="O54" s="674"/>
      <c r="P54" s="674"/>
      <c r="V54" s="230"/>
    </row>
    <row r="55" spans="2:22" x14ac:dyDescent="0.25">
      <c r="B55" s="689"/>
      <c r="C55" s="592" t="s">
        <v>495</v>
      </c>
      <c r="E55" s="582" t="s">
        <v>495</v>
      </c>
      <c r="F55" s="582" t="s">
        <v>495</v>
      </c>
      <c r="G55" s="582" t="s">
        <v>495</v>
      </c>
      <c r="H55" s="582" t="s">
        <v>495</v>
      </c>
      <c r="I55" s="56" t="e">
        <f t="shared" si="36"/>
        <v>#VALUE!</v>
      </c>
      <c r="J55" s="56" t="e">
        <f t="shared" si="37"/>
        <v>#VALUE!</v>
      </c>
      <c r="K55" s="56" t="e">
        <f t="shared" si="38"/>
        <v>#VALUE!</v>
      </c>
      <c r="M55" s="471" t="e">
        <f t="shared" si="39"/>
        <v>#VALUE!</v>
      </c>
      <c r="N55" s="674"/>
      <c r="O55" s="674"/>
      <c r="P55" s="674"/>
      <c r="V55" s="230"/>
    </row>
    <row r="56" spans="2:22" x14ac:dyDescent="0.25">
      <c r="B56" s="689"/>
      <c r="C56" s="593" t="s">
        <v>495</v>
      </c>
      <c r="E56" s="582" t="s">
        <v>495</v>
      </c>
      <c r="F56" s="582" t="s">
        <v>495</v>
      </c>
      <c r="G56" s="582" t="s">
        <v>495</v>
      </c>
      <c r="H56" s="582" t="s">
        <v>495</v>
      </c>
      <c r="I56" s="56" t="e">
        <f t="shared" si="36"/>
        <v>#VALUE!</v>
      </c>
      <c r="J56" s="56" t="e">
        <f t="shared" si="37"/>
        <v>#VALUE!</v>
      </c>
      <c r="K56" s="56" t="e">
        <f t="shared" si="38"/>
        <v>#VALUE!</v>
      </c>
      <c r="M56" s="471" t="e">
        <f t="shared" si="39"/>
        <v>#VALUE!</v>
      </c>
      <c r="N56" s="674"/>
      <c r="O56" s="674"/>
      <c r="P56" s="674"/>
      <c r="V56" s="230"/>
    </row>
    <row r="57" spans="2:22" x14ac:dyDescent="0.25">
      <c r="B57" s="689"/>
      <c r="C57" s="593" t="s">
        <v>495</v>
      </c>
      <c r="E57" s="582" t="s">
        <v>495</v>
      </c>
      <c r="F57" s="582" t="s">
        <v>495</v>
      </c>
      <c r="G57" s="582" t="s">
        <v>495</v>
      </c>
      <c r="H57" s="582" t="s">
        <v>495</v>
      </c>
      <c r="I57" s="56" t="e">
        <f t="shared" si="36"/>
        <v>#VALUE!</v>
      </c>
      <c r="J57" s="56" t="e">
        <f t="shared" si="37"/>
        <v>#VALUE!</v>
      </c>
      <c r="K57" s="56" t="e">
        <f t="shared" si="38"/>
        <v>#VALUE!</v>
      </c>
      <c r="M57" s="471" t="e">
        <f t="shared" si="39"/>
        <v>#VALUE!</v>
      </c>
      <c r="N57" s="674"/>
      <c r="O57" s="674"/>
      <c r="P57" s="674"/>
      <c r="R57" s="626" t="s">
        <v>496</v>
      </c>
      <c r="S57" s="626"/>
      <c r="T57" s="678" t="s">
        <v>497</v>
      </c>
      <c r="V57" s="230"/>
    </row>
    <row r="58" spans="2:22" x14ac:dyDescent="0.25">
      <c r="B58" s="689"/>
      <c r="C58" s="593" t="s">
        <v>495</v>
      </c>
      <c r="E58" s="582" t="s">
        <v>495</v>
      </c>
      <c r="F58" s="582" t="s">
        <v>495</v>
      </c>
      <c r="G58" s="582" t="s">
        <v>495</v>
      </c>
      <c r="H58" s="582" t="s">
        <v>495</v>
      </c>
      <c r="I58" s="56" t="e">
        <f t="shared" si="36"/>
        <v>#VALUE!</v>
      </c>
      <c r="J58" s="56" t="e">
        <f t="shared" si="37"/>
        <v>#VALUE!</v>
      </c>
      <c r="K58" s="56" t="e">
        <f t="shared" si="38"/>
        <v>#VALUE!</v>
      </c>
      <c r="M58" s="471" t="e">
        <f t="shared" si="39"/>
        <v>#VALUE!</v>
      </c>
      <c r="N58" s="674"/>
      <c r="O58" s="674"/>
      <c r="P58" s="674"/>
      <c r="R58" s="626"/>
      <c r="S58" s="626"/>
      <c r="T58" s="678"/>
      <c r="V58" s="230"/>
    </row>
    <row r="59" spans="2:22" x14ac:dyDescent="0.25">
      <c r="B59" s="689"/>
      <c r="C59" s="455" t="str">
        <f t="shared" ref="C59:C66" si="40">+C29</f>
        <v>Total Postes d'Insertion</v>
      </c>
      <c r="E59" s="222">
        <f>SUM(E54:E58)</f>
        <v>0</v>
      </c>
      <c r="F59" s="223">
        <f>SUM(F54:F58)</f>
        <v>0</v>
      </c>
      <c r="G59" s="228"/>
      <c r="H59" s="228"/>
      <c r="I59" s="223" t="e">
        <f>SUM(I54:I58)</f>
        <v>#VALUE!</v>
      </c>
      <c r="J59" s="222" t="e">
        <f>SUM(J54:J58)</f>
        <v>#VALUE!</v>
      </c>
      <c r="K59" s="223" t="e">
        <f>SUM(K54:K58)</f>
        <v>#VALUE!</v>
      </c>
      <c r="M59" s="232" t="e">
        <f>SUM(M54:M58)</f>
        <v>#VALUE!</v>
      </c>
      <c r="N59" s="674"/>
      <c r="O59" s="674"/>
      <c r="P59" s="674"/>
      <c r="R59" s="626"/>
      <c r="S59" s="626"/>
      <c r="T59" s="678"/>
      <c r="V59" s="230"/>
    </row>
    <row r="60" spans="2:22" x14ac:dyDescent="0.25">
      <c r="B60" s="689"/>
      <c r="C60" s="461" t="str">
        <f t="shared" si="40"/>
        <v>Total Main d'œuvre  non vendue</v>
      </c>
      <c r="E60" s="222">
        <f>+E47+E53+E59</f>
        <v>0</v>
      </c>
      <c r="F60" s="223">
        <f>+F47+F53+F59</f>
        <v>0</v>
      </c>
      <c r="G60" s="228"/>
      <c r="H60" s="228"/>
      <c r="I60" s="223" t="e">
        <f t="shared" ref="I60:K60" si="41">+I47+I53+I59</f>
        <v>#VALUE!</v>
      </c>
      <c r="J60" s="222" t="e">
        <f t="shared" si="41"/>
        <v>#VALUE!</v>
      </c>
      <c r="K60" s="223" t="e">
        <f t="shared" si="41"/>
        <v>#VALUE!</v>
      </c>
      <c r="M60" s="232" t="e">
        <f>+M47+M53+M59</f>
        <v>#VALUE!</v>
      </c>
      <c r="N60" s="674"/>
      <c r="O60" s="674"/>
      <c r="P60" s="674"/>
      <c r="R60" s="626"/>
      <c r="S60" s="626"/>
      <c r="T60" s="678"/>
      <c r="V60" s="230"/>
    </row>
    <row r="61" spans="2:22" x14ac:dyDescent="0.25">
      <c r="B61" s="689"/>
      <c r="C61" s="237">
        <f t="shared" si="40"/>
        <v>0</v>
      </c>
      <c r="E61" s="56">
        <f>+Envoi!X32*Envoi!E32</f>
        <v>0</v>
      </c>
      <c r="F61" s="56"/>
      <c r="G61" s="56"/>
      <c r="H61" s="56"/>
      <c r="I61" s="56">
        <f t="shared" ref="I61:I65" si="42">+E61*F61*G61/100</f>
        <v>0</v>
      </c>
      <c r="J61" s="56">
        <f t="shared" ref="J61:J65" si="43">+E61*F61*H61/100</f>
        <v>0</v>
      </c>
      <c r="K61" s="56">
        <f t="shared" ref="K61:K65" si="44">+E61-I61</f>
        <v>0</v>
      </c>
      <c r="M61" s="471">
        <f>IF(AND(T61&gt;0,T61&lt;=$T$39),(T61*$V$39/100)*R61,IF(AND(T61&gt;$T$39,T61&lt;=$T$40),(T61*$V$40/100)*R61,IF(AND(T61&gt;$T$40,T61&lt;=$T$41),(T61*$V$41/100)*R61,IF(T61&gt;$T$42,(T61*$V$42/100)*R61,0))))</f>
        <v>0</v>
      </c>
      <c r="N61" s="674"/>
      <c r="O61" s="674"/>
      <c r="P61" s="674"/>
      <c r="R61" s="670">
        <v>0</v>
      </c>
      <c r="S61" s="670"/>
      <c r="T61" s="25">
        <f>IF(R61&gt;0,+E61/R61,0)</f>
        <v>0</v>
      </c>
      <c r="V61" s="230"/>
    </row>
    <row r="62" spans="2:22" x14ac:dyDescent="0.25">
      <c r="B62" s="689"/>
      <c r="C62" s="237">
        <f t="shared" si="40"/>
        <v>0</v>
      </c>
      <c r="E62" s="56">
        <f>+Envoi!X33*Envoi!E33</f>
        <v>0</v>
      </c>
      <c r="F62" s="56"/>
      <c r="G62" s="56"/>
      <c r="H62" s="56"/>
      <c r="I62" s="56">
        <f t="shared" si="42"/>
        <v>0</v>
      </c>
      <c r="J62" s="56">
        <f t="shared" si="43"/>
        <v>0</v>
      </c>
      <c r="K62" s="56">
        <f t="shared" si="44"/>
        <v>0</v>
      </c>
      <c r="M62" s="471">
        <f t="shared" ref="M62:M65" si="45">IF(AND(T62&gt;0,T62&lt;=$T$39),(T62*$V$39/100)*R62,IF(AND(T62&gt;$T$39,T62&lt;=$T$40),(T62*$V$40/100)*R62,IF(AND(T62&gt;$T$40,T62&lt;=$T$41),(T62*$V$41/100)*R62,IF(T62&gt;$T$42,(T62*$V$42/100)*R62,0))))</f>
        <v>0</v>
      </c>
      <c r="N62" s="674"/>
      <c r="O62" s="674"/>
      <c r="P62" s="674"/>
      <c r="R62" s="670">
        <v>0</v>
      </c>
      <c r="S62" s="670"/>
      <c r="T62" s="25">
        <f t="shared" ref="T62:T65" si="46">IF(R62&gt;0,+E62/R62,0)</f>
        <v>0</v>
      </c>
      <c r="V62" s="230"/>
    </row>
    <row r="63" spans="2:22" x14ac:dyDescent="0.25">
      <c r="B63" s="689"/>
      <c r="C63" s="237">
        <f t="shared" si="40"/>
        <v>0</v>
      </c>
      <c r="E63" s="56">
        <f>+Envoi!X34*Envoi!E34</f>
        <v>0</v>
      </c>
      <c r="F63" s="56"/>
      <c r="G63" s="56"/>
      <c r="H63" s="56"/>
      <c r="I63" s="56">
        <f t="shared" si="42"/>
        <v>0</v>
      </c>
      <c r="J63" s="56">
        <f t="shared" si="43"/>
        <v>0</v>
      </c>
      <c r="K63" s="56">
        <f t="shared" si="44"/>
        <v>0</v>
      </c>
      <c r="M63" s="471">
        <f t="shared" si="45"/>
        <v>0</v>
      </c>
      <c r="N63" s="674"/>
      <c r="O63" s="674"/>
      <c r="P63" s="674"/>
      <c r="R63" s="670">
        <v>0</v>
      </c>
      <c r="S63" s="670"/>
      <c r="T63" s="25">
        <f t="shared" si="46"/>
        <v>0</v>
      </c>
      <c r="V63" s="230"/>
    </row>
    <row r="64" spans="2:22" x14ac:dyDescent="0.25">
      <c r="B64" s="689"/>
      <c r="C64" s="237">
        <f t="shared" si="40"/>
        <v>0</v>
      </c>
      <c r="E64" s="56">
        <f>+Envoi!X35*Envoi!E35</f>
        <v>0</v>
      </c>
      <c r="F64" s="56"/>
      <c r="G64" s="56"/>
      <c r="H64" s="56"/>
      <c r="I64" s="56">
        <f t="shared" si="42"/>
        <v>0</v>
      </c>
      <c r="J64" s="56">
        <f t="shared" si="43"/>
        <v>0</v>
      </c>
      <c r="K64" s="56">
        <f t="shared" si="44"/>
        <v>0</v>
      </c>
      <c r="M64" s="471">
        <f t="shared" si="45"/>
        <v>0</v>
      </c>
      <c r="N64" s="674"/>
      <c r="O64" s="674"/>
      <c r="P64" s="674"/>
      <c r="R64" s="670">
        <v>0</v>
      </c>
      <c r="S64" s="670"/>
      <c r="T64" s="25">
        <f t="shared" si="46"/>
        <v>0</v>
      </c>
      <c r="V64" s="230"/>
    </row>
    <row r="65" spans="2:28" x14ac:dyDescent="0.25">
      <c r="B65" s="689"/>
      <c r="C65" s="237">
        <f t="shared" si="40"/>
        <v>0</v>
      </c>
      <c r="E65" s="56">
        <f>+Envoi!X36*Envoi!E36</f>
        <v>0</v>
      </c>
      <c r="F65" s="56"/>
      <c r="G65" s="56"/>
      <c r="H65" s="56"/>
      <c r="I65" s="56">
        <f t="shared" si="42"/>
        <v>0</v>
      </c>
      <c r="J65" s="56">
        <f t="shared" si="43"/>
        <v>0</v>
      </c>
      <c r="K65" s="56">
        <f t="shared" si="44"/>
        <v>0</v>
      </c>
      <c r="M65" s="471">
        <f t="shared" si="45"/>
        <v>0</v>
      </c>
      <c r="N65" s="674"/>
      <c r="O65" s="674"/>
      <c r="P65" s="674"/>
      <c r="R65" s="670">
        <v>0</v>
      </c>
      <c r="S65" s="670"/>
      <c r="T65" s="25">
        <f t="shared" si="46"/>
        <v>0</v>
      </c>
      <c r="V65" s="230"/>
    </row>
    <row r="66" spans="2:28" x14ac:dyDescent="0.25">
      <c r="B66" s="689"/>
      <c r="C66" s="461" t="str">
        <f t="shared" si="40"/>
        <v>Total MOD Prestée &amp; vendue</v>
      </c>
      <c r="E66" s="222">
        <f>SUM(E61:E65)</f>
        <v>0</v>
      </c>
      <c r="F66" s="223">
        <f t="shared" ref="F66" si="47">SUM(F61:F65)</f>
        <v>0</v>
      </c>
      <c r="I66" s="223">
        <f t="shared" ref="I66" si="48">SUM(I61:I65)</f>
        <v>0</v>
      </c>
      <c r="J66" s="222">
        <f>SUM(J61:J65)</f>
        <v>0</v>
      </c>
      <c r="K66" s="223">
        <f t="shared" ref="K66" si="49">SUM(K61:K65)</f>
        <v>0</v>
      </c>
      <c r="M66" s="232">
        <f>SUM(M61:M65)</f>
        <v>0</v>
      </c>
      <c r="N66" s="674"/>
      <c r="O66" s="674"/>
      <c r="P66" s="674"/>
      <c r="V66" s="230"/>
    </row>
    <row r="67" spans="2:28" ht="15.75" x14ac:dyDescent="0.25">
      <c r="B67" s="689"/>
      <c r="C67" s="221" t="s">
        <v>140</v>
      </c>
      <c r="E67" s="224">
        <f>+E60+E66</f>
        <v>0</v>
      </c>
      <c r="F67" s="227">
        <f>+F60+F66</f>
        <v>0</v>
      </c>
      <c r="I67" s="463" t="e">
        <f t="shared" ref="I67:K67" si="50">+I60+I66</f>
        <v>#VALUE!</v>
      </c>
      <c r="J67" s="224" t="e">
        <f t="shared" si="50"/>
        <v>#VALUE!</v>
      </c>
      <c r="K67" s="463" t="e">
        <f t="shared" si="50"/>
        <v>#VALUE!</v>
      </c>
      <c r="M67" s="462" t="e">
        <f>+M60+M66</f>
        <v>#VALUE!</v>
      </c>
      <c r="N67" s="236" t="e">
        <f>IF((M67-T49)&gt;T44,M67-T49,0)</f>
        <v>#VALUE!</v>
      </c>
      <c r="O67" s="235" t="e">
        <f>IF(AND(N67&gt;T44,N67&lt;=T51),(T51-N67)*0.75,0)</f>
        <v>#VALUE!</v>
      </c>
      <c r="P67" s="234" t="e">
        <f>+N67-O67</f>
        <v>#VALUE!</v>
      </c>
      <c r="V67" s="230"/>
    </row>
    <row r="68" spans="2:28" ht="6" customHeight="1" x14ac:dyDescent="0.25"/>
    <row r="69" spans="2:28" ht="14.45" customHeight="1" x14ac:dyDescent="0.25">
      <c r="B69" s="679" t="s">
        <v>305</v>
      </c>
      <c r="C69" s="592" t="s">
        <v>495</v>
      </c>
      <c r="E69" s="582" t="s">
        <v>495</v>
      </c>
      <c r="F69" s="582" t="s">
        <v>495</v>
      </c>
      <c r="G69" s="582" t="s">
        <v>495</v>
      </c>
      <c r="H69" s="582" t="s">
        <v>495</v>
      </c>
      <c r="I69" s="56" t="e">
        <f>+E69*F69*G69/100</f>
        <v>#VALUE!</v>
      </c>
      <c r="J69" s="56" t="e">
        <f>+E69*F69*H69/100</f>
        <v>#VALUE!</v>
      </c>
      <c r="K69" s="56" t="e">
        <f>+E69-I69</f>
        <v>#VALUE!</v>
      </c>
      <c r="M69" s="471" t="e">
        <f t="shared" ref="M69:M76" si="51">IF(AND(E69&gt;0,E69&lt;=$T$69),E69*$V$69/100,IF(AND(E69&gt;$T$69,E69&lt;=$T$70),E69*$V$70/100,IF(AND(E69&gt;$T$70,E69&lt;=$T$71),E69*$V$71/100,IF(E69&gt;$T$72,E69*$V$72/100,0))))</f>
        <v>#VALUE!</v>
      </c>
      <c r="N69" s="674"/>
      <c r="O69" s="674"/>
      <c r="P69" s="674"/>
      <c r="R69" s="675" t="s">
        <v>341</v>
      </c>
      <c r="S69" s="229" t="s">
        <v>342</v>
      </c>
      <c r="T69" s="594" t="s">
        <v>495</v>
      </c>
      <c r="U69" s="4" t="s">
        <v>340</v>
      </c>
      <c r="V69" s="596" t="s">
        <v>495</v>
      </c>
      <c r="X69" s="663" t="s">
        <v>374</v>
      </c>
      <c r="Y69" s="663"/>
      <c r="Z69" s="597" t="s">
        <v>495</v>
      </c>
      <c r="AA69" s="248"/>
      <c r="AB69" s="248"/>
    </row>
    <row r="70" spans="2:28" x14ac:dyDescent="0.25">
      <c r="B70" s="679"/>
      <c r="C70" s="592" t="s">
        <v>495</v>
      </c>
      <c r="E70" s="582" t="s">
        <v>495</v>
      </c>
      <c r="F70" s="582" t="s">
        <v>495</v>
      </c>
      <c r="G70" s="582" t="s">
        <v>495</v>
      </c>
      <c r="H70" s="582" t="s">
        <v>495</v>
      </c>
      <c r="I70" s="56" t="e">
        <f t="shared" ref="I70:I76" si="52">+E70*F70*G70/100</f>
        <v>#VALUE!</v>
      </c>
      <c r="J70" s="56" t="e">
        <f t="shared" ref="J70:J76" si="53">+E70*F70*H70/100</f>
        <v>#VALUE!</v>
      </c>
      <c r="K70" s="56" t="e">
        <f t="shared" ref="K70:K76" si="54">+E70-I70</f>
        <v>#VALUE!</v>
      </c>
      <c r="M70" s="471" t="e">
        <f t="shared" si="51"/>
        <v>#VALUE!</v>
      </c>
      <c r="N70" s="674"/>
      <c r="O70" s="674"/>
      <c r="P70" s="674"/>
      <c r="R70" s="675"/>
      <c r="S70" s="229" t="s">
        <v>342</v>
      </c>
      <c r="T70" s="595" t="s">
        <v>495</v>
      </c>
      <c r="U70" s="4" t="s">
        <v>343</v>
      </c>
      <c r="V70" s="596" t="s">
        <v>495</v>
      </c>
      <c r="X70" s="664" t="s">
        <v>375</v>
      </c>
      <c r="Y70" s="664"/>
      <c r="Z70" s="598" t="s">
        <v>495</v>
      </c>
      <c r="AA70" s="598" t="s">
        <v>495</v>
      </c>
      <c r="AB70" s="598" t="s">
        <v>495</v>
      </c>
    </row>
    <row r="71" spans="2:28" x14ac:dyDescent="0.25">
      <c r="B71" s="679"/>
      <c r="C71" s="592" t="s">
        <v>495</v>
      </c>
      <c r="E71" s="582" t="s">
        <v>495</v>
      </c>
      <c r="F71" s="582" t="s">
        <v>495</v>
      </c>
      <c r="G71" s="582" t="s">
        <v>495</v>
      </c>
      <c r="H71" s="582" t="s">
        <v>495</v>
      </c>
      <c r="I71" s="56" t="e">
        <f t="shared" si="52"/>
        <v>#VALUE!</v>
      </c>
      <c r="J71" s="56" t="e">
        <f t="shared" si="53"/>
        <v>#VALUE!</v>
      </c>
      <c r="K71" s="56" t="e">
        <f t="shared" si="54"/>
        <v>#VALUE!</v>
      </c>
      <c r="M71" s="471" t="e">
        <f t="shared" si="51"/>
        <v>#VALUE!</v>
      </c>
      <c r="N71" s="674"/>
      <c r="O71" s="674"/>
      <c r="P71" s="674"/>
      <c r="R71" s="675"/>
      <c r="S71" s="229" t="s">
        <v>342</v>
      </c>
      <c r="T71" s="595" t="s">
        <v>495</v>
      </c>
      <c r="U71" s="4" t="s">
        <v>344</v>
      </c>
      <c r="V71" s="596" t="s">
        <v>495</v>
      </c>
    </row>
    <row r="72" spans="2:28" ht="15" customHeight="1" x14ac:dyDescent="0.25">
      <c r="B72" s="679"/>
      <c r="C72" s="592" t="s">
        <v>495</v>
      </c>
      <c r="E72" s="582" t="s">
        <v>495</v>
      </c>
      <c r="F72" s="582" t="s">
        <v>495</v>
      </c>
      <c r="G72" s="582" t="s">
        <v>495</v>
      </c>
      <c r="H72" s="582" t="s">
        <v>495</v>
      </c>
      <c r="I72" s="56" t="e">
        <f t="shared" si="52"/>
        <v>#VALUE!</v>
      </c>
      <c r="J72" s="56" t="e">
        <f t="shared" si="53"/>
        <v>#VALUE!</v>
      </c>
      <c r="K72" s="56" t="e">
        <f t="shared" si="54"/>
        <v>#VALUE!</v>
      </c>
      <c r="M72" s="471" t="e">
        <f t="shared" si="51"/>
        <v>#VALUE!</v>
      </c>
      <c r="N72" s="674"/>
      <c r="O72" s="674"/>
      <c r="P72" s="674"/>
      <c r="R72" s="675"/>
      <c r="S72" s="229" t="s">
        <v>346</v>
      </c>
      <c r="T72" s="24" t="str">
        <f>+T71</f>
        <v/>
      </c>
      <c r="U72" s="4" t="s">
        <v>345</v>
      </c>
      <c r="V72" s="596" t="s">
        <v>495</v>
      </c>
    </row>
    <row r="73" spans="2:28" x14ac:dyDescent="0.25">
      <c r="B73" s="679"/>
      <c r="C73" s="592" t="s">
        <v>495</v>
      </c>
      <c r="E73" s="582" t="s">
        <v>495</v>
      </c>
      <c r="F73" s="582" t="s">
        <v>495</v>
      </c>
      <c r="G73" s="582" t="s">
        <v>495</v>
      </c>
      <c r="H73" s="582" t="s">
        <v>495</v>
      </c>
      <c r="I73" s="56" t="e">
        <f t="shared" si="52"/>
        <v>#VALUE!</v>
      </c>
      <c r="J73" s="56" t="e">
        <f t="shared" si="53"/>
        <v>#VALUE!</v>
      </c>
      <c r="K73" s="56" t="e">
        <f t="shared" si="54"/>
        <v>#VALUE!</v>
      </c>
      <c r="M73" s="471" t="e">
        <f t="shared" si="51"/>
        <v>#VALUE!</v>
      </c>
      <c r="N73" s="674"/>
      <c r="O73" s="674"/>
      <c r="P73" s="674"/>
      <c r="S73" s="231"/>
      <c r="V73" s="230"/>
      <c r="X73" s="665" t="s">
        <v>373</v>
      </c>
      <c r="Y73" s="665"/>
      <c r="Z73" s="666" t="e">
        <f>IF(AND(Z69&gt;0,Z69&lt;10),E97*Z70/100,IF(AND(Z69&gt;=10,Z69&lt;20),E97*AA70/100,IF(Z69&gt;=20,E97*AB70/100)))</f>
        <v>#VALUE!</v>
      </c>
    </row>
    <row r="74" spans="2:28" ht="14.45" customHeight="1" x14ac:dyDescent="0.25">
      <c r="B74" s="679"/>
      <c r="C74" s="592" t="s">
        <v>495</v>
      </c>
      <c r="E74" s="582" t="s">
        <v>495</v>
      </c>
      <c r="F74" s="582" t="s">
        <v>495</v>
      </c>
      <c r="G74" s="582" t="s">
        <v>495</v>
      </c>
      <c r="H74" s="582" t="s">
        <v>495</v>
      </c>
      <c r="I74" s="56" t="e">
        <f t="shared" si="52"/>
        <v>#VALUE!</v>
      </c>
      <c r="J74" s="56" t="e">
        <f t="shared" si="53"/>
        <v>#VALUE!</v>
      </c>
      <c r="K74" s="56" t="e">
        <f t="shared" si="54"/>
        <v>#VALUE!</v>
      </c>
      <c r="M74" s="471" t="e">
        <f t="shared" si="51"/>
        <v>#VALUE!</v>
      </c>
      <c r="N74" s="674"/>
      <c r="O74" s="674"/>
      <c r="P74" s="674"/>
      <c r="R74" s="676" t="s">
        <v>348</v>
      </c>
      <c r="S74" s="677" t="s">
        <v>347</v>
      </c>
      <c r="T74" s="671" t="s">
        <v>495</v>
      </c>
      <c r="V74" s="230"/>
      <c r="X74" s="665"/>
      <c r="Y74" s="665"/>
      <c r="Z74" s="666"/>
    </row>
    <row r="75" spans="2:28" x14ac:dyDescent="0.25">
      <c r="B75" s="679"/>
      <c r="C75" s="592" t="s">
        <v>495</v>
      </c>
      <c r="E75" s="582" t="s">
        <v>495</v>
      </c>
      <c r="F75" s="582" t="s">
        <v>495</v>
      </c>
      <c r="G75" s="582" t="s">
        <v>495</v>
      </c>
      <c r="H75" s="582" t="s">
        <v>495</v>
      </c>
      <c r="I75" s="56" t="e">
        <f t="shared" si="52"/>
        <v>#VALUE!</v>
      </c>
      <c r="J75" s="56" t="e">
        <f t="shared" si="53"/>
        <v>#VALUE!</v>
      </c>
      <c r="K75" s="56" t="e">
        <f t="shared" si="54"/>
        <v>#VALUE!</v>
      </c>
      <c r="M75" s="471" t="e">
        <f t="shared" si="51"/>
        <v>#VALUE!</v>
      </c>
      <c r="N75" s="674"/>
      <c r="O75" s="674"/>
      <c r="P75" s="674"/>
      <c r="R75" s="676"/>
      <c r="S75" s="677"/>
      <c r="T75" s="671"/>
      <c r="V75" s="230"/>
    </row>
    <row r="76" spans="2:28" x14ac:dyDescent="0.25">
      <c r="B76" s="679"/>
      <c r="C76" s="592" t="s">
        <v>495</v>
      </c>
      <c r="E76" s="582" t="s">
        <v>495</v>
      </c>
      <c r="F76" s="582" t="s">
        <v>495</v>
      </c>
      <c r="G76" s="582" t="s">
        <v>495</v>
      </c>
      <c r="H76" s="582" t="s">
        <v>495</v>
      </c>
      <c r="I76" s="56" t="e">
        <f t="shared" si="52"/>
        <v>#VALUE!</v>
      </c>
      <c r="J76" s="56" t="e">
        <f t="shared" si="53"/>
        <v>#VALUE!</v>
      </c>
      <c r="K76" s="56" t="e">
        <f t="shared" si="54"/>
        <v>#VALUE!</v>
      </c>
      <c r="M76" s="471" t="e">
        <f t="shared" si="51"/>
        <v>#VALUE!</v>
      </c>
      <c r="N76" s="674"/>
      <c r="O76" s="674"/>
      <c r="P76" s="674"/>
      <c r="R76" s="676"/>
      <c r="S76" s="677"/>
      <c r="T76" s="671"/>
      <c r="V76" s="230"/>
    </row>
    <row r="77" spans="2:28" x14ac:dyDescent="0.25">
      <c r="B77" s="679"/>
      <c r="C77" s="455" t="s">
        <v>328</v>
      </c>
      <c r="E77" s="222">
        <f>SUM(E69:E76)</f>
        <v>0</v>
      </c>
      <c r="F77" s="223">
        <f>SUM(F69:F76)</f>
        <v>0</v>
      </c>
      <c r="G77" s="228" t="s">
        <v>9</v>
      </c>
      <c r="H77" s="228" t="s">
        <v>9</v>
      </c>
      <c r="I77" s="223" t="e">
        <f t="shared" ref="I77" si="55">SUM(I69:I76)</f>
        <v>#VALUE!</v>
      </c>
      <c r="J77" s="222" t="e">
        <f>SUM(J69:J76)</f>
        <v>#VALUE!</v>
      </c>
      <c r="K77" s="223" t="e">
        <f t="shared" ref="K77" si="56">SUM(K69:K76)</f>
        <v>#VALUE!</v>
      </c>
      <c r="M77" s="232" t="e">
        <f>SUM(M69:M76)</f>
        <v>#VALUE!</v>
      </c>
      <c r="N77" s="674"/>
      <c r="O77" s="674"/>
      <c r="P77" s="674"/>
      <c r="R77" s="676"/>
      <c r="S77" s="677"/>
      <c r="T77" s="671"/>
      <c r="V77" s="230"/>
    </row>
    <row r="78" spans="2:28" x14ac:dyDescent="0.25">
      <c r="B78" s="679"/>
      <c r="C78" s="592" t="s">
        <v>495</v>
      </c>
      <c r="E78" s="582" t="s">
        <v>495</v>
      </c>
      <c r="F78" s="582" t="s">
        <v>495</v>
      </c>
      <c r="G78" s="582" t="s">
        <v>495</v>
      </c>
      <c r="H78" s="582" t="s">
        <v>495</v>
      </c>
      <c r="I78" s="56" t="e">
        <f t="shared" ref="I78:I82" si="57">+E78*F78*G78/100</f>
        <v>#VALUE!</v>
      </c>
      <c r="J78" s="56" t="e">
        <f t="shared" ref="J78:J82" si="58">+E78*F78*H78/100</f>
        <v>#VALUE!</v>
      </c>
      <c r="K78" s="56" t="e">
        <f t="shared" ref="K78:K82" si="59">+E78-I78</f>
        <v>#VALUE!</v>
      </c>
      <c r="M78" s="471" t="e">
        <f>IF(AND(E78&gt;0,E78&lt;=$T$69),E78*$V$69/100,IF(AND(E78&gt;$T$69,E78&lt;=$T$70),E78*$V$70/100,IF(AND(E78&gt;$T$70,E78&lt;=$T$71),E78*$V$71/100,IF(E78&gt;$T$72,E78*$V$72/100,0))))</f>
        <v>#VALUE!</v>
      </c>
      <c r="N78" s="674"/>
      <c r="O78" s="674"/>
      <c r="P78" s="674"/>
      <c r="V78" s="230"/>
    </row>
    <row r="79" spans="2:28" x14ac:dyDescent="0.25">
      <c r="B79" s="679"/>
      <c r="C79" s="592" t="s">
        <v>495</v>
      </c>
      <c r="E79" s="582" t="s">
        <v>495</v>
      </c>
      <c r="F79" s="582" t="s">
        <v>495</v>
      </c>
      <c r="G79" s="582" t="s">
        <v>495</v>
      </c>
      <c r="H79" s="582" t="s">
        <v>495</v>
      </c>
      <c r="I79" s="56" t="e">
        <f t="shared" si="57"/>
        <v>#VALUE!</v>
      </c>
      <c r="J79" s="56" t="e">
        <f t="shared" si="58"/>
        <v>#VALUE!</v>
      </c>
      <c r="K79" s="56" t="e">
        <f t="shared" si="59"/>
        <v>#VALUE!</v>
      </c>
      <c r="M79" s="471" t="e">
        <f>IF(AND(E79&gt;0,E79&lt;=$T$69),E79*$V$69/100,IF(AND(E79&gt;$T$69,E79&lt;=$T$70),E79*$V$70/100,IF(AND(E79&gt;$T$70,E79&lt;=$T$71),E79*$V$71/100,IF(E79&gt;$T$72,E79*$V$72/100,0))))</f>
        <v>#VALUE!</v>
      </c>
      <c r="N79" s="674"/>
      <c r="O79" s="674"/>
      <c r="P79" s="674"/>
      <c r="R79" s="672" t="s">
        <v>336</v>
      </c>
      <c r="S79" s="672"/>
      <c r="T79" s="599" t="s">
        <v>495</v>
      </c>
      <c r="V79" s="230"/>
    </row>
    <row r="80" spans="2:28" x14ac:dyDescent="0.25">
      <c r="B80" s="679"/>
      <c r="C80" s="592" t="s">
        <v>495</v>
      </c>
      <c r="E80" s="582" t="s">
        <v>495</v>
      </c>
      <c r="F80" s="582" t="s">
        <v>495</v>
      </c>
      <c r="G80" s="582" t="s">
        <v>495</v>
      </c>
      <c r="H80" s="582" t="s">
        <v>495</v>
      </c>
      <c r="I80" s="56" t="e">
        <f t="shared" si="57"/>
        <v>#VALUE!</v>
      </c>
      <c r="J80" s="56" t="e">
        <f t="shared" si="58"/>
        <v>#VALUE!</v>
      </c>
      <c r="K80" s="56" t="e">
        <f t="shared" si="59"/>
        <v>#VALUE!</v>
      </c>
      <c r="M80" s="471" t="e">
        <f>IF(AND(E80&gt;0,E80&lt;=$T$69),E80*$V$69/100,IF(AND(E80&gt;$T$69,E80&lt;=$T$70),E80*$V$70/100,IF(AND(E80&gt;$T$70,E80&lt;=$T$71),E80*$V$71/100,IF(E80&gt;$T$72,E80*$V$72/100,0))))</f>
        <v>#VALUE!</v>
      </c>
      <c r="N80" s="674"/>
      <c r="O80" s="674"/>
      <c r="P80" s="674"/>
      <c r="V80" s="230"/>
    </row>
    <row r="81" spans="2:22" x14ac:dyDescent="0.25">
      <c r="B81" s="679"/>
      <c r="C81" s="592" t="s">
        <v>495</v>
      </c>
      <c r="E81" s="582" t="s">
        <v>495</v>
      </c>
      <c r="F81" s="582" t="s">
        <v>495</v>
      </c>
      <c r="G81" s="582" t="s">
        <v>495</v>
      </c>
      <c r="H81" s="582" t="s">
        <v>495</v>
      </c>
      <c r="I81" s="56" t="e">
        <f t="shared" si="57"/>
        <v>#VALUE!</v>
      </c>
      <c r="J81" s="56" t="e">
        <f t="shared" si="58"/>
        <v>#VALUE!</v>
      </c>
      <c r="K81" s="56" t="e">
        <f t="shared" si="59"/>
        <v>#VALUE!</v>
      </c>
      <c r="M81" s="471" t="e">
        <f>IF(AND(E81&gt;0,E81&lt;=$T$69),E81*$V$69/100,IF(AND(E81&gt;$T$69,E81&lt;=$T$70),E81*$V$70/100,IF(AND(E81&gt;$T$70,E81&lt;=$T$71),E81*$V$71/100,IF(E81&gt;$T$72,E81*$V$72/100,0))))</f>
        <v>#VALUE!</v>
      </c>
      <c r="N81" s="674"/>
      <c r="O81" s="674"/>
      <c r="P81" s="674"/>
      <c r="R81" s="673" t="s">
        <v>338</v>
      </c>
      <c r="S81" s="673"/>
      <c r="T81" s="600" t="s">
        <v>495</v>
      </c>
      <c r="V81" s="230"/>
    </row>
    <row r="82" spans="2:22" x14ac:dyDescent="0.25">
      <c r="B82" s="679"/>
      <c r="C82" s="592" t="s">
        <v>495</v>
      </c>
      <c r="E82" s="582" t="s">
        <v>495</v>
      </c>
      <c r="F82" s="582" t="s">
        <v>495</v>
      </c>
      <c r="G82" s="582" t="s">
        <v>495</v>
      </c>
      <c r="H82" s="582" t="s">
        <v>495</v>
      </c>
      <c r="I82" s="56" t="e">
        <f t="shared" si="57"/>
        <v>#VALUE!</v>
      </c>
      <c r="J82" s="56" t="e">
        <f t="shared" si="58"/>
        <v>#VALUE!</v>
      </c>
      <c r="K82" s="56" t="e">
        <f t="shared" si="59"/>
        <v>#VALUE!</v>
      </c>
      <c r="M82" s="471" t="e">
        <f>IF(AND(E82&gt;0,E82&lt;=$T$69),E82*$V$69/100,IF(AND(E82&gt;$T$69,E82&lt;=$T$70),E82*$V$70/100,IF(AND(E82&gt;$T$70,E82&lt;=$T$71),E82*$V$71/100,IF(E82&gt;$T$72,E82*$V$72/100,0))))</f>
        <v>#VALUE!</v>
      </c>
      <c r="N82" s="674"/>
      <c r="O82" s="674"/>
      <c r="P82" s="674"/>
      <c r="V82" s="230"/>
    </row>
    <row r="83" spans="2:22" x14ac:dyDescent="0.25">
      <c r="B83" s="679"/>
      <c r="C83" s="455" t="s">
        <v>329</v>
      </c>
      <c r="E83" s="222">
        <f>SUM(E78:E82)</f>
        <v>0</v>
      </c>
      <c r="F83" s="223">
        <f>SUM(F78:F82)</f>
        <v>0</v>
      </c>
      <c r="G83" s="228" t="s">
        <v>9</v>
      </c>
      <c r="H83" s="228" t="s">
        <v>9</v>
      </c>
      <c r="I83" s="223" t="e">
        <f t="shared" ref="I83" si="60">SUM(I78:I82)</f>
        <v>#VALUE!</v>
      </c>
      <c r="J83" s="222" t="e">
        <f>SUM(J78:J82)</f>
        <v>#VALUE!</v>
      </c>
      <c r="K83" s="223" t="e">
        <f t="shared" ref="K83" si="61">SUM(K78:K82)</f>
        <v>#VALUE!</v>
      </c>
      <c r="M83" s="232" t="e">
        <f>SUM(M78:M82)</f>
        <v>#VALUE!</v>
      </c>
      <c r="N83" s="674"/>
      <c r="O83" s="674"/>
      <c r="P83" s="674"/>
      <c r="V83" s="230"/>
    </row>
    <row r="84" spans="2:22" x14ac:dyDescent="0.25">
      <c r="B84" s="679"/>
      <c r="C84" s="592" t="s">
        <v>495</v>
      </c>
      <c r="E84" s="582" t="s">
        <v>495</v>
      </c>
      <c r="F84" s="582" t="s">
        <v>495</v>
      </c>
      <c r="G84" s="582" t="s">
        <v>495</v>
      </c>
      <c r="H84" s="582" t="s">
        <v>495</v>
      </c>
      <c r="I84" s="327" t="e">
        <f t="shared" ref="I84:I88" si="62">+E84*F84*G84/100</f>
        <v>#VALUE!</v>
      </c>
      <c r="J84" s="327" t="e">
        <f t="shared" ref="J84:J88" si="63">+E84*F84*H84/100</f>
        <v>#VALUE!</v>
      </c>
      <c r="K84" s="327" t="e">
        <f t="shared" ref="K84:K88" si="64">+E84-I84</f>
        <v>#VALUE!</v>
      </c>
      <c r="L84" s="459"/>
      <c r="M84" s="471" t="e">
        <f>IF(AND(E84&gt;0,E84&lt;=$T$69),E84*$V$69/100,IF(AND(E84&gt;$T$69,E84&lt;=$T$70),E84*$V$70/100,IF(AND(E84&gt;$T$70,E84&lt;=$T$71),E84*$V$71/100,IF(E84&gt;$T$72,E84*$V$72/100,0))))</f>
        <v>#VALUE!</v>
      </c>
      <c r="N84" s="674"/>
      <c r="O84" s="674"/>
      <c r="P84" s="674"/>
      <c r="V84" s="230"/>
    </row>
    <row r="85" spans="2:22" x14ac:dyDescent="0.25">
      <c r="B85" s="679"/>
      <c r="C85" s="592" t="s">
        <v>495</v>
      </c>
      <c r="E85" s="582" t="s">
        <v>495</v>
      </c>
      <c r="F85" s="582" t="s">
        <v>495</v>
      </c>
      <c r="G85" s="582" t="s">
        <v>495</v>
      </c>
      <c r="H85" s="582" t="s">
        <v>495</v>
      </c>
      <c r="I85" s="327" t="e">
        <f t="shared" si="62"/>
        <v>#VALUE!</v>
      </c>
      <c r="J85" s="327" t="e">
        <f t="shared" si="63"/>
        <v>#VALUE!</v>
      </c>
      <c r="K85" s="327" t="e">
        <f t="shared" si="64"/>
        <v>#VALUE!</v>
      </c>
      <c r="L85" s="459"/>
      <c r="M85" s="471" t="e">
        <f>IF(AND(E85&gt;0,E85&lt;=$T$69),E85*$V$69/100,IF(AND(E85&gt;$T$69,E85&lt;=$T$70),E85*$V$70/100,IF(AND(E85&gt;$T$70,E85&lt;=$T$71),E85*$V$71/100,IF(E85&gt;$T$72,E85*$V$72/100,0))))</f>
        <v>#VALUE!</v>
      </c>
      <c r="N85" s="674"/>
      <c r="O85" s="674"/>
      <c r="P85" s="674"/>
      <c r="V85" s="230"/>
    </row>
    <row r="86" spans="2:22" x14ac:dyDescent="0.25">
      <c r="B86" s="679"/>
      <c r="C86" s="593" t="s">
        <v>495</v>
      </c>
      <c r="E86" s="582" t="s">
        <v>495</v>
      </c>
      <c r="F86" s="582" t="s">
        <v>495</v>
      </c>
      <c r="G86" s="582" t="s">
        <v>495</v>
      </c>
      <c r="H86" s="582" t="s">
        <v>495</v>
      </c>
      <c r="I86" s="327" t="e">
        <f t="shared" si="62"/>
        <v>#VALUE!</v>
      </c>
      <c r="J86" s="327" t="e">
        <f t="shared" si="63"/>
        <v>#VALUE!</v>
      </c>
      <c r="K86" s="327" t="e">
        <f t="shared" si="64"/>
        <v>#VALUE!</v>
      </c>
      <c r="L86" s="459"/>
      <c r="M86" s="471" t="e">
        <f>IF(AND(E86&gt;0,E86&lt;=$T$69),E86*$V$69/100,IF(AND(E86&gt;$T$69,E86&lt;=$T$70),E86*$V$70/100,IF(AND(E86&gt;$T$70,E86&lt;=$T$71),E86*$V$71/100,IF(E86&gt;$T$72,E86*$V$72/100,0))))</f>
        <v>#VALUE!</v>
      </c>
      <c r="N86" s="674"/>
      <c r="O86" s="674"/>
      <c r="P86" s="674"/>
      <c r="V86" s="230"/>
    </row>
    <row r="87" spans="2:22" ht="14.45" customHeight="1" x14ac:dyDescent="0.25">
      <c r="B87" s="679"/>
      <c r="C87" s="593" t="s">
        <v>495</v>
      </c>
      <c r="E87" s="582" t="s">
        <v>495</v>
      </c>
      <c r="F87" s="582" t="s">
        <v>495</v>
      </c>
      <c r="G87" s="582" t="s">
        <v>495</v>
      </c>
      <c r="H87" s="582" t="s">
        <v>495</v>
      </c>
      <c r="I87" s="327" t="e">
        <f t="shared" si="62"/>
        <v>#VALUE!</v>
      </c>
      <c r="J87" s="327" t="e">
        <f t="shared" si="63"/>
        <v>#VALUE!</v>
      </c>
      <c r="K87" s="327" t="e">
        <f t="shared" si="64"/>
        <v>#VALUE!</v>
      </c>
      <c r="L87" s="459"/>
      <c r="M87" s="471" t="e">
        <f>IF(AND(E87&gt;0,E87&lt;=$T$69),E87*$V$69/100,IF(AND(E87&gt;$T$69,E87&lt;=$T$70),E87*$V$70/100,IF(AND(E87&gt;$T$70,E87&lt;=$T$71),E87*$V$71/100,IF(E87&gt;$T$72,E87*$V$72/100,0))))</f>
        <v>#VALUE!</v>
      </c>
      <c r="N87" s="674"/>
      <c r="O87" s="674"/>
      <c r="P87" s="674"/>
      <c r="R87" s="626" t="s">
        <v>496</v>
      </c>
      <c r="S87" s="626"/>
      <c r="T87" s="678" t="s">
        <v>497</v>
      </c>
      <c r="V87" s="230"/>
    </row>
    <row r="88" spans="2:22" x14ac:dyDescent="0.25">
      <c r="B88" s="679"/>
      <c r="C88" s="593" t="s">
        <v>495</v>
      </c>
      <c r="E88" s="582" t="s">
        <v>495</v>
      </c>
      <c r="F88" s="582" t="s">
        <v>495</v>
      </c>
      <c r="G88" s="582" t="s">
        <v>495</v>
      </c>
      <c r="H88" s="582" t="s">
        <v>495</v>
      </c>
      <c r="I88" s="327" t="e">
        <f t="shared" si="62"/>
        <v>#VALUE!</v>
      </c>
      <c r="J88" s="327" t="e">
        <f t="shared" si="63"/>
        <v>#VALUE!</v>
      </c>
      <c r="K88" s="327" t="e">
        <f t="shared" si="64"/>
        <v>#VALUE!</v>
      </c>
      <c r="L88" s="459"/>
      <c r="M88" s="471" t="e">
        <f>IF(AND(E88&gt;0,E88&lt;=$T$69),E88*$V$69/100,IF(AND(E88&gt;$T$69,E88&lt;=$T$70),E88*$V$70/100,IF(AND(E88&gt;$T$70,E88&lt;=$T$71),E88*$V$71/100,IF(E88&gt;$T$72,E88*$V$72/100,0))))</f>
        <v>#VALUE!</v>
      </c>
      <c r="N88" s="674"/>
      <c r="O88" s="674"/>
      <c r="P88" s="674"/>
      <c r="R88" s="626"/>
      <c r="S88" s="626"/>
      <c r="T88" s="678"/>
      <c r="V88" s="230"/>
    </row>
    <row r="89" spans="2:22" x14ac:dyDescent="0.25">
      <c r="B89" s="679"/>
      <c r="C89" s="455" t="str">
        <f t="shared" ref="C89:C96" si="65">+C59</f>
        <v>Total Postes d'Insertion</v>
      </c>
      <c r="E89" s="222">
        <f>SUM(E84:E88)</f>
        <v>0</v>
      </c>
      <c r="F89" s="223">
        <f>SUM(F84:F88)</f>
        <v>0</v>
      </c>
      <c r="G89" s="228"/>
      <c r="H89" s="228"/>
      <c r="I89" s="223" t="e">
        <f>SUM(I84:I88)</f>
        <v>#VALUE!</v>
      </c>
      <c r="J89" s="222" t="e">
        <f>SUM(J84:J88)</f>
        <v>#VALUE!</v>
      </c>
      <c r="K89" s="223" t="e">
        <f>SUM(K84:K88)</f>
        <v>#VALUE!</v>
      </c>
      <c r="M89" s="232" t="e">
        <f>SUM(M84:M88)</f>
        <v>#VALUE!</v>
      </c>
      <c r="N89" s="674"/>
      <c r="O89" s="674"/>
      <c r="P89" s="674"/>
      <c r="R89" s="626"/>
      <c r="S89" s="626"/>
      <c r="T89" s="678"/>
      <c r="V89" s="230"/>
    </row>
    <row r="90" spans="2:22" x14ac:dyDescent="0.25">
      <c r="B90" s="679"/>
      <c r="C90" s="461" t="str">
        <f t="shared" si="65"/>
        <v>Total Main d'œuvre  non vendue</v>
      </c>
      <c r="E90" s="222">
        <f>+E77+E83+E89</f>
        <v>0</v>
      </c>
      <c r="F90" s="223">
        <f>+F77+F83+F89</f>
        <v>0</v>
      </c>
      <c r="G90" s="228"/>
      <c r="H90" s="228"/>
      <c r="I90" s="223" t="e">
        <f t="shared" ref="I90" si="66">+I77+I83+I89</f>
        <v>#VALUE!</v>
      </c>
      <c r="J90" s="222" t="e">
        <f t="shared" ref="J90" si="67">+J77+J83+J89</f>
        <v>#VALUE!</v>
      </c>
      <c r="K90" s="223" t="e">
        <f t="shared" ref="K90" si="68">+K77+K83+K89</f>
        <v>#VALUE!</v>
      </c>
      <c r="M90" s="232" t="e">
        <f>+M77+M83+M89</f>
        <v>#VALUE!</v>
      </c>
      <c r="N90" s="674"/>
      <c r="O90" s="674"/>
      <c r="P90" s="674"/>
      <c r="R90" s="626"/>
      <c r="S90" s="626"/>
      <c r="T90" s="678"/>
      <c r="V90" s="230"/>
    </row>
    <row r="91" spans="2:22" x14ac:dyDescent="0.25">
      <c r="B91" s="679"/>
      <c r="C91" s="237">
        <f t="shared" si="65"/>
        <v>0</v>
      </c>
      <c r="E91" s="56">
        <f>+Envoi!X39*Envoi!E39</f>
        <v>0</v>
      </c>
      <c r="F91" s="56"/>
      <c r="G91" s="56"/>
      <c r="H91" s="56"/>
      <c r="I91" s="56">
        <f t="shared" ref="I91:I95" si="69">+E91*F91*G91/100</f>
        <v>0</v>
      </c>
      <c r="J91" s="56">
        <f t="shared" ref="J91:J95" si="70">+E91*F91*H91/100</f>
        <v>0</v>
      </c>
      <c r="K91" s="56">
        <f t="shared" ref="K91:K95" si="71">+E91-I91</f>
        <v>0</v>
      </c>
      <c r="M91" s="471">
        <f>IF(AND(T91&gt;0,T91&lt;=$T$69),(T91*$V$69/100)*R91,IF(AND(T91&gt;$T$69,T91&lt;=$T$70),(T91*$V$70/100)*R91,IF(AND(T91&gt;$T$70,T91&lt;=$T$71),(T91*$V$71/100)*R91,IF(T91&gt;$T$72,(T91*$V$72/100)*R91,0))))</f>
        <v>0</v>
      </c>
      <c r="N91" s="674"/>
      <c r="O91" s="674"/>
      <c r="P91" s="674"/>
      <c r="R91" s="670"/>
      <c r="S91" s="670"/>
      <c r="T91" s="25">
        <f>IF(R91&gt;0,+E91/R91,0)</f>
        <v>0</v>
      </c>
      <c r="V91" s="230"/>
    </row>
    <row r="92" spans="2:22" x14ac:dyDescent="0.25">
      <c r="B92" s="679"/>
      <c r="C92" s="237">
        <f t="shared" si="65"/>
        <v>0</v>
      </c>
      <c r="E92" s="56">
        <f>+Envoi!X40*Envoi!E40</f>
        <v>0</v>
      </c>
      <c r="F92" s="56"/>
      <c r="G92" s="56"/>
      <c r="H92" s="56"/>
      <c r="I92" s="56">
        <f t="shared" si="69"/>
        <v>0</v>
      </c>
      <c r="J92" s="56">
        <f t="shared" si="70"/>
        <v>0</v>
      </c>
      <c r="K92" s="56">
        <f t="shared" si="71"/>
        <v>0</v>
      </c>
      <c r="M92" s="471">
        <f t="shared" ref="M92:M95" si="72">IF(AND(T92&gt;0,T92&lt;=$T$69),(T92*$V$69/100)*R92,IF(AND(T92&gt;$T$69,T92&lt;=$T$70),(T92*$V$70/100)*R92,IF(AND(T92&gt;$T$70,T92&lt;=$T$71),(T92*$V$71/100)*R92,IF(T92&gt;$T$72,(T92*$V$72/100)*R92,0))))</f>
        <v>0</v>
      </c>
      <c r="N92" s="674"/>
      <c r="O92" s="674"/>
      <c r="P92" s="674"/>
      <c r="R92" s="670"/>
      <c r="S92" s="670"/>
      <c r="T92" s="25">
        <f t="shared" ref="T92:T95" si="73">IF(R92&gt;0,+E92/R92,0)</f>
        <v>0</v>
      </c>
      <c r="V92" s="230"/>
    </row>
    <row r="93" spans="2:22" x14ac:dyDescent="0.25">
      <c r="B93" s="679"/>
      <c r="C93" s="237">
        <f t="shared" si="65"/>
        <v>0</v>
      </c>
      <c r="E93" s="56">
        <f>+Envoi!X41*Envoi!E41</f>
        <v>0</v>
      </c>
      <c r="F93" s="56"/>
      <c r="G93" s="56"/>
      <c r="H93" s="56"/>
      <c r="I93" s="56">
        <f t="shared" si="69"/>
        <v>0</v>
      </c>
      <c r="J93" s="56">
        <f t="shared" si="70"/>
        <v>0</v>
      </c>
      <c r="K93" s="56">
        <f t="shared" si="71"/>
        <v>0</v>
      </c>
      <c r="M93" s="471">
        <f t="shared" si="72"/>
        <v>0</v>
      </c>
      <c r="N93" s="674"/>
      <c r="O93" s="674"/>
      <c r="P93" s="674"/>
      <c r="R93" s="670"/>
      <c r="S93" s="670"/>
      <c r="T93" s="25">
        <f t="shared" si="73"/>
        <v>0</v>
      </c>
      <c r="V93" s="230"/>
    </row>
    <row r="94" spans="2:22" x14ac:dyDescent="0.25">
      <c r="B94" s="679"/>
      <c r="C94" s="237">
        <f t="shared" si="65"/>
        <v>0</v>
      </c>
      <c r="E94" s="56">
        <f>+Envoi!X42*Envoi!E42</f>
        <v>0</v>
      </c>
      <c r="F94" s="56"/>
      <c r="G94" s="56"/>
      <c r="H94" s="56"/>
      <c r="I94" s="56">
        <f t="shared" si="69"/>
        <v>0</v>
      </c>
      <c r="J94" s="56">
        <f t="shared" si="70"/>
        <v>0</v>
      </c>
      <c r="K94" s="56">
        <f t="shared" si="71"/>
        <v>0</v>
      </c>
      <c r="M94" s="471">
        <f t="shared" si="72"/>
        <v>0</v>
      </c>
      <c r="N94" s="674"/>
      <c r="O94" s="674"/>
      <c r="P94" s="674"/>
      <c r="R94" s="670"/>
      <c r="S94" s="670"/>
      <c r="T94" s="25">
        <f t="shared" si="73"/>
        <v>0</v>
      </c>
      <c r="V94" s="230"/>
    </row>
    <row r="95" spans="2:22" x14ac:dyDescent="0.25">
      <c r="B95" s="679"/>
      <c r="C95" s="237">
        <f t="shared" si="65"/>
        <v>0</v>
      </c>
      <c r="E95" s="56">
        <f>+Envoi!X43*Envoi!E43</f>
        <v>0</v>
      </c>
      <c r="F95" s="56"/>
      <c r="G95" s="56"/>
      <c r="H95" s="56"/>
      <c r="I95" s="56">
        <f t="shared" si="69"/>
        <v>0</v>
      </c>
      <c r="J95" s="56">
        <f t="shared" si="70"/>
        <v>0</v>
      </c>
      <c r="K95" s="56">
        <f t="shared" si="71"/>
        <v>0</v>
      </c>
      <c r="M95" s="471">
        <f t="shared" si="72"/>
        <v>0</v>
      </c>
      <c r="N95" s="674"/>
      <c r="O95" s="674"/>
      <c r="P95" s="674"/>
      <c r="R95" s="670"/>
      <c r="S95" s="670"/>
      <c r="T95" s="25">
        <f t="shared" si="73"/>
        <v>0</v>
      </c>
      <c r="V95" s="230"/>
    </row>
    <row r="96" spans="2:22" x14ac:dyDescent="0.25">
      <c r="B96" s="679"/>
      <c r="C96" s="461" t="str">
        <f t="shared" si="65"/>
        <v>Total MOD Prestée &amp; vendue</v>
      </c>
      <c r="E96" s="222">
        <f>SUM(E91:E95)</f>
        <v>0</v>
      </c>
      <c r="F96" s="223">
        <f t="shared" ref="F96" si="74">SUM(F91:F95)</f>
        <v>0</v>
      </c>
      <c r="I96" s="223">
        <f t="shared" ref="I96" si="75">SUM(I91:I95)</f>
        <v>0</v>
      </c>
      <c r="J96" s="222">
        <f>SUM(J91:J95)</f>
        <v>0</v>
      </c>
      <c r="K96" s="223">
        <f t="shared" ref="K96" si="76">SUM(K91:K95)</f>
        <v>0</v>
      </c>
      <c r="M96" s="232">
        <f>SUM(M91:M95)</f>
        <v>0</v>
      </c>
      <c r="N96" s="674"/>
      <c r="O96" s="674"/>
      <c r="P96" s="674"/>
      <c r="V96" s="230"/>
    </row>
    <row r="97" spans="2:24" ht="15.75" x14ac:dyDescent="0.25">
      <c r="B97" s="679"/>
      <c r="C97" s="445" t="s">
        <v>140</v>
      </c>
      <c r="E97" s="224">
        <f>+E90+E96</f>
        <v>0</v>
      </c>
      <c r="F97" s="227">
        <f>+F90+F96</f>
        <v>0</v>
      </c>
      <c r="I97" s="463" t="e">
        <f t="shared" ref="I97" si="77">+I90+I96</f>
        <v>#VALUE!</v>
      </c>
      <c r="J97" s="224" t="e">
        <f t="shared" ref="J97" si="78">+J90+J96</f>
        <v>#VALUE!</v>
      </c>
      <c r="K97" s="463" t="e">
        <f t="shared" ref="K97" si="79">+K90+K96</f>
        <v>#VALUE!</v>
      </c>
      <c r="M97" s="462" t="e">
        <f>+M90+M96</f>
        <v>#VALUE!</v>
      </c>
      <c r="N97" s="236" t="e">
        <f>IF((M97-T79)&gt;T74,M97-T79,0)</f>
        <v>#VALUE!</v>
      </c>
      <c r="O97" s="235" t="e">
        <f>IF(AND(N97&gt;T74,N97&lt;=T81),(T81-N97)*0.75,0)</f>
        <v>#VALUE!</v>
      </c>
      <c r="P97" s="234" t="e">
        <f>+N97-O97</f>
        <v>#VALUE!</v>
      </c>
      <c r="V97" s="230"/>
    </row>
    <row r="98" spans="2:24" s="174" customFormat="1" ht="23.45" customHeight="1" x14ac:dyDescent="0.25">
      <c r="B98" s="464"/>
      <c r="C98" s="624" t="str">
        <f>+Finance!B64</f>
        <v>SAS</v>
      </c>
      <c r="D98" s="624"/>
      <c r="E98" s="625" t="str">
        <f>+Finance!C64</f>
        <v>FOREXIA</v>
      </c>
      <c r="F98" s="625"/>
      <c r="G98" s="667">
        <f>+Finance!F64</f>
        <v>0</v>
      </c>
      <c r="H98" s="667"/>
      <c r="I98" s="667">
        <f>+Finance!H64</f>
        <v>0</v>
      </c>
      <c r="J98" s="667"/>
      <c r="K98" s="667" t="str">
        <f>+Finance!J64</f>
        <v>Date de Saisie :</v>
      </c>
      <c r="L98" s="667"/>
      <c r="M98" s="668" t="str">
        <f>+Finance!N64</f>
        <v>01/01/2020</v>
      </c>
      <c r="N98" s="668"/>
      <c r="O98" s="464"/>
      <c r="P98" s="464"/>
      <c r="Q98" s="667" t="str">
        <f>+Finance!P64</f>
        <v>N° de Version :</v>
      </c>
      <c r="R98" s="667"/>
      <c r="S98" s="625" t="str">
        <f>+Finance!Q64</f>
        <v>1</v>
      </c>
      <c r="T98" s="625"/>
      <c r="U98" s="669">
        <f>+Finance!U64</f>
        <v>0</v>
      </c>
      <c r="V98" s="669"/>
      <c r="W98" s="669">
        <f>+Finance!W64</f>
        <v>0</v>
      </c>
      <c r="X98" s="669"/>
    </row>
  </sheetData>
  <sheetProtection selectLockedCells="1"/>
  <mergeCells count="83">
    <mergeCell ref="R95:S95"/>
    <mergeCell ref="R65:S65"/>
    <mergeCell ref="R87:S90"/>
    <mergeCell ref="T87:T90"/>
    <mergeCell ref="R91:S91"/>
    <mergeCell ref="R92:S92"/>
    <mergeCell ref="R35:S35"/>
    <mergeCell ref="R27:S30"/>
    <mergeCell ref="T27:T30"/>
    <mergeCell ref="R31:S31"/>
    <mergeCell ref="R32:S32"/>
    <mergeCell ref="R33:S33"/>
    <mergeCell ref="R34:S34"/>
    <mergeCell ref="S14:S17"/>
    <mergeCell ref="T14:T17"/>
    <mergeCell ref="R19:S19"/>
    <mergeCell ref="R21:S21"/>
    <mergeCell ref="X9:Y9"/>
    <mergeCell ref="X10:Y10"/>
    <mergeCell ref="X13:Y14"/>
    <mergeCell ref="X2:AB2"/>
    <mergeCell ref="M2:V2"/>
    <mergeCell ref="P6:P7"/>
    <mergeCell ref="B9:B37"/>
    <mergeCell ref="B39:B67"/>
    <mergeCell ref="P4:P5"/>
    <mergeCell ref="R14:R17"/>
    <mergeCell ref="M4:M7"/>
    <mergeCell ref="N4:N7"/>
    <mergeCell ref="O4:O7"/>
    <mergeCell ref="N9:P36"/>
    <mergeCell ref="R9:R12"/>
    <mergeCell ref="N39:P66"/>
    <mergeCell ref="R39:R42"/>
    <mergeCell ref="R44:R47"/>
    <mergeCell ref="S44:S47"/>
    <mergeCell ref="B69:B97"/>
    <mergeCell ref="B2:K2"/>
    <mergeCell ref="I4:I7"/>
    <mergeCell ref="J4:J7"/>
    <mergeCell ref="K4:K7"/>
    <mergeCell ref="B4:C7"/>
    <mergeCell ref="E4:E7"/>
    <mergeCell ref="F4:F7"/>
    <mergeCell ref="G4:G7"/>
    <mergeCell ref="H4:H7"/>
    <mergeCell ref="T44:T47"/>
    <mergeCell ref="R49:S49"/>
    <mergeCell ref="R51:S51"/>
    <mergeCell ref="N69:P96"/>
    <mergeCell ref="R69:R72"/>
    <mergeCell ref="R74:R77"/>
    <mergeCell ref="S74:S77"/>
    <mergeCell ref="T74:T77"/>
    <mergeCell ref="R79:S79"/>
    <mergeCell ref="R81:S81"/>
    <mergeCell ref="R57:S60"/>
    <mergeCell ref="T57:T60"/>
    <mergeCell ref="R61:S61"/>
    <mergeCell ref="R62:S62"/>
    <mergeCell ref="R63:S63"/>
    <mergeCell ref="R64:S64"/>
    <mergeCell ref="Z13:Z14"/>
    <mergeCell ref="X39:Y39"/>
    <mergeCell ref="X40:Y40"/>
    <mergeCell ref="X43:Y44"/>
    <mergeCell ref="Z43:Z44"/>
    <mergeCell ref="X69:Y69"/>
    <mergeCell ref="X70:Y70"/>
    <mergeCell ref="X73:Y74"/>
    <mergeCell ref="Z73:Z74"/>
    <mergeCell ref="C98:D98"/>
    <mergeCell ref="E98:F98"/>
    <mergeCell ref="G98:H98"/>
    <mergeCell ref="I98:J98"/>
    <mergeCell ref="K98:L98"/>
    <mergeCell ref="M98:N98"/>
    <mergeCell ref="Q98:R98"/>
    <mergeCell ref="S98:T98"/>
    <mergeCell ref="U98:V98"/>
    <mergeCell ref="W98:X98"/>
    <mergeCell ref="R93:S93"/>
    <mergeCell ref="R94:S94"/>
  </mergeCells>
  <pageMargins left="0" right="0" top="0" bottom="0" header="0" footer="0"/>
  <pageSetup paperSize="9" scale="39" pageOrder="overThenDown" orientation="landscape" horizontalDpi="4294967294" verticalDpi="0" r:id="rId1"/>
  <ignoredErrors>
    <ignoredError sqref="I17:J17 I23:J23 K17 K23 I47:K47 I53:K53 I77:K77 I83:K83 M17:M23 M47 M53 M77:M83" formula="1"/>
    <ignoredError sqref="I9 E31" evalError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6" tint="-0.499984740745262"/>
    <pageSetUpPr fitToPage="1"/>
  </sheetPr>
  <dimension ref="B1:AD240"/>
  <sheetViews>
    <sheetView showZeros="0" showRuler="0" showWhiteSpace="0" zoomScale="53" zoomScaleNormal="53" workbookViewId="0">
      <selection activeCell="O35" sqref="O35"/>
    </sheetView>
  </sheetViews>
  <sheetFormatPr baseColWidth="10" defaultRowHeight="15" x14ac:dyDescent="0.25"/>
  <cols>
    <col min="1" max="1" width="1.140625" customWidth="1"/>
    <col min="2" max="2" width="6.28515625" customWidth="1"/>
    <col min="3" max="3" width="23.28515625" customWidth="1"/>
    <col min="4" max="4" width="1.140625" customWidth="1"/>
    <col min="7" max="7" width="12" customWidth="1"/>
    <col min="8" max="8" width="12.7109375" customWidth="1"/>
    <col min="9" max="9" width="14.140625" customWidth="1"/>
    <col min="10" max="10" width="16.5703125" customWidth="1"/>
    <col min="11" max="11" width="16.42578125" customWidth="1"/>
    <col min="12" max="12" width="1.140625" customWidth="1"/>
    <col min="26" max="26" width="2.42578125" customWidth="1"/>
    <col min="27" max="27" width="19" customWidth="1"/>
    <col min="30" max="30" width="13.28515625" customWidth="1"/>
  </cols>
  <sheetData>
    <row r="1" spans="2:25" ht="6" customHeight="1" x14ac:dyDescent="0.25"/>
    <row r="2" spans="2:25" s="2" customFormat="1" ht="28.9" customHeight="1" x14ac:dyDescent="0.25">
      <c r="B2" s="621" t="s">
        <v>53</v>
      </c>
      <c r="C2" s="621"/>
      <c r="E2" s="618" t="s">
        <v>73</v>
      </c>
      <c r="F2" s="617" t="s">
        <v>74</v>
      </c>
      <c r="G2" s="618" t="s">
        <v>55</v>
      </c>
      <c r="H2" s="617" t="s">
        <v>56</v>
      </c>
      <c r="I2" s="620" t="s">
        <v>87</v>
      </c>
      <c r="J2" s="617" t="s">
        <v>57</v>
      </c>
      <c r="K2" s="618" t="s">
        <v>58</v>
      </c>
      <c r="M2" s="619" t="s">
        <v>85</v>
      </c>
      <c r="N2" s="619"/>
      <c r="O2" s="619"/>
      <c r="P2" s="619"/>
      <c r="Q2" s="619"/>
      <c r="R2" s="619"/>
      <c r="S2" s="619"/>
      <c r="T2" s="619"/>
      <c r="U2" s="619"/>
      <c r="V2" s="619"/>
      <c r="W2" s="619"/>
      <c r="X2" s="619"/>
      <c r="Y2" s="619"/>
    </row>
    <row r="3" spans="2:25" s="4" customFormat="1" ht="22.9" customHeight="1" x14ac:dyDescent="0.25">
      <c r="B3" s="50" t="s">
        <v>54</v>
      </c>
      <c r="C3" s="50" t="s">
        <v>5</v>
      </c>
      <c r="E3" s="618"/>
      <c r="F3" s="617"/>
      <c r="G3" s="618"/>
      <c r="H3" s="617"/>
      <c r="I3" s="620"/>
      <c r="J3" s="617"/>
      <c r="K3" s="618"/>
      <c r="M3" s="51" t="s">
        <v>59</v>
      </c>
      <c r="N3" s="52" t="s">
        <v>60</v>
      </c>
      <c r="O3" s="51" t="s">
        <v>61</v>
      </c>
      <c r="P3" s="52" t="s">
        <v>62</v>
      </c>
      <c r="Q3" s="51" t="s">
        <v>63</v>
      </c>
      <c r="R3" s="52" t="s">
        <v>64</v>
      </c>
      <c r="S3" s="51" t="s">
        <v>65</v>
      </c>
      <c r="T3" s="52" t="s">
        <v>66</v>
      </c>
      <c r="U3" s="51" t="s">
        <v>67</v>
      </c>
      <c r="V3" s="52" t="s">
        <v>68</v>
      </c>
      <c r="W3" s="51" t="s">
        <v>69</v>
      </c>
      <c r="X3" s="52" t="s">
        <v>70</v>
      </c>
      <c r="Y3" s="53" t="s">
        <v>71</v>
      </c>
    </row>
    <row r="4" spans="2:25" x14ac:dyDescent="0.25">
      <c r="B4" s="49">
        <v>1</v>
      </c>
      <c r="C4" s="59" t="str">
        <f>+Envoi!B3</f>
        <v/>
      </c>
      <c r="D4" s="59"/>
      <c r="E4" s="54">
        <f>+Envoi!D3</f>
        <v>0</v>
      </c>
      <c r="F4" s="54">
        <f>+Envoi!E3</f>
        <v>0</v>
      </c>
      <c r="G4" s="54">
        <f>+Envoi!F3</f>
        <v>0</v>
      </c>
      <c r="H4" s="54">
        <f>+Envoi!G3</f>
        <v>0</v>
      </c>
      <c r="I4" s="54">
        <f>+Envoi!H3</f>
        <v>0</v>
      </c>
      <c r="J4" s="54">
        <f>+Envoi!I3</f>
        <v>0</v>
      </c>
      <c r="K4" s="54">
        <f>+Envoi!J3</f>
        <v>0</v>
      </c>
      <c r="M4" s="56">
        <f>+Envoi!L3</f>
        <v>0</v>
      </c>
      <c r="N4" s="56">
        <f>+Envoi!M3</f>
        <v>0</v>
      </c>
      <c r="O4" s="56">
        <f>+Envoi!N3</f>
        <v>0</v>
      </c>
      <c r="P4" s="56">
        <f>+Envoi!O3</f>
        <v>0</v>
      </c>
      <c r="Q4" s="56">
        <f>+Envoi!P3</f>
        <v>0</v>
      </c>
      <c r="R4" s="56">
        <f>+Envoi!Q3</f>
        <v>0</v>
      </c>
      <c r="S4" s="56">
        <f>+Envoi!R3</f>
        <v>0</v>
      </c>
      <c r="T4" s="56">
        <f>+Envoi!S3</f>
        <v>0</v>
      </c>
      <c r="U4" s="56">
        <f>+Envoi!T3</f>
        <v>0</v>
      </c>
      <c r="V4" s="56">
        <f>+Envoi!U3</f>
        <v>0</v>
      </c>
      <c r="W4" s="56">
        <f>+Envoi!V3</f>
        <v>0</v>
      </c>
      <c r="X4" s="56">
        <f>+Envoi!W3</f>
        <v>0</v>
      </c>
      <c r="Y4" s="55">
        <f>SUM(M4:X4)</f>
        <v>0</v>
      </c>
    </row>
    <row r="5" spans="2:25" x14ac:dyDescent="0.25">
      <c r="B5" s="49">
        <v>2</v>
      </c>
      <c r="C5" s="59" t="str">
        <f>+Envoi!B4</f>
        <v/>
      </c>
      <c r="D5" s="59"/>
      <c r="E5" s="54">
        <f>+Envoi!D4</f>
        <v>0</v>
      </c>
      <c r="F5" s="54">
        <f>+Envoi!E4</f>
        <v>0</v>
      </c>
      <c r="G5" s="54">
        <f>+Envoi!F4</f>
        <v>0</v>
      </c>
      <c r="H5" s="54">
        <f>+Envoi!G4</f>
        <v>0</v>
      </c>
      <c r="I5" s="54">
        <f>+Envoi!H4</f>
        <v>0</v>
      </c>
      <c r="J5" s="54">
        <f>+Envoi!I4</f>
        <v>0</v>
      </c>
      <c r="K5" s="54">
        <f>+Envoi!J4</f>
        <v>0</v>
      </c>
      <c r="M5" s="56">
        <f>+Envoi!L4</f>
        <v>0</v>
      </c>
      <c r="N5" s="56">
        <f>+Envoi!M4</f>
        <v>0</v>
      </c>
      <c r="O5" s="56">
        <f>+Envoi!N4</f>
        <v>0</v>
      </c>
      <c r="P5" s="56">
        <f>+Envoi!O4</f>
        <v>0</v>
      </c>
      <c r="Q5" s="56">
        <f>+Envoi!P4</f>
        <v>0</v>
      </c>
      <c r="R5" s="56">
        <f>+Envoi!Q4</f>
        <v>0</v>
      </c>
      <c r="S5" s="56">
        <f>+Envoi!R4</f>
        <v>0</v>
      </c>
      <c r="T5" s="56">
        <f>+Envoi!S4</f>
        <v>0</v>
      </c>
      <c r="U5" s="56">
        <f>+Envoi!T4</f>
        <v>0</v>
      </c>
      <c r="V5" s="56">
        <f>+Envoi!U4</f>
        <v>0</v>
      </c>
      <c r="W5" s="56">
        <f>+Envoi!V4</f>
        <v>0</v>
      </c>
      <c r="X5" s="56">
        <f>+Envoi!W4</f>
        <v>0</v>
      </c>
      <c r="Y5" s="55">
        <f t="shared" ref="Y5:Y8" si="0">SUM(M5:X5)</f>
        <v>0</v>
      </c>
    </row>
    <row r="6" spans="2:25" x14ac:dyDescent="0.25">
      <c r="B6" s="49">
        <v>3</v>
      </c>
      <c r="C6" s="59" t="str">
        <f>+Envoi!B5</f>
        <v/>
      </c>
      <c r="D6" s="59"/>
      <c r="E6" s="54">
        <f>+Envoi!D5</f>
        <v>0</v>
      </c>
      <c r="F6" s="54">
        <f>+Envoi!E5</f>
        <v>0</v>
      </c>
      <c r="G6" s="54">
        <f>+Envoi!F5</f>
        <v>0</v>
      </c>
      <c r="H6" s="54">
        <f>+Envoi!G5</f>
        <v>0</v>
      </c>
      <c r="I6" s="54">
        <f>+Envoi!H5</f>
        <v>0</v>
      </c>
      <c r="J6" s="54">
        <f>+Envoi!I5</f>
        <v>0</v>
      </c>
      <c r="K6" s="54">
        <f>+Envoi!J5</f>
        <v>0</v>
      </c>
      <c r="M6" s="56">
        <f>+Envoi!L5</f>
        <v>0</v>
      </c>
      <c r="N6" s="56">
        <f>+Envoi!M5</f>
        <v>0</v>
      </c>
      <c r="O6" s="56">
        <f>+Envoi!N5</f>
        <v>0</v>
      </c>
      <c r="P6" s="56">
        <f>+Envoi!O5</f>
        <v>0</v>
      </c>
      <c r="Q6" s="56">
        <f>+Envoi!P5</f>
        <v>0</v>
      </c>
      <c r="R6" s="56">
        <f>+Envoi!Q5</f>
        <v>0</v>
      </c>
      <c r="S6" s="56">
        <f>+Envoi!R5</f>
        <v>0</v>
      </c>
      <c r="T6" s="56">
        <f>+Envoi!S5</f>
        <v>0</v>
      </c>
      <c r="U6" s="56">
        <f>+Envoi!T5</f>
        <v>0</v>
      </c>
      <c r="V6" s="56">
        <f>+Envoi!U5</f>
        <v>0</v>
      </c>
      <c r="W6" s="56">
        <f>+Envoi!V5</f>
        <v>0</v>
      </c>
      <c r="X6" s="56">
        <f>+Envoi!W5</f>
        <v>0</v>
      </c>
      <c r="Y6" s="55">
        <f t="shared" si="0"/>
        <v>0</v>
      </c>
    </row>
    <row r="7" spans="2:25" x14ac:dyDescent="0.25">
      <c r="B7" s="49">
        <v>4</v>
      </c>
      <c r="C7" s="59" t="str">
        <f>+Envoi!B6</f>
        <v/>
      </c>
      <c r="D7" s="59"/>
      <c r="E7" s="54">
        <f>+Envoi!D6</f>
        <v>0</v>
      </c>
      <c r="F7" s="54">
        <f>+Envoi!E6</f>
        <v>0</v>
      </c>
      <c r="G7" s="54">
        <f>+Envoi!F6</f>
        <v>0</v>
      </c>
      <c r="H7" s="54">
        <f>+Envoi!G6</f>
        <v>0</v>
      </c>
      <c r="I7" s="54">
        <f>+Envoi!H6</f>
        <v>0</v>
      </c>
      <c r="J7" s="54">
        <f>+Envoi!I6</f>
        <v>0</v>
      </c>
      <c r="K7" s="54">
        <f>+Envoi!J6</f>
        <v>0</v>
      </c>
      <c r="M7" s="56">
        <f>+Envoi!L6</f>
        <v>0</v>
      </c>
      <c r="N7" s="56">
        <f>+Envoi!M6</f>
        <v>0</v>
      </c>
      <c r="O7" s="56">
        <f>+Envoi!N6</f>
        <v>0</v>
      </c>
      <c r="P7" s="56">
        <f>+Envoi!O6</f>
        <v>0</v>
      </c>
      <c r="Q7" s="56">
        <f>+Envoi!P6</f>
        <v>0</v>
      </c>
      <c r="R7" s="56">
        <f>+Envoi!Q6</f>
        <v>0</v>
      </c>
      <c r="S7" s="56">
        <f>+Envoi!R6</f>
        <v>0</v>
      </c>
      <c r="T7" s="56">
        <f>+Envoi!S6</f>
        <v>0</v>
      </c>
      <c r="U7" s="56">
        <f>+Envoi!T6</f>
        <v>0</v>
      </c>
      <c r="V7" s="56">
        <f>+Envoi!U6</f>
        <v>0</v>
      </c>
      <c r="W7" s="56">
        <f>+Envoi!V6</f>
        <v>0</v>
      </c>
      <c r="X7" s="56">
        <f>+Envoi!W6</f>
        <v>0</v>
      </c>
      <c r="Y7" s="55">
        <f t="shared" si="0"/>
        <v>0</v>
      </c>
    </row>
    <row r="8" spans="2:25" x14ac:dyDescent="0.25">
      <c r="B8" s="49">
        <v>5</v>
      </c>
      <c r="C8" s="59" t="str">
        <f>+Envoi!B7</f>
        <v/>
      </c>
      <c r="D8" s="59"/>
      <c r="E8" s="54">
        <f>+Envoi!D7</f>
        <v>0</v>
      </c>
      <c r="F8" s="54">
        <f>+Envoi!E7</f>
        <v>0</v>
      </c>
      <c r="G8" s="54">
        <f>+Envoi!F7</f>
        <v>0</v>
      </c>
      <c r="H8" s="54">
        <f>+Envoi!G7</f>
        <v>0</v>
      </c>
      <c r="I8" s="54">
        <f>+Envoi!H7</f>
        <v>0</v>
      </c>
      <c r="J8" s="54">
        <f>+Envoi!I7</f>
        <v>0</v>
      </c>
      <c r="K8" s="54">
        <f>+Envoi!J7</f>
        <v>0</v>
      </c>
      <c r="M8" s="56">
        <f>+Envoi!L7</f>
        <v>0</v>
      </c>
      <c r="N8" s="56">
        <f>+Envoi!M7</f>
        <v>0</v>
      </c>
      <c r="O8" s="56">
        <f>+Envoi!N7</f>
        <v>0</v>
      </c>
      <c r="P8" s="56">
        <f>+Envoi!O7</f>
        <v>0</v>
      </c>
      <c r="Q8" s="56">
        <f>+Envoi!P7</f>
        <v>0</v>
      </c>
      <c r="R8" s="56">
        <f>+Envoi!Q7</f>
        <v>0</v>
      </c>
      <c r="S8" s="56">
        <f>+Envoi!R7</f>
        <v>0</v>
      </c>
      <c r="T8" s="56">
        <f>+Envoi!S7</f>
        <v>0</v>
      </c>
      <c r="U8" s="56">
        <f>+Envoi!T7</f>
        <v>0</v>
      </c>
      <c r="V8" s="56">
        <f>+Envoi!U7</f>
        <v>0</v>
      </c>
      <c r="W8" s="56">
        <f>+Envoi!V7</f>
        <v>0</v>
      </c>
      <c r="X8" s="56">
        <f>+Envoi!W7</f>
        <v>0</v>
      </c>
      <c r="Y8" s="55">
        <f t="shared" si="0"/>
        <v>0</v>
      </c>
    </row>
    <row r="9" spans="2:25" ht="16.149999999999999" customHeight="1" x14ac:dyDescent="0.25"/>
    <row r="10" spans="2:25" ht="27" customHeight="1" x14ac:dyDescent="0.25">
      <c r="J10" s="698" t="s">
        <v>53</v>
      </c>
      <c r="K10" s="698"/>
      <c r="M10" s="694" t="s">
        <v>451</v>
      </c>
      <c r="N10" s="694"/>
      <c r="O10" s="694"/>
      <c r="P10" s="694"/>
      <c r="Q10" s="694"/>
      <c r="R10" s="694"/>
      <c r="S10" s="694"/>
      <c r="T10" s="694"/>
      <c r="U10" s="694"/>
      <c r="V10" s="694"/>
      <c r="W10" s="694"/>
      <c r="X10" s="694"/>
      <c r="Y10" s="694"/>
    </row>
    <row r="11" spans="2:25" ht="15.75" x14ac:dyDescent="0.25">
      <c r="J11" s="50" t="s">
        <v>54</v>
      </c>
      <c r="K11" s="50" t="s">
        <v>5</v>
      </c>
      <c r="M11" s="51" t="s">
        <v>59</v>
      </c>
      <c r="N11" s="52" t="s">
        <v>60</v>
      </c>
      <c r="O11" s="51" t="s">
        <v>61</v>
      </c>
      <c r="P11" s="52" t="s">
        <v>62</v>
      </c>
      <c r="Q11" s="51" t="s">
        <v>63</v>
      </c>
      <c r="R11" s="52" t="s">
        <v>64</v>
      </c>
      <c r="S11" s="51" t="s">
        <v>65</v>
      </c>
      <c r="T11" s="52" t="s">
        <v>66</v>
      </c>
      <c r="U11" s="51" t="s">
        <v>67</v>
      </c>
      <c r="V11" s="52" t="s">
        <v>68</v>
      </c>
      <c r="W11" s="51" t="s">
        <v>69</v>
      </c>
      <c r="X11" s="52" t="s">
        <v>70</v>
      </c>
      <c r="Y11" s="53" t="s">
        <v>71</v>
      </c>
    </row>
    <row r="12" spans="2:25" x14ac:dyDescent="0.25">
      <c r="J12" s="49">
        <v>1</v>
      </c>
      <c r="K12" s="54" t="str">
        <f>+C4</f>
        <v/>
      </c>
      <c r="M12" s="56">
        <f>+M4*$E$4</f>
        <v>0</v>
      </c>
      <c r="N12" s="56">
        <f t="shared" ref="N12:X12" si="1">+N4*$E$4</f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6">
        <f t="shared" si="1"/>
        <v>0</v>
      </c>
      <c r="X12" s="56">
        <f t="shared" si="1"/>
        <v>0</v>
      </c>
      <c r="Y12" s="55">
        <f>SUM(M12:X12)</f>
        <v>0</v>
      </c>
    </row>
    <row r="13" spans="2:25" x14ac:dyDescent="0.25">
      <c r="J13" s="49">
        <v>2</v>
      </c>
      <c r="K13" s="54" t="str">
        <f>+C5</f>
        <v/>
      </c>
      <c r="M13" s="56">
        <f>+M5*$E$5</f>
        <v>0</v>
      </c>
      <c r="N13" s="56">
        <f t="shared" ref="N13:X13" si="2">+N5*$E$5</f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6">
        <f t="shared" si="2"/>
        <v>0</v>
      </c>
      <c r="X13" s="56">
        <f t="shared" si="2"/>
        <v>0</v>
      </c>
      <c r="Y13" s="55">
        <f t="shared" ref="Y13:Y16" si="3">SUM(M13:X13)</f>
        <v>0</v>
      </c>
    </row>
    <row r="14" spans="2:25" x14ac:dyDescent="0.25">
      <c r="J14" s="49">
        <v>3</v>
      </c>
      <c r="K14" s="54" t="str">
        <f t="shared" ref="K14:K16" si="4">+C6</f>
        <v/>
      </c>
      <c r="M14" s="56">
        <f>+M6*$E$6</f>
        <v>0</v>
      </c>
      <c r="N14" s="56">
        <f t="shared" ref="N14:X14" si="5">+N6*$E$6</f>
        <v>0</v>
      </c>
      <c r="O14" s="56">
        <f t="shared" si="5"/>
        <v>0</v>
      </c>
      <c r="P14" s="56">
        <f t="shared" si="5"/>
        <v>0</v>
      </c>
      <c r="Q14" s="56">
        <f t="shared" si="5"/>
        <v>0</v>
      </c>
      <c r="R14" s="56">
        <f t="shared" si="5"/>
        <v>0</v>
      </c>
      <c r="S14" s="56">
        <f t="shared" si="5"/>
        <v>0</v>
      </c>
      <c r="T14" s="56">
        <f t="shared" si="5"/>
        <v>0</v>
      </c>
      <c r="U14" s="56">
        <f t="shared" si="5"/>
        <v>0</v>
      </c>
      <c r="V14" s="56">
        <f t="shared" si="5"/>
        <v>0</v>
      </c>
      <c r="W14" s="56">
        <f t="shared" si="5"/>
        <v>0</v>
      </c>
      <c r="X14" s="56">
        <f t="shared" si="5"/>
        <v>0</v>
      </c>
      <c r="Y14" s="55">
        <f t="shared" si="3"/>
        <v>0</v>
      </c>
    </row>
    <row r="15" spans="2:25" x14ac:dyDescent="0.25">
      <c r="J15" s="49">
        <v>4</v>
      </c>
      <c r="K15" s="54" t="str">
        <f t="shared" si="4"/>
        <v/>
      </c>
      <c r="M15" s="56">
        <f>+M7*$E$7</f>
        <v>0</v>
      </c>
      <c r="N15" s="56">
        <f t="shared" ref="N15:X15" si="6">+N7*$E$7</f>
        <v>0</v>
      </c>
      <c r="O15" s="56">
        <f t="shared" si="6"/>
        <v>0</v>
      </c>
      <c r="P15" s="56">
        <f t="shared" si="6"/>
        <v>0</v>
      </c>
      <c r="Q15" s="56">
        <f t="shared" si="6"/>
        <v>0</v>
      </c>
      <c r="R15" s="56">
        <f t="shared" si="6"/>
        <v>0</v>
      </c>
      <c r="S15" s="56">
        <f t="shared" si="6"/>
        <v>0</v>
      </c>
      <c r="T15" s="56">
        <f t="shared" si="6"/>
        <v>0</v>
      </c>
      <c r="U15" s="56">
        <f t="shared" si="6"/>
        <v>0</v>
      </c>
      <c r="V15" s="56">
        <f t="shared" si="6"/>
        <v>0</v>
      </c>
      <c r="W15" s="56">
        <f t="shared" si="6"/>
        <v>0</v>
      </c>
      <c r="X15" s="56">
        <f t="shared" si="6"/>
        <v>0</v>
      </c>
      <c r="Y15" s="55">
        <f t="shared" si="3"/>
        <v>0</v>
      </c>
    </row>
    <row r="16" spans="2:25" ht="15" customHeight="1" x14ac:dyDescent="0.25">
      <c r="J16" s="49">
        <v>5</v>
      </c>
      <c r="K16" s="54" t="str">
        <f t="shared" si="4"/>
        <v/>
      </c>
      <c r="M16" s="56">
        <f>+M8*$E$8</f>
        <v>0</v>
      </c>
      <c r="N16" s="56">
        <f t="shared" ref="N16:X16" si="7">+N8*$E$8</f>
        <v>0</v>
      </c>
      <c r="O16" s="56">
        <f t="shared" si="7"/>
        <v>0</v>
      </c>
      <c r="P16" s="56">
        <f t="shared" si="7"/>
        <v>0</v>
      </c>
      <c r="Q16" s="56">
        <f t="shared" si="7"/>
        <v>0</v>
      </c>
      <c r="R16" s="56">
        <f t="shared" si="7"/>
        <v>0</v>
      </c>
      <c r="S16" s="56">
        <f t="shared" si="7"/>
        <v>0</v>
      </c>
      <c r="T16" s="56">
        <f t="shared" si="7"/>
        <v>0</v>
      </c>
      <c r="U16" s="56">
        <f t="shared" si="7"/>
        <v>0</v>
      </c>
      <c r="V16" s="56">
        <f t="shared" si="7"/>
        <v>0</v>
      </c>
      <c r="W16" s="56">
        <f t="shared" si="7"/>
        <v>0</v>
      </c>
      <c r="X16" s="56">
        <f t="shared" si="7"/>
        <v>0</v>
      </c>
      <c r="Y16" s="55">
        <f t="shared" si="3"/>
        <v>0</v>
      </c>
    </row>
    <row r="17" spans="10:25" ht="21" customHeight="1" x14ac:dyDescent="0.25">
      <c r="J17" s="692" t="s">
        <v>77</v>
      </c>
      <c r="K17" s="692"/>
      <c r="M17" s="57">
        <f>SUM(M12:M16)</f>
        <v>0</v>
      </c>
      <c r="N17" s="57">
        <f t="shared" ref="N17:X17" si="8">SUM(N12:N16)</f>
        <v>0</v>
      </c>
      <c r="O17" s="57">
        <f t="shared" si="8"/>
        <v>0</v>
      </c>
      <c r="P17" s="57">
        <f t="shared" si="8"/>
        <v>0</v>
      </c>
      <c r="Q17" s="57">
        <f t="shared" si="8"/>
        <v>0</v>
      </c>
      <c r="R17" s="57">
        <f t="shared" si="8"/>
        <v>0</v>
      </c>
      <c r="S17" s="57">
        <f t="shared" si="8"/>
        <v>0</v>
      </c>
      <c r="T17" s="57">
        <f t="shared" si="8"/>
        <v>0</v>
      </c>
      <c r="U17" s="57">
        <f t="shared" si="8"/>
        <v>0</v>
      </c>
      <c r="V17" s="57">
        <f t="shared" si="8"/>
        <v>0</v>
      </c>
      <c r="W17" s="57">
        <f t="shared" si="8"/>
        <v>0</v>
      </c>
      <c r="X17" s="57">
        <f t="shared" si="8"/>
        <v>0</v>
      </c>
      <c r="Y17" s="55">
        <f>SUM(Y12:Y16)</f>
        <v>0</v>
      </c>
    </row>
    <row r="19" spans="10:25" ht="28.9" customHeight="1" x14ac:dyDescent="0.25">
      <c r="J19" s="699" t="s">
        <v>53</v>
      </c>
      <c r="K19" s="699"/>
      <c r="M19" s="700" t="s">
        <v>75</v>
      </c>
      <c r="N19" s="700"/>
      <c r="O19" s="700"/>
      <c r="P19" s="700"/>
      <c r="Q19" s="700"/>
      <c r="R19" s="700"/>
      <c r="S19" s="700"/>
      <c r="T19" s="700"/>
      <c r="U19" s="700"/>
      <c r="V19" s="700"/>
      <c r="W19" s="700"/>
      <c r="X19" s="700"/>
      <c r="Y19" s="700"/>
    </row>
    <row r="20" spans="10:25" ht="15.75" x14ac:dyDescent="0.25">
      <c r="J20" s="50" t="s">
        <v>54</v>
      </c>
      <c r="K20" s="50" t="s">
        <v>5</v>
      </c>
      <c r="M20" s="51" t="s">
        <v>59</v>
      </c>
      <c r="N20" s="52" t="s">
        <v>60</v>
      </c>
      <c r="O20" s="51" t="s">
        <v>61</v>
      </c>
      <c r="P20" s="52" t="s">
        <v>62</v>
      </c>
      <c r="Q20" s="51" t="s">
        <v>63</v>
      </c>
      <c r="R20" s="52" t="s">
        <v>64</v>
      </c>
      <c r="S20" s="51" t="s">
        <v>65</v>
      </c>
      <c r="T20" s="52" t="s">
        <v>66</v>
      </c>
      <c r="U20" s="51" t="s">
        <v>67</v>
      </c>
      <c r="V20" s="52" t="s">
        <v>68</v>
      </c>
      <c r="W20" s="51" t="s">
        <v>69</v>
      </c>
      <c r="X20" s="52" t="s">
        <v>70</v>
      </c>
      <c r="Y20" s="53" t="s">
        <v>71</v>
      </c>
    </row>
    <row r="21" spans="10:25" x14ac:dyDescent="0.25">
      <c r="J21" s="49">
        <v>1</v>
      </c>
      <c r="K21" s="54" t="str">
        <f>+K12</f>
        <v/>
      </c>
      <c r="M21" s="56">
        <f>+M12*$G$4/100</f>
        <v>0</v>
      </c>
      <c r="N21" s="56">
        <f t="shared" ref="N21:X21" si="9">+N12*$G$4/100</f>
        <v>0</v>
      </c>
      <c r="O21" s="56">
        <f t="shared" si="9"/>
        <v>0</v>
      </c>
      <c r="P21" s="56">
        <f t="shared" si="9"/>
        <v>0</v>
      </c>
      <c r="Q21" s="56">
        <f t="shared" si="9"/>
        <v>0</v>
      </c>
      <c r="R21" s="56">
        <f t="shared" si="9"/>
        <v>0</v>
      </c>
      <c r="S21" s="56">
        <f t="shared" si="9"/>
        <v>0</v>
      </c>
      <c r="T21" s="56">
        <f t="shared" si="9"/>
        <v>0</v>
      </c>
      <c r="U21" s="56">
        <f t="shared" si="9"/>
        <v>0</v>
      </c>
      <c r="V21" s="56">
        <f t="shared" si="9"/>
        <v>0</v>
      </c>
      <c r="W21" s="56">
        <f t="shared" si="9"/>
        <v>0</v>
      </c>
      <c r="X21" s="56">
        <f t="shared" si="9"/>
        <v>0</v>
      </c>
      <c r="Y21" s="55">
        <f>SUM(M21:X21)</f>
        <v>0</v>
      </c>
    </row>
    <row r="22" spans="10:25" x14ac:dyDescent="0.25">
      <c r="J22" s="49">
        <v>2</v>
      </c>
      <c r="K22" s="54" t="str">
        <f t="shared" ref="K22:K25" si="10">+K13</f>
        <v/>
      </c>
      <c r="M22" s="56">
        <f>+M13*$G$5/100</f>
        <v>0</v>
      </c>
      <c r="N22" s="56">
        <f t="shared" ref="N22:X22" si="11">+N13*$G$5/100</f>
        <v>0</v>
      </c>
      <c r="O22" s="56">
        <f t="shared" si="11"/>
        <v>0</v>
      </c>
      <c r="P22" s="56">
        <f t="shared" si="11"/>
        <v>0</v>
      </c>
      <c r="Q22" s="56">
        <f t="shared" si="11"/>
        <v>0</v>
      </c>
      <c r="R22" s="56">
        <f t="shared" si="11"/>
        <v>0</v>
      </c>
      <c r="S22" s="56">
        <f t="shared" si="11"/>
        <v>0</v>
      </c>
      <c r="T22" s="56">
        <f t="shared" si="11"/>
        <v>0</v>
      </c>
      <c r="U22" s="56">
        <f t="shared" si="11"/>
        <v>0</v>
      </c>
      <c r="V22" s="56">
        <f t="shared" si="11"/>
        <v>0</v>
      </c>
      <c r="W22" s="56">
        <f t="shared" si="11"/>
        <v>0</v>
      </c>
      <c r="X22" s="56">
        <f t="shared" si="11"/>
        <v>0</v>
      </c>
      <c r="Y22" s="55">
        <f t="shared" ref="Y22:Y25" si="12">SUM(M22:X22)</f>
        <v>0</v>
      </c>
    </row>
    <row r="23" spans="10:25" x14ac:dyDescent="0.25">
      <c r="J23" s="49">
        <v>3</v>
      </c>
      <c r="K23" s="54" t="str">
        <f t="shared" si="10"/>
        <v/>
      </c>
      <c r="M23" s="56">
        <f>+M14*$G$6/100</f>
        <v>0</v>
      </c>
      <c r="N23" s="56">
        <f t="shared" ref="N23:X23" si="13">+N14*$G$6/100</f>
        <v>0</v>
      </c>
      <c r="O23" s="56">
        <f t="shared" si="13"/>
        <v>0</v>
      </c>
      <c r="P23" s="56">
        <f t="shared" si="13"/>
        <v>0</v>
      </c>
      <c r="Q23" s="56">
        <f t="shared" si="13"/>
        <v>0</v>
      </c>
      <c r="R23" s="56">
        <f t="shared" si="13"/>
        <v>0</v>
      </c>
      <c r="S23" s="56">
        <f t="shared" si="13"/>
        <v>0</v>
      </c>
      <c r="T23" s="56">
        <f t="shared" si="13"/>
        <v>0</v>
      </c>
      <c r="U23" s="56">
        <f t="shared" si="13"/>
        <v>0</v>
      </c>
      <c r="V23" s="56">
        <f t="shared" si="13"/>
        <v>0</v>
      </c>
      <c r="W23" s="56">
        <f t="shared" si="13"/>
        <v>0</v>
      </c>
      <c r="X23" s="56">
        <f t="shared" si="13"/>
        <v>0</v>
      </c>
      <c r="Y23" s="55">
        <f t="shared" si="12"/>
        <v>0</v>
      </c>
    </row>
    <row r="24" spans="10:25" x14ac:dyDescent="0.25">
      <c r="J24" s="49">
        <v>4</v>
      </c>
      <c r="K24" s="54" t="str">
        <f t="shared" si="10"/>
        <v/>
      </c>
      <c r="M24" s="56">
        <f>+M15*$G$7/100</f>
        <v>0</v>
      </c>
      <c r="N24" s="56">
        <f t="shared" ref="N24:X24" si="14">+N15*$G$7/100</f>
        <v>0</v>
      </c>
      <c r="O24" s="56">
        <f t="shared" si="14"/>
        <v>0</v>
      </c>
      <c r="P24" s="56">
        <f t="shared" si="14"/>
        <v>0</v>
      </c>
      <c r="Q24" s="56">
        <f t="shared" si="14"/>
        <v>0</v>
      </c>
      <c r="R24" s="56">
        <f t="shared" si="14"/>
        <v>0</v>
      </c>
      <c r="S24" s="56">
        <f t="shared" si="14"/>
        <v>0</v>
      </c>
      <c r="T24" s="56">
        <f t="shared" si="14"/>
        <v>0</v>
      </c>
      <c r="U24" s="56">
        <f t="shared" si="14"/>
        <v>0</v>
      </c>
      <c r="V24" s="56">
        <f t="shared" si="14"/>
        <v>0</v>
      </c>
      <c r="W24" s="56">
        <f t="shared" si="14"/>
        <v>0</v>
      </c>
      <c r="X24" s="56">
        <f t="shared" si="14"/>
        <v>0</v>
      </c>
      <c r="Y24" s="55">
        <f t="shared" si="12"/>
        <v>0</v>
      </c>
    </row>
    <row r="25" spans="10:25" x14ac:dyDescent="0.25">
      <c r="J25" s="49">
        <v>5</v>
      </c>
      <c r="K25" s="54" t="str">
        <f t="shared" si="10"/>
        <v/>
      </c>
      <c r="M25" s="56">
        <f>+M16*$G$8/100</f>
        <v>0</v>
      </c>
      <c r="N25" s="56">
        <f t="shared" ref="N25:X25" si="15">+N16*$G$8/100</f>
        <v>0</v>
      </c>
      <c r="O25" s="56">
        <f t="shared" si="15"/>
        <v>0</v>
      </c>
      <c r="P25" s="56">
        <f t="shared" si="15"/>
        <v>0</v>
      </c>
      <c r="Q25" s="56">
        <f t="shared" si="15"/>
        <v>0</v>
      </c>
      <c r="R25" s="56">
        <f t="shared" si="15"/>
        <v>0</v>
      </c>
      <c r="S25" s="56">
        <f t="shared" si="15"/>
        <v>0</v>
      </c>
      <c r="T25" s="56">
        <f t="shared" si="15"/>
        <v>0</v>
      </c>
      <c r="U25" s="56">
        <f t="shared" si="15"/>
        <v>0</v>
      </c>
      <c r="V25" s="56">
        <f t="shared" si="15"/>
        <v>0</v>
      </c>
      <c r="W25" s="56">
        <f t="shared" si="15"/>
        <v>0</v>
      </c>
      <c r="X25" s="56">
        <f t="shared" si="15"/>
        <v>0</v>
      </c>
      <c r="Y25" s="55">
        <f t="shared" si="12"/>
        <v>0</v>
      </c>
    </row>
    <row r="26" spans="10:25" ht="21" customHeight="1" x14ac:dyDescent="0.25">
      <c r="J26" s="692" t="s">
        <v>79</v>
      </c>
      <c r="K26" s="692"/>
      <c r="M26" s="57">
        <f>SUM(M21:M25)</f>
        <v>0</v>
      </c>
      <c r="N26" s="57">
        <f t="shared" ref="N26" si="16">SUM(N21:N25)</f>
        <v>0</v>
      </c>
      <c r="O26" s="57">
        <f t="shared" ref="O26" si="17">SUM(O21:O25)</f>
        <v>0</v>
      </c>
      <c r="P26" s="57">
        <f t="shared" ref="P26" si="18">SUM(P21:P25)</f>
        <v>0</v>
      </c>
      <c r="Q26" s="57">
        <f t="shared" ref="Q26" si="19">SUM(Q21:Q25)</f>
        <v>0</v>
      </c>
      <c r="R26" s="57">
        <f t="shared" ref="R26" si="20">SUM(R21:R25)</f>
        <v>0</v>
      </c>
      <c r="S26" s="57">
        <f t="shared" ref="S26" si="21">SUM(S21:S25)</f>
        <v>0</v>
      </c>
      <c r="T26" s="57">
        <f t="shared" ref="T26" si="22">SUM(T21:T25)</f>
        <v>0</v>
      </c>
      <c r="U26" s="57">
        <f t="shared" ref="U26" si="23">SUM(U21:U25)</f>
        <v>0</v>
      </c>
      <c r="V26" s="57">
        <f t="shared" ref="V26" si="24">SUM(V21:V25)</f>
        <v>0</v>
      </c>
      <c r="W26" s="57">
        <f t="shared" ref="W26" si="25">SUM(W21:W25)</f>
        <v>0</v>
      </c>
      <c r="X26" s="57">
        <f t="shared" ref="X26" si="26">SUM(X21:X25)</f>
        <v>0</v>
      </c>
      <c r="Y26" s="55">
        <f>SUM(Y21:Y25)</f>
        <v>0</v>
      </c>
    </row>
    <row r="28" spans="10:25" ht="28.9" customHeight="1" x14ac:dyDescent="0.25">
      <c r="J28" s="672" t="s">
        <v>53</v>
      </c>
      <c r="K28" s="672"/>
      <c r="M28" s="672" t="s">
        <v>452</v>
      </c>
      <c r="N28" s="672"/>
      <c r="O28" s="672"/>
      <c r="P28" s="672"/>
      <c r="Q28" s="672"/>
      <c r="R28" s="672"/>
      <c r="S28" s="672"/>
      <c r="T28" s="672"/>
      <c r="U28" s="672"/>
      <c r="V28" s="672"/>
      <c r="W28" s="672"/>
      <c r="X28" s="672"/>
      <c r="Y28" s="672"/>
    </row>
    <row r="29" spans="10:25" ht="15.75" x14ac:dyDescent="0.25">
      <c r="J29" s="50" t="s">
        <v>54</v>
      </c>
      <c r="K29" s="50" t="s">
        <v>5</v>
      </c>
      <c r="M29" s="51" t="s">
        <v>59</v>
      </c>
      <c r="N29" s="52" t="s">
        <v>60</v>
      </c>
      <c r="O29" s="51" t="s">
        <v>61</v>
      </c>
      <c r="P29" s="52" t="s">
        <v>62</v>
      </c>
      <c r="Q29" s="51" t="s">
        <v>63</v>
      </c>
      <c r="R29" s="52" t="s">
        <v>64</v>
      </c>
      <c r="S29" s="51" t="s">
        <v>65</v>
      </c>
      <c r="T29" s="52" t="s">
        <v>66</v>
      </c>
      <c r="U29" s="51" t="s">
        <v>67</v>
      </c>
      <c r="V29" s="52" t="s">
        <v>68</v>
      </c>
      <c r="W29" s="51" t="s">
        <v>69</v>
      </c>
      <c r="X29" s="52" t="s">
        <v>70</v>
      </c>
      <c r="Y29" s="53" t="s">
        <v>71</v>
      </c>
    </row>
    <row r="30" spans="10:25" x14ac:dyDescent="0.25">
      <c r="J30" s="49">
        <v>1</v>
      </c>
      <c r="K30" s="54" t="str">
        <f>+K21</f>
        <v/>
      </c>
      <c r="M30" s="56">
        <f>+M12+M21</f>
        <v>0</v>
      </c>
      <c r="N30" s="56">
        <f t="shared" ref="N30:X30" si="27">+N12+N21</f>
        <v>0</v>
      </c>
      <c r="O30" s="56">
        <f t="shared" si="27"/>
        <v>0</v>
      </c>
      <c r="P30" s="56">
        <f t="shared" si="27"/>
        <v>0</v>
      </c>
      <c r="Q30" s="56">
        <f t="shared" si="27"/>
        <v>0</v>
      </c>
      <c r="R30" s="56">
        <f t="shared" si="27"/>
        <v>0</v>
      </c>
      <c r="S30" s="56">
        <f t="shared" si="27"/>
        <v>0</v>
      </c>
      <c r="T30" s="56">
        <f t="shared" si="27"/>
        <v>0</v>
      </c>
      <c r="U30" s="56">
        <f t="shared" si="27"/>
        <v>0</v>
      </c>
      <c r="V30" s="56">
        <f t="shared" si="27"/>
        <v>0</v>
      </c>
      <c r="W30" s="56">
        <f t="shared" si="27"/>
        <v>0</v>
      </c>
      <c r="X30" s="56">
        <f t="shared" si="27"/>
        <v>0</v>
      </c>
      <c r="Y30" s="55">
        <f>SUM(M30:X30)</f>
        <v>0</v>
      </c>
    </row>
    <row r="31" spans="10:25" x14ac:dyDescent="0.25">
      <c r="J31" s="49">
        <v>2</v>
      </c>
      <c r="K31" s="54" t="str">
        <f t="shared" ref="K31:K34" si="28">+K22</f>
        <v/>
      </c>
      <c r="M31" s="56">
        <f>+M13+M22</f>
        <v>0</v>
      </c>
      <c r="N31" s="56">
        <f t="shared" ref="N31:X31" si="29">+N13+N22</f>
        <v>0</v>
      </c>
      <c r="O31" s="56">
        <f t="shared" si="29"/>
        <v>0</v>
      </c>
      <c r="P31" s="56">
        <f t="shared" si="29"/>
        <v>0</v>
      </c>
      <c r="Q31" s="56">
        <f t="shared" si="29"/>
        <v>0</v>
      </c>
      <c r="R31" s="56">
        <f t="shared" si="29"/>
        <v>0</v>
      </c>
      <c r="S31" s="56">
        <f t="shared" si="29"/>
        <v>0</v>
      </c>
      <c r="T31" s="56">
        <f t="shared" si="29"/>
        <v>0</v>
      </c>
      <c r="U31" s="56">
        <f t="shared" si="29"/>
        <v>0</v>
      </c>
      <c r="V31" s="56">
        <f t="shared" si="29"/>
        <v>0</v>
      </c>
      <c r="W31" s="56">
        <f t="shared" si="29"/>
        <v>0</v>
      </c>
      <c r="X31" s="56">
        <f t="shared" si="29"/>
        <v>0</v>
      </c>
      <c r="Y31" s="55">
        <f t="shared" ref="Y31:Y34" si="30">SUM(M31:X31)</f>
        <v>0</v>
      </c>
    </row>
    <row r="32" spans="10:25" x14ac:dyDescent="0.25">
      <c r="J32" s="49">
        <v>3</v>
      </c>
      <c r="K32" s="54" t="str">
        <f t="shared" si="28"/>
        <v/>
      </c>
      <c r="M32" s="56">
        <f>+M14+M23</f>
        <v>0</v>
      </c>
      <c r="N32" s="56">
        <f t="shared" ref="N32:X32" si="31">+N14+N23</f>
        <v>0</v>
      </c>
      <c r="O32" s="56">
        <f t="shared" si="31"/>
        <v>0</v>
      </c>
      <c r="P32" s="56">
        <f t="shared" si="31"/>
        <v>0</v>
      </c>
      <c r="Q32" s="56">
        <f t="shared" si="31"/>
        <v>0</v>
      </c>
      <c r="R32" s="56">
        <f t="shared" si="31"/>
        <v>0</v>
      </c>
      <c r="S32" s="56">
        <f t="shared" si="31"/>
        <v>0</v>
      </c>
      <c r="T32" s="56">
        <f t="shared" si="31"/>
        <v>0</v>
      </c>
      <c r="U32" s="56">
        <f t="shared" si="31"/>
        <v>0</v>
      </c>
      <c r="V32" s="56">
        <f t="shared" si="31"/>
        <v>0</v>
      </c>
      <c r="W32" s="56">
        <f t="shared" si="31"/>
        <v>0</v>
      </c>
      <c r="X32" s="56">
        <f t="shared" si="31"/>
        <v>0</v>
      </c>
      <c r="Y32" s="55">
        <f t="shared" si="30"/>
        <v>0</v>
      </c>
    </row>
    <row r="33" spans="10:29" x14ac:dyDescent="0.25">
      <c r="J33" s="49">
        <v>4</v>
      </c>
      <c r="K33" s="54" t="str">
        <f t="shared" si="28"/>
        <v/>
      </c>
      <c r="M33" s="56">
        <f>+M15+M24</f>
        <v>0</v>
      </c>
      <c r="N33" s="56">
        <f t="shared" ref="N33:X33" si="32">+N15+N24</f>
        <v>0</v>
      </c>
      <c r="O33" s="56">
        <f t="shared" si="32"/>
        <v>0</v>
      </c>
      <c r="P33" s="56">
        <f t="shared" si="32"/>
        <v>0</v>
      </c>
      <c r="Q33" s="56">
        <f t="shared" si="32"/>
        <v>0</v>
      </c>
      <c r="R33" s="56">
        <f t="shared" si="32"/>
        <v>0</v>
      </c>
      <c r="S33" s="56">
        <f t="shared" si="32"/>
        <v>0</v>
      </c>
      <c r="T33" s="56">
        <f t="shared" si="32"/>
        <v>0</v>
      </c>
      <c r="U33" s="56">
        <f t="shared" si="32"/>
        <v>0</v>
      </c>
      <c r="V33" s="56">
        <f t="shared" si="32"/>
        <v>0</v>
      </c>
      <c r="W33" s="56">
        <f t="shared" si="32"/>
        <v>0</v>
      </c>
      <c r="X33" s="56">
        <f t="shared" si="32"/>
        <v>0</v>
      </c>
      <c r="Y33" s="55">
        <f t="shared" si="30"/>
        <v>0</v>
      </c>
    </row>
    <row r="34" spans="10:29" x14ac:dyDescent="0.25">
      <c r="J34" s="49">
        <v>5</v>
      </c>
      <c r="K34" s="54" t="str">
        <f t="shared" si="28"/>
        <v/>
      </c>
      <c r="M34" s="56">
        <f>+M16+M25</f>
        <v>0</v>
      </c>
      <c r="N34" s="56">
        <f t="shared" ref="N34:X34" si="33">+N16+N25</f>
        <v>0</v>
      </c>
      <c r="O34" s="56">
        <f t="shared" si="33"/>
        <v>0</v>
      </c>
      <c r="P34" s="56">
        <f t="shared" si="33"/>
        <v>0</v>
      </c>
      <c r="Q34" s="56">
        <f t="shared" si="33"/>
        <v>0</v>
      </c>
      <c r="R34" s="56">
        <f t="shared" si="33"/>
        <v>0</v>
      </c>
      <c r="S34" s="56">
        <f t="shared" si="33"/>
        <v>0</v>
      </c>
      <c r="T34" s="56">
        <f t="shared" si="33"/>
        <v>0</v>
      </c>
      <c r="U34" s="56">
        <f t="shared" si="33"/>
        <v>0</v>
      </c>
      <c r="V34" s="56">
        <f t="shared" si="33"/>
        <v>0</v>
      </c>
      <c r="W34" s="56">
        <f t="shared" si="33"/>
        <v>0</v>
      </c>
      <c r="X34" s="56">
        <f t="shared" si="33"/>
        <v>0</v>
      </c>
      <c r="Y34" s="55">
        <f t="shared" si="30"/>
        <v>0</v>
      </c>
    </row>
    <row r="35" spans="10:29" ht="21" customHeight="1" x14ac:dyDescent="0.25">
      <c r="J35" s="692" t="s">
        <v>78</v>
      </c>
      <c r="K35" s="692"/>
      <c r="M35" s="57">
        <f>SUM(M30:M34)</f>
        <v>0</v>
      </c>
      <c r="N35" s="57">
        <f t="shared" ref="N35:Y35" si="34">SUM(N30:N34)</f>
        <v>0</v>
      </c>
      <c r="O35" s="57">
        <f t="shared" si="34"/>
        <v>0</v>
      </c>
      <c r="P35" s="57">
        <f t="shared" si="34"/>
        <v>0</v>
      </c>
      <c r="Q35" s="57">
        <f t="shared" si="34"/>
        <v>0</v>
      </c>
      <c r="R35" s="57">
        <f t="shared" si="34"/>
        <v>0</v>
      </c>
      <c r="S35" s="57">
        <f t="shared" si="34"/>
        <v>0</v>
      </c>
      <c r="T35" s="57">
        <f t="shared" si="34"/>
        <v>0</v>
      </c>
      <c r="U35" s="57">
        <f t="shared" si="34"/>
        <v>0</v>
      </c>
      <c r="V35" s="57">
        <f t="shared" si="34"/>
        <v>0</v>
      </c>
      <c r="W35" s="57">
        <f t="shared" si="34"/>
        <v>0</v>
      </c>
      <c r="X35" s="57">
        <f t="shared" si="34"/>
        <v>0</v>
      </c>
      <c r="Y35" s="57">
        <f t="shared" si="34"/>
        <v>0</v>
      </c>
    </row>
    <row r="37" spans="10:29" ht="28.9" customHeight="1" x14ac:dyDescent="0.25">
      <c r="J37" s="701" t="s">
        <v>53</v>
      </c>
      <c r="K37" s="701"/>
      <c r="M37" s="701" t="s">
        <v>80</v>
      </c>
      <c r="N37" s="701"/>
      <c r="O37" s="701"/>
      <c r="P37" s="701"/>
      <c r="Q37" s="701"/>
      <c r="R37" s="701"/>
      <c r="S37" s="701"/>
      <c r="T37" s="701"/>
      <c r="U37" s="701"/>
      <c r="V37" s="701"/>
      <c r="W37" s="701"/>
      <c r="X37" s="701"/>
      <c r="Y37" s="701"/>
      <c r="AA37" s="706" t="s">
        <v>462</v>
      </c>
      <c r="AB37" s="704" t="s">
        <v>461</v>
      </c>
      <c r="AC37" s="704"/>
    </row>
    <row r="38" spans="10:29" ht="15.75" x14ac:dyDescent="0.25">
      <c r="J38" s="50" t="s">
        <v>54</v>
      </c>
      <c r="K38" s="50" t="s">
        <v>5</v>
      </c>
      <c r="M38" s="51" t="s">
        <v>59</v>
      </c>
      <c r="N38" s="52" t="s">
        <v>60</v>
      </c>
      <c r="O38" s="51" t="s">
        <v>61</v>
      </c>
      <c r="P38" s="52" t="s">
        <v>62</v>
      </c>
      <c r="Q38" s="51" t="s">
        <v>63</v>
      </c>
      <c r="R38" s="52" t="s">
        <v>64</v>
      </c>
      <c r="S38" s="51" t="s">
        <v>65</v>
      </c>
      <c r="T38" s="52" t="s">
        <v>66</v>
      </c>
      <c r="U38" s="51" t="s">
        <v>67</v>
      </c>
      <c r="V38" s="52" t="s">
        <v>68</v>
      </c>
      <c r="W38" s="51" t="s">
        <v>69</v>
      </c>
      <c r="X38" s="52" t="s">
        <v>70</v>
      </c>
      <c r="Y38" s="53" t="s">
        <v>71</v>
      </c>
      <c r="AA38" s="706"/>
      <c r="AB38" s="704"/>
      <c r="AC38" s="704"/>
    </row>
    <row r="39" spans="10:29" x14ac:dyDescent="0.25">
      <c r="J39" s="49">
        <v>1</v>
      </c>
      <c r="K39" s="54" t="str">
        <f>+K30</f>
        <v/>
      </c>
      <c r="M39" s="56">
        <f>+M4*$F4</f>
        <v>0</v>
      </c>
      <c r="N39" s="56">
        <f t="shared" ref="N39:X39" si="35">+N4*$F4</f>
        <v>0</v>
      </c>
      <c r="O39" s="56">
        <f t="shared" si="35"/>
        <v>0</v>
      </c>
      <c r="P39" s="56">
        <f t="shared" si="35"/>
        <v>0</v>
      </c>
      <c r="Q39" s="56">
        <f t="shared" si="35"/>
        <v>0</v>
      </c>
      <c r="R39" s="56">
        <f t="shared" si="35"/>
        <v>0</v>
      </c>
      <c r="S39" s="56">
        <f t="shared" si="35"/>
        <v>0</v>
      </c>
      <c r="T39" s="56">
        <f t="shared" si="35"/>
        <v>0</v>
      </c>
      <c r="U39" s="56">
        <f t="shared" si="35"/>
        <v>0</v>
      </c>
      <c r="V39" s="56">
        <f t="shared" si="35"/>
        <v>0</v>
      </c>
      <c r="W39" s="56">
        <f t="shared" si="35"/>
        <v>0</v>
      </c>
      <c r="X39" s="56">
        <f t="shared" si="35"/>
        <v>0</v>
      </c>
      <c r="Y39" s="55">
        <f>SUM(M39:X39)</f>
        <v>0</v>
      </c>
      <c r="AA39" s="58">
        <f>+Y39/360*I4</f>
        <v>0</v>
      </c>
      <c r="AB39" s="674">
        <f>+AA39+(AA39*H4/100)</f>
        <v>0</v>
      </c>
      <c r="AC39" s="674"/>
    </row>
    <row r="40" spans="10:29" x14ac:dyDescent="0.25">
      <c r="J40" s="49">
        <v>2</v>
      </c>
      <c r="K40" s="54" t="str">
        <f t="shared" ref="K40:K43" si="36">+K31</f>
        <v/>
      </c>
      <c r="M40" s="56">
        <f>+M5*$F5</f>
        <v>0</v>
      </c>
      <c r="N40" s="56">
        <f t="shared" ref="N40:X40" si="37">+N5*$F5</f>
        <v>0</v>
      </c>
      <c r="O40" s="56">
        <f t="shared" si="37"/>
        <v>0</v>
      </c>
      <c r="P40" s="56">
        <f t="shared" si="37"/>
        <v>0</v>
      </c>
      <c r="Q40" s="56">
        <f t="shared" si="37"/>
        <v>0</v>
      </c>
      <c r="R40" s="56">
        <f t="shared" si="37"/>
        <v>0</v>
      </c>
      <c r="S40" s="56">
        <f t="shared" si="37"/>
        <v>0</v>
      </c>
      <c r="T40" s="56">
        <f t="shared" si="37"/>
        <v>0</v>
      </c>
      <c r="U40" s="56">
        <f t="shared" si="37"/>
        <v>0</v>
      </c>
      <c r="V40" s="56">
        <f t="shared" si="37"/>
        <v>0</v>
      </c>
      <c r="W40" s="56">
        <f t="shared" si="37"/>
        <v>0</v>
      </c>
      <c r="X40" s="56">
        <f t="shared" si="37"/>
        <v>0</v>
      </c>
      <c r="Y40" s="55">
        <f t="shared" ref="Y40:Y43" si="38">SUM(M40:X40)</f>
        <v>0</v>
      </c>
      <c r="AA40" s="58">
        <f t="shared" ref="AA40:AA43" si="39">+Y40/360*I5</f>
        <v>0</v>
      </c>
      <c r="AB40" s="674">
        <f t="shared" ref="AB40:AB43" si="40">+AA40+(AA40*H5/100)</f>
        <v>0</v>
      </c>
      <c r="AC40" s="674"/>
    </row>
    <row r="41" spans="10:29" x14ac:dyDescent="0.25">
      <c r="J41" s="49">
        <v>3</v>
      </c>
      <c r="K41" s="54" t="str">
        <f t="shared" si="36"/>
        <v/>
      </c>
      <c r="M41" s="56">
        <f>+M6*$F6</f>
        <v>0</v>
      </c>
      <c r="N41" s="56">
        <f t="shared" ref="N41:X41" si="41">+N6*$F6</f>
        <v>0</v>
      </c>
      <c r="O41" s="56">
        <f t="shared" si="41"/>
        <v>0</v>
      </c>
      <c r="P41" s="56">
        <f t="shared" si="41"/>
        <v>0</v>
      </c>
      <c r="Q41" s="56">
        <f t="shared" si="41"/>
        <v>0</v>
      </c>
      <c r="R41" s="56">
        <f t="shared" si="41"/>
        <v>0</v>
      </c>
      <c r="S41" s="56">
        <f t="shared" si="41"/>
        <v>0</v>
      </c>
      <c r="T41" s="56">
        <f t="shared" si="41"/>
        <v>0</v>
      </c>
      <c r="U41" s="56">
        <f t="shared" si="41"/>
        <v>0</v>
      </c>
      <c r="V41" s="56">
        <f t="shared" si="41"/>
        <v>0</v>
      </c>
      <c r="W41" s="56">
        <f t="shared" si="41"/>
        <v>0</v>
      </c>
      <c r="X41" s="56">
        <f t="shared" si="41"/>
        <v>0</v>
      </c>
      <c r="Y41" s="55">
        <f t="shared" si="38"/>
        <v>0</v>
      </c>
      <c r="AA41" s="58">
        <f t="shared" si="39"/>
        <v>0</v>
      </c>
      <c r="AB41" s="674">
        <f t="shared" si="40"/>
        <v>0</v>
      </c>
      <c r="AC41" s="674"/>
    </row>
    <row r="42" spans="10:29" x14ac:dyDescent="0.25">
      <c r="J42" s="49">
        <v>4</v>
      </c>
      <c r="K42" s="54" t="str">
        <f t="shared" si="36"/>
        <v/>
      </c>
      <c r="M42" s="56">
        <f>+M7*$F7</f>
        <v>0</v>
      </c>
      <c r="N42" s="56">
        <f t="shared" ref="N42:X42" si="42">+N7*$F7</f>
        <v>0</v>
      </c>
      <c r="O42" s="56">
        <f t="shared" si="42"/>
        <v>0</v>
      </c>
      <c r="P42" s="56">
        <f t="shared" si="42"/>
        <v>0</v>
      </c>
      <c r="Q42" s="56">
        <f t="shared" si="42"/>
        <v>0</v>
      </c>
      <c r="R42" s="56">
        <f t="shared" si="42"/>
        <v>0</v>
      </c>
      <c r="S42" s="56">
        <f t="shared" si="42"/>
        <v>0</v>
      </c>
      <c r="T42" s="56">
        <f t="shared" si="42"/>
        <v>0</v>
      </c>
      <c r="U42" s="56">
        <f t="shared" si="42"/>
        <v>0</v>
      </c>
      <c r="V42" s="56">
        <f t="shared" si="42"/>
        <v>0</v>
      </c>
      <c r="W42" s="56">
        <f t="shared" si="42"/>
        <v>0</v>
      </c>
      <c r="X42" s="56">
        <f t="shared" si="42"/>
        <v>0</v>
      </c>
      <c r="Y42" s="55">
        <f t="shared" si="38"/>
        <v>0</v>
      </c>
      <c r="AA42" s="58">
        <f t="shared" si="39"/>
        <v>0</v>
      </c>
      <c r="AB42" s="674">
        <f t="shared" si="40"/>
        <v>0</v>
      </c>
      <c r="AC42" s="674"/>
    </row>
    <row r="43" spans="10:29" x14ac:dyDescent="0.25">
      <c r="J43" s="49">
        <v>5</v>
      </c>
      <c r="K43" s="54" t="str">
        <f t="shared" si="36"/>
        <v/>
      </c>
      <c r="M43" s="56">
        <f>+M8*$F8</f>
        <v>0</v>
      </c>
      <c r="N43" s="56">
        <f t="shared" ref="N43:X43" si="43">+N8*$F8</f>
        <v>0</v>
      </c>
      <c r="O43" s="56">
        <f t="shared" si="43"/>
        <v>0</v>
      </c>
      <c r="P43" s="56">
        <f t="shared" si="43"/>
        <v>0</v>
      </c>
      <c r="Q43" s="56">
        <f t="shared" si="43"/>
        <v>0</v>
      </c>
      <c r="R43" s="56">
        <f t="shared" si="43"/>
        <v>0</v>
      </c>
      <c r="S43" s="56">
        <f t="shared" si="43"/>
        <v>0</v>
      </c>
      <c r="T43" s="56">
        <f t="shared" si="43"/>
        <v>0</v>
      </c>
      <c r="U43" s="56">
        <f t="shared" si="43"/>
        <v>0</v>
      </c>
      <c r="V43" s="56">
        <f t="shared" si="43"/>
        <v>0</v>
      </c>
      <c r="W43" s="56">
        <f t="shared" si="43"/>
        <v>0</v>
      </c>
      <c r="X43" s="56">
        <f t="shared" si="43"/>
        <v>0</v>
      </c>
      <c r="Y43" s="55">
        <f t="shared" si="38"/>
        <v>0</v>
      </c>
      <c r="AA43" s="58">
        <f t="shared" si="39"/>
        <v>0</v>
      </c>
      <c r="AB43" s="674">
        <f t="shared" si="40"/>
        <v>0</v>
      </c>
      <c r="AC43" s="674"/>
    </row>
    <row r="44" spans="10:29" ht="21.6" customHeight="1" x14ac:dyDescent="0.25">
      <c r="J44" s="692" t="s">
        <v>77</v>
      </c>
      <c r="K44" s="692"/>
      <c r="M44" s="57">
        <f>SUM(M39:M43)</f>
        <v>0</v>
      </c>
      <c r="N44" s="57">
        <f t="shared" ref="N44:X44" si="44">SUM(N39:N43)</f>
        <v>0</v>
      </c>
      <c r="O44" s="57">
        <f t="shared" si="44"/>
        <v>0</v>
      </c>
      <c r="P44" s="57">
        <f t="shared" si="44"/>
        <v>0</v>
      </c>
      <c r="Q44" s="57">
        <f t="shared" si="44"/>
        <v>0</v>
      </c>
      <c r="R44" s="57">
        <f t="shared" si="44"/>
        <v>0</v>
      </c>
      <c r="S44" s="57">
        <f t="shared" si="44"/>
        <v>0</v>
      </c>
      <c r="T44" s="57">
        <f t="shared" si="44"/>
        <v>0</v>
      </c>
      <c r="U44" s="57">
        <f t="shared" si="44"/>
        <v>0</v>
      </c>
      <c r="V44" s="57">
        <f t="shared" si="44"/>
        <v>0</v>
      </c>
      <c r="W44" s="57">
        <f t="shared" si="44"/>
        <v>0</v>
      </c>
      <c r="X44" s="57">
        <f t="shared" si="44"/>
        <v>0</v>
      </c>
      <c r="Y44" s="55">
        <f>SUM(Y39:Y43)</f>
        <v>0</v>
      </c>
      <c r="AA44" s="55">
        <f>SUM(AA39:AA43)</f>
        <v>0</v>
      </c>
      <c r="AB44" s="705">
        <f t="shared" ref="AB44" si="45">SUM(AB39:AB43)</f>
        <v>0</v>
      </c>
      <c r="AC44" s="705"/>
    </row>
    <row r="46" spans="10:29" ht="28.9" customHeight="1" x14ac:dyDescent="0.25">
      <c r="J46" s="702" t="s">
        <v>53</v>
      </c>
      <c r="K46" s="702"/>
      <c r="M46" s="702" t="s">
        <v>82</v>
      </c>
      <c r="N46" s="702"/>
      <c r="O46" s="702"/>
      <c r="P46" s="702"/>
      <c r="Q46" s="702"/>
      <c r="R46" s="702"/>
      <c r="S46" s="702"/>
      <c r="T46" s="702"/>
      <c r="U46" s="702"/>
      <c r="V46" s="702"/>
      <c r="W46" s="702"/>
      <c r="X46" s="702"/>
      <c r="Y46" s="702"/>
    </row>
    <row r="47" spans="10:29" ht="15.75" x14ac:dyDescent="0.25">
      <c r="J47" s="50" t="s">
        <v>54</v>
      </c>
      <c r="K47" s="50" t="s">
        <v>5</v>
      </c>
      <c r="M47" s="51" t="s">
        <v>59</v>
      </c>
      <c r="N47" s="52" t="s">
        <v>60</v>
      </c>
      <c r="O47" s="51" t="s">
        <v>61</v>
      </c>
      <c r="P47" s="52" t="s">
        <v>62</v>
      </c>
      <c r="Q47" s="51" t="s">
        <v>63</v>
      </c>
      <c r="R47" s="52" t="s">
        <v>64</v>
      </c>
      <c r="S47" s="51" t="s">
        <v>65</v>
      </c>
      <c r="T47" s="52" t="s">
        <v>66</v>
      </c>
      <c r="U47" s="51" t="s">
        <v>67</v>
      </c>
      <c r="V47" s="52" t="s">
        <v>68</v>
      </c>
      <c r="W47" s="51" t="s">
        <v>69</v>
      </c>
      <c r="X47" s="52" t="s">
        <v>70</v>
      </c>
      <c r="Y47" s="53" t="s">
        <v>71</v>
      </c>
    </row>
    <row r="48" spans="10:29" x14ac:dyDescent="0.25">
      <c r="J48" s="49">
        <v>1</v>
      </c>
      <c r="K48" s="54" t="str">
        <f>+K39</f>
        <v/>
      </c>
      <c r="M48" s="56">
        <f t="shared" ref="M48:X48" si="46">+M39*$H4/100</f>
        <v>0</v>
      </c>
      <c r="N48" s="56">
        <f t="shared" si="46"/>
        <v>0</v>
      </c>
      <c r="O48" s="56">
        <f t="shared" si="46"/>
        <v>0</v>
      </c>
      <c r="P48" s="56">
        <f t="shared" si="46"/>
        <v>0</v>
      </c>
      <c r="Q48" s="56">
        <f t="shared" si="46"/>
        <v>0</v>
      </c>
      <c r="R48" s="56">
        <f t="shared" si="46"/>
        <v>0</v>
      </c>
      <c r="S48" s="56">
        <f t="shared" si="46"/>
        <v>0</v>
      </c>
      <c r="T48" s="56">
        <f t="shared" si="46"/>
        <v>0</v>
      </c>
      <c r="U48" s="56">
        <f t="shared" si="46"/>
        <v>0</v>
      </c>
      <c r="V48" s="56">
        <f t="shared" si="46"/>
        <v>0</v>
      </c>
      <c r="W48" s="56">
        <f t="shared" si="46"/>
        <v>0</v>
      </c>
      <c r="X48" s="56">
        <f t="shared" si="46"/>
        <v>0</v>
      </c>
      <c r="Y48" s="55">
        <f>SUM(M48:X48)</f>
        <v>0</v>
      </c>
    </row>
    <row r="49" spans="10:30" x14ac:dyDescent="0.25">
      <c r="J49" s="49">
        <v>2</v>
      </c>
      <c r="K49" s="54" t="str">
        <f t="shared" ref="K49:K52" si="47">+K40</f>
        <v/>
      </c>
      <c r="M49" s="56">
        <f t="shared" ref="M49:X49" si="48">+M40*$H5/100</f>
        <v>0</v>
      </c>
      <c r="N49" s="56">
        <f t="shared" si="48"/>
        <v>0</v>
      </c>
      <c r="O49" s="56">
        <f t="shared" si="48"/>
        <v>0</v>
      </c>
      <c r="P49" s="56">
        <f t="shared" si="48"/>
        <v>0</v>
      </c>
      <c r="Q49" s="56">
        <f t="shared" si="48"/>
        <v>0</v>
      </c>
      <c r="R49" s="56">
        <f t="shared" si="48"/>
        <v>0</v>
      </c>
      <c r="S49" s="56">
        <f t="shared" si="48"/>
        <v>0</v>
      </c>
      <c r="T49" s="56">
        <f t="shared" si="48"/>
        <v>0</v>
      </c>
      <c r="U49" s="56">
        <f t="shared" si="48"/>
        <v>0</v>
      </c>
      <c r="V49" s="56">
        <f t="shared" si="48"/>
        <v>0</v>
      </c>
      <c r="W49" s="56">
        <f t="shared" si="48"/>
        <v>0</v>
      </c>
      <c r="X49" s="56">
        <f t="shared" si="48"/>
        <v>0</v>
      </c>
      <c r="Y49" s="55">
        <f t="shared" ref="Y49:Y52" si="49">SUM(M49:X49)</f>
        <v>0</v>
      </c>
    </row>
    <row r="50" spans="10:30" x14ac:dyDescent="0.25">
      <c r="J50" s="49">
        <v>3</v>
      </c>
      <c r="K50" s="54" t="str">
        <f t="shared" si="47"/>
        <v/>
      </c>
      <c r="M50" s="56">
        <f t="shared" ref="M50:X50" si="50">+M41*$H6/100</f>
        <v>0</v>
      </c>
      <c r="N50" s="56">
        <f t="shared" si="50"/>
        <v>0</v>
      </c>
      <c r="O50" s="56">
        <f t="shared" si="50"/>
        <v>0</v>
      </c>
      <c r="P50" s="56">
        <f t="shared" si="50"/>
        <v>0</v>
      </c>
      <c r="Q50" s="56">
        <f t="shared" si="50"/>
        <v>0</v>
      </c>
      <c r="R50" s="56">
        <f t="shared" si="50"/>
        <v>0</v>
      </c>
      <c r="S50" s="56">
        <f t="shared" si="50"/>
        <v>0</v>
      </c>
      <c r="T50" s="56">
        <f t="shared" si="50"/>
        <v>0</v>
      </c>
      <c r="U50" s="56">
        <f t="shared" si="50"/>
        <v>0</v>
      </c>
      <c r="V50" s="56">
        <f t="shared" si="50"/>
        <v>0</v>
      </c>
      <c r="W50" s="56">
        <f t="shared" si="50"/>
        <v>0</v>
      </c>
      <c r="X50" s="56">
        <f t="shared" si="50"/>
        <v>0</v>
      </c>
      <c r="Y50" s="55">
        <f t="shared" si="49"/>
        <v>0</v>
      </c>
    </row>
    <row r="51" spans="10:30" x14ac:dyDescent="0.25">
      <c r="J51" s="49">
        <v>4</v>
      </c>
      <c r="K51" s="54" t="str">
        <f t="shared" si="47"/>
        <v/>
      </c>
      <c r="M51" s="56">
        <f t="shared" ref="M51:X51" si="51">+M42*$H7/100</f>
        <v>0</v>
      </c>
      <c r="N51" s="56">
        <f t="shared" si="51"/>
        <v>0</v>
      </c>
      <c r="O51" s="56">
        <f t="shared" si="51"/>
        <v>0</v>
      </c>
      <c r="P51" s="56">
        <f t="shared" si="51"/>
        <v>0</v>
      </c>
      <c r="Q51" s="56">
        <f t="shared" si="51"/>
        <v>0</v>
      </c>
      <c r="R51" s="56">
        <f t="shared" si="51"/>
        <v>0</v>
      </c>
      <c r="S51" s="56">
        <f t="shared" si="51"/>
        <v>0</v>
      </c>
      <c r="T51" s="56">
        <f t="shared" si="51"/>
        <v>0</v>
      </c>
      <c r="U51" s="56">
        <f t="shared" si="51"/>
        <v>0</v>
      </c>
      <c r="V51" s="56">
        <f t="shared" si="51"/>
        <v>0</v>
      </c>
      <c r="W51" s="56">
        <f t="shared" si="51"/>
        <v>0</v>
      </c>
      <c r="X51" s="56">
        <f t="shared" si="51"/>
        <v>0</v>
      </c>
      <c r="Y51" s="55">
        <f t="shared" si="49"/>
        <v>0</v>
      </c>
    </row>
    <row r="52" spans="10:30" x14ac:dyDescent="0.25">
      <c r="J52" s="49">
        <v>5</v>
      </c>
      <c r="K52" s="54" t="str">
        <f t="shared" si="47"/>
        <v/>
      </c>
      <c r="M52" s="56">
        <f t="shared" ref="M52:X52" si="52">+M43*$H8/100</f>
        <v>0</v>
      </c>
      <c r="N52" s="56">
        <f t="shared" si="52"/>
        <v>0</v>
      </c>
      <c r="O52" s="56">
        <f t="shared" si="52"/>
        <v>0</v>
      </c>
      <c r="P52" s="56">
        <f t="shared" si="52"/>
        <v>0</v>
      </c>
      <c r="Q52" s="56">
        <f t="shared" si="52"/>
        <v>0</v>
      </c>
      <c r="R52" s="56">
        <f t="shared" si="52"/>
        <v>0</v>
      </c>
      <c r="S52" s="56">
        <f t="shared" si="52"/>
        <v>0</v>
      </c>
      <c r="T52" s="56">
        <f t="shared" si="52"/>
        <v>0</v>
      </c>
      <c r="U52" s="56">
        <f t="shared" si="52"/>
        <v>0</v>
      </c>
      <c r="V52" s="56">
        <f t="shared" si="52"/>
        <v>0</v>
      </c>
      <c r="W52" s="56">
        <f t="shared" si="52"/>
        <v>0</v>
      </c>
      <c r="X52" s="56">
        <f t="shared" si="52"/>
        <v>0</v>
      </c>
      <c r="Y52" s="55">
        <f t="shared" si="49"/>
        <v>0</v>
      </c>
    </row>
    <row r="53" spans="10:30" ht="15.75" x14ac:dyDescent="0.25">
      <c r="J53" s="692" t="s">
        <v>77</v>
      </c>
      <c r="K53" s="692"/>
      <c r="M53" s="57">
        <f>SUM(M48:M52)</f>
        <v>0</v>
      </c>
      <c r="N53" s="57">
        <f t="shared" ref="N53:X53" si="53">SUM(N48:N52)</f>
        <v>0</v>
      </c>
      <c r="O53" s="57">
        <f t="shared" si="53"/>
        <v>0</v>
      </c>
      <c r="P53" s="57">
        <f t="shared" si="53"/>
        <v>0</v>
      </c>
      <c r="Q53" s="57">
        <f t="shared" si="53"/>
        <v>0</v>
      </c>
      <c r="R53" s="57">
        <f t="shared" si="53"/>
        <v>0</v>
      </c>
      <c r="S53" s="57">
        <f t="shared" si="53"/>
        <v>0</v>
      </c>
      <c r="T53" s="57">
        <f t="shared" si="53"/>
        <v>0</v>
      </c>
      <c r="U53" s="57">
        <f t="shared" si="53"/>
        <v>0</v>
      </c>
      <c r="V53" s="57">
        <f t="shared" si="53"/>
        <v>0</v>
      </c>
      <c r="W53" s="57">
        <f t="shared" si="53"/>
        <v>0</v>
      </c>
      <c r="X53" s="57">
        <f t="shared" si="53"/>
        <v>0</v>
      </c>
      <c r="Y53" s="55">
        <f>SUM(Y48:Y52)</f>
        <v>0</v>
      </c>
    </row>
    <row r="55" spans="10:30" ht="28.9" customHeight="1" x14ac:dyDescent="0.25">
      <c r="J55" s="693" t="s">
        <v>53</v>
      </c>
      <c r="K55" s="693"/>
      <c r="M55" s="693" t="s">
        <v>83</v>
      </c>
      <c r="N55" s="693"/>
      <c r="O55" s="693"/>
      <c r="P55" s="693"/>
      <c r="Q55" s="693"/>
      <c r="R55" s="693"/>
      <c r="S55" s="693"/>
      <c r="T55" s="693"/>
      <c r="U55" s="693"/>
      <c r="V55" s="693"/>
      <c r="W55" s="693"/>
      <c r="X55" s="693"/>
      <c r="Y55" s="693"/>
    </row>
    <row r="56" spans="10:30" ht="15.75" x14ac:dyDescent="0.25">
      <c r="J56" s="50" t="s">
        <v>54</v>
      </c>
      <c r="K56" s="50" t="s">
        <v>5</v>
      </c>
      <c r="M56" s="51" t="s">
        <v>59</v>
      </c>
      <c r="N56" s="52" t="s">
        <v>60</v>
      </c>
      <c r="O56" s="51" t="s">
        <v>61</v>
      </c>
      <c r="P56" s="52" t="s">
        <v>62</v>
      </c>
      <c r="Q56" s="51" t="s">
        <v>63</v>
      </c>
      <c r="R56" s="52" t="s">
        <v>64</v>
      </c>
      <c r="S56" s="51" t="s">
        <v>65</v>
      </c>
      <c r="T56" s="52" t="s">
        <v>66</v>
      </c>
      <c r="U56" s="51" t="s">
        <v>67</v>
      </c>
      <c r="V56" s="52" t="s">
        <v>68</v>
      </c>
      <c r="W56" s="51" t="s">
        <v>69</v>
      </c>
      <c r="X56" s="52" t="s">
        <v>70</v>
      </c>
      <c r="Y56" s="53" t="s">
        <v>71</v>
      </c>
    </row>
    <row r="57" spans="10:30" x14ac:dyDescent="0.25">
      <c r="J57" s="49">
        <v>1</v>
      </c>
      <c r="K57" s="54" t="str">
        <f>+K48</f>
        <v/>
      </c>
      <c r="M57" s="56">
        <f t="shared" ref="M57:X57" si="54">+M39+M48</f>
        <v>0</v>
      </c>
      <c r="N57" s="56">
        <f t="shared" si="54"/>
        <v>0</v>
      </c>
      <c r="O57" s="56">
        <f t="shared" si="54"/>
        <v>0</v>
      </c>
      <c r="P57" s="56">
        <f t="shared" si="54"/>
        <v>0</v>
      </c>
      <c r="Q57" s="56">
        <f t="shared" si="54"/>
        <v>0</v>
      </c>
      <c r="R57" s="56">
        <f t="shared" si="54"/>
        <v>0</v>
      </c>
      <c r="S57" s="56">
        <f t="shared" si="54"/>
        <v>0</v>
      </c>
      <c r="T57" s="56">
        <f t="shared" si="54"/>
        <v>0</v>
      </c>
      <c r="U57" s="56">
        <f t="shared" si="54"/>
        <v>0</v>
      </c>
      <c r="V57" s="56">
        <f t="shared" si="54"/>
        <v>0</v>
      </c>
      <c r="W57" s="56">
        <f t="shared" si="54"/>
        <v>0</v>
      </c>
      <c r="X57" s="56">
        <f t="shared" si="54"/>
        <v>0</v>
      </c>
      <c r="Y57" s="55">
        <f>SUM(M57:X57)</f>
        <v>0</v>
      </c>
    </row>
    <row r="58" spans="10:30" x14ac:dyDescent="0.25">
      <c r="J58" s="49">
        <v>2</v>
      </c>
      <c r="K58" s="54" t="str">
        <f t="shared" ref="K58:K61" si="55">+K49</f>
        <v/>
      </c>
      <c r="M58" s="56">
        <f t="shared" ref="M58:X61" si="56">+M40+M49</f>
        <v>0</v>
      </c>
      <c r="N58" s="56">
        <f t="shared" si="56"/>
        <v>0</v>
      </c>
      <c r="O58" s="56">
        <f t="shared" si="56"/>
        <v>0</v>
      </c>
      <c r="P58" s="56">
        <f t="shared" si="56"/>
        <v>0</v>
      </c>
      <c r="Q58" s="56">
        <f t="shared" si="56"/>
        <v>0</v>
      </c>
      <c r="R58" s="56">
        <f t="shared" si="56"/>
        <v>0</v>
      </c>
      <c r="S58" s="56">
        <f t="shared" si="56"/>
        <v>0</v>
      </c>
      <c r="T58" s="56">
        <f t="shared" si="56"/>
        <v>0</v>
      </c>
      <c r="U58" s="56">
        <f t="shared" si="56"/>
        <v>0</v>
      </c>
      <c r="V58" s="56">
        <f t="shared" si="56"/>
        <v>0</v>
      </c>
      <c r="W58" s="56">
        <f t="shared" si="56"/>
        <v>0</v>
      </c>
      <c r="X58" s="56">
        <f t="shared" si="56"/>
        <v>0</v>
      </c>
      <c r="Y58" s="55">
        <f t="shared" ref="Y58:Y61" si="57">SUM(M58:X58)</f>
        <v>0</v>
      </c>
    </row>
    <row r="59" spans="10:30" x14ac:dyDescent="0.25">
      <c r="J59" s="49">
        <v>3</v>
      </c>
      <c r="K59" s="54" t="str">
        <f t="shared" si="55"/>
        <v/>
      </c>
      <c r="M59" s="56">
        <f t="shared" si="56"/>
        <v>0</v>
      </c>
      <c r="N59" s="56">
        <f t="shared" si="56"/>
        <v>0</v>
      </c>
      <c r="O59" s="56">
        <f t="shared" si="56"/>
        <v>0</v>
      </c>
      <c r="P59" s="56">
        <f t="shared" si="56"/>
        <v>0</v>
      </c>
      <c r="Q59" s="56">
        <f t="shared" si="56"/>
        <v>0</v>
      </c>
      <c r="R59" s="56">
        <f t="shared" si="56"/>
        <v>0</v>
      </c>
      <c r="S59" s="56">
        <f t="shared" si="56"/>
        <v>0</v>
      </c>
      <c r="T59" s="56">
        <f t="shared" si="56"/>
        <v>0</v>
      </c>
      <c r="U59" s="56">
        <f t="shared" si="56"/>
        <v>0</v>
      </c>
      <c r="V59" s="56">
        <f t="shared" si="56"/>
        <v>0</v>
      </c>
      <c r="W59" s="56">
        <f t="shared" si="56"/>
        <v>0</v>
      </c>
      <c r="X59" s="56">
        <f t="shared" si="56"/>
        <v>0</v>
      </c>
      <c r="Y59" s="55">
        <f t="shared" si="57"/>
        <v>0</v>
      </c>
    </row>
    <row r="60" spans="10:30" x14ac:dyDescent="0.25">
      <c r="J60" s="49">
        <v>4</v>
      </c>
      <c r="K60" s="54" t="str">
        <f t="shared" si="55"/>
        <v/>
      </c>
      <c r="M60" s="56">
        <f t="shared" si="56"/>
        <v>0</v>
      </c>
      <c r="N60" s="56">
        <f t="shared" si="56"/>
        <v>0</v>
      </c>
      <c r="O60" s="56">
        <f t="shared" si="56"/>
        <v>0</v>
      </c>
      <c r="P60" s="56">
        <f t="shared" si="56"/>
        <v>0</v>
      </c>
      <c r="Q60" s="56">
        <f t="shared" si="56"/>
        <v>0</v>
      </c>
      <c r="R60" s="56">
        <f t="shared" si="56"/>
        <v>0</v>
      </c>
      <c r="S60" s="56">
        <f t="shared" si="56"/>
        <v>0</v>
      </c>
      <c r="T60" s="56">
        <f t="shared" si="56"/>
        <v>0</v>
      </c>
      <c r="U60" s="56">
        <f t="shared" si="56"/>
        <v>0</v>
      </c>
      <c r="V60" s="56">
        <f t="shared" si="56"/>
        <v>0</v>
      </c>
      <c r="W60" s="56">
        <f t="shared" si="56"/>
        <v>0</v>
      </c>
      <c r="X60" s="56">
        <f t="shared" si="56"/>
        <v>0</v>
      </c>
      <c r="Y60" s="55">
        <f t="shared" si="57"/>
        <v>0</v>
      </c>
    </row>
    <row r="61" spans="10:30" x14ac:dyDescent="0.25">
      <c r="J61" s="49">
        <v>5</v>
      </c>
      <c r="K61" s="54" t="str">
        <f t="shared" si="55"/>
        <v/>
      </c>
      <c r="M61" s="56">
        <f t="shared" si="56"/>
        <v>0</v>
      </c>
      <c r="N61" s="56">
        <f t="shared" si="56"/>
        <v>0</v>
      </c>
      <c r="O61" s="56">
        <f t="shared" si="56"/>
        <v>0</v>
      </c>
      <c r="P61" s="56">
        <f t="shared" si="56"/>
        <v>0</v>
      </c>
      <c r="Q61" s="56">
        <f t="shared" si="56"/>
        <v>0</v>
      </c>
      <c r="R61" s="56">
        <f t="shared" si="56"/>
        <v>0</v>
      </c>
      <c r="S61" s="56">
        <f t="shared" si="56"/>
        <v>0</v>
      </c>
      <c r="T61" s="56">
        <f t="shared" si="56"/>
        <v>0</v>
      </c>
      <c r="U61" s="56">
        <f t="shared" si="56"/>
        <v>0</v>
      </c>
      <c r="V61" s="56">
        <f t="shared" si="56"/>
        <v>0</v>
      </c>
      <c r="W61" s="56">
        <f t="shared" si="56"/>
        <v>0</v>
      </c>
      <c r="X61" s="56">
        <f t="shared" si="56"/>
        <v>0</v>
      </c>
      <c r="Y61" s="55">
        <f t="shared" si="57"/>
        <v>0</v>
      </c>
    </row>
    <row r="62" spans="10:30" ht="15.75" x14ac:dyDescent="0.25">
      <c r="J62" s="692" t="s">
        <v>77</v>
      </c>
      <c r="K62" s="692"/>
      <c r="M62" s="57">
        <f>SUM(M57:M61)</f>
        <v>0</v>
      </c>
      <c r="N62" s="57">
        <f t="shared" ref="N62:X62" si="58">SUM(N57:N61)</f>
        <v>0</v>
      </c>
      <c r="O62" s="57">
        <f t="shared" si="58"/>
        <v>0</v>
      </c>
      <c r="P62" s="57">
        <f t="shared" si="58"/>
        <v>0</v>
      </c>
      <c r="Q62" s="57">
        <f t="shared" si="58"/>
        <v>0</v>
      </c>
      <c r="R62" s="57">
        <f t="shared" si="58"/>
        <v>0</v>
      </c>
      <c r="S62" s="57">
        <f t="shared" si="58"/>
        <v>0</v>
      </c>
      <c r="T62" s="57">
        <f t="shared" si="58"/>
        <v>0</v>
      </c>
      <c r="U62" s="57">
        <f t="shared" si="58"/>
        <v>0</v>
      </c>
      <c r="V62" s="57">
        <f t="shared" si="58"/>
        <v>0</v>
      </c>
      <c r="W62" s="57">
        <f t="shared" si="58"/>
        <v>0</v>
      </c>
      <c r="X62" s="57">
        <f t="shared" si="58"/>
        <v>0</v>
      </c>
      <c r="Y62" s="55">
        <f>SUM(Y57:Y61)</f>
        <v>0</v>
      </c>
    </row>
    <row r="64" spans="10:30" ht="25.9" customHeight="1" x14ac:dyDescent="0.25">
      <c r="J64" s="693" t="s">
        <v>53</v>
      </c>
      <c r="K64" s="693"/>
      <c r="M64" s="697" t="s">
        <v>312</v>
      </c>
      <c r="N64" s="697"/>
      <c r="O64" s="697"/>
      <c r="P64" s="697"/>
      <c r="Q64" s="697"/>
      <c r="R64" s="697"/>
      <c r="S64" s="697"/>
      <c r="T64" s="697"/>
      <c r="U64" s="697"/>
      <c r="V64" s="697"/>
      <c r="W64" s="697"/>
      <c r="X64" s="697"/>
      <c r="Y64" s="697"/>
      <c r="AA64" s="703" t="s">
        <v>88</v>
      </c>
      <c r="AB64" s="703"/>
      <c r="AC64" s="703"/>
      <c r="AD64" s="710" t="s">
        <v>422</v>
      </c>
    </row>
    <row r="65" spans="10:30" ht="15.75" x14ac:dyDescent="0.25">
      <c r="J65" s="50" t="s">
        <v>54</v>
      </c>
      <c r="K65" s="50" t="s">
        <v>5</v>
      </c>
      <c r="M65" s="51" t="s">
        <v>59</v>
      </c>
      <c r="N65" s="52" t="s">
        <v>60</v>
      </c>
      <c r="O65" s="51" t="s">
        <v>61</v>
      </c>
      <c r="P65" s="52" t="s">
        <v>62</v>
      </c>
      <c r="Q65" s="51" t="s">
        <v>63</v>
      </c>
      <c r="R65" s="52" t="s">
        <v>64</v>
      </c>
      <c r="S65" s="51" t="s">
        <v>65</v>
      </c>
      <c r="T65" s="52" t="s">
        <v>66</v>
      </c>
      <c r="U65" s="51" t="s">
        <v>67</v>
      </c>
      <c r="V65" s="52" t="s">
        <v>68</v>
      </c>
      <c r="W65" s="51" t="s">
        <v>69</v>
      </c>
      <c r="X65" s="52" t="s">
        <v>70</v>
      </c>
      <c r="Y65" s="53" t="s">
        <v>71</v>
      </c>
      <c r="AA65" s="51" t="s">
        <v>59</v>
      </c>
      <c r="AB65" s="52" t="s">
        <v>60</v>
      </c>
      <c r="AC65" s="51" t="s">
        <v>61</v>
      </c>
      <c r="AD65" s="710"/>
    </row>
    <row r="66" spans="10:30" x14ac:dyDescent="0.25">
      <c r="J66" s="212">
        <v>1</v>
      </c>
      <c r="K66" s="54" t="str">
        <f>+K57</f>
        <v/>
      </c>
      <c r="M66" s="62">
        <f>IF($J4&lt;=120,IF($J4&lt;=90,IF($J4&lt;=60,IF($J4&lt;=30,IF($J4&gt;=0,M57,0),0),0),0),0)</f>
        <v>0</v>
      </c>
      <c r="N66" s="62">
        <f>IF($J4&lt;=120,IF($J4&lt;=90,IF($J4&lt;=60,IF($J4&lt;=30,IF($J4&gt;=0,N57,0),M57),0),0),0)</f>
        <v>0</v>
      </c>
      <c r="O66" s="62">
        <f>IF($J4&lt;=120,IF($J4&lt;=90,IF($J4&lt;=60,IF($J4&lt;=30,IF($J4&gt;=0,O57,0),N57),M57),0),0)</f>
        <v>0</v>
      </c>
      <c r="P66" s="62">
        <f t="shared" ref="P66:X70" si="59">IF($J4&lt;=120,IF($J4&lt;=90,IF($J4&lt;=60,IF($J4&lt;=30,IF($J4&gt;=0,P57,0),O57),N57),M57),0)</f>
        <v>0</v>
      </c>
      <c r="Q66" s="62">
        <f t="shared" si="59"/>
        <v>0</v>
      </c>
      <c r="R66" s="62">
        <f t="shared" si="59"/>
        <v>0</v>
      </c>
      <c r="S66" s="62">
        <f t="shared" si="59"/>
        <v>0</v>
      </c>
      <c r="T66" s="62">
        <f t="shared" si="59"/>
        <v>0</v>
      </c>
      <c r="U66" s="62">
        <f t="shared" si="59"/>
        <v>0</v>
      </c>
      <c r="V66" s="62">
        <f t="shared" si="59"/>
        <v>0</v>
      </c>
      <c r="W66" s="62">
        <f t="shared" si="59"/>
        <v>0</v>
      </c>
      <c r="X66" s="62">
        <f t="shared" si="59"/>
        <v>0</v>
      </c>
      <c r="Y66" s="475">
        <f t="shared" ref="Y66:Y70" si="60">SUM(M66:X66)</f>
        <v>0</v>
      </c>
      <c r="Z66" s="64"/>
      <c r="AA66" s="62">
        <f>IF($J4&lt;=120,IF($J4&lt;=90,IF($J4&lt;=60,IF($J4&lt;=30,IF($J4&gt;=0,0,0),X57),W57),V57),0)</f>
        <v>0</v>
      </c>
      <c r="AB66" s="62">
        <f>IF($J4&lt;=120,IF($J4&lt;=90,IF($J4&lt;=60,IF($J4&lt;=30,IF($J4&gt;=0,0,0),0),X57),W57),0)</f>
        <v>0</v>
      </c>
      <c r="AC66" s="62">
        <f>IF($J4&lt;=120,IF($J4&lt;=90,IF($J4&lt;=60,IF($J4&lt;=30,IF($J4&gt;=0,0,0),0),0),X57),0)</f>
        <v>0</v>
      </c>
      <c r="AD66" s="252">
        <f>SUM(AA66:AC66)</f>
        <v>0</v>
      </c>
    </row>
    <row r="67" spans="10:30" x14ac:dyDescent="0.25">
      <c r="J67" s="212">
        <v>2</v>
      </c>
      <c r="K67" s="54" t="str">
        <f>+K58</f>
        <v/>
      </c>
      <c r="M67" s="62">
        <f>IF($J5&lt;=120,IF($J5&lt;=90,IF($J5&lt;=60,IF($J5&lt;=30,IF($J5&gt;=0,M58,0),0),0),0),0)</f>
        <v>0</v>
      </c>
      <c r="N67" s="62">
        <f>IF($J5&lt;=120,IF($J5&lt;=90,IF($J5&lt;=60,IF($J5&lt;=30,IF($J5&gt;=0,N58,0),M58),0),0),0)</f>
        <v>0</v>
      </c>
      <c r="O67" s="62">
        <f>IF($J5&lt;=120,IF($J5&lt;=90,IF($J5&lt;=60,IF($J5&lt;=30,IF($J5&gt;=0,O58,0),N58),M58),0),0)</f>
        <v>0</v>
      </c>
      <c r="P67" s="62">
        <f t="shared" si="59"/>
        <v>0</v>
      </c>
      <c r="Q67" s="62">
        <f t="shared" si="59"/>
        <v>0</v>
      </c>
      <c r="R67" s="62">
        <f t="shared" si="59"/>
        <v>0</v>
      </c>
      <c r="S67" s="62">
        <f t="shared" si="59"/>
        <v>0</v>
      </c>
      <c r="T67" s="62">
        <f t="shared" si="59"/>
        <v>0</v>
      </c>
      <c r="U67" s="62">
        <f t="shared" si="59"/>
        <v>0</v>
      </c>
      <c r="V67" s="62">
        <f t="shared" si="59"/>
        <v>0</v>
      </c>
      <c r="W67" s="62">
        <f t="shared" si="59"/>
        <v>0</v>
      </c>
      <c r="X67" s="62">
        <f t="shared" si="59"/>
        <v>0</v>
      </c>
      <c r="Y67" s="475">
        <f t="shared" si="60"/>
        <v>0</v>
      </c>
      <c r="Z67" s="64"/>
      <c r="AA67" s="62">
        <f>IF($J5&lt;=120,IF($J5&lt;=90,IF($J5&lt;=60,IF($J5&lt;=30,IF($J5&gt;=0,0,0),X58),W58),V58),0)</f>
        <v>0</v>
      </c>
      <c r="AB67" s="62">
        <f>IF($J5&lt;=120,IF($J5&lt;=90,IF($J5&lt;=60,IF($J5&lt;=30,IF($J5&gt;=0,0,0),0),X58),W58),0)</f>
        <v>0</v>
      </c>
      <c r="AC67" s="62">
        <f>IF($J5&lt;=120,IF($J5&lt;=90,IF($J5&lt;=60,IF($J5&lt;=30,IF($J5&gt;=0,0,0),0),0),X58),0)</f>
        <v>0</v>
      </c>
      <c r="AD67" s="252">
        <f t="shared" ref="AD67:AD70" si="61">SUM(AA67:AC67)</f>
        <v>0</v>
      </c>
    </row>
    <row r="68" spans="10:30" x14ac:dyDescent="0.25">
      <c r="J68" s="212">
        <v>3</v>
      </c>
      <c r="K68" s="54" t="str">
        <f>+K59</f>
        <v/>
      </c>
      <c r="M68" s="62">
        <f>IF($J6&lt;=120,IF($J6&lt;=90,IF($J6&lt;=60,IF($J6&lt;=30,IF($J6&gt;=0,M59,0),0),0),0),0)</f>
        <v>0</v>
      </c>
      <c r="N68" s="62">
        <f>IF($J6&lt;=120,IF($J6&lt;=90,IF($J6&lt;=60,IF($J6&lt;=30,IF($J6&gt;=0,N59,0),M59),0),0),0)</f>
        <v>0</v>
      </c>
      <c r="O68" s="62">
        <f>IF($J6&lt;=120,IF($J6&lt;=90,IF($J6&lt;=60,IF($J6&lt;=30,IF($J6&gt;=0,O59,0),N59),M59),0),0)</f>
        <v>0</v>
      </c>
      <c r="P68" s="62">
        <f t="shared" si="59"/>
        <v>0</v>
      </c>
      <c r="Q68" s="62">
        <f t="shared" si="59"/>
        <v>0</v>
      </c>
      <c r="R68" s="62">
        <f t="shared" si="59"/>
        <v>0</v>
      </c>
      <c r="S68" s="62">
        <f t="shared" si="59"/>
        <v>0</v>
      </c>
      <c r="T68" s="62">
        <f t="shared" si="59"/>
        <v>0</v>
      </c>
      <c r="U68" s="62">
        <f t="shared" si="59"/>
        <v>0</v>
      </c>
      <c r="V68" s="62">
        <f t="shared" si="59"/>
        <v>0</v>
      </c>
      <c r="W68" s="62">
        <f t="shared" si="59"/>
        <v>0</v>
      </c>
      <c r="X68" s="62">
        <f t="shared" si="59"/>
        <v>0</v>
      </c>
      <c r="Y68" s="475">
        <f t="shared" si="60"/>
        <v>0</v>
      </c>
      <c r="Z68" s="64"/>
      <c r="AA68" s="62">
        <f>IF($J6&lt;=120,IF($J6&lt;=90,IF($J6&lt;=60,IF($J6&lt;=30,IF($J6&gt;=0,0,0),X59),W59),V59),0)</f>
        <v>0</v>
      </c>
      <c r="AB68" s="62">
        <f>IF($J6&lt;=120,IF($J6&lt;=90,IF($J6&lt;=60,IF($J6&lt;=30,IF($J6&gt;=0,0,0),0),X59),W59),0)</f>
        <v>0</v>
      </c>
      <c r="AC68" s="62">
        <f>IF($J6&lt;=120,IF($J6&lt;=90,IF($J6&lt;=60,IF($J6&lt;=30,IF($J6&gt;=0,0,0),0),0),X59),0)</f>
        <v>0</v>
      </c>
      <c r="AD68" s="252">
        <f t="shared" si="61"/>
        <v>0</v>
      </c>
    </row>
    <row r="69" spans="10:30" x14ac:dyDescent="0.25">
      <c r="J69" s="212">
        <v>4</v>
      </c>
      <c r="K69" s="54" t="str">
        <f>+K60</f>
        <v/>
      </c>
      <c r="M69" s="62">
        <f>IF($J7&lt;=120,IF($J7&lt;=90,IF($J7&lt;=60,IF($J7&lt;=30,IF($J7&gt;=0,M60,0),0),0),0),0)</f>
        <v>0</v>
      </c>
      <c r="N69" s="62">
        <f>IF($J7&lt;=120,IF($J7&lt;=90,IF($J7&lt;=60,IF($J7&lt;=30,IF($J7&gt;=0,N60,0),M60),0),0),0)</f>
        <v>0</v>
      </c>
      <c r="O69" s="62">
        <f>IF($J7&lt;=120,IF($J7&lt;=90,IF($J7&lt;=60,IF($J7&lt;=30,IF($J7&gt;=0,O60,0),N60),M60),0),0)</f>
        <v>0</v>
      </c>
      <c r="P69" s="62">
        <f t="shared" si="59"/>
        <v>0</v>
      </c>
      <c r="Q69" s="62">
        <f t="shared" si="59"/>
        <v>0</v>
      </c>
      <c r="R69" s="62">
        <f t="shared" si="59"/>
        <v>0</v>
      </c>
      <c r="S69" s="62">
        <f t="shared" si="59"/>
        <v>0</v>
      </c>
      <c r="T69" s="62">
        <f t="shared" si="59"/>
        <v>0</v>
      </c>
      <c r="U69" s="62">
        <f t="shared" si="59"/>
        <v>0</v>
      </c>
      <c r="V69" s="62">
        <f t="shared" si="59"/>
        <v>0</v>
      </c>
      <c r="W69" s="62">
        <f t="shared" si="59"/>
        <v>0</v>
      </c>
      <c r="X69" s="62">
        <f t="shared" si="59"/>
        <v>0</v>
      </c>
      <c r="Y69" s="475">
        <f t="shared" si="60"/>
        <v>0</v>
      </c>
      <c r="Z69" s="64"/>
      <c r="AA69" s="62">
        <f>IF($J7&lt;=120,IF($J7&lt;=90,IF($J7&lt;=60,IF($J7&lt;=30,IF($J7&gt;=0,0,0),X60),W60),V60),0)</f>
        <v>0</v>
      </c>
      <c r="AB69" s="62">
        <f>IF($J7&lt;=120,IF($J7&lt;=90,IF($J7&lt;=60,IF($J7&lt;=30,IF($J7&gt;=0,0,0),0),X60),W60),0)</f>
        <v>0</v>
      </c>
      <c r="AC69" s="62">
        <f>IF($J7&lt;=120,IF($J7&lt;=90,IF($J7&lt;=60,IF($J7&lt;=30,IF($J7&gt;=0,0,0),0),0),X60),0)</f>
        <v>0</v>
      </c>
      <c r="AD69" s="252">
        <f t="shared" si="61"/>
        <v>0</v>
      </c>
    </row>
    <row r="70" spans="10:30" x14ac:dyDescent="0.25">
      <c r="J70" s="212">
        <v>5</v>
      </c>
      <c r="K70" s="54" t="str">
        <f>+K61</f>
        <v/>
      </c>
      <c r="M70" s="62">
        <f>IF($J8&lt;=120,IF($J8&lt;=90,IF($J8&lt;=60,IF($J8&lt;=30,IF($J8&gt;=0,M61,0),0),0),0),0)</f>
        <v>0</v>
      </c>
      <c r="N70" s="62">
        <f>IF($J8&lt;=120,IF($J8&lt;=90,IF($J8&lt;=60,IF($J8&lt;=30,IF($J8&gt;=0,N61,0),M61),0),0),0)</f>
        <v>0</v>
      </c>
      <c r="O70" s="62">
        <f>IF($J8&lt;=120,IF($J8&lt;=90,IF($J8&lt;=60,IF($J8&lt;=30,IF($J8&gt;=0,O61,0),N61),M61),0),0)</f>
        <v>0</v>
      </c>
      <c r="P70" s="62">
        <f t="shared" si="59"/>
        <v>0</v>
      </c>
      <c r="Q70" s="62">
        <f t="shared" si="59"/>
        <v>0</v>
      </c>
      <c r="R70" s="62">
        <f t="shared" si="59"/>
        <v>0</v>
      </c>
      <c r="S70" s="62">
        <f t="shared" si="59"/>
        <v>0</v>
      </c>
      <c r="T70" s="62">
        <f t="shared" si="59"/>
        <v>0</v>
      </c>
      <c r="U70" s="62">
        <f t="shared" si="59"/>
        <v>0</v>
      </c>
      <c r="V70" s="62">
        <f t="shared" si="59"/>
        <v>0</v>
      </c>
      <c r="W70" s="62">
        <f t="shared" si="59"/>
        <v>0</v>
      </c>
      <c r="X70" s="62">
        <f t="shared" si="59"/>
        <v>0</v>
      </c>
      <c r="Y70" s="475">
        <f t="shared" si="60"/>
        <v>0</v>
      </c>
      <c r="Z70" s="64"/>
      <c r="AA70" s="62">
        <f>IF($J8&lt;=120,IF($J8&lt;=90,IF($J8&lt;=60,IF($J8&lt;=30,IF($J8&gt;=0,0,0),X61),W61),V61),0)</f>
        <v>0</v>
      </c>
      <c r="AB70" s="62">
        <f>IF($J8&lt;=120,IF($J8&lt;=90,IF($J8&lt;=60,IF($J8&lt;=30,IF($J8&gt;=0,0,0),0),X61),W61),0)</f>
        <v>0</v>
      </c>
      <c r="AC70" s="62">
        <f>IF($J8&lt;=120,IF($J8&lt;=90,IF($J8&lt;=60,IF($J8&lt;=30,IF($J8&gt;=0,0,0),0),0),X61),0)</f>
        <v>0</v>
      </c>
      <c r="AD70" s="252">
        <f t="shared" si="61"/>
        <v>0</v>
      </c>
    </row>
    <row r="71" spans="10:30" ht="15.75" x14ac:dyDescent="0.25">
      <c r="J71" s="692" t="s">
        <v>77</v>
      </c>
      <c r="K71" s="692"/>
      <c r="M71" s="475">
        <f>SUM(M66:M70)</f>
        <v>0</v>
      </c>
      <c r="N71" s="475">
        <f t="shared" ref="N71:Y71" si="62">SUM(N66:N70)</f>
        <v>0</v>
      </c>
      <c r="O71" s="475">
        <f t="shared" si="62"/>
        <v>0</v>
      </c>
      <c r="P71" s="475">
        <f t="shared" si="62"/>
        <v>0</v>
      </c>
      <c r="Q71" s="475">
        <f t="shared" si="62"/>
        <v>0</v>
      </c>
      <c r="R71" s="475">
        <f t="shared" si="62"/>
        <v>0</v>
      </c>
      <c r="S71" s="475">
        <f t="shared" si="62"/>
        <v>0</v>
      </c>
      <c r="T71" s="475">
        <f t="shared" si="62"/>
        <v>0</v>
      </c>
      <c r="U71" s="475">
        <f t="shared" si="62"/>
        <v>0</v>
      </c>
      <c r="V71" s="475">
        <f t="shared" si="62"/>
        <v>0</v>
      </c>
      <c r="W71" s="475">
        <f t="shared" si="62"/>
        <v>0</v>
      </c>
      <c r="X71" s="475">
        <f t="shared" si="62"/>
        <v>0</v>
      </c>
      <c r="Y71" s="475">
        <f t="shared" si="62"/>
        <v>0</v>
      </c>
      <c r="Z71" s="64"/>
      <c r="AA71" s="62"/>
      <c r="AB71" s="62"/>
      <c r="AC71" s="62"/>
      <c r="AD71" s="55">
        <f>SUM(AD66:AD70)</f>
        <v>0</v>
      </c>
    </row>
    <row r="72" spans="10:30" ht="10.15" customHeight="1" x14ac:dyDescent="0.25"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3"/>
      <c r="Z72" s="64"/>
      <c r="AA72" s="62"/>
      <c r="AB72" s="62"/>
      <c r="AC72" s="62"/>
    </row>
    <row r="73" spans="10:30" ht="25.15" customHeight="1" x14ac:dyDescent="0.25">
      <c r="J73" s="693" t="s">
        <v>53</v>
      </c>
      <c r="K73" s="693"/>
      <c r="M73" s="695" t="s">
        <v>313</v>
      </c>
      <c r="N73" s="695"/>
      <c r="O73" s="695"/>
      <c r="P73" s="695"/>
      <c r="Q73" s="695"/>
      <c r="R73" s="695"/>
      <c r="S73" s="695"/>
      <c r="T73" s="695"/>
      <c r="U73" s="695"/>
      <c r="V73" s="695"/>
      <c r="W73" s="695"/>
      <c r="X73" s="695"/>
      <c r="Y73" s="695"/>
      <c r="AA73" s="696" t="s">
        <v>89</v>
      </c>
      <c r="AB73" s="696"/>
      <c r="AC73" s="696"/>
      <c r="AD73" s="706" t="s">
        <v>422</v>
      </c>
    </row>
    <row r="74" spans="10:30" ht="15.75" x14ac:dyDescent="0.25">
      <c r="J74" s="50" t="s">
        <v>54</v>
      </c>
      <c r="K74" s="50" t="s">
        <v>5</v>
      </c>
      <c r="M74" s="51" t="s">
        <v>59</v>
      </c>
      <c r="N74" s="52" t="s">
        <v>60</v>
      </c>
      <c r="O74" s="51" t="s">
        <v>61</v>
      </c>
      <c r="P74" s="52" t="s">
        <v>62</v>
      </c>
      <c r="Q74" s="51" t="s">
        <v>63</v>
      </c>
      <c r="R74" s="52" t="s">
        <v>64</v>
      </c>
      <c r="S74" s="51" t="s">
        <v>65</v>
      </c>
      <c r="T74" s="52" t="s">
        <v>66</v>
      </c>
      <c r="U74" s="51" t="s">
        <v>67</v>
      </c>
      <c r="V74" s="52" t="s">
        <v>68</v>
      </c>
      <c r="W74" s="51" t="s">
        <v>69</v>
      </c>
      <c r="X74" s="52" t="s">
        <v>70</v>
      </c>
      <c r="Y74" s="53" t="s">
        <v>71</v>
      </c>
      <c r="AA74" s="51" t="s">
        <v>59</v>
      </c>
      <c r="AB74" s="52" t="s">
        <v>60</v>
      </c>
      <c r="AC74" s="51" t="s">
        <v>61</v>
      </c>
      <c r="AD74" s="706"/>
    </row>
    <row r="75" spans="10:30" x14ac:dyDescent="0.25">
      <c r="J75" s="212">
        <v>1</v>
      </c>
      <c r="K75" s="54" t="str">
        <f>+K66</f>
        <v/>
      </c>
      <c r="M75" s="65">
        <f>IF($K4&lt;=120,IF($K4&lt;=90,IF($K4&lt;=60,IF($K4&lt;=30,IF($K4&gt;=0,M30,0),0),0),0),0)</f>
        <v>0</v>
      </c>
      <c r="N75" s="65">
        <f>IF($K4&lt;=120,IF($K4&lt;=90,IF($K4&lt;=60,IF($K4&lt;=30,IF($K4&gt;=0,N30,0),M30),0),0),0)</f>
        <v>0</v>
      </c>
      <c r="O75" s="65">
        <f>IF($K4&lt;=120,IF($K4&lt;=90,IF($K4&lt;=60,IF($K4&lt;=30,IF($K4&gt;=0,O30,0),N30),M30),0),0)</f>
        <v>0</v>
      </c>
      <c r="P75" s="65">
        <f t="shared" ref="P75:X79" si="63">IF($K4&lt;=120,IF($K4&lt;=90,IF($K4&lt;=60,IF($K4&lt;=30,IF($K4&gt;=0,P30,0),O30),N30),M30),0)</f>
        <v>0</v>
      </c>
      <c r="Q75" s="65">
        <f t="shared" si="63"/>
        <v>0</v>
      </c>
      <c r="R75" s="65">
        <f t="shared" si="63"/>
        <v>0</v>
      </c>
      <c r="S75" s="65">
        <f t="shared" si="63"/>
        <v>0</v>
      </c>
      <c r="T75" s="65">
        <f t="shared" si="63"/>
        <v>0</v>
      </c>
      <c r="U75" s="65">
        <f t="shared" si="63"/>
        <v>0</v>
      </c>
      <c r="V75" s="65">
        <f t="shared" si="63"/>
        <v>0</v>
      </c>
      <c r="W75" s="65">
        <f t="shared" si="63"/>
        <v>0</v>
      </c>
      <c r="X75" s="65">
        <f t="shared" si="63"/>
        <v>0</v>
      </c>
      <c r="Y75" s="66">
        <f t="shared" ref="Y75" si="64">SUM(M75:X75)</f>
        <v>0</v>
      </c>
      <c r="Z75" s="67"/>
      <c r="AA75" s="65">
        <f>IF($K4&lt;=120,IF($K4&lt;=90,IF($K4&lt;=60,IF($K4&lt;=30,IF($K4&gt;=0,0,0),X30),W30),V30),0)</f>
        <v>0</v>
      </c>
      <c r="AB75" s="65">
        <f>IF($K4&lt;=120,IF($K4&lt;=90,IF($K4&lt;=60,IF($K4&lt;=30,IF($K4&gt;=0,0,0),0),X30),W30),0)</f>
        <v>0</v>
      </c>
      <c r="AC75" s="65">
        <f>IF($K4&lt;=120,IF($K4&lt;=90,IF($K4&lt;=60,IF($K4&lt;=30,IF($K4&gt;=0,0,0),0),0),X30),0)</f>
        <v>0</v>
      </c>
      <c r="AD75" s="252">
        <f>SUM(AA75:AC75)</f>
        <v>0</v>
      </c>
    </row>
    <row r="76" spans="10:30" x14ac:dyDescent="0.25">
      <c r="J76" s="212">
        <v>2</v>
      </c>
      <c r="K76" s="54" t="str">
        <f>+K67</f>
        <v/>
      </c>
      <c r="M76" s="65">
        <f>IF($K5&lt;=120,IF($K5&lt;=90,IF($K5&lt;=60,IF($K5&lt;=30,IF($K5&gt;=0,M31,0),0),0),0),0)</f>
        <v>0</v>
      </c>
      <c r="N76" s="65">
        <f>IF($K5&lt;=120,IF($K5&lt;=90,IF($K5&lt;=60,IF($K5&lt;=30,IF($K5&gt;=0,N31,0),M31),0),0),0)</f>
        <v>0</v>
      </c>
      <c r="O76" s="65">
        <f>IF($K5&lt;=120,IF($K5&lt;=90,IF($K5&lt;=60,IF($K5&lt;=30,IF($K5&gt;=0,O31,0),N31),M31),0),0)</f>
        <v>0</v>
      </c>
      <c r="P76" s="65">
        <f t="shared" si="63"/>
        <v>0</v>
      </c>
      <c r="Q76" s="65">
        <f t="shared" si="63"/>
        <v>0</v>
      </c>
      <c r="R76" s="65">
        <f t="shared" si="63"/>
        <v>0</v>
      </c>
      <c r="S76" s="65">
        <f t="shared" si="63"/>
        <v>0</v>
      </c>
      <c r="T76" s="65">
        <f t="shared" si="63"/>
        <v>0</v>
      </c>
      <c r="U76" s="65">
        <f t="shared" si="63"/>
        <v>0</v>
      </c>
      <c r="V76" s="65">
        <f t="shared" si="63"/>
        <v>0</v>
      </c>
      <c r="W76" s="65">
        <f t="shared" si="63"/>
        <v>0</v>
      </c>
      <c r="X76" s="65">
        <f t="shared" si="63"/>
        <v>0</v>
      </c>
      <c r="Y76" s="66">
        <f t="shared" ref="Y76:Y79" si="65">SUM(M76:X76)</f>
        <v>0</v>
      </c>
      <c r="Z76" s="67"/>
      <c r="AA76" s="65">
        <f>IF($K5&lt;=120,IF($K5&lt;=90,IF($K5&lt;=60,IF($K5&lt;=30,IF($K5&gt;=0,0,0),X31),W31),V31),0)</f>
        <v>0</v>
      </c>
      <c r="AB76" s="65">
        <f>IF($K5&lt;=120,IF($K5&lt;=90,IF($K5&lt;=60,IF($K5&lt;=30,IF($K5&gt;=0,0,0),0),X31),W31),0)</f>
        <v>0</v>
      </c>
      <c r="AC76" s="65">
        <f>IF($K5&lt;=120,IF($K5&lt;=90,IF($K5&lt;=60,IF($K5&lt;=30,IF($K5&gt;=0,0,0),0),0),X31),0)</f>
        <v>0</v>
      </c>
      <c r="AD76" s="252">
        <f t="shared" ref="AD76:AD79" si="66">SUM(AA76:AC76)</f>
        <v>0</v>
      </c>
    </row>
    <row r="77" spans="10:30" x14ac:dyDescent="0.25">
      <c r="J77" s="212">
        <v>3</v>
      </c>
      <c r="K77" s="54" t="str">
        <f>+K68</f>
        <v/>
      </c>
      <c r="M77" s="65">
        <f>IF($K6&lt;=120,IF($K6&lt;=90,IF($K6&lt;=60,IF($K6&lt;=30,IF($K6&gt;=0,M32,0),0),0),0),0)</f>
        <v>0</v>
      </c>
      <c r="N77" s="65">
        <f>IF($K6&lt;=120,IF($K6&lt;=90,IF($K6&lt;=60,IF($K6&lt;=30,IF($K6&gt;=0,N32,0),M32),0),0),0)</f>
        <v>0</v>
      </c>
      <c r="O77" s="65">
        <f>IF($K6&lt;=120,IF($K6&lt;=90,IF($K6&lt;=60,IF($K6&lt;=30,IF($K6&gt;=0,O32,0),N32),M32),0),0)</f>
        <v>0</v>
      </c>
      <c r="P77" s="65">
        <f t="shared" si="63"/>
        <v>0</v>
      </c>
      <c r="Q77" s="65">
        <f t="shared" si="63"/>
        <v>0</v>
      </c>
      <c r="R77" s="65">
        <f t="shared" si="63"/>
        <v>0</v>
      </c>
      <c r="S77" s="65">
        <f t="shared" si="63"/>
        <v>0</v>
      </c>
      <c r="T77" s="65">
        <f t="shared" si="63"/>
        <v>0</v>
      </c>
      <c r="U77" s="65">
        <f t="shared" si="63"/>
        <v>0</v>
      </c>
      <c r="V77" s="65">
        <f t="shared" si="63"/>
        <v>0</v>
      </c>
      <c r="W77" s="65">
        <f t="shared" si="63"/>
        <v>0</v>
      </c>
      <c r="X77" s="65">
        <f t="shared" si="63"/>
        <v>0</v>
      </c>
      <c r="Y77" s="66">
        <f t="shared" si="65"/>
        <v>0</v>
      </c>
      <c r="Z77" s="67"/>
      <c r="AA77" s="65">
        <f>IF($K6&lt;=120,IF($K6&lt;=90,IF($K6&lt;=60,IF($K6&lt;=30,IF($K6&gt;=0,0,0),X32),W32),V32),0)</f>
        <v>0</v>
      </c>
      <c r="AB77" s="65">
        <f>IF($K6&lt;=120,IF($K6&lt;=90,IF($K6&lt;=60,IF($K6&lt;=30,IF($K6&gt;=0,0,0),0),X32),W32),0)</f>
        <v>0</v>
      </c>
      <c r="AC77" s="65">
        <f>IF($K6&lt;=120,IF($K6&lt;=90,IF($K6&lt;=60,IF($K6&lt;=30,IF($K6&gt;=0,0,0),0),0),X32),0)</f>
        <v>0</v>
      </c>
      <c r="AD77" s="252">
        <f t="shared" si="66"/>
        <v>0</v>
      </c>
    </row>
    <row r="78" spans="10:30" x14ac:dyDescent="0.25">
      <c r="J78" s="212">
        <v>4</v>
      </c>
      <c r="K78" s="54" t="str">
        <f>+K69</f>
        <v/>
      </c>
      <c r="M78" s="65">
        <f>IF($K7&lt;=120,IF($K7&lt;=90,IF($K7&lt;=60,IF($K7&lt;=30,IF($K7&gt;=0,M33,0),0),0),0),0)</f>
        <v>0</v>
      </c>
      <c r="N78" s="65">
        <f>IF($K7&lt;=120,IF($K7&lt;=90,IF($K7&lt;=60,IF($K7&lt;=30,IF($K7&gt;=0,N33,0),M33),0),0),0)</f>
        <v>0</v>
      </c>
      <c r="O78" s="65">
        <f>IF($K7&lt;=120,IF($K7&lt;=90,IF($K7&lt;=60,IF($K7&lt;=30,IF($K7&gt;=0,O33,0),N33),M33),0),0)</f>
        <v>0</v>
      </c>
      <c r="P78" s="65">
        <f t="shared" si="63"/>
        <v>0</v>
      </c>
      <c r="Q78" s="65">
        <f t="shared" si="63"/>
        <v>0</v>
      </c>
      <c r="R78" s="65">
        <f t="shared" si="63"/>
        <v>0</v>
      </c>
      <c r="S78" s="65">
        <f t="shared" si="63"/>
        <v>0</v>
      </c>
      <c r="T78" s="65">
        <f t="shared" si="63"/>
        <v>0</v>
      </c>
      <c r="U78" s="65">
        <f t="shared" si="63"/>
        <v>0</v>
      </c>
      <c r="V78" s="65">
        <f t="shared" si="63"/>
        <v>0</v>
      </c>
      <c r="W78" s="65">
        <f t="shared" si="63"/>
        <v>0</v>
      </c>
      <c r="X78" s="65">
        <f t="shared" si="63"/>
        <v>0</v>
      </c>
      <c r="Y78" s="66">
        <f t="shared" si="65"/>
        <v>0</v>
      </c>
      <c r="Z78" s="67"/>
      <c r="AA78" s="65">
        <f>IF($K7&lt;=120,IF($K7&lt;=90,IF($K7&lt;=60,IF($K7&lt;=30,IF($K7&gt;=0,0,0),X33),W33),V33),0)</f>
        <v>0</v>
      </c>
      <c r="AB78" s="65">
        <f>IF($K7&lt;=120,IF($K7&lt;=90,IF($K7&lt;=60,IF($K7&lt;=30,IF($K7&gt;=0,0,0),0),X33),W33),0)</f>
        <v>0</v>
      </c>
      <c r="AC78" s="65">
        <f>IF($K7&lt;=120,IF($K7&lt;=90,IF($K7&lt;=60,IF($K7&lt;=30,IF($K7&gt;=0,0,0),0),0),X33),0)</f>
        <v>0</v>
      </c>
      <c r="AD78" s="252">
        <f t="shared" si="66"/>
        <v>0</v>
      </c>
    </row>
    <row r="79" spans="10:30" x14ac:dyDescent="0.25">
      <c r="J79" s="212">
        <v>5</v>
      </c>
      <c r="K79" s="54" t="str">
        <f>+K70</f>
        <v/>
      </c>
      <c r="M79" s="65">
        <f>IF($K8&lt;=120,IF($K8&lt;=90,IF($K8&lt;=60,IF($K8&lt;=30,IF($K8&gt;=0,M34,0),0),0),0),0)</f>
        <v>0</v>
      </c>
      <c r="N79" s="65">
        <f>IF($K8&lt;=120,IF($K8&lt;=90,IF($K8&lt;=60,IF($K8&lt;=30,IF($K8&gt;=0,N34,0),M34),0),0),0)</f>
        <v>0</v>
      </c>
      <c r="O79" s="65">
        <f>IF($K8&lt;=120,IF($K8&lt;=90,IF($K8&lt;=60,IF($K8&lt;=30,IF($K8&gt;=0,O34,0),N34),M34),0),0)</f>
        <v>0</v>
      </c>
      <c r="P79" s="65">
        <f t="shared" si="63"/>
        <v>0</v>
      </c>
      <c r="Q79" s="65">
        <f t="shared" si="63"/>
        <v>0</v>
      </c>
      <c r="R79" s="65">
        <f t="shared" si="63"/>
        <v>0</v>
      </c>
      <c r="S79" s="65">
        <f t="shared" si="63"/>
        <v>0</v>
      </c>
      <c r="T79" s="65">
        <f t="shared" si="63"/>
        <v>0</v>
      </c>
      <c r="U79" s="65">
        <f t="shared" si="63"/>
        <v>0</v>
      </c>
      <c r="V79" s="65">
        <f t="shared" si="63"/>
        <v>0</v>
      </c>
      <c r="W79" s="65">
        <f t="shared" si="63"/>
        <v>0</v>
      </c>
      <c r="X79" s="65">
        <f t="shared" si="63"/>
        <v>0</v>
      </c>
      <c r="Y79" s="66">
        <f t="shared" si="65"/>
        <v>0</v>
      </c>
      <c r="Z79" s="67"/>
      <c r="AA79" s="65">
        <f>IF($K8&lt;=120,IF($K8&lt;=90,IF($K8&lt;=60,IF($K8&lt;=30,IF($K8&gt;=0,0,0),X34),W34),V34),0)</f>
        <v>0</v>
      </c>
      <c r="AB79" s="65">
        <f>IF($K8&lt;=120,IF($K8&lt;=90,IF($K8&lt;=60,IF($K8&lt;=30,IF($K8&gt;=0,0,0),0),X34),W34),0)</f>
        <v>0</v>
      </c>
      <c r="AC79" s="65">
        <f>IF($K8&lt;=120,IF($K8&lt;=90,IF($K8&lt;=60,IF($K8&lt;=30,IF($K8&gt;=0,0,0),0),0),X34),0)</f>
        <v>0</v>
      </c>
      <c r="AD79" s="252">
        <f t="shared" si="66"/>
        <v>0</v>
      </c>
    </row>
    <row r="80" spans="10:30" ht="15.75" x14ac:dyDescent="0.25">
      <c r="J80" s="692" t="s">
        <v>77</v>
      </c>
      <c r="K80" s="692"/>
      <c r="M80" s="57">
        <f>SUM(M75:M79)</f>
        <v>0</v>
      </c>
      <c r="N80" s="57">
        <f t="shared" ref="N80:Y80" si="67">SUM(N75:N79)</f>
        <v>0</v>
      </c>
      <c r="O80" s="57">
        <f t="shared" si="67"/>
        <v>0</v>
      </c>
      <c r="P80" s="57">
        <f t="shared" si="67"/>
        <v>0</v>
      </c>
      <c r="Q80" s="57">
        <f t="shared" si="67"/>
        <v>0</v>
      </c>
      <c r="R80" s="57">
        <f t="shared" si="67"/>
        <v>0</v>
      </c>
      <c r="S80" s="57">
        <f t="shared" si="67"/>
        <v>0</v>
      </c>
      <c r="T80" s="57">
        <f t="shared" si="67"/>
        <v>0</v>
      </c>
      <c r="U80" s="57">
        <f t="shared" si="67"/>
        <v>0</v>
      </c>
      <c r="V80" s="57">
        <f t="shared" si="67"/>
        <v>0</v>
      </c>
      <c r="W80" s="57">
        <f t="shared" si="67"/>
        <v>0</v>
      </c>
      <c r="X80" s="57">
        <f t="shared" si="67"/>
        <v>0</v>
      </c>
      <c r="Y80" s="57">
        <f t="shared" si="67"/>
        <v>0</v>
      </c>
      <c r="Z80" s="67"/>
      <c r="AA80" s="65"/>
      <c r="AB80" s="65"/>
      <c r="AC80" s="65"/>
      <c r="AD80" s="55">
        <f>SUM(AD75:AD79)</f>
        <v>0</v>
      </c>
    </row>
    <row r="82" spans="2:27" ht="36.6" customHeight="1" x14ac:dyDescent="0.25">
      <c r="B82" s="621" t="s">
        <v>53</v>
      </c>
      <c r="C82" s="621"/>
      <c r="D82" s="2"/>
      <c r="E82" s="618" t="s">
        <v>73</v>
      </c>
      <c r="F82" s="617" t="s">
        <v>74</v>
      </c>
      <c r="G82" s="618" t="s">
        <v>55</v>
      </c>
      <c r="H82" s="617" t="s">
        <v>56</v>
      </c>
      <c r="I82" s="620" t="s">
        <v>87</v>
      </c>
      <c r="J82" s="617" t="s">
        <v>57</v>
      </c>
      <c r="K82" s="618" t="s">
        <v>58</v>
      </c>
      <c r="L82" s="2"/>
      <c r="M82" s="619" t="s">
        <v>84</v>
      </c>
      <c r="N82" s="619"/>
      <c r="O82" s="619"/>
      <c r="P82" s="619"/>
      <c r="Q82" s="619"/>
      <c r="R82" s="619"/>
      <c r="S82" s="619"/>
      <c r="T82" s="619"/>
      <c r="U82" s="619"/>
      <c r="V82" s="619"/>
      <c r="W82" s="619"/>
      <c r="X82" s="619"/>
      <c r="Y82" s="619"/>
      <c r="Z82" s="2"/>
      <c r="AA82" s="2"/>
    </row>
    <row r="83" spans="2:27" ht="15.75" x14ac:dyDescent="0.25">
      <c r="B83" s="50" t="s">
        <v>54</v>
      </c>
      <c r="C83" s="50" t="s">
        <v>5</v>
      </c>
      <c r="D83" s="4"/>
      <c r="E83" s="618"/>
      <c r="F83" s="617"/>
      <c r="G83" s="618"/>
      <c r="H83" s="617"/>
      <c r="I83" s="620"/>
      <c r="J83" s="617"/>
      <c r="K83" s="618"/>
      <c r="L83" s="4"/>
      <c r="M83" s="51" t="s">
        <v>59</v>
      </c>
      <c r="N83" s="52" t="s">
        <v>60</v>
      </c>
      <c r="O83" s="51" t="s">
        <v>61</v>
      </c>
      <c r="P83" s="52" t="s">
        <v>62</v>
      </c>
      <c r="Q83" s="51" t="s">
        <v>63</v>
      </c>
      <c r="R83" s="52" t="s">
        <v>64</v>
      </c>
      <c r="S83" s="51" t="s">
        <v>65</v>
      </c>
      <c r="T83" s="52" t="s">
        <v>66</v>
      </c>
      <c r="U83" s="51" t="s">
        <v>67</v>
      </c>
      <c r="V83" s="52" t="s">
        <v>68</v>
      </c>
      <c r="W83" s="51" t="s">
        <v>69</v>
      </c>
      <c r="X83" s="52" t="s">
        <v>70</v>
      </c>
      <c r="Y83" s="53" t="s">
        <v>71</v>
      </c>
      <c r="Z83" s="4"/>
      <c r="AA83" s="4"/>
    </row>
    <row r="84" spans="2:27" x14ac:dyDescent="0.25">
      <c r="B84" s="49">
        <v>1</v>
      </c>
      <c r="C84" s="59" t="str">
        <f>+C4</f>
        <v/>
      </c>
      <c r="E84" s="54">
        <f>+Envoi!D10</f>
        <v>0</v>
      </c>
      <c r="F84" s="54">
        <f>+Envoi!E10</f>
        <v>0</v>
      </c>
      <c r="G84" s="54">
        <f>+Envoi!F10</f>
        <v>0</v>
      </c>
      <c r="H84" s="54">
        <f>+Envoi!G10</f>
        <v>0</v>
      </c>
      <c r="I84" s="54">
        <f>+Envoi!H10</f>
        <v>0</v>
      </c>
      <c r="J84" s="54">
        <f>+Envoi!I10</f>
        <v>0</v>
      </c>
      <c r="K84" s="54">
        <f>+Envoi!J10</f>
        <v>0</v>
      </c>
      <c r="L84" s="59"/>
      <c r="M84" s="56">
        <f>+Envoi!L10</f>
        <v>0</v>
      </c>
      <c r="N84" s="56">
        <f>+Envoi!M10</f>
        <v>0</v>
      </c>
      <c r="O84" s="56">
        <f>+Envoi!N10</f>
        <v>0</v>
      </c>
      <c r="P84" s="56">
        <f>+Envoi!O10</f>
        <v>0</v>
      </c>
      <c r="Q84" s="56">
        <f>+Envoi!P10</f>
        <v>0</v>
      </c>
      <c r="R84" s="56">
        <f>+Envoi!Q10</f>
        <v>0</v>
      </c>
      <c r="S84" s="56">
        <f>+Envoi!R10</f>
        <v>0</v>
      </c>
      <c r="T84" s="56">
        <f>+Envoi!S10</f>
        <v>0</v>
      </c>
      <c r="U84" s="56">
        <f>+Envoi!T10</f>
        <v>0</v>
      </c>
      <c r="V84" s="56">
        <f>+Envoi!U10</f>
        <v>0</v>
      </c>
      <c r="W84" s="56">
        <f>+Envoi!V10</f>
        <v>0</v>
      </c>
      <c r="X84" s="56">
        <f>+Envoi!W10</f>
        <v>0</v>
      </c>
      <c r="Y84" s="55">
        <f>SUM(M84:X84)</f>
        <v>0</v>
      </c>
    </row>
    <row r="85" spans="2:27" x14ac:dyDescent="0.25">
      <c r="B85" s="49">
        <v>2</v>
      </c>
      <c r="C85" s="59" t="str">
        <f>+C5</f>
        <v/>
      </c>
      <c r="E85" s="54">
        <f>+Envoi!D11</f>
        <v>0</v>
      </c>
      <c r="F85" s="54">
        <f>+Envoi!E11</f>
        <v>0</v>
      </c>
      <c r="G85" s="54">
        <f>+Envoi!F11</f>
        <v>0</v>
      </c>
      <c r="H85" s="54">
        <f>+Envoi!G11</f>
        <v>0</v>
      </c>
      <c r="I85" s="54">
        <f>+Envoi!H11</f>
        <v>0</v>
      </c>
      <c r="J85" s="54">
        <f>+Envoi!I11</f>
        <v>0</v>
      </c>
      <c r="K85" s="54">
        <f>+Envoi!J11</f>
        <v>0</v>
      </c>
      <c r="L85" s="59"/>
      <c r="M85" s="56">
        <f>+Envoi!L11</f>
        <v>0</v>
      </c>
      <c r="N85" s="56">
        <f>+Envoi!M11</f>
        <v>0</v>
      </c>
      <c r="O85" s="56">
        <f>+Envoi!N11</f>
        <v>0</v>
      </c>
      <c r="P85" s="56">
        <f>+Envoi!O11</f>
        <v>0</v>
      </c>
      <c r="Q85" s="56">
        <f>+Envoi!P11</f>
        <v>0</v>
      </c>
      <c r="R85" s="56">
        <f>+Envoi!Q11</f>
        <v>0</v>
      </c>
      <c r="S85" s="56">
        <f>+Envoi!R11</f>
        <v>0</v>
      </c>
      <c r="T85" s="56">
        <f>+Envoi!S11</f>
        <v>0</v>
      </c>
      <c r="U85" s="56">
        <f>+Envoi!T11</f>
        <v>0</v>
      </c>
      <c r="V85" s="56">
        <f>+Envoi!U11</f>
        <v>0</v>
      </c>
      <c r="W85" s="56">
        <f>+Envoi!V11</f>
        <v>0</v>
      </c>
      <c r="X85" s="56">
        <f>+Envoi!W11</f>
        <v>0</v>
      </c>
      <c r="Y85" s="55">
        <f t="shared" ref="Y85:Y88" si="68">SUM(M85:X85)</f>
        <v>0</v>
      </c>
    </row>
    <row r="86" spans="2:27" x14ac:dyDescent="0.25">
      <c r="B86" s="49">
        <v>3</v>
      </c>
      <c r="C86" s="59" t="str">
        <f>+C6</f>
        <v/>
      </c>
      <c r="E86" s="54">
        <f>+Envoi!D12</f>
        <v>0</v>
      </c>
      <c r="F86" s="54">
        <f>+Envoi!E12</f>
        <v>0</v>
      </c>
      <c r="G86" s="54">
        <f>+Envoi!F12</f>
        <v>0</v>
      </c>
      <c r="H86" s="54">
        <f>+Envoi!G12</f>
        <v>0</v>
      </c>
      <c r="I86" s="54">
        <f>+Envoi!H12</f>
        <v>0</v>
      </c>
      <c r="J86" s="54">
        <f>+Envoi!I12</f>
        <v>0</v>
      </c>
      <c r="K86" s="54">
        <f>+Envoi!J12</f>
        <v>0</v>
      </c>
      <c r="L86" s="59"/>
      <c r="M86" s="56">
        <f>+Envoi!L12</f>
        <v>0</v>
      </c>
      <c r="N86" s="56">
        <f>+Envoi!M12</f>
        <v>0</v>
      </c>
      <c r="O86" s="56">
        <f>+Envoi!N12</f>
        <v>0</v>
      </c>
      <c r="P86" s="56">
        <f>+Envoi!O12</f>
        <v>0</v>
      </c>
      <c r="Q86" s="56">
        <f>+Envoi!P12</f>
        <v>0</v>
      </c>
      <c r="R86" s="56">
        <f>+Envoi!Q12</f>
        <v>0</v>
      </c>
      <c r="S86" s="56">
        <f>+Envoi!R12</f>
        <v>0</v>
      </c>
      <c r="T86" s="56">
        <f>+Envoi!S12</f>
        <v>0</v>
      </c>
      <c r="U86" s="56">
        <f>+Envoi!T12</f>
        <v>0</v>
      </c>
      <c r="V86" s="56">
        <f>+Envoi!U12</f>
        <v>0</v>
      </c>
      <c r="W86" s="56">
        <f>+Envoi!V12</f>
        <v>0</v>
      </c>
      <c r="X86" s="56">
        <f>+Envoi!W12</f>
        <v>0</v>
      </c>
      <c r="Y86" s="55">
        <f t="shared" si="68"/>
        <v>0</v>
      </c>
    </row>
    <row r="87" spans="2:27" x14ac:dyDescent="0.25">
      <c r="B87" s="49">
        <v>4</v>
      </c>
      <c r="C87" s="59" t="str">
        <f>+C7</f>
        <v/>
      </c>
      <c r="E87" s="54">
        <f>+Envoi!D13</f>
        <v>0</v>
      </c>
      <c r="F87" s="54">
        <f>+Envoi!E13</f>
        <v>0</v>
      </c>
      <c r="G87" s="54">
        <f>+Envoi!F13</f>
        <v>0</v>
      </c>
      <c r="H87" s="54">
        <f>+Envoi!G13</f>
        <v>0</v>
      </c>
      <c r="I87" s="54">
        <f>+Envoi!H13</f>
        <v>0</v>
      </c>
      <c r="J87" s="54">
        <f>+Envoi!I13</f>
        <v>0</v>
      </c>
      <c r="K87" s="54">
        <f>+Envoi!J13</f>
        <v>0</v>
      </c>
      <c r="L87" s="59"/>
      <c r="M87" s="56">
        <f>+Envoi!L13</f>
        <v>0</v>
      </c>
      <c r="N87" s="56">
        <f>+Envoi!M13</f>
        <v>0</v>
      </c>
      <c r="O87" s="56">
        <f>+Envoi!N13</f>
        <v>0</v>
      </c>
      <c r="P87" s="56">
        <f>+Envoi!O13</f>
        <v>0</v>
      </c>
      <c r="Q87" s="56">
        <f>+Envoi!P13</f>
        <v>0</v>
      </c>
      <c r="R87" s="56">
        <f>+Envoi!Q13</f>
        <v>0</v>
      </c>
      <c r="S87" s="56">
        <f>+Envoi!R13</f>
        <v>0</v>
      </c>
      <c r="T87" s="56">
        <f>+Envoi!S13</f>
        <v>0</v>
      </c>
      <c r="U87" s="56">
        <f>+Envoi!T13</f>
        <v>0</v>
      </c>
      <c r="V87" s="56">
        <f>+Envoi!U13</f>
        <v>0</v>
      </c>
      <c r="W87" s="56">
        <f>+Envoi!V13</f>
        <v>0</v>
      </c>
      <c r="X87" s="56">
        <f>+Envoi!W13</f>
        <v>0</v>
      </c>
      <c r="Y87" s="55">
        <f t="shared" si="68"/>
        <v>0</v>
      </c>
    </row>
    <row r="88" spans="2:27" x14ac:dyDescent="0.25">
      <c r="B88" s="49">
        <v>5</v>
      </c>
      <c r="C88" s="59" t="str">
        <f>+C8</f>
        <v/>
      </c>
      <c r="E88" s="54">
        <f>+Envoi!D14</f>
        <v>0</v>
      </c>
      <c r="F88" s="54">
        <f>+Envoi!E14</f>
        <v>0</v>
      </c>
      <c r="G88" s="54">
        <f>+Envoi!F14</f>
        <v>0</v>
      </c>
      <c r="H88" s="54">
        <f>+Envoi!G14</f>
        <v>0</v>
      </c>
      <c r="I88" s="54">
        <f>+Envoi!H14</f>
        <v>0</v>
      </c>
      <c r="J88" s="54">
        <f>+Envoi!I14</f>
        <v>0</v>
      </c>
      <c r="K88" s="54">
        <f>+Envoi!J14</f>
        <v>0</v>
      </c>
      <c r="L88" s="59"/>
      <c r="M88" s="56">
        <f>+Envoi!L14</f>
        <v>0</v>
      </c>
      <c r="N88" s="56">
        <f>+Envoi!M14</f>
        <v>0</v>
      </c>
      <c r="O88" s="56">
        <f>+Envoi!N14</f>
        <v>0</v>
      </c>
      <c r="P88" s="56">
        <f>+Envoi!O14</f>
        <v>0</v>
      </c>
      <c r="Q88" s="56">
        <f>+Envoi!P14</f>
        <v>0</v>
      </c>
      <c r="R88" s="56">
        <f>+Envoi!Q14</f>
        <v>0</v>
      </c>
      <c r="S88" s="56">
        <f>+Envoi!R14</f>
        <v>0</v>
      </c>
      <c r="T88" s="56">
        <f>+Envoi!S14</f>
        <v>0</v>
      </c>
      <c r="U88" s="56">
        <f>+Envoi!T14</f>
        <v>0</v>
      </c>
      <c r="V88" s="56">
        <f>+Envoi!U14</f>
        <v>0</v>
      </c>
      <c r="W88" s="56">
        <f>+Envoi!V14</f>
        <v>0</v>
      </c>
      <c r="X88" s="56">
        <f>+Envoi!W14</f>
        <v>0</v>
      </c>
      <c r="Y88" s="55">
        <f t="shared" si="68"/>
        <v>0</v>
      </c>
    </row>
    <row r="90" spans="2:27" x14ac:dyDescent="0.25">
      <c r="J90" s="698" t="s">
        <v>53</v>
      </c>
      <c r="K90" s="698"/>
      <c r="M90" s="694" t="s">
        <v>72</v>
      </c>
      <c r="N90" s="694"/>
      <c r="O90" s="694"/>
      <c r="P90" s="694"/>
      <c r="Q90" s="694"/>
      <c r="R90" s="694"/>
      <c r="S90" s="694"/>
      <c r="T90" s="694"/>
      <c r="U90" s="694"/>
      <c r="V90" s="694"/>
      <c r="W90" s="694"/>
      <c r="X90" s="694"/>
      <c r="Y90" s="694"/>
    </row>
    <row r="91" spans="2:27" ht="15.75" x14ac:dyDescent="0.25">
      <c r="J91" s="50" t="s">
        <v>54</v>
      </c>
      <c r="K91" s="50" t="s">
        <v>5</v>
      </c>
      <c r="M91" s="51" t="s">
        <v>59</v>
      </c>
      <c r="N91" s="52" t="s">
        <v>60</v>
      </c>
      <c r="O91" s="51" t="s">
        <v>61</v>
      </c>
      <c r="P91" s="52" t="s">
        <v>62</v>
      </c>
      <c r="Q91" s="51" t="s">
        <v>63</v>
      </c>
      <c r="R91" s="52" t="s">
        <v>64</v>
      </c>
      <c r="S91" s="51" t="s">
        <v>65</v>
      </c>
      <c r="T91" s="52" t="s">
        <v>66</v>
      </c>
      <c r="U91" s="51" t="s">
        <v>67</v>
      </c>
      <c r="V91" s="52" t="s">
        <v>68</v>
      </c>
      <c r="W91" s="51" t="s">
        <v>69</v>
      </c>
      <c r="X91" s="52" t="s">
        <v>70</v>
      </c>
      <c r="Y91" s="53" t="s">
        <v>71</v>
      </c>
    </row>
    <row r="92" spans="2:27" x14ac:dyDescent="0.25">
      <c r="J92" s="49">
        <v>1</v>
      </c>
      <c r="K92" s="54" t="str">
        <f>+C84</f>
        <v/>
      </c>
      <c r="M92" s="56">
        <f>+M84*$E84</f>
        <v>0</v>
      </c>
      <c r="N92" s="56">
        <f t="shared" ref="N92:X92" si="69">+N84*$E84</f>
        <v>0</v>
      </c>
      <c r="O92" s="56">
        <f t="shared" si="69"/>
        <v>0</v>
      </c>
      <c r="P92" s="56">
        <f t="shared" si="69"/>
        <v>0</v>
      </c>
      <c r="Q92" s="56">
        <f t="shared" si="69"/>
        <v>0</v>
      </c>
      <c r="R92" s="56">
        <f t="shared" si="69"/>
        <v>0</v>
      </c>
      <c r="S92" s="56">
        <f t="shared" si="69"/>
        <v>0</v>
      </c>
      <c r="T92" s="56">
        <f t="shared" si="69"/>
        <v>0</v>
      </c>
      <c r="U92" s="56">
        <f t="shared" si="69"/>
        <v>0</v>
      </c>
      <c r="V92" s="56">
        <f t="shared" si="69"/>
        <v>0</v>
      </c>
      <c r="W92" s="56">
        <f t="shared" si="69"/>
        <v>0</v>
      </c>
      <c r="X92" s="56">
        <f t="shared" si="69"/>
        <v>0</v>
      </c>
      <c r="Y92" s="55">
        <f>SUM(M92:X92)</f>
        <v>0</v>
      </c>
    </row>
    <row r="93" spans="2:27" x14ac:dyDescent="0.25">
      <c r="J93" s="49">
        <v>2</v>
      </c>
      <c r="K93" s="54" t="str">
        <f>+C85</f>
        <v/>
      </c>
      <c r="M93" s="56">
        <f>+M85*$E85</f>
        <v>0</v>
      </c>
      <c r="N93" s="56">
        <f t="shared" ref="N93:X93" si="70">+N85*$E85</f>
        <v>0</v>
      </c>
      <c r="O93" s="56">
        <f t="shared" si="70"/>
        <v>0</v>
      </c>
      <c r="P93" s="56">
        <f t="shared" si="70"/>
        <v>0</v>
      </c>
      <c r="Q93" s="56">
        <f t="shared" si="70"/>
        <v>0</v>
      </c>
      <c r="R93" s="56">
        <f t="shared" si="70"/>
        <v>0</v>
      </c>
      <c r="S93" s="56">
        <f t="shared" si="70"/>
        <v>0</v>
      </c>
      <c r="T93" s="56">
        <f t="shared" si="70"/>
        <v>0</v>
      </c>
      <c r="U93" s="56">
        <f t="shared" si="70"/>
        <v>0</v>
      </c>
      <c r="V93" s="56">
        <f t="shared" si="70"/>
        <v>0</v>
      </c>
      <c r="W93" s="56">
        <f t="shared" si="70"/>
        <v>0</v>
      </c>
      <c r="X93" s="56">
        <f t="shared" si="70"/>
        <v>0</v>
      </c>
      <c r="Y93" s="55">
        <f t="shared" ref="Y93:Y96" si="71">SUM(M93:X93)</f>
        <v>0</v>
      </c>
    </row>
    <row r="94" spans="2:27" x14ac:dyDescent="0.25">
      <c r="J94" s="49">
        <v>3</v>
      </c>
      <c r="K94" s="54" t="str">
        <f t="shared" ref="K94:K96" si="72">+C86</f>
        <v/>
      </c>
      <c r="M94" s="56">
        <f t="shared" ref="M94:X96" si="73">+M86*$E86</f>
        <v>0</v>
      </c>
      <c r="N94" s="56">
        <f t="shared" si="73"/>
        <v>0</v>
      </c>
      <c r="O94" s="56">
        <f t="shared" si="73"/>
        <v>0</v>
      </c>
      <c r="P94" s="56">
        <f t="shared" si="73"/>
        <v>0</v>
      </c>
      <c r="Q94" s="56">
        <f t="shared" si="73"/>
        <v>0</v>
      </c>
      <c r="R94" s="56">
        <f t="shared" si="73"/>
        <v>0</v>
      </c>
      <c r="S94" s="56">
        <f t="shared" si="73"/>
        <v>0</v>
      </c>
      <c r="T94" s="56">
        <f t="shared" si="73"/>
        <v>0</v>
      </c>
      <c r="U94" s="56">
        <f t="shared" si="73"/>
        <v>0</v>
      </c>
      <c r="V94" s="56">
        <f t="shared" si="73"/>
        <v>0</v>
      </c>
      <c r="W94" s="56">
        <f t="shared" si="73"/>
        <v>0</v>
      </c>
      <c r="X94" s="56">
        <f t="shared" si="73"/>
        <v>0</v>
      </c>
      <c r="Y94" s="55">
        <f t="shared" si="71"/>
        <v>0</v>
      </c>
    </row>
    <row r="95" spans="2:27" x14ac:dyDescent="0.25">
      <c r="J95" s="49">
        <v>4</v>
      </c>
      <c r="K95" s="54" t="str">
        <f t="shared" si="72"/>
        <v/>
      </c>
      <c r="M95" s="56">
        <f t="shared" si="73"/>
        <v>0</v>
      </c>
      <c r="N95" s="56">
        <f t="shared" si="73"/>
        <v>0</v>
      </c>
      <c r="O95" s="56">
        <f t="shared" si="73"/>
        <v>0</v>
      </c>
      <c r="P95" s="56">
        <f t="shared" si="73"/>
        <v>0</v>
      </c>
      <c r="Q95" s="56">
        <f t="shared" si="73"/>
        <v>0</v>
      </c>
      <c r="R95" s="56">
        <f t="shared" si="73"/>
        <v>0</v>
      </c>
      <c r="S95" s="56">
        <f t="shared" si="73"/>
        <v>0</v>
      </c>
      <c r="T95" s="56">
        <f t="shared" si="73"/>
        <v>0</v>
      </c>
      <c r="U95" s="56">
        <f t="shared" si="73"/>
        <v>0</v>
      </c>
      <c r="V95" s="56">
        <f t="shared" si="73"/>
        <v>0</v>
      </c>
      <c r="W95" s="56">
        <f t="shared" si="73"/>
        <v>0</v>
      </c>
      <c r="X95" s="56">
        <f t="shared" si="73"/>
        <v>0</v>
      </c>
      <c r="Y95" s="55">
        <f t="shared" si="71"/>
        <v>0</v>
      </c>
    </row>
    <row r="96" spans="2:27" x14ac:dyDescent="0.25">
      <c r="J96" s="49">
        <v>5</v>
      </c>
      <c r="K96" s="54" t="str">
        <f t="shared" si="72"/>
        <v/>
      </c>
      <c r="M96" s="56">
        <f t="shared" si="73"/>
        <v>0</v>
      </c>
      <c r="N96" s="56">
        <f t="shared" si="73"/>
        <v>0</v>
      </c>
      <c r="O96" s="56">
        <f t="shared" si="73"/>
        <v>0</v>
      </c>
      <c r="P96" s="56">
        <f t="shared" si="73"/>
        <v>0</v>
      </c>
      <c r="Q96" s="56">
        <f t="shared" si="73"/>
        <v>0</v>
      </c>
      <c r="R96" s="56">
        <f t="shared" si="73"/>
        <v>0</v>
      </c>
      <c r="S96" s="56">
        <f t="shared" si="73"/>
        <v>0</v>
      </c>
      <c r="T96" s="56">
        <f t="shared" si="73"/>
        <v>0</v>
      </c>
      <c r="U96" s="56">
        <f t="shared" si="73"/>
        <v>0</v>
      </c>
      <c r="V96" s="56">
        <f t="shared" si="73"/>
        <v>0</v>
      </c>
      <c r="W96" s="56">
        <f t="shared" si="73"/>
        <v>0</v>
      </c>
      <c r="X96" s="56">
        <f t="shared" si="73"/>
        <v>0</v>
      </c>
      <c r="Y96" s="55">
        <f t="shared" si="71"/>
        <v>0</v>
      </c>
    </row>
    <row r="97" spans="10:25" ht="15.75" x14ac:dyDescent="0.25">
      <c r="J97" s="692" t="s">
        <v>77</v>
      </c>
      <c r="K97" s="692"/>
      <c r="M97" s="57">
        <f>SUM(M92:M96)</f>
        <v>0</v>
      </c>
      <c r="N97" s="57">
        <f t="shared" ref="N97:X97" si="74">SUM(N92:N96)</f>
        <v>0</v>
      </c>
      <c r="O97" s="57">
        <f t="shared" si="74"/>
        <v>0</v>
      </c>
      <c r="P97" s="57">
        <f t="shared" si="74"/>
        <v>0</v>
      </c>
      <c r="Q97" s="57">
        <f t="shared" si="74"/>
        <v>0</v>
      </c>
      <c r="R97" s="57">
        <f t="shared" si="74"/>
        <v>0</v>
      </c>
      <c r="S97" s="57">
        <f t="shared" si="74"/>
        <v>0</v>
      </c>
      <c r="T97" s="57">
        <f t="shared" si="74"/>
        <v>0</v>
      </c>
      <c r="U97" s="57">
        <f t="shared" si="74"/>
        <v>0</v>
      </c>
      <c r="V97" s="57">
        <f t="shared" si="74"/>
        <v>0</v>
      </c>
      <c r="W97" s="57">
        <f t="shared" si="74"/>
        <v>0</v>
      </c>
      <c r="X97" s="57">
        <f t="shared" si="74"/>
        <v>0</v>
      </c>
      <c r="Y97" s="55">
        <f>SUM(Y92:Y96)</f>
        <v>0</v>
      </c>
    </row>
    <row r="99" spans="10:25" x14ac:dyDescent="0.25">
      <c r="J99" s="699" t="s">
        <v>53</v>
      </c>
      <c r="K99" s="699"/>
      <c r="M99" s="700" t="s">
        <v>75</v>
      </c>
      <c r="N99" s="700"/>
      <c r="O99" s="700"/>
      <c r="P99" s="700"/>
      <c r="Q99" s="700"/>
      <c r="R99" s="700"/>
      <c r="S99" s="700"/>
      <c r="T99" s="700"/>
      <c r="U99" s="700"/>
      <c r="V99" s="700"/>
      <c r="W99" s="700"/>
      <c r="X99" s="700"/>
      <c r="Y99" s="700"/>
    </row>
    <row r="100" spans="10:25" ht="15.75" x14ac:dyDescent="0.25">
      <c r="J100" s="50" t="s">
        <v>54</v>
      </c>
      <c r="K100" s="50" t="s">
        <v>5</v>
      </c>
      <c r="M100" s="51" t="s">
        <v>59</v>
      </c>
      <c r="N100" s="52" t="s">
        <v>60</v>
      </c>
      <c r="O100" s="51" t="s">
        <v>61</v>
      </c>
      <c r="P100" s="52" t="s">
        <v>62</v>
      </c>
      <c r="Q100" s="51" t="s">
        <v>63</v>
      </c>
      <c r="R100" s="52" t="s">
        <v>64</v>
      </c>
      <c r="S100" s="51" t="s">
        <v>65</v>
      </c>
      <c r="T100" s="52" t="s">
        <v>66</v>
      </c>
      <c r="U100" s="51" t="s">
        <v>67</v>
      </c>
      <c r="V100" s="52" t="s">
        <v>68</v>
      </c>
      <c r="W100" s="51" t="s">
        <v>69</v>
      </c>
      <c r="X100" s="52" t="s">
        <v>70</v>
      </c>
      <c r="Y100" s="53" t="s">
        <v>71</v>
      </c>
    </row>
    <row r="101" spans="10:25" x14ac:dyDescent="0.25">
      <c r="J101" s="49">
        <v>1</v>
      </c>
      <c r="K101" s="54" t="str">
        <f>+K92</f>
        <v/>
      </c>
      <c r="M101" s="56">
        <f>+M92*$G84/100</f>
        <v>0</v>
      </c>
      <c r="N101" s="56">
        <f t="shared" ref="N101:X101" si="75">+N92*$G84/100</f>
        <v>0</v>
      </c>
      <c r="O101" s="56">
        <f t="shared" si="75"/>
        <v>0</v>
      </c>
      <c r="P101" s="56">
        <f t="shared" si="75"/>
        <v>0</v>
      </c>
      <c r="Q101" s="56">
        <f t="shared" si="75"/>
        <v>0</v>
      </c>
      <c r="R101" s="56">
        <f t="shared" si="75"/>
        <v>0</v>
      </c>
      <c r="S101" s="56">
        <f t="shared" si="75"/>
        <v>0</v>
      </c>
      <c r="T101" s="56">
        <f t="shared" si="75"/>
        <v>0</v>
      </c>
      <c r="U101" s="56">
        <f t="shared" si="75"/>
        <v>0</v>
      </c>
      <c r="V101" s="56">
        <f t="shared" si="75"/>
        <v>0</v>
      </c>
      <c r="W101" s="56">
        <f t="shared" si="75"/>
        <v>0</v>
      </c>
      <c r="X101" s="56">
        <f t="shared" si="75"/>
        <v>0</v>
      </c>
      <c r="Y101" s="55">
        <f>SUM(M101:X101)</f>
        <v>0</v>
      </c>
    </row>
    <row r="102" spans="10:25" x14ac:dyDescent="0.25">
      <c r="J102" s="49">
        <v>2</v>
      </c>
      <c r="K102" s="54" t="str">
        <f t="shared" ref="K102:K105" si="76">+K93</f>
        <v/>
      </c>
      <c r="M102" s="56">
        <f t="shared" ref="M102:X105" si="77">+M93*$G85/100</f>
        <v>0</v>
      </c>
      <c r="N102" s="56">
        <f t="shared" si="77"/>
        <v>0</v>
      </c>
      <c r="O102" s="56">
        <f t="shared" si="77"/>
        <v>0</v>
      </c>
      <c r="P102" s="56">
        <f t="shared" si="77"/>
        <v>0</v>
      </c>
      <c r="Q102" s="56">
        <f t="shared" si="77"/>
        <v>0</v>
      </c>
      <c r="R102" s="56">
        <f t="shared" si="77"/>
        <v>0</v>
      </c>
      <c r="S102" s="56">
        <f t="shared" si="77"/>
        <v>0</v>
      </c>
      <c r="T102" s="56">
        <f t="shared" si="77"/>
        <v>0</v>
      </c>
      <c r="U102" s="56">
        <f t="shared" si="77"/>
        <v>0</v>
      </c>
      <c r="V102" s="56">
        <f t="shared" si="77"/>
        <v>0</v>
      </c>
      <c r="W102" s="56">
        <f t="shared" si="77"/>
        <v>0</v>
      </c>
      <c r="X102" s="56">
        <f t="shared" si="77"/>
        <v>0</v>
      </c>
      <c r="Y102" s="55">
        <f t="shared" ref="Y102:Y105" si="78">SUM(M102:X102)</f>
        <v>0</v>
      </c>
    </row>
    <row r="103" spans="10:25" x14ac:dyDescent="0.25">
      <c r="J103" s="49">
        <v>3</v>
      </c>
      <c r="K103" s="54" t="str">
        <f t="shared" si="76"/>
        <v/>
      </c>
      <c r="M103" s="56">
        <f t="shared" si="77"/>
        <v>0</v>
      </c>
      <c r="N103" s="56">
        <f t="shared" si="77"/>
        <v>0</v>
      </c>
      <c r="O103" s="56">
        <f t="shared" si="77"/>
        <v>0</v>
      </c>
      <c r="P103" s="56">
        <f t="shared" si="77"/>
        <v>0</v>
      </c>
      <c r="Q103" s="56">
        <f t="shared" si="77"/>
        <v>0</v>
      </c>
      <c r="R103" s="56">
        <f t="shared" si="77"/>
        <v>0</v>
      </c>
      <c r="S103" s="56">
        <f t="shared" si="77"/>
        <v>0</v>
      </c>
      <c r="T103" s="56">
        <f t="shared" si="77"/>
        <v>0</v>
      </c>
      <c r="U103" s="56">
        <f t="shared" si="77"/>
        <v>0</v>
      </c>
      <c r="V103" s="56">
        <f t="shared" si="77"/>
        <v>0</v>
      </c>
      <c r="W103" s="56">
        <f t="shared" si="77"/>
        <v>0</v>
      </c>
      <c r="X103" s="56">
        <f t="shared" si="77"/>
        <v>0</v>
      </c>
      <c r="Y103" s="55">
        <f t="shared" si="78"/>
        <v>0</v>
      </c>
    </row>
    <row r="104" spans="10:25" x14ac:dyDescent="0.25">
      <c r="J104" s="49">
        <v>4</v>
      </c>
      <c r="K104" s="54" t="str">
        <f t="shared" si="76"/>
        <v/>
      </c>
      <c r="M104" s="56">
        <f t="shared" si="77"/>
        <v>0</v>
      </c>
      <c r="N104" s="56">
        <f t="shared" si="77"/>
        <v>0</v>
      </c>
      <c r="O104" s="56">
        <f t="shared" si="77"/>
        <v>0</v>
      </c>
      <c r="P104" s="56">
        <f t="shared" si="77"/>
        <v>0</v>
      </c>
      <c r="Q104" s="56">
        <f t="shared" si="77"/>
        <v>0</v>
      </c>
      <c r="R104" s="56">
        <f t="shared" si="77"/>
        <v>0</v>
      </c>
      <c r="S104" s="56">
        <f t="shared" si="77"/>
        <v>0</v>
      </c>
      <c r="T104" s="56">
        <f t="shared" si="77"/>
        <v>0</v>
      </c>
      <c r="U104" s="56">
        <f t="shared" si="77"/>
        <v>0</v>
      </c>
      <c r="V104" s="56">
        <f t="shared" si="77"/>
        <v>0</v>
      </c>
      <c r="W104" s="56">
        <f t="shared" si="77"/>
        <v>0</v>
      </c>
      <c r="X104" s="56">
        <f t="shared" si="77"/>
        <v>0</v>
      </c>
      <c r="Y104" s="55">
        <f t="shared" si="78"/>
        <v>0</v>
      </c>
    </row>
    <row r="105" spans="10:25" x14ac:dyDescent="0.25">
      <c r="J105" s="49">
        <v>5</v>
      </c>
      <c r="K105" s="54" t="str">
        <f t="shared" si="76"/>
        <v/>
      </c>
      <c r="M105" s="56">
        <f t="shared" si="77"/>
        <v>0</v>
      </c>
      <c r="N105" s="56">
        <f t="shared" si="77"/>
        <v>0</v>
      </c>
      <c r="O105" s="56">
        <f t="shared" si="77"/>
        <v>0</v>
      </c>
      <c r="P105" s="56">
        <f t="shared" si="77"/>
        <v>0</v>
      </c>
      <c r="Q105" s="56">
        <f t="shared" si="77"/>
        <v>0</v>
      </c>
      <c r="R105" s="56">
        <f t="shared" si="77"/>
        <v>0</v>
      </c>
      <c r="S105" s="56">
        <f t="shared" si="77"/>
        <v>0</v>
      </c>
      <c r="T105" s="56">
        <f t="shared" si="77"/>
        <v>0</v>
      </c>
      <c r="U105" s="56">
        <f t="shared" si="77"/>
        <v>0</v>
      </c>
      <c r="V105" s="56">
        <f t="shared" si="77"/>
        <v>0</v>
      </c>
      <c r="W105" s="56">
        <f t="shared" si="77"/>
        <v>0</v>
      </c>
      <c r="X105" s="56">
        <f t="shared" si="77"/>
        <v>0</v>
      </c>
      <c r="Y105" s="55">
        <f t="shared" si="78"/>
        <v>0</v>
      </c>
    </row>
    <row r="106" spans="10:25" ht="15.75" x14ac:dyDescent="0.25">
      <c r="J106" s="692" t="s">
        <v>79</v>
      </c>
      <c r="K106" s="692"/>
      <c r="M106" s="57">
        <f>SUM(M101:M105)</f>
        <v>0</v>
      </c>
      <c r="N106" s="57">
        <f t="shared" ref="N106:X106" si="79">SUM(N101:N105)</f>
        <v>0</v>
      </c>
      <c r="O106" s="57">
        <f t="shared" si="79"/>
        <v>0</v>
      </c>
      <c r="P106" s="57">
        <f t="shared" si="79"/>
        <v>0</v>
      </c>
      <c r="Q106" s="57">
        <f t="shared" si="79"/>
        <v>0</v>
      </c>
      <c r="R106" s="57">
        <f t="shared" si="79"/>
        <v>0</v>
      </c>
      <c r="S106" s="57">
        <f t="shared" si="79"/>
        <v>0</v>
      </c>
      <c r="T106" s="57">
        <f t="shared" si="79"/>
        <v>0</v>
      </c>
      <c r="U106" s="57">
        <f t="shared" si="79"/>
        <v>0</v>
      </c>
      <c r="V106" s="57">
        <f t="shared" si="79"/>
        <v>0</v>
      </c>
      <c r="W106" s="57">
        <f t="shared" si="79"/>
        <v>0</v>
      </c>
      <c r="X106" s="57">
        <f t="shared" si="79"/>
        <v>0</v>
      </c>
      <c r="Y106" s="55">
        <f>SUM(Y101:Y105)</f>
        <v>0</v>
      </c>
    </row>
    <row r="108" spans="10:25" x14ac:dyDescent="0.25">
      <c r="J108" s="672" t="s">
        <v>53</v>
      </c>
      <c r="K108" s="672"/>
      <c r="M108" s="672" t="s">
        <v>76</v>
      </c>
      <c r="N108" s="672"/>
      <c r="O108" s="672"/>
      <c r="P108" s="672"/>
      <c r="Q108" s="672"/>
      <c r="R108" s="672"/>
      <c r="S108" s="672"/>
      <c r="T108" s="672"/>
      <c r="U108" s="672"/>
      <c r="V108" s="672"/>
      <c r="W108" s="672"/>
      <c r="X108" s="672"/>
      <c r="Y108" s="672"/>
    </row>
    <row r="109" spans="10:25" ht="15.75" x14ac:dyDescent="0.25">
      <c r="J109" s="50" t="s">
        <v>54</v>
      </c>
      <c r="K109" s="50" t="s">
        <v>5</v>
      </c>
      <c r="M109" s="51" t="s">
        <v>59</v>
      </c>
      <c r="N109" s="52" t="s">
        <v>60</v>
      </c>
      <c r="O109" s="51" t="s">
        <v>61</v>
      </c>
      <c r="P109" s="52" t="s">
        <v>62</v>
      </c>
      <c r="Q109" s="51" t="s">
        <v>63</v>
      </c>
      <c r="R109" s="52" t="s">
        <v>64</v>
      </c>
      <c r="S109" s="51" t="s">
        <v>65</v>
      </c>
      <c r="T109" s="52" t="s">
        <v>66</v>
      </c>
      <c r="U109" s="51" t="s">
        <v>67</v>
      </c>
      <c r="V109" s="52" t="s">
        <v>68</v>
      </c>
      <c r="W109" s="51" t="s">
        <v>69</v>
      </c>
      <c r="X109" s="52" t="s">
        <v>70</v>
      </c>
      <c r="Y109" s="53" t="s">
        <v>71</v>
      </c>
    </row>
    <row r="110" spans="10:25" x14ac:dyDescent="0.25">
      <c r="J110" s="49">
        <v>1</v>
      </c>
      <c r="K110" s="54" t="str">
        <f>+K101</f>
        <v/>
      </c>
      <c r="M110" s="56">
        <f>+M92+M101</f>
        <v>0</v>
      </c>
      <c r="N110" s="56">
        <f t="shared" ref="N110:X110" si="80">+N92+N101</f>
        <v>0</v>
      </c>
      <c r="O110" s="56">
        <f t="shared" si="80"/>
        <v>0</v>
      </c>
      <c r="P110" s="56">
        <f t="shared" si="80"/>
        <v>0</v>
      </c>
      <c r="Q110" s="56">
        <f t="shared" si="80"/>
        <v>0</v>
      </c>
      <c r="R110" s="56">
        <f t="shared" si="80"/>
        <v>0</v>
      </c>
      <c r="S110" s="56">
        <f t="shared" si="80"/>
        <v>0</v>
      </c>
      <c r="T110" s="56">
        <f t="shared" si="80"/>
        <v>0</v>
      </c>
      <c r="U110" s="56">
        <f t="shared" si="80"/>
        <v>0</v>
      </c>
      <c r="V110" s="56">
        <f t="shared" si="80"/>
        <v>0</v>
      </c>
      <c r="W110" s="56">
        <f t="shared" si="80"/>
        <v>0</v>
      </c>
      <c r="X110" s="56">
        <f t="shared" si="80"/>
        <v>0</v>
      </c>
      <c r="Y110" s="55">
        <f>SUM(M110:X110)</f>
        <v>0</v>
      </c>
    </row>
    <row r="111" spans="10:25" x14ac:dyDescent="0.25">
      <c r="J111" s="49">
        <v>2</v>
      </c>
      <c r="K111" s="54" t="str">
        <f t="shared" ref="K111:K114" si="81">+K102</f>
        <v/>
      </c>
      <c r="M111" s="56">
        <f>+M93+M102</f>
        <v>0</v>
      </c>
      <c r="N111" s="56">
        <f t="shared" ref="N111:X111" si="82">+N93+N102</f>
        <v>0</v>
      </c>
      <c r="O111" s="56">
        <f t="shared" si="82"/>
        <v>0</v>
      </c>
      <c r="P111" s="56">
        <f t="shared" si="82"/>
        <v>0</v>
      </c>
      <c r="Q111" s="56">
        <f t="shared" si="82"/>
        <v>0</v>
      </c>
      <c r="R111" s="56">
        <f t="shared" si="82"/>
        <v>0</v>
      </c>
      <c r="S111" s="56">
        <f t="shared" si="82"/>
        <v>0</v>
      </c>
      <c r="T111" s="56">
        <f t="shared" si="82"/>
        <v>0</v>
      </c>
      <c r="U111" s="56">
        <f t="shared" si="82"/>
        <v>0</v>
      </c>
      <c r="V111" s="56">
        <f t="shared" si="82"/>
        <v>0</v>
      </c>
      <c r="W111" s="56">
        <f t="shared" si="82"/>
        <v>0</v>
      </c>
      <c r="X111" s="56">
        <f t="shared" si="82"/>
        <v>0</v>
      </c>
      <c r="Y111" s="55">
        <f t="shared" ref="Y111:Y114" si="83">SUM(M111:X111)</f>
        <v>0</v>
      </c>
    </row>
    <row r="112" spans="10:25" x14ac:dyDescent="0.25">
      <c r="J112" s="49">
        <v>3</v>
      </c>
      <c r="K112" s="54" t="str">
        <f t="shared" si="81"/>
        <v/>
      </c>
      <c r="M112" s="56">
        <f>+M94+M103</f>
        <v>0</v>
      </c>
      <c r="N112" s="56">
        <f t="shared" ref="N112:X112" si="84">+N94+N103</f>
        <v>0</v>
      </c>
      <c r="O112" s="56">
        <f t="shared" si="84"/>
        <v>0</v>
      </c>
      <c r="P112" s="56">
        <f t="shared" si="84"/>
        <v>0</v>
      </c>
      <c r="Q112" s="56">
        <f t="shared" si="84"/>
        <v>0</v>
      </c>
      <c r="R112" s="56">
        <f t="shared" si="84"/>
        <v>0</v>
      </c>
      <c r="S112" s="56">
        <f t="shared" si="84"/>
        <v>0</v>
      </c>
      <c r="T112" s="56">
        <f t="shared" si="84"/>
        <v>0</v>
      </c>
      <c r="U112" s="56">
        <f t="shared" si="84"/>
        <v>0</v>
      </c>
      <c r="V112" s="56">
        <f t="shared" si="84"/>
        <v>0</v>
      </c>
      <c r="W112" s="56">
        <f t="shared" si="84"/>
        <v>0</v>
      </c>
      <c r="X112" s="56">
        <f t="shared" si="84"/>
        <v>0</v>
      </c>
      <c r="Y112" s="55">
        <f t="shared" si="83"/>
        <v>0</v>
      </c>
    </row>
    <row r="113" spans="10:27" x14ac:dyDescent="0.25">
      <c r="J113" s="49">
        <v>4</v>
      </c>
      <c r="K113" s="54" t="str">
        <f t="shared" si="81"/>
        <v/>
      </c>
      <c r="M113" s="56">
        <f>+M95+M104</f>
        <v>0</v>
      </c>
      <c r="N113" s="56">
        <f t="shared" ref="N113:X113" si="85">+N95+N104</f>
        <v>0</v>
      </c>
      <c r="O113" s="56">
        <f t="shared" si="85"/>
        <v>0</v>
      </c>
      <c r="P113" s="56">
        <f t="shared" si="85"/>
        <v>0</v>
      </c>
      <c r="Q113" s="56">
        <f t="shared" si="85"/>
        <v>0</v>
      </c>
      <c r="R113" s="56">
        <f t="shared" si="85"/>
        <v>0</v>
      </c>
      <c r="S113" s="56">
        <f t="shared" si="85"/>
        <v>0</v>
      </c>
      <c r="T113" s="56">
        <f t="shared" si="85"/>
        <v>0</v>
      </c>
      <c r="U113" s="56">
        <f t="shared" si="85"/>
        <v>0</v>
      </c>
      <c r="V113" s="56">
        <f t="shared" si="85"/>
        <v>0</v>
      </c>
      <c r="W113" s="56">
        <f t="shared" si="85"/>
        <v>0</v>
      </c>
      <c r="X113" s="56">
        <f t="shared" si="85"/>
        <v>0</v>
      </c>
      <c r="Y113" s="55">
        <f t="shared" si="83"/>
        <v>0</v>
      </c>
    </row>
    <row r="114" spans="10:27" x14ac:dyDescent="0.25">
      <c r="J114" s="49">
        <v>5</v>
      </c>
      <c r="K114" s="54" t="str">
        <f t="shared" si="81"/>
        <v/>
      </c>
      <c r="M114" s="56">
        <f>+M96+M105</f>
        <v>0</v>
      </c>
      <c r="N114" s="56">
        <f t="shared" ref="N114:X114" si="86">+N96+N105</f>
        <v>0</v>
      </c>
      <c r="O114" s="56">
        <f t="shared" si="86"/>
        <v>0</v>
      </c>
      <c r="P114" s="56">
        <f t="shared" si="86"/>
        <v>0</v>
      </c>
      <c r="Q114" s="56">
        <f t="shared" si="86"/>
        <v>0</v>
      </c>
      <c r="R114" s="56">
        <f t="shared" si="86"/>
        <v>0</v>
      </c>
      <c r="S114" s="56">
        <f t="shared" si="86"/>
        <v>0</v>
      </c>
      <c r="T114" s="56">
        <f t="shared" si="86"/>
        <v>0</v>
      </c>
      <c r="U114" s="56">
        <f t="shared" si="86"/>
        <v>0</v>
      </c>
      <c r="V114" s="56">
        <f t="shared" si="86"/>
        <v>0</v>
      </c>
      <c r="W114" s="56">
        <f t="shared" si="86"/>
        <v>0</v>
      </c>
      <c r="X114" s="56">
        <f t="shared" si="86"/>
        <v>0</v>
      </c>
      <c r="Y114" s="55">
        <f t="shared" si="83"/>
        <v>0</v>
      </c>
    </row>
    <row r="115" spans="10:27" ht="15.75" x14ac:dyDescent="0.25">
      <c r="J115" s="692" t="s">
        <v>78</v>
      </c>
      <c r="K115" s="692"/>
      <c r="M115" s="57">
        <f>SUM(M110:M114)</f>
        <v>0</v>
      </c>
      <c r="N115" s="57">
        <f t="shared" ref="N115:Y115" si="87">SUM(N110:N114)</f>
        <v>0</v>
      </c>
      <c r="O115" s="57">
        <f t="shared" si="87"/>
        <v>0</v>
      </c>
      <c r="P115" s="57">
        <f t="shared" si="87"/>
        <v>0</v>
      </c>
      <c r="Q115" s="57">
        <f t="shared" si="87"/>
        <v>0</v>
      </c>
      <c r="R115" s="57">
        <f t="shared" si="87"/>
        <v>0</v>
      </c>
      <c r="S115" s="57">
        <f t="shared" si="87"/>
        <v>0</v>
      </c>
      <c r="T115" s="57">
        <f t="shared" si="87"/>
        <v>0</v>
      </c>
      <c r="U115" s="57">
        <f t="shared" si="87"/>
        <v>0</v>
      </c>
      <c r="V115" s="57">
        <f t="shared" si="87"/>
        <v>0</v>
      </c>
      <c r="W115" s="57">
        <f t="shared" si="87"/>
        <v>0</v>
      </c>
      <c r="X115" s="57">
        <f t="shared" si="87"/>
        <v>0</v>
      </c>
      <c r="Y115" s="57">
        <f t="shared" si="87"/>
        <v>0</v>
      </c>
    </row>
    <row r="117" spans="10:27" x14ac:dyDescent="0.25">
      <c r="J117" s="701" t="s">
        <v>53</v>
      </c>
      <c r="K117" s="701"/>
      <c r="M117" s="701" t="s">
        <v>80</v>
      </c>
      <c r="N117" s="701"/>
      <c r="O117" s="701"/>
      <c r="P117" s="701"/>
      <c r="Q117" s="701"/>
      <c r="R117" s="701"/>
      <c r="S117" s="701"/>
      <c r="T117" s="701"/>
      <c r="U117" s="701"/>
      <c r="V117" s="701"/>
      <c r="W117" s="701"/>
      <c r="X117" s="701"/>
      <c r="Y117" s="701"/>
      <c r="AA117" s="708" t="s">
        <v>81</v>
      </c>
    </row>
    <row r="118" spans="10:27" ht="15.75" x14ac:dyDescent="0.25">
      <c r="J118" s="50" t="s">
        <v>54</v>
      </c>
      <c r="K118" s="50" t="s">
        <v>5</v>
      </c>
      <c r="M118" s="51" t="s">
        <v>59</v>
      </c>
      <c r="N118" s="52" t="s">
        <v>60</v>
      </c>
      <c r="O118" s="51" t="s">
        <v>61</v>
      </c>
      <c r="P118" s="52" t="s">
        <v>62</v>
      </c>
      <c r="Q118" s="51" t="s">
        <v>63</v>
      </c>
      <c r="R118" s="52" t="s">
        <v>64</v>
      </c>
      <c r="S118" s="51" t="s">
        <v>65</v>
      </c>
      <c r="T118" s="52" t="s">
        <v>66</v>
      </c>
      <c r="U118" s="51" t="s">
        <v>67</v>
      </c>
      <c r="V118" s="52" t="s">
        <v>68</v>
      </c>
      <c r="W118" s="51" t="s">
        <v>69</v>
      </c>
      <c r="X118" s="52" t="s">
        <v>70</v>
      </c>
      <c r="Y118" s="53" t="s">
        <v>71</v>
      </c>
      <c r="AA118" s="708"/>
    </row>
    <row r="119" spans="10:27" x14ac:dyDescent="0.25">
      <c r="J119" s="49">
        <v>1</v>
      </c>
      <c r="K119" s="54" t="str">
        <f>+K110</f>
        <v/>
      </c>
      <c r="M119" s="56">
        <f>+M84*$F84</f>
        <v>0</v>
      </c>
      <c r="N119" s="56">
        <f t="shared" ref="N119:X119" si="88">+N84*$F84</f>
        <v>0</v>
      </c>
      <c r="O119" s="56">
        <f t="shared" si="88"/>
        <v>0</v>
      </c>
      <c r="P119" s="56">
        <f t="shared" si="88"/>
        <v>0</v>
      </c>
      <c r="Q119" s="56">
        <f t="shared" si="88"/>
        <v>0</v>
      </c>
      <c r="R119" s="56">
        <f t="shared" si="88"/>
        <v>0</v>
      </c>
      <c r="S119" s="56">
        <f t="shared" si="88"/>
        <v>0</v>
      </c>
      <c r="T119" s="56">
        <f t="shared" si="88"/>
        <v>0</v>
      </c>
      <c r="U119" s="56">
        <f t="shared" si="88"/>
        <v>0</v>
      </c>
      <c r="V119" s="56">
        <f t="shared" si="88"/>
        <v>0</v>
      </c>
      <c r="W119" s="56">
        <f t="shared" si="88"/>
        <v>0</v>
      </c>
      <c r="X119" s="56">
        <f t="shared" si="88"/>
        <v>0</v>
      </c>
      <c r="Y119" s="55">
        <f>SUM(M119:X119)</f>
        <v>0</v>
      </c>
      <c r="AA119" s="58">
        <f>+Y119/360*I84</f>
        <v>0</v>
      </c>
    </row>
    <row r="120" spans="10:27" x14ac:dyDescent="0.25">
      <c r="J120" s="49">
        <v>2</v>
      </c>
      <c r="K120" s="54" t="str">
        <f t="shared" ref="K120:K123" si="89">+K111</f>
        <v/>
      </c>
      <c r="M120" s="56">
        <f>+M85*$F85</f>
        <v>0</v>
      </c>
      <c r="N120" s="56">
        <f t="shared" ref="N120:X120" si="90">+N85*$F85</f>
        <v>0</v>
      </c>
      <c r="O120" s="56">
        <f t="shared" si="90"/>
        <v>0</v>
      </c>
      <c r="P120" s="56">
        <f t="shared" si="90"/>
        <v>0</v>
      </c>
      <c r="Q120" s="56">
        <f t="shared" si="90"/>
        <v>0</v>
      </c>
      <c r="R120" s="56">
        <f t="shared" si="90"/>
        <v>0</v>
      </c>
      <c r="S120" s="56">
        <f t="shared" si="90"/>
        <v>0</v>
      </c>
      <c r="T120" s="56">
        <f t="shared" si="90"/>
        <v>0</v>
      </c>
      <c r="U120" s="56">
        <f t="shared" si="90"/>
        <v>0</v>
      </c>
      <c r="V120" s="56">
        <f t="shared" si="90"/>
        <v>0</v>
      </c>
      <c r="W120" s="56">
        <f t="shared" si="90"/>
        <v>0</v>
      </c>
      <c r="X120" s="56">
        <f t="shared" si="90"/>
        <v>0</v>
      </c>
      <c r="Y120" s="55">
        <f t="shared" ref="Y120:Y123" si="91">SUM(M120:X120)</f>
        <v>0</v>
      </c>
      <c r="AA120" s="58">
        <f t="shared" ref="AA120:AA123" si="92">+Y120/360*I85</f>
        <v>0</v>
      </c>
    </row>
    <row r="121" spans="10:27" x14ac:dyDescent="0.25">
      <c r="J121" s="49">
        <v>3</v>
      </c>
      <c r="K121" s="54" t="str">
        <f t="shared" si="89"/>
        <v/>
      </c>
      <c r="M121" s="56">
        <f>+M86*$F86</f>
        <v>0</v>
      </c>
      <c r="N121" s="56">
        <f t="shared" ref="N121:X121" si="93">+N86*$F86</f>
        <v>0</v>
      </c>
      <c r="O121" s="56">
        <f t="shared" si="93"/>
        <v>0</v>
      </c>
      <c r="P121" s="56">
        <f t="shared" si="93"/>
        <v>0</v>
      </c>
      <c r="Q121" s="56">
        <f t="shared" si="93"/>
        <v>0</v>
      </c>
      <c r="R121" s="56">
        <f t="shared" si="93"/>
        <v>0</v>
      </c>
      <c r="S121" s="56">
        <f t="shared" si="93"/>
        <v>0</v>
      </c>
      <c r="T121" s="56">
        <f t="shared" si="93"/>
        <v>0</v>
      </c>
      <c r="U121" s="56">
        <f t="shared" si="93"/>
        <v>0</v>
      </c>
      <c r="V121" s="56">
        <f t="shared" si="93"/>
        <v>0</v>
      </c>
      <c r="W121" s="56">
        <f t="shared" si="93"/>
        <v>0</v>
      </c>
      <c r="X121" s="56">
        <f t="shared" si="93"/>
        <v>0</v>
      </c>
      <c r="Y121" s="55">
        <f t="shared" si="91"/>
        <v>0</v>
      </c>
      <c r="AA121" s="58">
        <f t="shared" si="92"/>
        <v>0</v>
      </c>
    </row>
    <row r="122" spans="10:27" x14ac:dyDescent="0.25">
      <c r="J122" s="49">
        <v>4</v>
      </c>
      <c r="K122" s="54" t="str">
        <f t="shared" si="89"/>
        <v/>
      </c>
      <c r="M122" s="56">
        <f>+M87*$F87</f>
        <v>0</v>
      </c>
      <c r="N122" s="56">
        <f t="shared" ref="N122:X122" si="94">+N87*$F87</f>
        <v>0</v>
      </c>
      <c r="O122" s="56">
        <f t="shared" si="94"/>
        <v>0</v>
      </c>
      <c r="P122" s="56">
        <f t="shared" si="94"/>
        <v>0</v>
      </c>
      <c r="Q122" s="56">
        <f t="shared" si="94"/>
        <v>0</v>
      </c>
      <c r="R122" s="56">
        <f t="shared" si="94"/>
        <v>0</v>
      </c>
      <c r="S122" s="56">
        <f t="shared" si="94"/>
        <v>0</v>
      </c>
      <c r="T122" s="56">
        <f t="shared" si="94"/>
        <v>0</v>
      </c>
      <c r="U122" s="56">
        <f t="shared" si="94"/>
        <v>0</v>
      </c>
      <c r="V122" s="56">
        <f t="shared" si="94"/>
        <v>0</v>
      </c>
      <c r="W122" s="56">
        <f t="shared" si="94"/>
        <v>0</v>
      </c>
      <c r="X122" s="56">
        <f t="shared" si="94"/>
        <v>0</v>
      </c>
      <c r="Y122" s="55">
        <f t="shared" si="91"/>
        <v>0</v>
      </c>
      <c r="AA122" s="58">
        <f t="shared" si="92"/>
        <v>0</v>
      </c>
    </row>
    <row r="123" spans="10:27" x14ac:dyDescent="0.25">
      <c r="J123" s="49">
        <v>5</v>
      </c>
      <c r="K123" s="54" t="str">
        <f t="shared" si="89"/>
        <v/>
      </c>
      <c r="M123" s="56">
        <f>+M88*$F88</f>
        <v>0</v>
      </c>
      <c r="N123" s="56">
        <f t="shared" ref="N123:X123" si="95">+N88*$F88</f>
        <v>0</v>
      </c>
      <c r="O123" s="56">
        <f t="shared" si="95"/>
        <v>0</v>
      </c>
      <c r="P123" s="56">
        <f t="shared" si="95"/>
        <v>0</v>
      </c>
      <c r="Q123" s="56">
        <f t="shared" si="95"/>
        <v>0</v>
      </c>
      <c r="R123" s="56">
        <f t="shared" si="95"/>
        <v>0</v>
      </c>
      <c r="S123" s="56">
        <f t="shared" si="95"/>
        <v>0</v>
      </c>
      <c r="T123" s="56">
        <f t="shared" si="95"/>
        <v>0</v>
      </c>
      <c r="U123" s="56">
        <f t="shared" si="95"/>
        <v>0</v>
      </c>
      <c r="V123" s="56">
        <f t="shared" si="95"/>
        <v>0</v>
      </c>
      <c r="W123" s="56">
        <f t="shared" si="95"/>
        <v>0</v>
      </c>
      <c r="X123" s="56">
        <f t="shared" si="95"/>
        <v>0</v>
      </c>
      <c r="Y123" s="55">
        <f t="shared" si="91"/>
        <v>0</v>
      </c>
      <c r="AA123" s="58">
        <f t="shared" si="92"/>
        <v>0</v>
      </c>
    </row>
    <row r="124" spans="10:27" ht="15.75" x14ac:dyDescent="0.25">
      <c r="J124" s="692" t="s">
        <v>77</v>
      </c>
      <c r="K124" s="692"/>
      <c r="M124" s="57">
        <f>SUM(M119:M123)</f>
        <v>0</v>
      </c>
      <c r="N124" s="57">
        <f t="shared" ref="N124:X124" si="96">SUM(N119:N123)</f>
        <v>0</v>
      </c>
      <c r="O124" s="57">
        <f t="shared" si="96"/>
        <v>0</v>
      </c>
      <c r="P124" s="57">
        <f t="shared" si="96"/>
        <v>0</v>
      </c>
      <c r="Q124" s="57">
        <f t="shared" si="96"/>
        <v>0</v>
      </c>
      <c r="R124" s="57">
        <f t="shared" si="96"/>
        <v>0</v>
      </c>
      <c r="S124" s="57">
        <f t="shared" si="96"/>
        <v>0</v>
      </c>
      <c r="T124" s="57">
        <f t="shared" si="96"/>
        <v>0</v>
      </c>
      <c r="U124" s="57">
        <f t="shared" si="96"/>
        <v>0</v>
      </c>
      <c r="V124" s="57">
        <f t="shared" si="96"/>
        <v>0</v>
      </c>
      <c r="W124" s="57">
        <f t="shared" si="96"/>
        <v>0</v>
      </c>
      <c r="X124" s="57">
        <f t="shared" si="96"/>
        <v>0</v>
      </c>
      <c r="Y124" s="55">
        <f>SUM(Y119:Y123)</f>
        <v>0</v>
      </c>
      <c r="AA124" s="55">
        <f>SUM(AA119:AA123)</f>
        <v>0</v>
      </c>
    </row>
    <row r="126" spans="10:27" x14ac:dyDescent="0.25">
      <c r="J126" s="702" t="s">
        <v>53</v>
      </c>
      <c r="K126" s="702"/>
      <c r="M126" s="702" t="s">
        <v>82</v>
      </c>
      <c r="N126" s="702"/>
      <c r="O126" s="702"/>
      <c r="P126" s="702"/>
      <c r="Q126" s="702"/>
      <c r="R126" s="702"/>
      <c r="S126" s="702"/>
      <c r="T126" s="702"/>
      <c r="U126" s="702"/>
      <c r="V126" s="702"/>
      <c r="W126" s="702"/>
      <c r="X126" s="702"/>
      <c r="Y126" s="702"/>
    </row>
    <row r="127" spans="10:27" ht="15.75" x14ac:dyDescent="0.25">
      <c r="J127" s="50" t="s">
        <v>54</v>
      </c>
      <c r="K127" s="50" t="s">
        <v>5</v>
      </c>
      <c r="M127" s="51" t="s">
        <v>59</v>
      </c>
      <c r="N127" s="52" t="s">
        <v>60</v>
      </c>
      <c r="O127" s="51" t="s">
        <v>61</v>
      </c>
      <c r="P127" s="52" t="s">
        <v>62</v>
      </c>
      <c r="Q127" s="51" t="s">
        <v>63</v>
      </c>
      <c r="R127" s="52" t="s">
        <v>64</v>
      </c>
      <c r="S127" s="51" t="s">
        <v>65</v>
      </c>
      <c r="T127" s="52" t="s">
        <v>66</v>
      </c>
      <c r="U127" s="51" t="s">
        <v>67</v>
      </c>
      <c r="V127" s="52" t="s">
        <v>68</v>
      </c>
      <c r="W127" s="51" t="s">
        <v>69</v>
      </c>
      <c r="X127" s="52" t="s">
        <v>70</v>
      </c>
      <c r="Y127" s="53" t="s">
        <v>71</v>
      </c>
    </row>
    <row r="128" spans="10:27" x14ac:dyDescent="0.25">
      <c r="J128" s="49">
        <v>1</v>
      </c>
      <c r="K128" s="54" t="str">
        <f>+K119</f>
        <v/>
      </c>
      <c r="M128" s="56">
        <f t="shared" ref="M128:X128" si="97">+M119*$H84/100</f>
        <v>0</v>
      </c>
      <c r="N128" s="56">
        <f t="shared" si="97"/>
        <v>0</v>
      </c>
      <c r="O128" s="56">
        <f t="shared" si="97"/>
        <v>0</v>
      </c>
      <c r="P128" s="56">
        <f t="shared" si="97"/>
        <v>0</v>
      </c>
      <c r="Q128" s="56">
        <f t="shared" si="97"/>
        <v>0</v>
      </c>
      <c r="R128" s="56">
        <f t="shared" si="97"/>
        <v>0</v>
      </c>
      <c r="S128" s="56">
        <f t="shared" si="97"/>
        <v>0</v>
      </c>
      <c r="T128" s="56">
        <f t="shared" si="97"/>
        <v>0</v>
      </c>
      <c r="U128" s="56">
        <f t="shared" si="97"/>
        <v>0</v>
      </c>
      <c r="V128" s="56">
        <f t="shared" si="97"/>
        <v>0</v>
      </c>
      <c r="W128" s="56">
        <f t="shared" si="97"/>
        <v>0</v>
      </c>
      <c r="X128" s="56">
        <f t="shared" si="97"/>
        <v>0</v>
      </c>
      <c r="Y128" s="55">
        <f>SUM(M128:X128)</f>
        <v>0</v>
      </c>
    </row>
    <row r="129" spans="10:30" x14ac:dyDescent="0.25">
      <c r="J129" s="49">
        <v>2</v>
      </c>
      <c r="K129" s="54" t="str">
        <f t="shared" ref="K129:K132" si="98">+K120</f>
        <v/>
      </c>
      <c r="M129" s="56">
        <f t="shared" ref="M129:X129" si="99">+M120*$H85/100</f>
        <v>0</v>
      </c>
      <c r="N129" s="56">
        <f t="shared" si="99"/>
        <v>0</v>
      </c>
      <c r="O129" s="56">
        <f t="shared" si="99"/>
        <v>0</v>
      </c>
      <c r="P129" s="56">
        <f t="shared" si="99"/>
        <v>0</v>
      </c>
      <c r="Q129" s="56">
        <f t="shared" si="99"/>
        <v>0</v>
      </c>
      <c r="R129" s="56">
        <f t="shared" si="99"/>
        <v>0</v>
      </c>
      <c r="S129" s="56">
        <f t="shared" si="99"/>
        <v>0</v>
      </c>
      <c r="T129" s="56">
        <f t="shared" si="99"/>
        <v>0</v>
      </c>
      <c r="U129" s="56">
        <f t="shared" si="99"/>
        <v>0</v>
      </c>
      <c r="V129" s="56">
        <f t="shared" si="99"/>
        <v>0</v>
      </c>
      <c r="W129" s="56">
        <f t="shared" si="99"/>
        <v>0</v>
      </c>
      <c r="X129" s="56">
        <f t="shared" si="99"/>
        <v>0</v>
      </c>
      <c r="Y129" s="55">
        <f t="shared" ref="Y129:Y132" si="100">SUM(M129:X129)</f>
        <v>0</v>
      </c>
    </row>
    <row r="130" spans="10:30" x14ac:dyDescent="0.25">
      <c r="J130" s="49">
        <v>3</v>
      </c>
      <c r="K130" s="54" t="str">
        <f t="shared" si="98"/>
        <v/>
      </c>
      <c r="M130" s="56">
        <f t="shared" ref="M130:X130" si="101">+M121*$H86/100</f>
        <v>0</v>
      </c>
      <c r="N130" s="56">
        <f t="shared" si="101"/>
        <v>0</v>
      </c>
      <c r="O130" s="56">
        <f t="shared" si="101"/>
        <v>0</v>
      </c>
      <c r="P130" s="56">
        <f t="shared" si="101"/>
        <v>0</v>
      </c>
      <c r="Q130" s="56">
        <f t="shared" si="101"/>
        <v>0</v>
      </c>
      <c r="R130" s="56">
        <f t="shared" si="101"/>
        <v>0</v>
      </c>
      <c r="S130" s="56">
        <f t="shared" si="101"/>
        <v>0</v>
      </c>
      <c r="T130" s="56">
        <f t="shared" si="101"/>
        <v>0</v>
      </c>
      <c r="U130" s="56">
        <f t="shared" si="101"/>
        <v>0</v>
      </c>
      <c r="V130" s="56">
        <f t="shared" si="101"/>
        <v>0</v>
      </c>
      <c r="W130" s="56">
        <f t="shared" si="101"/>
        <v>0</v>
      </c>
      <c r="X130" s="56">
        <f t="shared" si="101"/>
        <v>0</v>
      </c>
      <c r="Y130" s="55">
        <f t="shared" si="100"/>
        <v>0</v>
      </c>
    </row>
    <row r="131" spans="10:30" x14ac:dyDescent="0.25">
      <c r="J131" s="49">
        <v>4</v>
      </c>
      <c r="K131" s="54" t="str">
        <f t="shared" si="98"/>
        <v/>
      </c>
      <c r="M131" s="56">
        <f t="shared" ref="M131:X131" si="102">+M122*$H87/100</f>
        <v>0</v>
      </c>
      <c r="N131" s="56">
        <f t="shared" si="102"/>
        <v>0</v>
      </c>
      <c r="O131" s="56">
        <f t="shared" si="102"/>
        <v>0</v>
      </c>
      <c r="P131" s="56">
        <f t="shared" si="102"/>
        <v>0</v>
      </c>
      <c r="Q131" s="56">
        <f t="shared" si="102"/>
        <v>0</v>
      </c>
      <c r="R131" s="56">
        <f t="shared" si="102"/>
        <v>0</v>
      </c>
      <c r="S131" s="56">
        <f t="shared" si="102"/>
        <v>0</v>
      </c>
      <c r="T131" s="56">
        <f t="shared" si="102"/>
        <v>0</v>
      </c>
      <c r="U131" s="56">
        <f t="shared" si="102"/>
        <v>0</v>
      </c>
      <c r="V131" s="56">
        <f t="shared" si="102"/>
        <v>0</v>
      </c>
      <c r="W131" s="56">
        <f t="shared" si="102"/>
        <v>0</v>
      </c>
      <c r="X131" s="56">
        <f t="shared" si="102"/>
        <v>0</v>
      </c>
      <c r="Y131" s="55">
        <f t="shared" si="100"/>
        <v>0</v>
      </c>
    </row>
    <row r="132" spans="10:30" x14ac:dyDescent="0.25">
      <c r="J132" s="49">
        <v>5</v>
      </c>
      <c r="K132" s="54" t="str">
        <f t="shared" si="98"/>
        <v/>
      </c>
      <c r="M132" s="56">
        <f t="shared" ref="M132:X132" si="103">+M123*$H88/100</f>
        <v>0</v>
      </c>
      <c r="N132" s="56">
        <f t="shared" si="103"/>
        <v>0</v>
      </c>
      <c r="O132" s="56">
        <f t="shared" si="103"/>
        <v>0</v>
      </c>
      <c r="P132" s="56">
        <f t="shared" si="103"/>
        <v>0</v>
      </c>
      <c r="Q132" s="56">
        <f t="shared" si="103"/>
        <v>0</v>
      </c>
      <c r="R132" s="56">
        <f t="shared" si="103"/>
        <v>0</v>
      </c>
      <c r="S132" s="56">
        <f t="shared" si="103"/>
        <v>0</v>
      </c>
      <c r="T132" s="56">
        <f t="shared" si="103"/>
        <v>0</v>
      </c>
      <c r="U132" s="56">
        <f t="shared" si="103"/>
        <v>0</v>
      </c>
      <c r="V132" s="56">
        <f t="shared" si="103"/>
        <v>0</v>
      </c>
      <c r="W132" s="56">
        <f t="shared" si="103"/>
        <v>0</v>
      </c>
      <c r="X132" s="56">
        <f t="shared" si="103"/>
        <v>0</v>
      </c>
      <c r="Y132" s="55">
        <f t="shared" si="100"/>
        <v>0</v>
      </c>
    </row>
    <row r="133" spans="10:30" ht="15.75" x14ac:dyDescent="0.25">
      <c r="J133" s="692" t="s">
        <v>77</v>
      </c>
      <c r="K133" s="692"/>
      <c r="M133" s="57">
        <f>SUM(M128:M132)</f>
        <v>0</v>
      </c>
      <c r="N133" s="57">
        <f t="shared" ref="N133:X133" si="104">SUM(N128:N132)</f>
        <v>0</v>
      </c>
      <c r="O133" s="57">
        <f t="shared" si="104"/>
        <v>0</v>
      </c>
      <c r="P133" s="57">
        <f t="shared" si="104"/>
        <v>0</v>
      </c>
      <c r="Q133" s="57">
        <f t="shared" si="104"/>
        <v>0</v>
      </c>
      <c r="R133" s="57">
        <f t="shared" si="104"/>
        <v>0</v>
      </c>
      <c r="S133" s="57">
        <f t="shared" si="104"/>
        <v>0</v>
      </c>
      <c r="T133" s="57">
        <f t="shared" si="104"/>
        <v>0</v>
      </c>
      <c r="U133" s="57">
        <f t="shared" si="104"/>
        <v>0</v>
      </c>
      <c r="V133" s="57">
        <f t="shared" si="104"/>
        <v>0</v>
      </c>
      <c r="W133" s="57">
        <f t="shared" si="104"/>
        <v>0</v>
      </c>
      <c r="X133" s="57">
        <f t="shared" si="104"/>
        <v>0</v>
      </c>
      <c r="Y133" s="55">
        <f>SUM(Y128:Y132)</f>
        <v>0</v>
      </c>
    </row>
    <row r="135" spans="10:30" x14ac:dyDescent="0.25">
      <c r="J135" s="693" t="s">
        <v>53</v>
      </c>
      <c r="K135" s="693"/>
      <c r="M135" s="693" t="s">
        <v>83</v>
      </c>
      <c r="N135" s="693"/>
      <c r="O135" s="693"/>
      <c r="P135" s="693"/>
      <c r="Q135" s="693"/>
      <c r="R135" s="693"/>
      <c r="S135" s="693"/>
      <c r="T135" s="693"/>
      <c r="U135" s="693"/>
      <c r="V135" s="693"/>
      <c r="W135" s="693"/>
      <c r="X135" s="693"/>
      <c r="Y135" s="693"/>
    </row>
    <row r="136" spans="10:30" ht="15.75" x14ac:dyDescent="0.25">
      <c r="J136" s="50" t="s">
        <v>54</v>
      </c>
      <c r="K136" s="50" t="s">
        <v>5</v>
      </c>
      <c r="M136" s="51" t="s">
        <v>59</v>
      </c>
      <c r="N136" s="52" t="s">
        <v>60</v>
      </c>
      <c r="O136" s="51" t="s">
        <v>61</v>
      </c>
      <c r="P136" s="52" t="s">
        <v>62</v>
      </c>
      <c r="Q136" s="51" t="s">
        <v>63</v>
      </c>
      <c r="R136" s="52" t="s">
        <v>64</v>
      </c>
      <c r="S136" s="51" t="s">
        <v>65</v>
      </c>
      <c r="T136" s="52" t="s">
        <v>66</v>
      </c>
      <c r="U136" s="51" t="s">
        <v>67</v>
      </c>
      <c r="V136" s="52" t="s">
        <v>68</v>
      </c>
      <c r="W136" s="51" t="s">
        <v>69</v>
      </c>
      <c r="X136" s="52" t="s">
        <v>70</v>
      </c>
      <c r="Y136" s="53" t="s">
        <v>71</v>
      </c>
    </row>
    <row r="137" spans="10:30" x14ac:dyDescent="0.25">
      <c r="J137" s="49">
        <v>1</v>
      </c>
      <c r="K137" s="54" t="str">
        <f>+K128</f>
        <v/>
      </c>
      <c r="M137" s="56">
        <f t="shared" ref="M137:X137" si="105">+M119+M128</f>
        <v>0</v>
      </c>
      <c r="N137" s="56">
        <f t="shared" si="105"/>
        <v>0</v>
      </c>
      <c r="O137" s="56">
        <f t="shared" si="105"/>
        <v>0</v>
      </c>
      <c r="P137" s="56">
        <f t="shared" si="105"/>
        <v>0</v>
      </c>
      <c r="Q137" s="56">
        <f t="shared" si="105"/>
        <v>0</v>
      </c>
      <c r="R137" s="56">
        <f t="shared" si="105"/>
        <v>0</v>
      </c>
      <c r="S137" s="56">
        <f t="shared" si="105"/>
        <v>0</v>
      </c>
      <c r="T137" s="56">
        <f t="shared" si="105"/>
        <v>0</v>
      </c>
      <c r="U137" s="56">
        <f t="shared" si="105"/>
        <v>0</v>
      </c>
      <c r="V137" s="56">
        <f t="shared" si="105"/>
        <v>0</v>
      </c>
      <c r="W137" s="56">
        <f t="shared" si="105"/>
        <v>0</v>
      </c>
      <c r="X137" s="56">
        <f t="shared" si="105"/>
        <v>0</v>
      </c>
      <c r="Y137" s="55">
        <f>SUM(M137:X137)</f>
        <v>0</v>
      </c>
    </row>
    <row r="138" spans="10:30" x14ac:dyDescent="0.25">
      <c r="J138" s="49">
        <v>2</v>
      </c>
      <c r="K138" s="54" t="str">
        <f t="shared" ref="K138:K141" si="106">+K129</f>
        <v/>
      </c>
      <c r="M138" s="56">
        <f t="shared" ref="M138:X138" si="107">+M120+M129</f>
        <v>0</v>
      </c>
      <c r="N138" s="56">
        <f t="shared" si="107"/>
        <v>0</v>
      </c>
      <c r="O138" s="56">
        <f t="shared" si="107"/>
        <v>0</v>
      </c>
      <c r="P138" s="56">
        <f t="shared" si="107"/>
        <v>0</v>
      </c>
      <c r="Q138" s="56">
        <f t="shared" si="107"/>
        <v>0</v>
      </c>
      <c r="R138" s="56">
        <f t="shared" si="107"/>
        <v>0</v>
      </c>
      <c r="S138" s="56">
        <f t="shared" si="107"/>
        <v>0</v>
      </c>
      <c r="T138" s="56">
        <f t="shared" si="107"/>
        <v>0</v>
      </c>
      <c r="U138" s="56">
        <f t="shared" si="107"/>
        <v>0</v>
      </c>
      <c r="V138" s="56">
        <f t="shared" si="107"/>
        <v>0</v>
      </c>
      <c r="W138" s="56">
        <f t="shared" si="107"/>
        <v>0</v>
      </c>
      <c r="X138" s="56">
        <f t="shared" si="107"/>
        <v>0</v>
      </c>
      <c r="Y138" s="55">
        <f t="shared" ref="Y138:Y141" si="108">SUM(M138:X138)</f>
        <v>0</v>
      </c>
    </row>
    <row r="139" spans="10:30" x14ac:dyDescent="0.25">
      <c r="J139" s="49">
        <v>3</v>
      </c>
      <c r="K139" s="54" t="str">
        <f t="shared" si="106"/>
        <v/>
      </c>
      <c r="M139" s="56">
        <f t="shared" ref="M139:X139" si="109">+M121+M130</f>
        <v>0</v>
      </c>
      <c r="N139" s="56">
        <f t="shared" si="109"/>
        <v>0</v>
      </c>
      <c r="O139" s="56">
        <f t="shared" si="109"/>
        <v>0</v>
      </c>
      <c r="P139" s="56">
        <f t="shared" si="109"/>
        <v>0</v>
      </c>
      <c r="Q139" s="56">
        <f t="shared" si="109"/>
        <v>0</v>
      </c>
      <c r="R139" s="56">
        <f t="shared" si="109"/>
        <v>0</v>
      </c>
      <c r="S139" s="56">
        <f t="shared" si="109"/>
        <v>0</v>
      </c>
      <c r="T139" s="56">
        <f t="shared" si="109"/>
        <v>0</v>
      </c>
      <c r="U139" s="56">
        <f t="shared" si="109"/>
        <v>0</v>
      </c>
      <c r="V139" s="56">
        <f t="shared" si="109"/>
        <v>0</v>
      </c>
      <c r="W139" s="56">
        <f t="shared" si="109"/>
        <v>0</v>
      </c>
      <c r="X139" s="56">
        <f t="shared" si="109"/>
        <v>0</v>
      </c>
      <c r="Y139" s="55">
        <f t="shared" si="108"/>
        <v>0</v>
      </c>
    </row>
    <row r="140" spans="10:30" x14ac:dyDescent="0.25">
      <c r="J140" s="49">
        <v>4</v>
      </c>
      <c r="K140" s="54" t="str">
        <f t="shared" si="106"/>
        <v/>
      </c>
      <c r="M140" s="56">
        <f t="shared" ref="M140:X140" si="110">+M122+M131</f>
        <v>0</v>
      </c>
      <c r="N140" s="56">
        <f t="shared" si="110"/>
        <v>0</v>
      </c>
      <c r="O140" s="56">
        <f t="shared" si="110"/>
        <v>0</v>
      </c>
      <c r="P140" s="56">
        <f t="shared" si="110"/>
        <v>0</v>
      </c>
      <c r="Q140" s="56">
        <f t="shared" si="110"/>
        <v>0</v>
      </c>
      <c r="R140" s="56">
        <f t="shared" si="110"/>
        <v>0</v>
      </c>
      <c r="S140" s="56">
        <f t="shared" si="110"/>
        <v>0</v>
      </c>
      <c r="T140" s="56">
        <f t="shared" si="110"/>
        <v>0</v>
      </c>
      <c r="U140" s="56">
        <f t="shared" si="110"/>
        <v>0</v>
      </c>
      <c r="V140" s="56">
        <f t="shared" si="110"/>
        <v>0</v>
      </c>
      <c r="W140" s="56">
        <f t="shared" si="110"/>
        <v>0</v>
      </c>
      <c r="X140" s="56">
        <f t="shared" si="110"/>
        <v>0</v>
      </c>
      <c r="Y140" s="55">
        <f t="shared" si="108"/>
        <v>0</v>
      </c>
    </row>
    <row r="141" spans="10:30" x14ac:dyDescent="0.25">
      <c r="J141" s="49">
        <v>5</v>
      </c>
      <c r="K141" s="54" t="str">
        <f t="shared" si="106"/>
        <v/>
      </c>
      <c r="M141" s="56">
        <f t="shared" ref="M141:X141" si="111">+M123+M132</f>
        <v>0</v>
      </c>
      <c r="N141" s="56">
        <f t="shared" si="111"/>
        <v>0</v>
      </c>
      <c r="O141" s="56">
        <f t="shared" si="111"/>
        <v>0</v>
      </c>
      <c r="P141" s="56">
        <f t="shared" si="111"/>
        <v>0</v>
      </c>
      <c r="Q141" s="56">
        <f t="shared" si="111"/>
        <v>0</v>
      </c>
      <c r="R141" s="56">
        <f t="shared" si="111"/>
        <v>0</v>
      </c>
      <c r="S141" s="56">
        <f t="shared" si="111"/>
        <v>0</v>
      </c>
      <c r="T141" s="56">
        <f t="shared" si="111"/>
        <v>0</v>
      </c>
      <c r="U141" s="56">
        <f t="shared" si="111"/>
        <v>0</v>
      </c>
      <c r="V141" s="56">
        <f t="shared" si="111"/>
        <v>0</v>
      </c>
      <c r="W141" s="56">
        <f t="shared" si="111"/>
        <v>0</v>
      </c>
      <c r="X141" s="56">
        <f t="shared" si="111"/>
        <v>0</v>
      </c>
      <c r="Y141" s="55">
        <f t="shared" si="108"/>
        <v>0</v>
      </c>
    </row>
    <row r="142" spans="10:30" ht="15.75" x14ac:dyDescent="0.25">
      <c r="J142" s="692" t="s">
        <v>77</v>
      </c>
      <c r="K142" s="692"/>
      <c r="M142" s="57">
        <f>SUM(M137:M141)</f>
        <v>0</v>
      </c>
      <c r="N142" s="57">
        <f t="shared" ref="N142:X142" si="112">SUM(N137:N141)</f>
        <v>0</v>
      </c>
      <c r="O142" s="57">
        <f t="shared" si="112"/>
        <v>0</v>
      </c>
      <c r="P142" s="57">
        <f t="shared" si="112"/>
        <v>0</v>
      </c>
      <c r="Q142" s="57">
        <f t="shared" si="112"/>
        <v>0</v>
      </c>
      <c r="R142" s="57">
        <f t="shared" si="112"/>
        <v>0</v>
      </c>
      <c r="S142" s="57">
        <f t="shared" si="112"/>
        <v>0</v>
      </c>
      <c r="T142" s="57">
        <f t="shared" si="112"/>
        <v>0</v>
      </c>
      <c r="U142" s="57">
        <f t="shared" si="112"/>
        <v>0</v>
      </c>
      <c r="V142" s="57">
        <f t="shared" si="112"/>
        <v>0</v>
      </c>
      <c r="W142" s="57">
        <f t="shared" si="112"/>
        <v>0</v>
      </c>
      <c r="X142" s="57">
        <f t="shared" si="112"/>
        <v>0</v>
      </c>
      <c r="Y142" s="55">
        <f>SUM(Y137:Y141)</f>
        <v>0</v>
      </c>
    </row>
    <row r="144" spans="10:30" x14ac:dyDescent="0.25">
      <c r="J144" s="693" t="s">
        <v>53</v>
      </c>
      <c r="K144" s="693"/>
      <c r="M144" s="697" t="s">
        <v>314</v>
      </c>
      <c r="N144" s="697"/>
      <c r="O144" s="697"/>
      <c r="P144" s="697"/>
      <c r="Q144" s="697"/>
      <c r="R144" s="697"/>
      <c r="S144" s="697"/>
      <c r="T144" s="697"/>
      <c r="U144" s="697"/>
      <c r="V144" s="697"/>
      <c r="W144" s="697"/>
      <c r="X144" s="697"/>
      <c r="Y144" s="697"/>
      <c r="AA144" s="709" t="s">
        <v>92</v>
      </c>
      <c r="AB144" s="709"/>
      <c r="AC144" s="709"/>
      <c r="AD144" s="710" t="s">
        <v>422</v>
      </c>
    </row>
    <row r="145" spans="10:30" ht="15.75" x14ac:dyDescent="0.25">
      <c r="J145" s="50" t="s">
        <v>54</v>
      </c>
      <c r="K145" s="50" t="s">
        <v>5</v>
      </c>
      <c r="M145" s="51" t="s">
        <v>59</v>
      </c>
      <c r="N145" s="52" t="s">
        <v>60</v>
      </c>
      <c r="O145" s="51" t="s">
        <v>61</v>
      </c>
      <c r="P145" s="52" t="s">
        <v>62</v>
      </c>
      <c r="Q145" s="51" t="s">
        <v>63</v>
      </c>
      <c r="R145" s="52" t="s">
        <v>64</v>
      </c>
      <c r="S145" s="51" t="s">
        <v>65</v>
      </c>
      <c r="T145" s="52" t="s">
        <v>66</v>
      </c>
      <c r="U145" s="51" t="s">
        <v>67</v>
      </c>
      <c r="V145" s="52" t="s">
        <v>68</v>
      </c>
      <c r="W145" s="51" t="s">
        <v>69</v>
      </c>
      <c r="X145" s="52" t="s">
        <v>70</v>
      </c>
      <c r="Y145" s="53" t="s">
        <v>71</v>
      </c>
      <c r="AA145" s="51" t="s">
        <v>59</v>
      </c>
      <c r="AB145" s="52" t="s">
        <v>60</v>
      </c>
      <c r="AC145" s="51" t="s">
        <v>61</v>
      </c>
      <c r="AD145" s="710"/>
    </row>
    <row r="146" spans="10:30" x14ac:dyDescent="0.25">
      <c r="J146" s="212">
        <v>1</v>
      </c>
      <c r="K146" s="54" t="str">
        <f>+K137</f>
        <v/>
      </c>
      <c r="M146" s="62">
        <f>IF($J84&lt;=120,IF($J84&lt;=90,IF($J84&lt;=60,IF($J84&lt;=30,IF($J84&gt;=0,M137,0),0),0),0),0)</f>
        <v>0</v>
      </c>
      <c r="N146" s="62">
        <f>IF($J84&lt;=120,IF($J84&lt;=90,IF($J84&lt;=60,IF($J84&lt;=30,IF($J84&gt;=0,N137,0),M137),0),0),0)</f>
        <v>0</v>
      </c>
      <c r="O146" s="62">
        <f>IF($J84&lt;=120,IF($J84&lt;=90,IF($J84&lt;=60,IF($J84&lt;=30,IF($J84&gt;=0,O137,0),N137),M137),0),0)</f>
        <v>0</v>
      </c>
      <c r="P146" s="62">
        <f t="shared" ref="P146:P150" si="113">IF($J84&lt;=120,IF($J84&lt;=90,IF($J84&lt;=60,IF($J84&lt;=30,IF($J84&gt;=0,P137,0),O137),N137),M137),0)</f>
        <v>0</v>
      </c>
      <c r="Q146" s="62">
        <f t="shared" ref="Q146:Q150" si="114">IF($J84&lt;=120,IF($J84&lt;=90,IF($J84&lt;=60,IF($J84&lt;=30,IF($J84&gt;=0,Q137,0),P137),O137),N137),0)</f>
        <v>0</v>
      </c>
      <c r="R146" s="62">
        <f t="shared" ref="R146:R150" si="115">IF($J84&lt;=120,IF($J84&lt;=90,IF($J84&lt;=60,IF($J84&lt;=30,IF($J84&gt;=0,R137,0),Q137),P137),O137),0)</f>
        <v>0</v>
      </c>
      <c r="S146" s="62">
        <f t="shared" ref="S146:S150" si="116">IF($J84&lt;=120,IF($J84&lt;=90,IF($J84&lt;=60,IF($J84&lt;=30,IF($J84&gt;=0,S137,0),R137),Q137),P137),0)</f>
        <v>0</v>
      </c>
      <c r="T146" s="62">
        <f t="shared" ref="T146:T150" si="117">IF($J84&lt;=120,IF($J84&lt;=90,IF($J84&lt;=60,IF($J84&lt;=30,IF($J84&gt;=0,T137,0),S137),R137),Q137),0)</f>
        <v>0</v>
      </c>
      <c r="U146" s="62">
        <f t="shared" ref="U146:U150" si="118">IF($J84&lt;=120,IF($J84&lt;=90,IF($J84&lt;=60,IF($J84&lt;=30,IF($J84&gt;=0,U137,0),T137),S137),R137),0)</f>
        <v>0</v>
      </c>
      <c r="V146" s="62">
        <f t="shared" ref="V146:V150" si="119">IF($J84&lt;=120,IF($J84&lt;=90,IF($J84&lt;=60,IF($J84&lt;=30,IF($J84&gt;=0,V137,0),U137),T137),S137),0)</f>
        <v>0</v>
      </c>
      <c r="W146" s="62">
        <f t="shared" ref="W146:W150" si="120">IF($J84&lt;=120,IF($J84&lt;=90,IF($J84&lt;=60,IF($J84&lt;=30,IF($J84&gt;=0,W137,0),V137),U137),T137),0)</f>
        <v>0</v>
      </c>
      <c r="X146" s="62">
        <f>IF($J84&lt;=120,IF($J84&lt;=90,IF($J84&lt;=60,IF($J84&lt;=30,IF($J84&gt;=0,X137,0),W137),V137),U137),0)</f>
        <v>0</v>
      </c>
      <c r="Y146" s="63">
        <f t="shared" ref="Y146:Y150" si="121">SUM(M146:X146)</f>
        <v>0</v>
      </c>
      <c r="Z146" s="64"/>
      <c r="AA146" s="62">
        <f>IF($J84&lt;=120,IF($J84&lt;=90,IF($J84&lt;=60,IF($J84&lt;=30,IF($J84&gt;=0,0,0),X137),W137),V137),0)</f>
        <v>0</v>
      </c>
      <c r="AB146" s="62">
        <f>IF($J84&lt;=120,IF($J84&lt;=90,IF($J84&lt;=60,IF($J84&lt;=30,IF($J84&gt;=0,0,0),0),X137),W137),0)</f>
        <v>0</v>
      </c>
      <c r="AC146" s="62">
        <f>IF($J84&lt;=120,IF($J84&lt;=90,IF($J84&lt;=60,IF($J84&lt;=30,IF($J84&gt;=0,0,0),0),0),X137),0)</f>
        <v>0</v>
      </c>
      <c r="AD146" s="252">
        <f>SUM(AA146:AC146)</f>
        <v>0</v>
      </c>
    </row>
    <row r="147" spans="10:30" x14ac:dyDescent="0.25">
      <c r="J147" s="212">
        <v>2</v>
      </c>
      <c r="K147" s="54" t="str">
        <f t="shared" ref="K147:K150" si="122">+K138</f>
        <v/>
      </c>
      <c r="M147" s="62">
        <f>IF($J85&lt;=120,IF($J85&lt;=90,IF($J85&lt;=60,IF($J85&lt;=30,IF($J85&gt;=0,M138,0),0),0),0),0)</f>
        <v>0</v>
      </c>
      <c r="N147" s="62">
        <f>IF($J85&lt;=120,IF($J85&lt;=90,IF($J85&lt;=60,IF($J85&lt;=30,IF($J85&gt;=0,N138,0),M138),0),0),0)</f>
        <v>0</v>
      </c>
      <c r="O147" s="62">
        <f>IF($J85&lt;=120,IF($J85&lt;=90,IF($J85&lt;=60,IF($J85&lt;=30,IF($J85&gt;=0,O138,0),N138),M138),0),0)</f>
        <v>0</v>
      </c>
      <c r="P147" s="62">
        <f t="shared" si="113"/>
        <v>0</v>
      </c>
      <c r="Q147" s="62">
        <f t="shared" si="114"/>
        <v>0</v>
      </c>
      <c r="R147" s="62">
        <f t="shared" si="115"/>
        <v>0</v>
      </c>
      <c r="S147" s="62">
        <f t="shared" si="116"/>
        <v>0</v>
      </c>
      <c r="T147" s="62">
        <f t="shared" si="117"/>
        <v>0</v>
      </c>
      <c r="U147" s="62">
        <f t="shared" si="118"/>
        <v>0</v>
      </c>
      <c r="V147" s="62">
        <f t="shared" si="119"/>
        <v>0</v>
      </c>
      <c r="W147" s="62">
        <f t="shared" si="120"/>
        <v>0</v>
      </c>
      <c r="X147" s="62">
        <f>IF($J85&lt;=120,IF($J85&lt;=90,IF($J85&lt;=60,IF($J85&lt;=30,IF($J85&gt;=0,X138,0),W138),V138),U138),0)</f>
        <v>0</v>
      </c>
      <c r="Y147" s="63">
        <f t="shared" si="121"/>
        <v>0</v>
      </c>
      <c r="Z147" s="64"/>
      <c r="AA147" s="62">
        <f t="shared" ref="AA147:AA150" si="123">IF($J85&lt;=120,IF($J85&lt;=90,IF($J85&lt;=60,IF($J85&lt;=30,IF($J85&gt;=0,0,0),X138),W138),V138),0)</f>
        <v>0</v>
      </c>
      <c r="AB147" s="62">
        <f t="shared" ref="AB147:AB150" si="124">IF($J85&lt;=120,IF($J85&lt;=90,IF($J85&lt;=60,IF($J85&lt;=30,IF($J85&gt;=0,0,0),0),X138),W138),0)</f>
        <v>0</v>
      </c>
      <c r="AC147" s="62">
        <f t="shared" ref="AC147:AC150" si="125">IF($J85&lt;=120,IF($J85&lt;=90,IF($J85&lt;=60,IF($J85&lt;=30,IF($J85&gt;=0,0,0),0),0),X138),0)</f>
        <v>0</v>
      </c>
      <c r="AD147" s="252">
        <f t="shared" ref="AD147:AD150" si="126">SUM(AA147:AC147)</f>
        <v>0</v>
      </c>
    </row>
    <row r="148" spans="10:30" x14ac:dyDescent="0.25">
      <c r="J148" s="212">
        <v>3</v>
      </c>
      <c r="K148" s="54" t="str">
        <f t="shared" si="122"/>
        <v/>
      </c>
      <c r="M148" s="62">
        <f>IF($J86&lt;=120,IF($J86&lt;=90,IF($J86&lt;=60,IF($J86&lt;=30,IF($J86&gt;=0,M139,0),0),0),0),0)</f>
        <v>0</v>
      </c>
      <c r="N148" s="62">
        <f t="shared" ref="N148:N150" si="127">IF($J86&lt;=120,IF($J86&lt;=90,IF($J86&lt;=60,IF($J86&lt;=30,IF($J86&gt;=0,N139,0),M139),0),0),0)</f>
        <v>0</v>
      </c>
      <c r="O148" s="62">
        <f t="shared" ref="O148:O150" si="128">IF($J86&lt;=120,IF($J86&lt;=90,IF($J86&lt;=60,IF($J86&lt;=30,IF($J86&gt;=0,O139,0),N139),M139),0),0)</f>
        <v>0</v>
      </c>
      <c r="P148" s="62">
        <f t="shared" si="113"/>
        <v>0</v>
      </c>
      <c r="Q148" s="62">
        <f t="shared" si="114"/>
        <v>0</v>
      </c>
      <c r="R148" s="62">
        <f t="shared" si="115"/>
        <v>0</v>
      </c>
      <c r="S148" s="62">
        <f t="shared" si="116"/>
        <v>0</v>
      </c>
      <c r="T148" s="62">
        <f t="shared" si="117"/>
        <v>0</v>
      </c>
      <c r="U148" s="62">
        <f t="shared" si="118"/>
        <v>0</v>
      </c>
      <c r="V148" s="62">
        <f t="shared" si="119"/>
        <v>0</v>
      </c>
      <c r="W148" s="62">
        <f t="shared" si="120"/>
        <v>0</v>
      </c>
      <c r="X148" s="62">
        <f t="shared" ref="X148:X150" si="129">IF($J86&lt;=120,IF($J86&lt;=90,IF($J86&lt;=60,IF($J86&lt;=30,IF($J86&gt;=0,X139,0),W139),V139),U139),0)</f>
        <v>0</v>
      </c>
      <c r="Y148" s="63">
        <f t="shared" si="121"/>
        <v>0</v>
      </c>
      <c r="Z148" s="64"/>
      <c r="AA148" s="62">
        <f t="shared" si="123"/>
        <v>0</v>
      </c>
      <c r="AB148" s="62">
        <f t="shared" si="124"/>
        <v>0</v>
      </c>
      <c r="AC148" s="62">
        <f t="shared" si="125"/>
        <v>0</v>
      </c>
      <c r="AD148" s="252">
        <f t="shared" si="126"/>
        <v>0</v>
      </c>
    </row>
    <row r="149" spans="10:30" x14ac:dyDescent="0.25">
      <c r="J149" s="212">
        <v>4</v>
      </c>
      <c r="K149" s="54" t="str">
        <f t="shared" si="122"/>
        <v/>
      </c>
      <c r="M149" s="62">
        <f>IF($J87&lt;=120,IF($J87&lt;=90,IF($J87&lt;=60,IF($J87&lt;=30,IF($J87&gt;=0,M140,0),0),0),0),0)</f>
        <v>0</v>
      </c>
      <c r="N149" s="62">
        <f t="shared" si="127"/>
        <v>0</v>
      </c>
      <c r="O149" s="62">
        <f t="shared" si="128"/>
        <v>0</v>
      </c>
      <c r="P149" s="62">
        <f t="shared" si="113"/>
        <v>0</v>
      </c>
      <c r="Q149" s="62">
        <f t="shared" si="114"/>
        <v>0</v>
      </c>
      <c r="R149" s="62">
        <f t="shared" si="115"/>
        <v>0</v>
      </c>
      <c r="S149" s="62">
        <f t="shared" si="116"/>
        <v>0</v>
      </c>
      <c r="T149" s="62">
        <f t="shared" si="117"/>
        <v>0</v>
      </c>
      <c r="U149" s="62">
        <f t="shared" si="118"/>
        <v>0</v>
      </c>
      <c r="V149" s="62">
        <f t="shared" si="119"/>
        <v>0</v>
      </c>
      <c r="W149" s="62">
        <f t="shared" si="120"/>
        <v>0</v>
      </c>
      <c r="X149" s="62">
        <f t="shared" si="129"/>
        <v>0</v>
      </c>
      <c r="Y149" s="63">
        <f t="shared" si="121"/>
        <v>0</v>
      </c>
      <c r="Z149" s="64"/>
      <c r="AA149" s="62">
        <f t="shared" si="123"/>
        <v>0</v>
      </c>
      <c r="AB149" s="62">
        <f t="shared" si="124"/>
        <v>0</v>
      </c>
      <c r="AC149" s="62">
        <f t="shared" si="125"/>
        <v>0</v>
      </c>
      <c r="AD149" s="252">
        <f t="shared" si="126"/>
        <v>0</v>
      </c>
    </row>
    <row r="150" spans="10:30" x14ac:dyDescent="0.25">
      <c r="J150" s="212">
        <v>5</v>
      </c>
      <c r="K150" s="54" t="str">
        <f t="shared" si="122"/>
        <v/>
      </c>
      <c r="M150" s="62">
        <f>IF($J88&lt;=120,IF($J88&lt;=90,IF($J88&lt;=60,IF($J88&lt;=30,IF($J88&gt;=0,M141,0),0),0),0),0)</f>
        <v>0</v>
      </c>
      <c r="N150" s="62">
        <f t="shared" si="127"/>
        <v>0</v>
      </c>
      <c r="O150" s="62">
        <f t="shared" si="128"/>
        <v>0</v>
      </c>
      <c r="P150" s="62">
        <f t="shared" si="113"/>
        <v>0</v>
      </c>
      <c r="Q150" s="62">
        <f t="shared" si="114"/>
        <v>0</v>
      </c>
      <c r="R150" s="62">
        <f t="shared" si="115"/>
        <v>0</v>
      </c>
      <c r="S150" s="62">
        <f t="shared" si="116"/>
        <v>0</v>
      </c>
      <c r="T150" s="62">
        <f t="shared" si="117"/>
        <v>0</v>
      </c>
      <c r="U150" s="62">
        <f t="shared" si="118"/>
        <v>0</v>
      </c>
      <c r="V150" s="62">
        <f t="shared" si="119"/>
        <v>0</v>
      </c>
      <c r="W150" s="62">
        <f t="shared" si="120"/>
        <v>0</v>
      </c>
      <c r="X150" s="62">
        <f t="shared" si="129"/>
        <v>0</v>
      </c>
      <c r="Y150" s="63">
        <f t="shared" si="121"/>
        <v>0</v>
      </c>
      <c r="Z150" s="64"/>
      <c r="AA150" s="62">
        <f t="shared" si="123"/>
        <v>0</v>
      </c>
      <c r="AB150" s="62">
        <f t="shared" si="124"/>
        <v>0</v>
      </c>
      <c r="AC150" s="62">
        <f t="shared" si="125"/>
        <v>0</v>
      </c>
      <c r="AD150" s="252">
        <f t="shared" si="126"/>
        <v>0</v>
      </c>
    </row>
    <row r="151" spans="10:30" ht="15.75" x14ac:dyDescent="0.25">
      <c r="J151" s="692" t="s">
        <v>77</v>
      </c>
      <c r="K151" s="692"/>
      <c r="M151" s="57">
        <f>SUM(M146:M150)</f>
        <v>0</v>
      </c>
      <c r="N151" s="57">
        <f t="shared" ref="N151:Y151" si="130">SUM(N146:N150)</f>
        <v>0</v>
      </c>
      <c r="O151" s="57">
        <f t="shared" si="130"/>
        <v>0</v>
      </c>
      <c r="P151" s="57">
        <f t="shared" si="130"/>
        <v>0</v>
      </c>
      <c r="Q151" s="57">
        <f t="shared" si="130"/>
        <v>0</v>
      </c>
      <c r="R151" s="57">
        <f t="shared" si="130"/>
        <v>0</v>
      </c>
      <c r="S151" s="57">
        <f t="shared" si="130"/>
        <v>0</v>
      </c>
      <c r="T151" s="57">
        <f t="shared" si="130"/>
        <v>0</v>
      </c>
      <c r="U151" s="57">
        <f t="shared" si="130"/>
        <v>0</v>
      </c>
      <c r="V151" s="57">
        <f t="shared" si="130"/>
        <v>0</v>
      </c>
      <c r="W151" s="57">
        <f t="shared" si="130"/>
        <v>0</v>
      </c>
      <c r="X151" s="57">
        <f t="shared" si="130"/>
        <v>0</v>
      </c>
      <c r="Y151" s="57">
        <f t="shared" si="130"/>
        <v>0</v>
      </c>
      <c r="Z151" s="64"/>
      <c r="AA151" s="62"/>
      <c r="AB151" s="62"/>
      <c r="AC151" s="62"/>
      <c r="AD151" s="55">
        <f>SUM(AD146:AD150)</f>
        <v>0</v>
      </c>
    </row>
    <row r="152" spans="10:30" x14ac:dyDescent="0.25">
      <c r="M152" s="62"/>
      <c r="N152" s="62"/>
      <c r="O152" s="62"/>
      <c r="P152" s="62"/>
      <c r="Q152" s="62"/>
      <c r="R152" s="62"/>
      <c r="S152" s="62"/>
      <c r="T152" s="62"/>
      <c r="U152" s="62"/>
      <c r="V152" s="62"/>
      <c r="W152" s="62"/>
      <c r="X152" s="62"/>
      <c r="Y152" s="63"/>
      <c r="Z152" s="64"/>
      <c r="AA152" s="62"/>
      <c r="AB152" s="62"/>
      <c r="AC152" s="62"/>
    </row>
    <row r="153" spans="10:30" ht="18.600000000000001" customHeight="1" x14ac:dyDescent="0.25">
      <c r="J153" s="693" t="s">
        <v>53</v>
      </c>
      <c r="K153" s="693"/>
      <c r="M153" s="695" t="s">
        <v>315</v>
      </c>
      <c r="N153" s="695"/>
      <c r="O153" s="695"/>
      <c r="P153" s="695"/>
      <c r="Q153" s="695"/>
      <c r="R153" s="695"/>
      <c r="S153" s="695"/>
      <c r="T153" s="695"/>
      <c r="U153" s="695"/>
      <c r="V153" s="695"/>
      <c r="W153" s="695"/>
      <c r="X153" s="695"/>
      <c r="Y153" s="695"/>
      <c r="AA153" s="696" t="s">
        <v>93</v>
      </c>
      <c r="AB153" s="696"/>
      <c r="AC153" s="696"/>
      <c r="AD153" s="706" t="s">
        <v>422</v>
      </c>
    </row>
    <row r="154" spans="10:30" ht="15.75" x14ac:dyDescent="0.25">
      <c r="J154" s="50" t="s">
        <v>54</v>
      </c>
      <c r="K154" s="50" t="s">
        <v>5</v>
      </c>
      <c r="M154" s="51" t="s">
        <v>59</v>
      </c>
      <c r="N154" s="52" t="s">
        <v>60</v>
      </c>
      <c r="O154" s="51" t="s">
        <v>61</v>
      </c>
      <c r="P154" s="52" t="s">
        <v>62</v>
      </c>
      <c r="Q154" s="51" t="s">
        <v>63</v>
      </c>
      <c r="R154" s="52" t="s">
        <v>64</v>
      </c>
      <c r="S154" s="51" t="s">
        <v>65</v>
      </c>
      <c r="T154" s="52" t="s">
        <v>66</v>
      </c>
      <c r="U154" s="51" t="s">
        <v>67</v>
      </c>
      <c r="V154" s="52" t="s">
        <v>68</v>
      </c>
      <c r="W154" s="51" t="s">
        <v>69</v>
      </c>
      <c r="X154" s="52" t="s">
        <v>70</v>
      </c>
      <c r="Y154" s="53" t="s">
        <v>71</v>
      </c>
      <c r="AA154" s="51" t="s">
        <v>59</v>
      </c>
      <c r="AB154" s="52" t="s">
        <v>60</v>
      </c>
      <c r="AC154" s="51" t="s">
        <v>61</v>
      </c>
      <c r="AD154" s="706"/>
    </row>
    <row r="155" spans="10:30" x14ac:dyDescent="0.25">
      <c r="J155" s="212">
        <v>1</v>
      </c>
      <c r="K155" s="54" t="str">
        <f>+K146</f>
        <v/>
      </c>
      <c r="M155" s="65">
        <f>IF($K84&lt;=120,IF($K84&lt;=90,IF($K84&lt;=60,IF($K84&lt;=30,IF($K84&gt;=0,M110,0),0),0),0),0)</f>
        <v>0</v>
      </c>
      <c r="N155" s="65">
        <f>IF($K84&lt;=120,IF($K84&lt;=90,IF($K84&lt;=60,IF($K84&lt;=30,IF($K84&gt;=0,N110,0),M110),0),0),0)</f>
        <v>0</v>
      </c>
      <c r="O155" s="65">
        <f>IF($K84&lt;=120,IF($K84&lt;=90,IF($K84&lt;=60,IF($K84&lt;=30,IF($K84&gt;=0,O110,0),N110),M110),0),0)</f>
        <v>0</v>
      </c>
      <c r="P155" s="65">
        <f t="shared" ref="P155:X159" si="131">IF($K84&lt;=120,IF($K84&lt;=90,IF($K84&lt;=60,IF($K84&lt;=30,IF($K84&gt;=0,P110,0),O110),N110),M110),0)</f>
        <v>0</v>
      </c>
      <c r="Q155" s="65">
        <f t="shared" si="131"/>
        <v>0</v>
      </c>
      <c r="R155" s="65">
        <f t="shared" si="131"/>
        <v>0</v>
      </c>
      <c r="S155" s="65">
        <f t="shared" si="131"/>
        <v>0</v>
      </c>
      <c r="T155" s="65">
        <f t="shared" si="131"/>
        <v>0</v>
      </c>
      <c r="U155" s="65">
        <f t="shared" si="131"/>
        <v>0</v>
      </c>
      <c r="V155" s="65">
        <f t="shared" si="131"/>
        <v>0</v>
      </c>
      <c r="W155" s="65">
        <f t="shared" si="131"/>
        <v>0</v>
      </c>
      <c r="X155" s="65">
        <f t="shared" si="131"/>
        <v>0</v>
      </c>
      <c r="Y155" s="66">
        <f t="shared" ref="Y155:Y158" si="132">SUM(M155:X155)</f>
        <v>0</v>
      </c>
      <c r="Z155" s="67"/>
      <c r="AA155" s="65">
        <f>IF($K84&lt;=120,IF($K84&lt;=90,IF($K84&lt;=60,IF($K84&lt;=30,IF($K84&gt;=0,0,0),X110),W110),V110),0)</f>
        <v>0</v>
      </c>
      <c r="AB155" s="65">
        <f>IF($K84&lt;=120,IF($K84&lt;=90,IF($K84&lt;=60,IF($K84&lt;=30,IF($K84&gt;=0,0,0),0),X110),W110),0)</f>
        <v>0</v>
      </c>
      <c r="AC155" s="65">
        <f>IF($K84&lt;=120,IF($K84&lt;=90,IF($K84&lt;=60,IF($K84&lt;=30,IF($K84&gt;=0,0,0),0),0),X110),0)</f>
        <v>0</v>
      </c>
      <c r="AD155" s="252">
        <f>SUM(AA155:AC155)</f>
        <v>0</v>
      </c>
    </row>
    <row r="156" spans="10:30" x14ac:dyDescent="0.25">
      <c r="J156" s="212">
        <v>2</v>
      </c>
      <c r="K156" s="54" t="str">
        <f t="shared" ref="K156:K159" si="133">+K147</f>
        <v/>
      </c>
      <c r="M156" s="65">
        <f>IF($K85&lt;=120,IF($K85&lt;=90,IF($K85&lt;=60,IF($K85&lt;=30,IF($K85&gt;=0,M111,0),0),0),0),0)</f>
        <v>0</v>
      </c>
      <c r="N156" s="65">
        <f>IF($K85&lt;=120,IF($K85&lt;=90,IF($K85&lt;=60,IF($K85&lt;=30,IF($K85&gt;=0,N111,0),M111),0),0),0)</f>
        <v>0</v>
      </c>
      <c r="O156" s="65">
        <f>IF($K85&lt;=120,IF($K85&lt;=90,IF($K85&lt;=60,IF($K85&lt;=30,IF($K85&gt;=0,O111,0),N111),M111),0),0)</f>
        <v>0</v>
      </c>
      <c r="P156" s="65">
        <f t="shared" si="131"/>
        <v>0</v>
      </c>
      <c r="Q156" s="65">
        <f t="shared" si="131"/>
        <v>0</v>
      </c>
      <c r="R156" s="65">
        <f t="shared" si="131"/>
        <v>0</v>
      </c>
      <c r="S156" s="65">
        <f t="shared" si="131"/>
        <v>0</v>
      </c>
      <c r="T156" s="65">
        <f t="shared" si="131"/>
        <v>0</v>
      </c>
      <c r="U156" s="65">
        <f t="shared" si="131"/>
        <v>0</v>
      </c>
      <c r="V156" s="65">
        <f t="shared" si="131"/>
        <v>0</v>
      </c>
      <c r="W156" s="65">
        <f t="shared" si="131"/>
        <v>0</v>
      </c>
      <c r="X156" s="65">
        <f t="shared" si="131"/>
        <v>0</v>
      </c>
      <c r="Y156" s="66">
        <f t="shared" si="132"/>
        <v>0</v>
      </c>
      <c r="Z156" s="67"/>
      <c r="AA156" s="65">
        <f>IF($K85&lt;=120,IF($K85&lt;=90,IF($K85&lt;=60,IF($K85&lt;=30,IF($K85&gt;=0,0,0),X111),W111),V111),0)</f>
        <v>0</v>
      </c>
      <c r="AB156" s="65">
        <f>IF($K85&lt;=120,IF($K85&lt;=90,IF($K85&lt;=60,IF($K85&lt;=30,IF($K85&gt;=0,0,0),0),X111),W111),0)</f>
        <v>0</v>
      </c>
      <c r="AC156" s="65">
        <f>IF($K85&lt;=120,IF($K85&lt;=90,IF($K85&lt;=60,IF($K85&lt;=30,IF($K85&gt;=0,0,0),0),0),X111),0)</f>
        <v>0</v>
      </c>
      <c r="AD156" s="252">
        <f t="shared" ref="AD156:AD159" si="134">SUM(AA156:AC156)</f>
        <v>0</v>
      </c>
    </row>
    <row r="157" spans="10:30" x14ac:dyDescent="0.25">
      <c r="J157" s="212">
        <v>3</v>
      </c>
      <c r="K157" s="54" t="str">
        <f t="shared" si="133"/>
        <v/>
      </c>
      <c r="M157" s="65">
        <f>IF($K86&lt;=120,IF($K86&lt;=90,IF($K86&lt;=60,IF($K86&lt;=30,IF($K86&gt;=0,M112,0),0),0),0),0)</f>
        <v>0</v>
      </c>
      <c r="N157" s="65">
        <f>IF($K86&lt;=120,IF($K86&lt;=90,IF($K86&lt;=60,IF($K86&lt;=30,IF($K86&gt;=0,N112,0),M112),0),0),0)</f>
        <v>0</v>
      </c>
      <c r="O157" s="65">
        <f>IF($K86&lt;=120,IF($K86&lt;=90,IF($K86&lt;=60,IF($K86&lt;=30,IF($K86&gt;=0,O112,0),N112),M112),0),0)</f>
        <v>0</v>
      </c>
      <c r="P157" s="65">
        <f t="shared" si="131"/>
        <v>0</v>
      </c>
      <c r="Q157" s="65">
        <f t="shared" si="131"/>
        <v>0</v>
      </c>
      <c r="R157" s="65">
        <f t="shared" si="131"/>
        <v>0</v>
      </c>
      <c r="S157" s="65">
        <f t="shared" si="131"/>
        <v>0</v>
      </c>
      <c r="T157" s="65">
        <f t="shared" si="131"/>
        <v>0</v>
      </c>
      <c r="U157" s="65">
        <f t="shared" si="131"/>
        <v>0</v>
      </c>
      <c r="V157" s="65">
        <f t="shared" si="131"/>
        <v>0</v>
      </c>
      <c r="W157" s="65">
        <f t="shared" si="131"/>
        <v>0</v>
      </c>
      <c r="X157" s="65">
        <f t="shared" si="131"/>
        <v>0</v>
      </c>
      <c r="Y157" s="66">
        <f t="shared" si="132"/>
        <v>0</v>
      </c>
      <c r="Z157" s="67"/>
      <c r="AA157" s="65">
        <f>IF($K86&lt;=120,IF($K86&lt;=90,IF($K86&lt;=60,IF($K86&lt;=30,IF($K86&gt;=0,0,0),X112),W112),V112),0)</f>
        <v>0</v>
      </c>
      <c r="AB157" s="65">
        <f>IF($K86&lt;=120,IF($K86&lt;=90,IF($K86&lt;=60,IF($K86&lt;=30,IF($K86&gt;=0,0,0),0),X112),W112),0)</f>
        <v>0</v>
      </c>
      <c r="AC157" s="65">
        <f>IF($K86&lt;=120,IF($K86&lt;=90,IF($K86&lt;=60,IF($K86&lt;=30,IF($K86&gt;=0,0,0),0),0),X112),0)</f>
        <v>0</v>
      </c>
      <c r="AD157" s="252">
        <f t="shared" si="134"/>
        <v>0</v>
      </c>
    </row>
    <row r="158" spans="10:30" x14ac:dyDescent="0.25">
      <c r="J158" s="212">
        <v>4</v>
      </c>
      <c r="K158" s="54" t="str">
        <f t="shared" si="133"/>
        <v/>
      </c>
      <c r="M158" s="65">
        <f>IF($K87&lt;=120,IF($K87&lt;=90,IF($K87&lt;=60,IF($K87&lt;=30,IF($K87&gt;=0,M113,0),0),0),0),0)</f>
        <v>0</v>
      </c>
      <c r="N158" s="65">
        <f>IF($K87&lt;=120,IF($K87&lt;=90,IF($K87&lt;=60,IF($K87&lt;=30,IF($K87&gt;=0,N113,0),M113),0),0),0)</f>
        <v>0</v>
      </c>
      <c r="O158" s="65">
        <f>IF($K87&lt;=120,IF($K87&lt;=90,IF($K87&lt;=60,IF($K87&lt;=30,IF($K87&gt;=0,O113,0),N113),M113),0),0)</f>
        <v>0</v>
      </c>
      <c r="P158" s="65">
        <f t="shared" si="131"/>
        <v>0</v>
      </c>
      <c r="Q158" s="65">
        <f t="shared" si="131"/>
        <v>0</v>
      </c>
      <c r="R158" s="65">
        <f t="shared" si="131"/>
        <v>0</v>
      </c>
      <c r="S158" s="65">
        <f t="shared" si="131"/>
        <v>0</v>
      </c>
      <c r="T158" s="65">
        <f t="shared" si="131"/>
        <v>0</v>
      </c>
      <c r="U158" s="65">
        <f t="shared" si="131"/>
        <v>0</v>
      </c>
      <c r="V158" s="65">
        <f t="shared" si="131"/>
        <v>0</v>
      </c>
      <c r="W158" s="65">
        <f t="shared" si="131"/>
        <v>0</v>
      </c>
      <c r="X158" s="65">
        <f t="shared" si="131"/>
        <v>0</v>
      </c>
      <c r="Y158" s="66">
        <f t="shared" si="132"/>
        <v>0</v>
      </c>
      <c r="Z158" s="67"/>
      <c r="AA158" s="65">
        <f>IF($K87&lt;=120,IF($K87&lt;=90,IF($K87&lt;=60,IF($K87&lt;=30,IF($K87&gt;=0,0,0),X113),W113),V113),0)</f>
        <v>0</v>
      </c>
      <c r="AB158" s="65">
        <f>IF($K87&lt;=120,IF($K87&lt;=90,IF($K87&lt;=60,IF($K87&lt;=30,IF($K87&gt;=0,0,0),0),X113),W113),0)</f>
        <v>0</v>
      </c>
      <c r="AC158" s="65">
        <f>IF($K87&lt;=120,IF($K87&lt;=90,IF($K87&lt;=60,IF($K87&lt;=30,IF($K87&gt;=0,0,0),0),0),X113),0)</f>
        <v>0</v>
      </c>
      <c r="AD158" s="252">
        <f t="shared" si="134"/>
        <v>0</v>
      </c>
    </row>
    <row r="159" spans="10:30" x14ac:dyDescent="0.25">
      <c r="J159" s="212">
        <v>5</v>
      </c>
      <c r="K159" s="54" t="str">
        <f t="shared" si="133"/>
        <v/>
      </c>
      <c r="M159" s="65">
        <f>IF($K88&lt;=120,IF($K88&lt;=90,IF($K88&lt;=60,IF($K88&lt;=30,IF($K88&gt;=0,M114,0),0),0),0),0)</f>
        <v>0</v>
      </c>
      <c r="N159" s="65">
        <f>IF($K88&lt;=120,IF($K88&lt;=90,IF($K88&lt;=60,IF($K88&lt;=30,IF($K88&gt;=0,N114,0),M114),0),0),0)</f>
        <v>0</v>
      </c>
      <c r="O159" s="65">
        <f>IF($K88&lt;=120,IF($K88&lt;=90,IF($K88&lt;=60,IF($K88&lt;=30,IF($K88&gt;=0,O114,0),N114),M114),0),0)</f>
        <v>0</v>
      </c>
      <c r="P159" s="65">
        <f t="shared" si="131"/>
        <v>0</v>
      </c>
      <c r="Q159" s="65">
        <f t="shared" si="131"/>
        <v>0</v>
      </c>
      <c r="R159" s="65">
        <f t="shared" si="131"/>
        <v>0</v>
      </c>
      <c r="S159" s="65">
        <f t="shared" si="131"/>
        <v>0</v>
      </c>
      <c r="T159" s="65">
        <f t="shared" si="131"/>
        <v>0</v>
      </c>
      <c r="U159" s="65">
        <f t="shared" si="131"/>
        <v>0</v>
      </c>
      <c r="V159" s="65">
        <f t="shared" si="131"/>
        <v>0</v>
      </c>
      <c r="W159" s="65">
        <f t="shared" si="131"/>
        <v>0</v>
      </c>
      <c r="X159" s="65">
        <f t="shared" si="131"/>
        <v>0</v>
      </c>
      <c r="Y159" s="66">
        <f t="shared" ref="Y159" si="135">SUM(M159:X159)</f>
        <v>0</v>
      </c>
      <c r="Z159" s="67"/>
      <c r="AA159" s="65">
        <f>IF($K88&lt;=120,IF($K88&lt;=90,IF($K88&lt;=60,IF($K88&lt;=30,IF($K88&gt;=0,0,0),X114),W114),V114),0)</f>
        <v>0</v>
      </c>
      <c r="AB159" s="65">
        <f>IF($K88&lt;=120,IF($K88&lt;=90,IF($K88&lt;=60,IF($K88&lt;=30,IF($K88&gt;=0,0,0),0),X114),W114),0)</f>
        <v>0</v>
      </c>
      <c r="AC159" s="65">
        <f>IF($K88&lt;=120,IF($K88&lt;=90,IF($K88&lt;=60,IF($K88&lt;=30,IF($K88&gt;=0,0,0),0),0),X114),0)</f>
        <v>0</v>
      </c>
      <c r="AD159" s="252">
        <f t="shared" si="134"/>
        <v>0</v>
      </c>
    </row>
    <row r="160" spans="10:30" ht="15.75" x14ac:dyDescent="0.25">
      <c r="J160" s="692" t="s">
        <v>77</v>
      </c>
      <c r="K160" s="692"/>
      <c r="M160" s="57">
        <f>SUM(M155:M159)</f>
        <v>0</v>
      </c>
      <c r="N160" s="57">
        <f t="shared" ref="N160:Y160" si="136">SUM(N155:N159)</f>
        <v>0</v>
      </c>
      <c r="O160" s="57">
        <f t="shared" si="136"/>
        <v>0</v>
      </c>
      <c r="P160" s="57">
        <f t="shared" si="136"/>
        <v>0</v>
      </c>
      <c r="Q160" s="57">
        <f t="shared" si="136"/>
        <v>0</v>
      </c>
      <c r="R160" s="57">
        <f t="shared" si="136"/>
        <v>0</v>
      </c>
      <c r="S160" s="57">
        <f t="shared" si="136"/>
        <v>0</v>
      </c>
      <c r="T160" s="57">
        <f t="shared" si="136"/>
        <v>0</v>
      </c>
      <c r="U160" s="57">
        <f t="shared" si="136"/>
        <v>0</v>
      </c>
      <c r="V160" s="57">
        <f t="shared" si="136"/>
        <v>0</v>
      </c>
      <c r="W160" s="57">
        <f t="shared" si="136"/>
        <v>0</v>
      </c>
      <c r="X160" s="57">
        <f t="shared" si="136"/>
        <v>0</v>
      </c>
      <c r="Y160" s="57">
        <f t="shared" si="136"/>
        <v>0</v>
      </c>
      <c r="Z160" s="67"/>
      <c r="AA160" s="65"/>
      <c r="AB160" s="65"/>
      <c r="AC160" s="65"/>
      <c r="AD160" s="55">
        <f>SUM(AD155:AD159)</f>
        <v>0</v>
      </c>
    </row>
    <row r="161" spans="2:29" x14ac:dyDescent="0.25">
      <c r="M161" s="62"/>
      <c r="N161" s="62"/>
      <c r="O161" s="62"/>
      <c r="P161" s="62"/>
      <c r="Q161" s="62"/>
      <c r="R161" s="62"/>
      <c r="S161" s="62"/>
      <c r="T161" s="62"/>
      <c r="U161" s="62"/>
      <c r="V161" s="62"/>
      <c r="W161" s="62"/>
      <c r="X161" s="62"/>
      <c r="Y161" s="63"/>
      <c r="Z161" s="64"/>
      <c r="AA161" s="62"/>
      <c r="AB161" s="62"/>
      <c r="AC161" s="62"/>
    </row>
    <row r="162" spans="2:29" ht="49.9" customHeight="1" x14ac:dyDescent="0.25">
      <c r="B162" s="621" t="s">
        <v>53</v>
      </c>
      <c r="C162" s="621"/>
      <c r="D162" s="2"/>
      <c r="E162" s="618" t="s">
        <v>73</v>
      </c>
      <c r="F162" s="617" t="s">
        <v>74</v>
      </c>
      <c r="G162" s="618" t="s">
        <v>55</v>
      </c>
      <c r="H162" s="617" t="s">
        <v>56</v>
      </c>
      <c r="I162" s="620" t="s">
        <v>87</v>
      </c>
      <c r="J162" s="617" t="s">
        <v>57</v>
      </c>
      <c r="K162" s="618" t="s">
        <v>58</v>
      </c>
      <c r="L162" s="2"/>
      <c r="M162" s="619" t="s">
        <v>86</v>
      </c>
      <c r="N162" s="619"/>
      <c r="O162" s="619"/>
      <c r="P162" s="619"/>
      <c r="Q162" s="619"/>
      <c r="R162" s="619"/>
      <c r="S162" s="619"/>
      <c r="T162" s="619"/>
      <c r="U162" s="619"/>
      <c r="V162" s="619"/>
      <c r="W162" s="619"/>
      <c r="X162" s="619"/>
      <c r="Y162" s="619"/>
      <c r="Z162" s="2"/>
      <c r="AA162" s="2"/>
    </row>
    <row r="163" spans="2:29" ht="15.75" x14ac:dyDescent="0.25">
      <c r="B163" s="50" t="s">
        <v>54</v>
      </c>
      <c r="C163" s="50" t="s">
        <v>5</v>
      </c>
      <c r="D163" s="4"/>
      <c r="E163" s="618"/>
      <c r="F163" s="617"/>
      <c r="G163" s="618"/>
      <c r="H163" s="617"/>
      <c r="I163" s="620"/>
      <c r="J163" s="617"/>
      <c r="K163" s="618"/>
      <c r="L163" s="4"/>
      <c r="M163" s="51" t="s">
        <v>59</v>
      </c>
      <c r="N163" s="52" t="s">
        <v>60</v>
      </c>
      <c r="O163" s="51" t="s">
        <v>61</v>
      </c>
      <c r="P163" s="52" t="s">
        <v>62</v>
      </c>
      <c r="Q163" s="51" t="s">
        <v>63</v>
      </c>
      <c r="R163" s="52" t="s">
        <v>64</v>
      </c>
      <c r="S163" s="51" t="s">
        <v>65</v>
      </c>
      <c r="T163" s="52" t="s">
        <v>66</v>
      </c>
      <c r="U163" s="51" t="s">
        <v>67</v>
      </c>
      <c r="V163" s="52" t="s">
        <v>68</v>
      </c>
      <c r="W163" s="51" t="s">
        <v>69</v>
      </c>
      <c r="X163" s="52" t="s">
        <v>70</v>
      </c>
      <c r="Y163" s="53" t="s">
        <v>71</v>
      </c>
      <c r="Z163" s="4"/>
      <c r="AA163" s="4"/>
    </row>
    <row r="164" spans="2:29" x14ac:dyDescent="0.25">
      <c r="B164" s="49">
        <v>1</v>
      </c>
      <c r="C164" s="59" t="str">
        <f>+C84</f>
        <v/>
      </c>
      <c r="E164" s="54">
        <f>+Envoi!D17</f>
        <v>0</v>
      </c>
      <c r="F164" s="54">
        <f>+Envoi!E17</f>
        <v>0</v>
      </c>
      <c r="G164" s="54">
        <f>+Envoi!F17</f>
        <v>0</v>
      </c>
      <c r="H164" s="54">
        <f>+Envoi!G17</f>
        <v>0</v>
      </c>
      <c r="I164" s="54">
        <f>+Envoi!H17</f>
        <v>0</v>
      </c>
      <c r="J164" s="54">
        <f>+Envoi!I17</f>
        <v>0</v>
      </c>
      <c r="K164" s="54">
        <f>+Envoi!J17</f>
        <v>0</v>
      </c>
      <c r="L164" s="59"/>
      <c r="M164" s="56">
        <f>+Envoi!L17</f>
        <v>0</v>
      </c>
      <c r="N164" s="56">
        <f>+Envoi!M17</f>
        <v>0</v>
      </c>
      <c r="O164" s="56">
        <f>+Envoi!N17</f>
        <v>0</v>
      </c>
      <c r="P164" s="56">
        <f>+Envoi!O17</f>
        <v>0</v>
      </c>
      <c r="Q164" s="56">
        <f>+Envoi!P17</f>
        <v>0</v>
      </c>
      <c r="R164" s="56">
        <f>+Envoi!Q17</f>
        <v>0</v>
      </c>
      <c r="S164" s="56">
        <f>+Envoi!R17</f>
        <v>0</v>
      </c>
      <c r="T164" s="56">
        <f>+Envoi!S17</f>
        <v>0</v>
      </c>
      <c r="U164" s="56">
        <f>+Envoi!T17</f>
        <v>0</v>
      </c>
      <c r="V164" s="56">
        <f>+Envoi!U17</f>
        <v>0</v>
      </c>
      <c r="W164" s="56">
        <f>+Envoi!V17</f>
        <v>0</v>
      </c>
      <c r="X164" s="56">
        <f>+Envoi!W17</f>
        <v>0</v>
      </c>
      <c r="Y164" s="55">
        <f>SUM(M164:X164)</f>
        <v>0</v>
      </c>
    </row>
    <row r="165" spans="2:29" x14ac:dyDescent="0.25">
      <c r="B165" s="49">
        <v>2</v>
      </c>
      <c r="C165" s="59" t="str">
        <f>+C85</f>
        <v/>
      </c>
      <c r="E165" s="54">
        <f>+Envoi!D18</f>
        <v>0</v>
      </c>
      <c r="F165" s="54">
        <f>+Envoi!E18</f>
        <v>0</v>
      </c>
      <c r="G165" s="54">
        <f>+Envoi!F18</f>
        <v>0</v>
      </c>
      <c r="H165" s="54">
        <f>+Envoi!G18</f>
        <v>0</v>
      </c>
      <c r="I165" s="54">
        <f>+Envoi!H18</f>
        <v>0</v>
      </c>
      <c r="J165" s="54">
        <f>+Envoi!I18</f>
        <v>0</v>
      </c>
      <c r="K165" s="54">
        <f>+Envoi!J18</f>
        <v>0</v>
      </c>
      <c r="L165" s="59"/>
      <c r="M165" s="56">
        <f>+Envoi!L18</f>
        <v>0</v>
      </c>
      <c r="N165" s="56">
        <f>+Envoi!M18</f>
        <v>0</v>
      </c>
      <c r="O165" s="56">
        <f>+Envoi!N18</f>
        <v>0</v>
      </c>
      <c r="P165" s="56">
        <f>+Envoi!O18</f>
        <v>0</v>
      </c>
      <c r="Q165" s="56">
        <f>+Envoi!P18</f>
        <v>0</v>
      </c>
      <c r="R165" s="56">
        <f>+Envoi!Q18</f>
        <v>0</v>
      </c>
      <c r="S165" s="56">
        <f>+Envoi!R18</f>
        <v>0</v>
      </c>
      <c r="T165" s="56">
        <f>+Envoi!S18</f>
        <v>0</v>
      </c>
      <c r="U165" s="56">
        <f>+Envoi!T18</f>
        <v>0</v>
      </c>
      <c r="V165" s="56">
        <f>+Envoi!U18</f>
        <v>0</v>
      </c>
      <c r="W165" s="56">
        <f>+Envoi!V18</f>
        <v>0</v>
      </c>
      <c r="X165" s="56">
        <f>+Envoi!W18</f>
        <v>0</v>
      </c>
      <c r="Y165" s="55">
        <f t="shared" ref="Y165:Y168" si="137">SUM(M165:X165)</f>
        <v>0</v>
      </c>
    </row>
    <row r="166" spans="2:29" x14ac:dyDescent="0.25">
      <c r="B166" s="49">
        <v>3</v>
      </c>
      <c r="C166" s="59" t="str">
        <f>+C86</f>
        <v/>
      </c>
      <c r="E166" s="54">
        <f>+Envoi!D19</f>
        <v>0</v>
      </c>
      <c r="F166" s="54">
        <f>+Envoi!E19</f>
        <v>0</v>
      </c>
      <c r="G166" s="54">
        <f>+Envoi!F19</f>
        <v>0</v>
      </c>
      <c r="H166" s="54">
        <f>+Envoi!G19</f>
        <v>0</v>
      </c>
      <c r="I166" s="54">
        <f>+Envoi!H19</f>
        <v>0</v>
      </c>
      <c r="J166" s="54">
        <f>+Envoi!I19</f>
        <v>0</v>
      </c>
      <c r="K166" s="54">
        <f>+Envoi!J19</f>
        <v>0</v>
      </c>
      <c r="L166" s="59"/>
      <c r="M166" s="56">
        <f>+Envoi!L19</f>
        <v>0</v>
      </c>
      <c r="N166" s="56">
        <f>+Envoi!M19</f>
        <v>0</v>
      </c>
      <c r="O166" s="56">
        <f>+Envoi!N19</f>
        <v>0</v>
      </c>
      <c r="P166" s="56">
        <f>+Envoi!O19</f>
        <v>0</v>
      </c>
      <c r="Q166" s="56">
        <f>+Envoi!P19</f>
        <v>0</v>
      </c>
      <c r="R166" s="56">
        <f>+Envoi!Q19</f>
        <v>0</v>
      </c>
      <c r="S166" s="56">
        <f>+Envoi!R19</f>
        <v>0</v>
      </c>
      <c r="T166" s="56">
        <f>+Envoi!S19</f>
        <v>0</v>
      </c>
      <c r="U166" s="56">
        <f>+Envoi!T19</f>
        <v>0</v>
      </c>
      <c r="V166" s="56">
        <f>+Envoi!U19</f>
        <v>0</v>
      </c>
      <c r="W166" s="56">
        <f>+Envoi!V19</f>
        <v>0</v>
      </c>
      <c r="X166" s="56">
        <f>+Envoi!W19</f>
        <v>0</v>
      </c>
      <c r="Y166" s="55">
        <f t="shared" si="137"/>
        <v>0</v>
      </c>
    </row>
    <row r="167" spans="2:29" x14ac:dyDescent="0.25">
      <c r="B167" s="49">
        <v>4</v>
      </c>
      <c r="C167" s="59" t="str">
        <f>+C87</f>
        <v/>
      </c>
      <c r="E167" s="54">
        <f>+Envoi!D20</f>
        <v>0</v>
      </c>
      <c r="F167" s="54">
        <f>+Envoi!E20</f>
        <v>0</v>
      </c>
      <c r="G167" s="54">
        <f>+Envoi!F20</f>
        <v>0</v>
      </c>
      <c r="H167" s="54">
        <f>+Envoi!G20</f>
        <v>0</v>
      </c>
      <c r="I167" s="54">
        <f>+Envoi!H20</f>
        <v>0</v>
      </c>
      <c r="J167" s="54">
        <f>+Envoi!I20</f>
        <v>0</v>
      </c>
      <c r="K167" s="54">
        <f>+Envoi!J20</f>
        <v>0</v>
      </c>
      <c r="L167" s="59"/>
      <c r="M167" s="56">
        <f>+Envoi!L20</f>
        <v>0</v>
      </c>
      <c r="N167" s="56">
        <f>+Envoi!M20</f>
        <v>0</v>
      </c>
      <c r="O167" s="56">
        <f>+Envoi!N20</f>
        <v>0</v>
      </c>
      <c r="P167" s="56">
        <f>+Envoi!O20</f>
        <v>0</v>
      </c>
      <c r="Q167" s="56">
        <f>+Envoi!P20</f>
        <v>0</v>
      </c>
      <c r="R167" s="56">
        <f>+Envoi!Q20</f>
        <v>0</v>
      </c>
      <c r="S167" s="56">
        <f>+Envoi!R20</f>
        <v>0</v>
      </c>
      <c r="T167" s="56">
        <f>+Envoi!S20</f>
        <v>0</v>
      </c>
      <c r="U167" s="56">
        <f>+Envoi!T20</f>
        <v>0</v>
      </c>
      <c r="V167" s="56">
        <f>+Envoi!U20</f>
        <v>0</v>
      </c>
      <c r="W167" s="56">
        <f>+Envoi!V20</f>
        <v>0</v>
      </c>
      <c r="X167" s="56">
        <f>+Envoi!W20</f>
        <v>0</v>
      </c>
      <c r="Y167" s="55">
        <f t="shared" si="137"/>
        <v>0</v>
      </c>
    </row>
    <row r="168" spans="2:29" x14ac:dyDescent="0.25">
      <c r="B168" s="49">
        <v>5</v>
      </c>
      <c r="C168" s="59" t="str">
        <f>+C88</f>
        <v/>
      </c>
      <c r="E168" s="54">
        <f>+Envoi!D21</f>
        <v>0</v>
      </c>
      <c r="F168" s="54">
        <f>+Envoi!E21</f>
        <v>0</v>
      </c>
      <c r="G168" s="54">
        <f>+Envoi!F21</f>
        <v>0</v>
      </c>
      <c r="H168" s="54">
        <f>+Envoi!G21</f>
        <v>0</v>
      </c>
      <c r="I168" s="54">
        <f>+Envoi!H21</f>
        <v>0</v>
      </c>
      <c r="J168" s="54">
        <f>+Envoi!I21</f>
        <v>0</v>
      </c>
      <c r="K168" s="54">
        <f>+Envoi!J21</f>
        <v>0</v>
      </c>
      <c r="L168" s="59"/>
      <c r="M168" s="56">
        <f>+Envoi!L21</f>
        <v>0</v>
      </c>
      <c r="N168" s="56">
        <f>+Envoi!M21</f>
        <v>0</v>
      </c>
      <c r="O168" s="56">
        <f>+Envoi!N21</f>
        <v>0</v>
      </c>
      <c r="P168" s="56">
        <f>+Envoi!O21</f>
        <v>0</v>
      </c>
      <c r="Q168" s="56">
        <f>+Envoi!P21</f>
        <v>0</v>
      </c>
      <c r="R168" s="56">
        <f>+Envoi!Q21</f>
        <v>0</v>
      </c>
      <c r="S168" s="56">
        <f>+Envoi!R21</f>
        <v>0</v>
      </c>
      <c r="T168" s="56">
        <f>+Envoi!S21</f>
        <v>0</v>
      </c>
      <c r="U168" s="56">
        <f>+Envoi!T21</f>
        <v>0</v>
      </c>
      <c r="V168" s="56">
        <f>+Envoi!U21</f>
        <v>0</v>
      </c>
      <c r="W168" s="56">
        <f>+Envoi!V21</f>
        <v>0</v>
      </c>
      <c r="X168" s="56">
        <f>+Envoi!W21</f>
        <v>0</v>
      </c>
      <c r="Y168" s="55">
        <f t="shared" si="137"/>
        <v>0</v>
      </c>
    </row>
    <row r="170" spans="2:29" x14ac:dyDescent="0.25">
      <c r="J170" s="694" t="s">
        <v>53</v>
      </c>
      <c r="K170" s="694"/>
      <c r="M170" s="694" t="s">
        <v>72</v>
      </c>
      <c r="N170" s="694"/>
      <c r="O170" s="694"/>
      <c r="P170" s="694"/>
      <c r="Q170" s="694"/>
      <c r="R170" s="694"/>
      <c r="S170" s="694"/>
      <c r="T170" s="694"/>
      <c r="U170" s="694"/>
      <c r="V170" s="694"/>
      <c r="W170" s="694"/>
      <c r="X170" s="694"/>
      <c r="Y170" s="694"/>
    </row>
    <row r="171" spans="2:29" ht="15.75" x14ac:dyDescent="0.25">
      <c r="J171" s="50" t="s">
        <v>54</v>
      </c>
      <c r="K171" s="50" t="s">
        <v>5</v>
      </c>
      <c r="M171" s="51" t="s">
        <v>59</v>
      </c>
      <c r="N171" s="52" t="s">
        <v>60</v>
      </c>
      <c r="O171" s="51" t="s">
        <v>61</v>
      </c>
      <c r="P171" s="52" t="s">
        <v>62</v>
      </c>
      <c r="Q171" s="51" t="s">
        <v>63</v>
      </c>
      <c r="R171" s="52" t="s">
        <v>64</v>
      </c>
      <c r="S171" s="51" t="s">
        <v>65</v>
      </c>
      <c r="T171" s="52" t="s">
        <v>66</v>
      </c>
      <c r="U171" s="51" t="s">
        <v>67</v>
      </c>
      <c r="V171" s="52" t="s">
        <v>68</v>
      </c>
      <c r="W171" s="51" t="s">
        <v>69</v>
      </c>
      <c r="X171" s="52" t="s">
        <v>70</v>
      </c>
      <c r="Y171" s="53" t="s">
        <v>71</v>
      </c>
    </row>
    <row r="172" spans="2:29" x14ac:dyDescent="0.25">
      <c r="J172" s="49">
        <v>1</v>
      </c>
      <c r="K172" s="54" t="str">
        <f>+C164</f>
        <v/>
      </c>
      <c r="M172" s="56">
        <f>+M164*$E164</f>
        <v>0</v>
      </c>
      <c r="N172" s="56">
        <f t="shared" ref="N172:X172" si="138">+N164*$E164</f>
        <v>0</v>
      </c>
      <c r="O172" s="56">
        <f t="shared" si="138"/>
        <v>0</v>
      </c>
      <c r="P172" s="56">
        <f t="shared" si="138"/>
        <v>0</v>
      </c>
      <c r="Q172" s="56">
        <f t="shared" si="138"/>
        <v>0</v>
      </c>
      <c r="R172" s="56">
        <f t="shared" si="138"/>
        <v>0</v>
      </c>
      <c r="S172" s="56">
        <f t="shared" si="138"/>
        <v>0</v>
      </c>
      <c r="T172" s="56">
        <f t="shared" si="138"/>
        <v>0</v>
      </c>
      <c r="U172" s="56">
        <f t="shared" si="138"/>
        <v>0</v>
      </c>
      <c r="V172" s="56">
        <f t="shared" si="138"/>
        <v>0</v>
      </c>
      <c r="W172" s="56">
        <f t="shared" si="138"/>
        <v>0</v>
      </c>
      <c r="X172" s="56">
        <f t="shared" si="138"/>
        <v>0</v>
      </c>
      <c r="Y172" s="55">
        <f>SUM(M172:X172)</f>
        <v>0</v>
      </c>
    </row>
    <row r="173" spans="2:29" x14ac:dyDescent="0.25">
      <c r="J173" s="49">
        <v>2</v>
      </c>
      <c r="K173" s="54" t="str">
        <f>+C165</f>
        <v/>
      </c>
      <c r="M173" s="56">
        <f t="shared" ref="M173:X176" si="139">+M165*$E165</f>
        <v>0</v>
      </c>
      <c r="N173" s="56">
        <f t="shared" si="139"/>
        <v>0</v>
      </c>
      <c r="O173" s="56">
        <f t="shared" si="139"/>
        <v>0</v>
      </c>
      <c r="P173" s="56">
        <f t="shared" si="139"/>
        <v>0</v>
      </c>
      <c r="Q173" s="56">
        <f t="shared" si="139"/>
        <v>0</v>
      </c>
      <c r="R173" s="56">
        <f t="shared" si="139"/>
        <v>0</v>
      </c>
      <c r="S173" s="56">
        <f t="shared" si="139"/>
        <v>0</v>
      </c>
      <c r="T173" s="56">
        <f t="shared" si="139"/>
        <v>0</v>
      </c>
      <c r="U173" s="56">
        <f t="shared" si="139"/>
        <v>0</v>
      </c>
      <c r="V173" s="56">
        <f t="shared" si="139"/>
        <v>0</v>
      </c>
      <c r="W173" s="56">
        <f t="shared" si="139"/>
        <v>0</v>
      </c>
      <c r="X173" s="56">
        <f t="shared" si="139"/>
        <v>0</v>
      </c>
      <c r="Y173" s="55">
        <f t="shared" ref="Y173:Y176" si="140">SUM(M173:X173)</f>
        <v>0</v>
      </c>
    </row>
    <row r="174" spans="2:29" x14ac:dyDescent="0.25">
      <c r="J174" s="49">
        <v>3</v>
      </c>
      <c r="K174" s="54" t="str">
        <f t="shared" ref="K174:K176" si="141">+C166</f>
        <v/>
      </c>
      <c r="M174" s="56">
        <f t="shared" si="139"/>
        <v>0</v>
      </c>
      <c r="N174" s="56">
        <f t="shared" si="139"/>
        <v>0</v>
      </c>
      <c r="O174" s="56">
        <f t="shared" si="139"/>
        <v>0</v>
      </c>
      <c r="P174" s="56">
        <f t="shared" si="139"/>
        <v>0</v>
      </c>
      <c r="Q174" s="56">
        <f t="shared" si="139"/>
        <v>0</v>
      </c>
      <c r="R174" s="56">
        <f t="shared" si="139"/>
        <v>0</v>
      </c>
      <c r="S174" s="56">
        <f t="shared" si="139"/>
        <v>0</v>
      </c>
      <c r="T174" s="56">
        <f t="shared" si="139"/>
        <v>0</v>
      </c>
      <c r="U174" s="56">
        <f t="shared" si="139"/>
        <v>0</v>
      </c>
      <c r="V174" s="56">
        <f t="shared" si="139"/>
        <v>0</v>
      </c>
      <c r="W174" s="56">
        <f t="shared" si="139"/>
        <v>0</v>
      </c>
      <c r="X174" s="56">
        <f t="shared" si="139"/>
        <v>0</v>
      </c>
      <c r="Y174" s="55">
        <f t="shared" si="140"/>
        <v>0</v>
      </c>
    </row>
    <row r="175" spans="2:29" x14ac:dyDescent="0.25">
      <c r="J175" s="49">
        <v>4</v>
      </c>
      <c r="K175" s="54" t="str">
        <f t="shared" si="141"/>
        <v/>
      </c>
      <c r="M175" s="56">
        <f t="shared" si="139"/>
        <v>0</v>
      </c>
      <c r="N175" s="56">
        <f t="shared" si="139"/>
        <v>0</v>
      </c>
      <c r="O175" s="56">
        <f t="shared" si="139"/>
        <v>0</v>
      </c>
      <c r="P175" s="56">
        <f t="shared" si="139"/>
        <v>0</v>
      </c>
      <c r="Q175" s="56">
        <f t="shared" si="139"/>
        <v>0</v>
      </c>
      <c r="R175" s="56">
        <f t="shared" si="139"/>
        <v>0</v>
      </c>
      <c r="S175" s="56">
        <f t="shared" si="139"/>
        <v>0</v>
      </c>
      <c r="T175" s="56">
        <f t="shared" si="139"/>
        <v>0</v>
      </c>
      <c r="U175" s="56">
        <f t="shared" si="139"/>
        <v>0</v>
      </c>
      <c r="V175" s="56">
        <f t="shared" si="139"/>
        <v>0</v>
      </c>
      <c r="W175" s="56">
        <f t="shared" si="139"/>
        <v>0</v>
      </c>
      <c r="X175" s="56">
        <f t="shared" si="139"/>
        <v>0</v>
      </c>
      <c r="Y175" s="55">
        <f t="shared" si="140"/>
        <v>0</v>
      </c>
    </row>
    <row r="176" spans="2:29" x14ac:dyDescent="0.25">
      <c r="J176" s="49">
        <v>5</v>
      </c>
      <c r="K176" s="54" t="str">
        <f t="shared" si="141"/>
        <v/>
      </c>
      <c r="M176" s="56">
        <f t="shared" si="139"/>
        <v>0</v>
      </c>
      <c r="N176" s="56">
        <f t="shared" si="139"/>
        <v>0</v>
      </c>
      <c r="O176" s="56">
        <f t="shared" si="139"/>
        <v>0</v>
      </c>
      <c r="P176" s="56">
        <f t="shared" si="139"/>
        <v>0</v>
      </c>
      <c r="Q176" s="56">
        <f t="shared" si="139"/>
        <v>0</v>
      </c>
      <c r="R176" s="56">
        <f t="shared" si="139"/>
        <v>0</v>
      </c>
      <c r="S176" s="56">
        <f t="shared" si="139"/>
        <v>0</v>
      </c>
      <c r="T176" s="56">
        <f t="shared" si="139"/>
        <v>0</v>
      </c>
      <c r="U176" s="56">
        <f t="shared" si="139"/>
        <v>0</v>
      </c>
      <c r="V176" s="56">
        <f t="shared" si="139"/>
        <v>0</v>
      </c>
      <c r="W176" s="56">
        <f t="shared" si="139"/>
        <v>0</v>
      </c>
      <c r="X176" s="56">
        <f t="shared" si="139"/>
        <v>0</v>
      </c>
      <c r="Y176" s="55">
        <f t="shared" si="140"/>
        <v>0</v>
      </c>
    </row>
    <row r="177" spans="10:25" ht="15.75" x14ac:dyDescent="0.25">
      <c r="J177" s="692" t="s">
        <v>77</v>
      </c>
      <c r="K177" s="692"/>
      <c r="M177" s="57">
        <f>SUM(M172:M176)</f>
        <v>0</v>
      </c>
      <c r="N177" s="57">
        <f t="shared" ref="N177:X177" si="142">SUM(N172:N176)</f>
        <v>0</v>
      </c>
      <c r="O177" s="57">
        <f t="shared" si="142"/>
        <v>0</v>
      </c>
      <c r="P177" s="57">
        <f t="shared" si="142"/>
        <v>0</v>
      </c>
      <c r="Q177" s="57">
        <f t="shared" si="142"/>
        <v>0</v>
      </c>
      <c r="R177" s="57">
        <f t="shared" si="142"/>
        <v>0</v>
      </c>
      <c r="S177" s="57">
        <f t="shared" si="142"/>
        <v>0</v>
      </c>
      <c r="T177" s="57">
        <f t="shared" si="142"/>
        <v>0</v>
      </c>
      <c r="U177" s="57">
        <f t="shared" si="142"/>
        <v>0</v>
      </c>
      <c r="V177" s="57">
        <f t="shared" si="142"/>
        <v>0</v>
      </c>
      <c r="W177" s="57">
        <f t="shared" si="142"/>
        <v>0</v>
      </c>
      <c r="X177" s="57">
        <f t="shared" si="142"/>
        <v>0</v>
      </c>
      <c r="Y177" s="55">
        <f>SUM(Y172:Y176)</f>
        <v>0</v>
      </c>
    </row>
    <row r="179" spans="10:25" x14ac:dyDescent="0.25">
      <c r="J179" s="700" t="s">
        <v>53</v>
      </c>
      <c r="K179" s="700"/>
      <c r="M179" s="700" t="s">
        <v>75</v>
      </c>
      <c r="N179" s="700"/>
      <c r="O179" s="700"/>
      <c r="P179" s="700"/>
      <c r="Q179" s="700"/>
      <c r="R179" s="700"/>
      <c r="S179" s="700"/>
      <c r="T179" s="700"/>
      <c r="U179" s="700"/>
      <c r="V179" s="700"/>
      <c r="W179" s="700"/>
      <c r="X179" s="700"/>
      <c r="Y179" s="700"/>
    </row>
    <row r="180" spans="10:25" ht="15.75" x14ac:dyDescent="0.25">
      <c r="J180" s="50" t="s">
        <v>54</v>
      </c>
      <c r="K180" s="50" t="s">
        <v>5</v>
      </c>
      <c r="M180" s="51" t="s">
        <v>59</v>
      </c>
      <c r="N180" s="52" t="s">
        <v>60</v>
      </c>
      <c r="O180" s="51" t="s">
        <v>61</v>
      </c>
      <c r="P180" s="52" t="s">
        <v>62</v>
      </c>
      <c r="Q180" s="51" t="s">
        <v>63</v>
      </c>
      <c r="R180" s="52" t="s">
        <v>64</v>
      </c>
      <c r="S180" s="51" t="s">
        <v>65</v>
      </c>
      <c r="T180" s="52" t="s">
        <v>66</v>
      </c>
      <c r="U180" s="51" t="s">
        <v>67</v>
      </c>
      <c r="V180" s="52" t="s">
        <v>68</v>
      </c>
      <c r="W180" s="51" t="s">
        <v>69</v>
      </c>
      <c r="X180" s="52" t="s">
        <v>70</v>
      </c>
      <c r="Y180" s="53" t="s">
        <v>71</v>
      </c>
    </row>
    <row r="181" spans="10:25" x14ac:dyDescent="0.25">
      <c r="J181" s="49">
        <v>1</v>
      </c>
      <c r="K181" s="54" t="str">
        <f>+K172</f>
        <v/>
      </c>
      <c r="M181" s="56">
        <f>+M172*$G164/100</f>
        <v>0</v>
      </c>
      <c r="N181" s="56">
        <f t="shared" ref="N181:X181" si="143">+N172*$G164/100</f>
        <v>0</v>
      </c>
      <c r="O181" s="56">
        <f t="shared" si="143"/>
        <v>0</v>
      </c>
      <c r="P181" s="56">
        <f t="shared" si="143"/>
        <v>0</v>
      </c>
      <c r="Q181" s="56">
        <f t="shared" si="143"/>
        <v>0</v>
      </c>
      <c r="R181" s="56">
        <f t="shared" si="143"/>
        <v>0</v>
      </c>
      <c r="S181" s="56">
        <f t="shared" si="143"/>
        <v>0</v>
      </c>
      <c r="T181" s="56">
        <f t="shared" si="143"/>
        <v>0</v>
      </c>
      <c r="U181" s="56">
        <f t="shared" si="143"/>
        <v>0</v>
      </c>
      <c r="V181" s="56">
        <f t="shared" si="143"/>
        <v>0</v>
      </c>
      <c r="W181" s="56">
        <f t="shared" si="143"/>
        <v>0</v>
      </c>
      <c r="X181" s="56">
        <f t="shared" si="143"/>
        <v>0</v>
      </c>
      <c r="Y181" s="55">
        <f>SUM(M181:X181)</f>
        <v>0</v>
      </c>
    </row>
    <row r="182" spans="10:25" x14ac:dyDescent="0.25">
      <c r="J182" s="49">
        <v>2</v>
      </c>
      <c r="K182" s="54" t="str">
        <f t="shared" ref="K182:K185" si="144">+K173</f>
        <v/>
      </c>
      <c r="M182" s="56">
        <f t="shared" ref="M182:X185" si="145">+M173*$G165/100</f>
        <v>0</v>
      </c>
      <c r="N182" s="56">
        <f t="shared" si="145"/>
        <v>0</v>
      </c>
      <c r="O182" s="56">
        <f t="shared" si="145"/>
        <v>0</v>
      </c>
      <c r="P182" s="56">
        <f t="shared" si="145"/>
        <v>0</v>
      </c>
      <c r="Q182" s="56">
        <f t="shared" si="145"/>
        <v>0</v>
      </c>
      <c r="R182" s="56">
        <f t="shared" si="145"/>
        <v>0</v>
      </c>
      <c r="S182" s="56">
        <f t="shared" si="145"/>
        <v>0</v>
      </c>
      <c r="T182" s="56">
        <f t="shared" si="145"/>
        <v>0</v>
      </c>
      <c r="U182" s="56">
        <f t="shared" si="145"/>
        <v>0</v>
      </c>
      <c r="V182" s="56">
        <f t="shared" si="145"/>
        <v>0</v>
      </c>
      <c r="W182" s="56">
        <f t="shared" si="145"/>
        <v>0</v>
      </c>
      <c r="X182" s="56">
        <f t="shared" si="145"/>
        <v>0</v>
      </c>
      <c r="Y182" s="55">
        <f t="shared" ref="Y182:Y185" si="146">SUM(M182:X182)</f>
        <v>0</v>
      </c>
    </row>
    <row r="183" spans="10:25" x14ac:dyDescent="0.25">
      <c r="J183" s="49">
        <v>3</v>
      </c>
      <c r="K183" s="54" t="str">
        <f t="shared" si="144"/>
        <v/>
      </c>
      <c r="M183" s="56">
        <f t="shared" si="145"/>
        <v>0</v>
      </c>
      <c r="N183" s="56">
        <f t="shared" si="145"/>
        <v>0</v>
      </c>
      <c r="O183" s="56">
        <f t="shared" si="145"/>
        <v>0</v>
      </c>
      <c r="P183" s="56">
        <f t="shared" si="145"/>
        <v>0</v>
      </c>
      <c r="Q183" s="56">
        <f t="shared" si="145"/>
        <v>0</v>
      </c>
      <c r="R183" s="56">
        <f t="shared" si="145"/>
        <v>0</v>
      </c>
      <c r="S183" s="56">
        <f t="shared" si="145"/>
        <v>0</v>
      </c>
      <c r="T183" s="56">
        <f t="shared" si="145"/>
        <v>0</v>
      </c>
      <c r="U183" s="56">
        <f t="shared" si="145"/>
        <v>0</v>
      </c>
      <c r="V183" s="56">
        <f t="shared" si="145"/>
        <v>0</v>
      </c>
      <c r="W183" s="56">
        <f t="shared" si="145"/>
        <v>0</v>
      </c>
      <c r="X183" s="56">
        <f t="shared" si="145"/>
        <v>0</v>
      </c>
      <c r="Y183" s="55">
        <f t="shared" si="146"/>
        <v>0</v>
      </c>
    </row>
    <row r="184" spans="10:25" x14ac:dyDescent="0.25">
      <c r="J184" s="49">
        <v>4</v>
      </c>
      <c r="K184" s="54" t="str">
        <f t="shared" si="144"/>
        <v/>
      </c>
      <c r="M184" s="56">
        <f t="shared" si="145"/>
        <v>0</v>
      </c>
      <c r="N184" s="56">
        <f t="shared" si="145"/>
        <v>0</v>
      </c>
      <c r="O184" s="56">
        <f t="shared" si="145"/>
        <v>0</v>
      </c>
      <c r="P184" s="56">
        <f t="shared" si="145"/>
        <v>0</v>
      </c>
      <c r="Q184" s="56">
        <f t="shared" si="145"/>
        <v>0</v>
      </c>
      <c r="R184" s="56">
        <f t="shared" si="145"/>
        <v>0</v>
      </c>
      <c r="S184" s="56">
        <f t="shared" si="145"/>
        <v>0</v>
      </c>
      <c r="T184" s="56">
        <f t="shared" si="145"/>
        <v>0</v>
      </c>
      <c r="U184" s="56">
        <f t="shared" si="145"/>
        <v>0</v>
      </c>
      <c r="V184" s="56">
        <f t="shared" si="145"/>
        <v>0</v>
      </c>
      <c r="W184" s="56">
        <f t="shared" si="145"/>
        <v>0</v>
      </c>
      <c r="X184" s="56">
        <f t="shared" si="145"/>
        <v>0</v>
      </c>
      <c r="Y184" s="55">
        <f t="shared" si="146"/>
        <v>0</v>
      </c>
    </row>
    <row r="185" spans="10:25" x14ac:dyDescent="0.25">
      <c r="J185" s="49">
        <v>5</v>
      </c>
      <c r="K185" s="54" t="str">
        <f t="shared" si="144"/>
        <v/>
      </c>
      <c r="M185" s="56">
        <f t="shared" si="145"/>
        <v>0</v>
      </c>
      <c r="N185" s="56">
        <f t="shared" si="145"/>
        <v>0</v>
      </c>
      <c r="O185" s="56">
        <f t="shared" si="145"/>
        <v>0</v>
      </c>
      <c r="P185" s="56">
        <f t="shared" si="145"/>
        <v>0</v>
      </c>
      <c r="Q185" s="56">
        <f t="shared" si="145"/>
        <v>0</v>
      </c>
      <c r="R185" s="56">
        <f t="shared" si="145"/>
        <v>0</v>
      </c>
      <c r="S185" s="56">
        <f t="shared" si="145"/>
        <v>0</v>
      </c>
      <c r="T185" s="56">
        <f t="shared" si="145"/>
        <v>0</v>
      </c>
      <c r="U185" s="56">
        <f t="shared" si="145"/>
        <v>0</v>
      </c>
      <c r="V185" s="56">
        <f t="shared" si="145"/>
        <v>0</v>
      </c>
      <c r="W185" s="56">
        <f t="shared" si="145"/>
        <v>0</v>
      </c>
      <c r="X185" s="56">
        <f t="shared" si="145"/>
        <v>0</v>
      </c>
      <c r="Y185" s="55">
        <f t="shared" si="146"/>
        <v>0</v>
      </c>
    </row>
    <row r="186" spans="10:25" ht="15.75" x14ac:dyDescent="0.25">
      <c r="J186" s="692" t="s">
        <v>79</v>
      </c>
      <c r="K186" s="692"/>
      <c r="M186" s="57">
        <f>SUM(M181:M185)</f>
        <v>0</v>
      </c>
      <c r="N186" s="57">
        <f t="shared" ref="N186:X186" si="147">SUM(N181:N185)</f>
        <v>0</v>
      </c>
      <c r="O186" s="57">
        <f t="shared" si="147"/>
        <v>0</v>
      </c>
      <c r="P186" s="57">
        <f t="shared" si="147"/>
        <v>0</v>
      </c>
      <c r="Q186" s="57">
        <f t="shared" si="147"/>
        <v>0</v>
      </c>
      <c r="R186" s="57">
        <f t="shared" si="147"/>
        <v>0</v>
      </c>
      <c r="S186" s="57">
        <f t="shared" si="147"/>
        <v>0</v>
      </c>
      <c r="T186" s="57">
        <f t="shared" si="147"/>
        <v>0</v>
      </c>
      <c r="U186" s="57">
        <f t="shared" si="147"/>
        <v>0</v>
      </c>
      <c r="V186" s="57">
        <f t="shared" si="147"/>
        <v>0</v>
      </c>
      <c r="W186" s="57">
        <f t="shared" si="147"/>
        <v>0</v>
      </c>
      <c r="X186" s="57">
        <f t="shared" si="147"/>
        <v>0</v>
      </c>
      <c r="Y186" s="55">
        <f>SUM(Y181:Y185)</f>
        <v>0</v>
      </c>
    </row>
    <row r="188" spans="10:25" x14ac:dyDescent="0.25">
      <c r="J188" s="672" t="s">
        <v>53</v>
      </c>
      <c r="K188" s="672"/>
      <c r="M188" s="672" t="s">
        <v>76</v>
      </c>
      <c r="N188" s="672"/>
      <c r="O188" s="672"/>
      <c r="P188" s="672"/>
      <c r="Q188" s="672"/>
      <c r="R188" s="672"/>
      <c r="S188" s="672"/>
      <c r="T188" s="672"/>
      <c r="U188" s="672"/>
      <c r="V188" s="672"/>
      <c r="W188" s="672"/>
      <c r="X188" s="672"/>
      <c r="Y188" s="672"/>
    </row>
    <row r="189" spans="10:25" ht="15.75" x14ac:dyDescent="0.25">
      <c r="J189" s="50" t="s">
        <v>54</v>
      </c>
      <c r="K189" s="50" t="s">
        <v>5</v>
      </c>
      <c r="M189" s="51" t="s">
        <v>59</v>
      </c>
      <c r="N189" s="52" t="s">
        <v>60</v>
      </c>
      <c r="O189" s="51" t="s">
        <v>61</v>
      </c>
      <c r="P189" s="52" t="s">
        <v>62</v>
      </c>
      <c r="Q189" s="51" t="s">
        <v>63</v>
      </c>
      <c r="R189" s="52" t="s">
        <v>64</v>
      </c>
      <c r="S189" s="51" t="s">
        <v>65</v>
      </c>
      <c r="T189" s="52" t="s">
        <v>66</v>
      </c>
      <c r="U189" s="51" t="s">
        <v>67</v>
      </c>
      <c r="V189" s="52" t="s">
        <v>68</v>
      </c>
      <c r="W189" s="51" t="s">
        <v>69</v>
      </c>
      <c r="X189" s="52" t="s">
        <v>70</v>
      </c>
      <c r="Y189" s="53" t="s">
        <v>71</v>
      </c>
    </row>
    <row r="190" spans="10:25" x14ac:dyDescent="0.25">
      <c r="J190" s="49">
        <v>1</v>
      </c>
      <c r="K190" s="54" t="str">
        <f>+K181</f>
        <v/>
      </c>
      <c r="M190" s="56">
        <f>+M172+M181</f>
        <v>0</v>
      </c>
      <c r="N190" s="56">
        <f t="shared" ref="N190:X190" si="148">+N172+N181</f>
        <v>0</v>
      </c>
      <c r="O190" s="56">
        <f t="shared" si="148"/>
        <v>0</v>
      </c>
      <c r="P190" s="56">
        <f t="shared" si="148"/>
        <v>0</v>
      </c>
      <c r="Q190" s="56">
        <f t="shared" si="148"/>
        <v>0</v>
      </c>
      <c r="R190" s="56">
        <f t="shared" si="148"/>
        <v>0</v>
      </c>
      <c r="S190" s="56">
        <f t="shared" si="148"/>
        <v>0</v>
      </c>
      <c r="T190" s="56">
        <f t="shared" si="148"/>
        <v>0</v>
      </c>
      <c r="U190" s="56">
        <f t="shared" si="148"/>
        <v>0</v>
      </c>
      <c r="V190" s="56">
        <f t="shared" si="148"/>
        <v>0</v>
      </c>
      <c r="W190" s="56">
        <f t="shared" si="148"/>
        <v>0</v>
      </c>
      <c r="X190" s="56">
        <f t="shared" si="148"/>
        <v>0</v>
      </c>
      <c r="Y190" s="55">
        <f>SUM(M190:X190)</f>
        <v>0</v>
      </c>
    </row>
    <row r="191" spans="10:25" x14ac:dyDescent="0.25">
      <c r="J191" s="49">
        <v>2</v>
      </c>
      <c r="K191" s="54" t="str">
        <f t="shared" ref="K191:K194" si="149">+K182</f>
        <v/>
      </c>
      <c r="M191" s="56">
        <f>+M173+M182</f>
        <v>0</v>
      </c>
      <c r="N191" s="56">
        <f t="shared" ref="N191:X191" si="150">+N173+N182</f>
        <v>0</v>
      </c>
      <c r="O191" s="56">
        <f t="shared" si="150"/>
        <v>0</v>
      </c>
      <c r="P191" s="56">
        <f t="shared" si="150"/>
        <v>0</v>
      </c>
      <c r="Q191" s="56">
        <f t="shared" si="150"/>
        <v>0</v>
      </c>
      <c r="R191" s="56">
        <f t="shared" si="150"/>
        <v>0</v>
      </c>
      <c r="S191" s="56">
        <f t="shared" si="150"/>
        <v>0</v>
      </c>
      <c r="T191" s="56">
        <f t="shared" si="150"/>
        <v>0</v>
      </c>
      <c r="U191" s="56">
        <f t="shared" si="150"/>
        <v>0</v>
      </c>
      <c r="V191" s="56">
        <f t="shared" si="150"/>
        <v>0</v>
      </c>
      <c r="W191" s="56">
        <f t="shared" si="150"/>
        <v>0</v>
      </c>
      <c r="X191" s="56">
        <f t="shared" si="150"/>
        <v>0</v>
      </c>
      <c r="Y191" s="55">
        <f t="shared" ref="Y191:Y194" si="151">SUM(M191:X191)</f>
        <v>0</v>
      </c>
    </row>
    <row r="192" spans="10:25" x14ac:dyDescent="0.25">
      <c r="J192" s="49">
        <v>3</v>
      </c>
      <c r="K192" s="54" t="str">
        <f t="shared" si="149"/>
        <v/>
      </c>
      <c r="M192" s="56">
        <f>+M174+M183</f>
        <v>0</v>
      </c>
      <c r="N192" s="56">
        <f t="shared" ref="N192:X192" si="152">+N174+N183</f>
        <v>0</v>
      </c>
      <c r="O192" s="56">
        <f t="shared" si="152"/>
        <v>0</v>
      </c>
      <c r="P192" s="56">
        <f t="shared" si="152"/>
        <v>0</v>
      </c>
      <c r="Q192" s="56">
        <f t="shared" si="152"/>
        <v>0</v>
      </c>
      <c r="R192" s="56">
        <f t="shared" si="152"/>
        <v>0</v>
      </c>
      <c r="S192" s="56">
        <f t="shared" si="152"/>
        <v>0</v>
      </c>
      <c r="T192" s="56">
        <f t="shared" si="152"/>
        <v>0</v>
      </c>
      <c r="U192" s="56">
        <f t="shared" si="152"/>
        <v>0</v>
      </c>
      <c r="V192" s="56">
        <f t="shared" si="152"/>
        <v>0</v>
      </c>
      <c r="W192" s="56">
        <f t="shared" si="152"/>
        <v>0</v>
      </c>
      <c r="X192" s="56">
        <f t="shared" si="152"/>
        <v>0</v>
      </c>
      <c r="Y192" s="55">
        <f t="shared" si="151"/>
        <v>0</v>
      </c>
    </row>
    <row r="193" spans="10:27" x14ac:dyDescent="0.25">
      <c r="J193" s="49">
        <v>4</v>
      </c>
      <c r="K193" s="54" t="str">
        <f t="shared" si="149"/>
        <v/>
      </c>
      <c r="M193" s="56">
        <f>+M175+M184</f>
        <v>0</v>
      </c>
      <c r="N193" s="56">
        <f t="shared" ref="N193:X193" si="153">+N175+N184</f>
        <v>0</v>
      </c>
      <c r="O193" s="56">
        <f t="shared" si="153"/>
        <v>0</v>
      </c>
      <c r="P193" s="56">
        <f t="shared" si="153"/>
        <v>0</v>
      </c>
      <c r="Q193" s="56">
        <f t="shared" si="153"/>
        <v>0</v>
      </c>
      <c r="R193" s="56">
        <f t="shared" si="153"/>
        <v>0</v>
      </c>
      <c r="S193" s="56">
        <f t="shared" si="153"/>
        <v>0</v>
      </c>
      <c r="T193" s="56">
        <f t="shared" si="153"/>
        <v>0</v>
      </c>
      <c r="U193" s="56">
        <f t="shared" si="153"/>
        <v>0</v>
      </c>
      <c r="V193" s="56">
        <f t="shared" si="153"/>
        <v>0</v>
      </c>
      <c r="W193" s="56">
        <f t="shared" si="153"/>
        <v>0</v>
      </c>
      <c r="X193" s="56">
        <f t="shared" si="153"/>
        <v>0</v>
      </c>
      <c r="Y193" s="55">
        <f t="shared" si="151"/>
        <v>0</v>
      </c>
    </row>
    <row r="194" spans="10:27" x14ac:dyDescent="0.25">
      <c r="J194" s="49">
        <v>5</v>
      </c>
      <c r="K194" s="54" t="str">
        <f t="shared" si="149"/>
        <v/>
      </c>
      <c r="M194" s="56">
        <f>+M176+M185</f>
        <v>0</v>
      </c>
      <c r="N194" s="56">
        <f t="shared" ref="N194:X194" si="154">+N176+N185</f>
        <v>0</v>
      </c>
      <c r="O194" s="56">
        <f t="shared" si="154"/>
        <v>0</v>
      </c>
      <c r="P194" s="56">
        <f t="shared" si="154"/>
        <v>0</v>
      </c>
      <c r="Q194" s="56">
        <f t="shared" si="154"/>
        <v>0</v>
      </c>
      <c r="R194" s="56">
        <f t="shared" si="154"/>
        <v>0</v>
      </c>
      <c r="S194" s="56">
        <f t="shared" si="154"/>
        <v>0</v>
      </c>
      <c r="T194" s="56">
        <f t="shared" si="154"/>
        <v>0</v>
      </c>
      <c r="U194" s="56">
        <f t="shared" si="154"/>
        <v>0</v>
      </c>
      <c r="V194" s="56">
        <f t="shared" si="154"/>
        <v>0</v>
      </c>
      <c r="W194" s="56">
        <f t="shared" si="154"/>
        <v>0</v>
      </c>
      <c r="X194" s="56">
        <f t="shared" si="154"/>
        <v>0</v>
      </c>
      <c r="Y194" s="55">
        <f t="shared" si="151"/>
        <v>0</v>
      </c>
    </row>
    <row r="195" spans="10:27" ht="15.75" x14ac:dyDescent="0.25">
      <c r="J195" s="692" t="s">
        <v>78</v>
      </c>
      <c r="K195" s="692"/>
      <c r="M195" s="57">
        <f>SUM(M190:M194)</f>
        <v>0</v>
      </c>
      <c r="N195" s="57">
        <f t="shared" ref="N195:Y195" si="155">SUM(N190:N194)</f>
        <v>0</v>
      </c>
      <c r="O195" s="57">
        <f t="shared" si="155"/>
        <v>0</v>
      </c>
      <c r="P195" s="57">
        <f t="shared" si="155"/>
        <v>0</v>
      </c>
      <c r="Q195" s="57">
        <f t="shared" si="155"/>
        <v>0</v>
      </c>
      <c r="R195" s="57">
        <f t="shared" si="155"/>
        <v>0</v>
      </c>
      <c r="S195" s="57">
        <f t="shared" si="155"/>
        <v>0</v>
      </c>
      <c r="T195" s="57">
        <f t="shared" si="155"/>
        <v>0</v>
      </c>
      <c r="U195" s="57">
        <f t="shared" si="155"/>
        <v>0</v>
      </c>
      <c r="V195" s="57">
        <f t="shared" si="155"/>
        <v>0</v>
      </c>
      <c r="W195" s="57">
        <f t="shared" si="155"/>
        <v>0</v>
      </c>
      <c r="X195" s="57">
        <f t="shared" si="155"/>
        <v>0</v>
      </c>
      <c r="Y195" s="57">
        <f t="shared" si="155"/>
        <v>0</v>
      </c>
    </row>
    <row r="197" spans="10:27" x14ac:dyDescent="0.25">
      <c r="J197" s="701" t="s">
        <v>53</v>
      </c>
      <c r="K197" s="701"/>
      <c r="M197" s="701" t="s">
        <v>80</v>
      </c>
      <c r="N197" s="701"/>
      <c r="O197" s="701"/>
      <c r="P197" s="701"/>
      <c r="Q197" s="701"/>
      <c r="R197" s="701"/>
      <c r="S197" s="701"/>
      <c r="T197" s="701"/>
      <c r="U197" s="701"/>
      <c r="V197" s="701"/>
      <c r="W197" s="701"/>
      <c r="X197" s="701"/>
      <c r="Y197" s="701"/>
      <c r="AA197" s="708" t="s">
        <v>81</v>
      </c>
    </row>
    <row r="198" spans="10:27" ht="15.75" x14ac:dyDescent="0.25">
      <c r="J198" s="50" t="s">
        <v>54</v>
      </c>
      <c r="K198" s="50" t="s">
        <v>5</v>
      </c>
      <c r="M198" s="51" t="s">
        <v>59</v>
      </c>
      <c r="N198" s="52" t="s">
        <v>60</v>
      </c>
      <c r="O198" s="51" t="s">
        <v>61</v>
      </c>
      <c r="P198" s="52" t="s">
        <v>62</v>
      </c>
      <c r="Q198" s="51" t="s">
        <v>63</v>
      </c>
      <c r="R198" s="52" t="s">
        <v>64</v>
      </c>
      <c r="S198" s="51" t="s">
        <v>65</v>
      </c>
      <c r="T198" s="52" t="s">
        <v>66</v>
      </c>
      <c r="U198" s="51" t="s">
        <v>67</v>
      </c>
      <c r="V198" s="52" t="s">
        <v>68</v>
      </c>
      <c r="W198" s="51" t="s">
        <v>69</v>
      </c>
      <c r="X198" s="52" t="s">
        <v>70</v>
      </c>
      <c r="Y198" s="53" t="s">
        <v>71</v>
      </c>
      <c r="AA198" s="708"/>
    </row>
    <row r="199" spans="10:27" x14ac:dyDescent="0.25">
      <c r="J199" s="49">
        <v>1</v>
      </c>
      <c r="K199" s="54" t="str">
        <f>+K190</f>
        <v/>
      </c>
      <c r="M199" s="56">
        <f>+M164*$F164</f>
        <v>0</v>
      </c>
      <c r="N199" s="56">
        <f t="shared" ref="N199:X199" si="156">+N164*$F164</f>
        <v>0</v>
      </c>
      <c r="O199" s="56">
        <f t="shared" si="156"/>
        <v>0</v>
      </c>
      <c r="P199" s="56">
        <f t="shared" si="156"/>
        <v>0</v>
      </c>
      <c r="Q199" s="56">
        <f t="shared" si="156"/>
        <v>0</v>
      </c>
      <c r="R199" s="56">
        <f t="shared" si="156"/>
        <v>0</v>
      </c>
      <c r="S199" s="56">
        <f t="shared" si="156"/>
        <v>0</v>
      </c>
      <c r="T199" s="56">
        <f t="shared" si="156"/>
        <v>0</v>
      </c>
      <c r="U199" s="56">
        <f t="shared" si="156"/>
        <v>0</v>
      </c>
      <c r="V199" s="56">
        <f t="shared" si="156"/>
        <v>0</v>
      </c>
      <c r="W199" s="56">
        <f t="shared" si="156"/>
        <v>0</v>
      </c>
      <c r="X199" s="56">
        <f t="shared" si="156"/>
        <v>0</v>
      </c>
      <c r="Y199" s="55">
        <f>SUM(M199:X199)</f>
        <v>0</v>
      </c>
      <c r="AA199" s="58">
        <f>+Y199/360*I164</f>
        <v>0</v>
      </c>
    </row>
    <row r="200" spans="10:27" x14ac:dyDescent="0.25">
      <c r="J200" s="49">
        <v>2</v>
      </c>
      <c r="K200" s="54" t="str">
        <f t="shared" ref="K200:K203" si="157">+K191</f>
        <v/>
      </c>
      <c r="M200" s="56">
        <f>+M165*$F165</f>
        <v>0</v>
      </c>
      <c r="N200" s="56">
        <f t="shared" ref="N200:X200" si="158">+N165*$F165</f>
        <v>0</v>
      </c>
      <c r="O200" s="56">
        <f t="shared" si="158"/>
        <v>0</v>
      </c>
      <c r="P200" s="56">
        <f t="shared" si="158"/>
        <v>0</v>
      </c>
      <c r="Q200" s="56">
        <f t="shared" si="158"/>
        <v>0</v>
      </c>
      <c r="R200" s="56">
        <f t="shared" si="158"/>
        <v>0</v>
      </c>
      <c r="S200" s="56">
        <f t="shared" si="158"/>
        <v>0</v>
      </c>
      <c r="T200" s="56">
        <f t="shared" si="158"/>
        <v>0</v>
      </c>
      <c r="U200" s="56">
        <f t="shared" si="158"/>
        <v>0</v>
      </c>
      <c r="V200" s="56">
        <f t="shared" si="158"/>
        <v>0</v>
      </c>
      <c r="W200" s="56">
        <f t="shared" si="158"/>
        <v>0</v>
      </c>
      <c r="X200" s="56">
        <f t="shared" si="158"/>
        <v>0</v>
      </c>
      <c r="Y200" s="55">
        <f t="shared" ref="Y200:Y203" si="159">SUM(M200:X200)</f>
        <v>0</v>
      </c>
      <c r="AA200" s="58">
        <f t="shared" ref="AA200:AA203" si="160">+Y200/360*I165</f>
        <v>0</v>
      </c>
    </row>
    <row r="201" spans="10:27" x14ac:dyDescent="0.25">
      <c r="J201" s="49">
        <v>3</v>
      </c>
      <c r="K201" s="54" t="str">
        <f t="shared" si="157"/>
        <v/>
      </c>
      <c r="M201" s="56">
        <f>+M166*$F166</f>
        <v>0</v>
      </c>
      <c r="N201" s="56">
        <f t="shared" ref="N201:X201" si="161">+N166*$F166</f>
        <v>0</v>
      </c>
      <c r="O201" s="56">
        <f t="shared" si="161"/>
        <v>0</v>
      </c>
      <c r="P201" s="56">
        <f t="shared" si="161"/>
        <v>0</v>
      </c>
      <c r="Q201" s="56">
        <f t="shared" si="161"/>
        <v>0</v>
      </c>
      <c r="R201" s="56">
        <f t="shared" si="161"/>
        <v>0</v>
      </c>
      <c r="S201" s="56">
        <f t="shared" si="161"/>
        <v>0</v>
      </c>
      <c r="T201" s="56">
        <f t="shared" si="161"/>
        <v>0</v>
      </c>
      <c r="U201" s="56">
        <f t="shared" si="161"/>
        <v>0</v>
      </c>
      <c r="V201" s="56">
        <f t="shared" si="161"/>
        <v>0</v>
      </c>
      <c r="W201" s="56">
        <f t="shared" si="161"/>
        <v>0</v>
      </c>
      <c r="X201" s="56">
        <f t="shared" si="161"/>
        <v>0</v>
      </c>
      <c r="Y201" s="55">
        <f t="shared" si="159"/>
        <v>0</v>
      </c>
      <c r="AA201" s="58">
        <f t="shared" si="160"/>
        <v>0</v>
      </c>
    </row>
    <row r="202" spans="10:27" x14ac:dyDescent="0.25">
      <c r="J202" s="49">
        <v>4</v>
      </c>
      <c r="K202" s="54" t="str">
        <f t="shared" si="157"/>
        <v/>
      </c>
      <c r="M202" s="56">
        <f>+M167*$F167</f>
        <v>0</v>
      </c>
      <c r="N202" s="56">
        <f t="shared" ref="N202:X202" si="162">+N167*$F167</f>
        <v>0</v>
      </c>
      <c r="O202" s="56">
        <f t="shared" si="162"/>
        <v>0</v>
      </c>
      <c r="P202" s="56">
        <f t="shared" si="162"/>
        <v>0</v>
      </c>
      <c r="Q202" s="56">
        <f t="shared" si="162"/>
        <v>0</v>
      </c>
      <c r="R202" s="56">
        <f t="shared" si="162"/>
        <v>0</v>
      </c>
      <c r="S202" s="56">
        <f t="shared" si="162"/>
        <v>0</v>
      </c>
      <c r="T202" s="56">
        <f t="shared" si="162"/>
        <v>0</v>
      </c>
      <c r="U202" s="56">
        <f t="shared" si="162"/>
        <v>0</v>
      </c>
      <c r="V202" s="56">
        <f t="shared" si="162"/>
        <v>0</v>
      </c>
      <c r="W202" s="56">
        <f t="shared" si="162"/>
        <v>0</v>
      </c>
      <c r="X202" s="56">
        <f t="shared" si="162"/>
        <v>0</v>
      </c>
      <c r="Y202" s="55">
        <f t="shared" si="159"/>
        <v>0</v>
      </c>
      <c r="AA202" s="58">
        <f t="shared" si="160"/>
        <v>0</v>
      </c>
    </row>
    <row r="203" spans="10:27" x14ac:dyDescent="0.25">
      <c r="J203" s="49">
        <v>5</v>
      </c>
      <c r="K203" s="54" t="str">
        <f t="shared" si="157"/>
        <v/>
      </c>
      <c r="M203" s="56">
        <f>+M168*$F168</f>
        <v>0</v>
      </c>
      <c r="N203" s="56">
        <f t="shared" ref="N203:X203" si="163">+N168*$F168</f>
        <v>0</v>
      </c>
      <c r="O203" s="56">
        <f t="shared" si="163"/>
        <v>0</v>
      </c>
      <c r="P203" s="56">
        <f t="shared" si="163"/>
        <v>0</v>
      </c>
      <c r="Q203" s="56">
        <f t="shared" si="163"/>
        <v>0</v>
      </c>
      <c r="R203" s="56">
        <f t="shared" si="163"/>
        <v>0</v>
      </c>
      <c r="S203" s="56">
        <f t="shared" si="163"/>
        <v>0</v>
      </c>
      <c r="T203" s="56">
        <f t="shared" si="163"/>
        <v>0</v>
      </c>
      <c r="U203" s="56">
        <f t="shared" si="163"/>
        <v>0</v>
      </c>
      <c r="V203" s="56">
        <f t="shared" si="163"/>
        <v>0</v>
      </c>
      <c r="W203" s="56">
        <f t="shared" si="163"/>
        <v>0</v>
      </c>
      <c r="X203" s="56">
        <f t="shared" si="163"/>
        <v>0</v>
      </c>
      <c r="Y203" s="55">
        <f t="shared" si="159"/>
        <v>0</v>
      </c>
      <c r="AA203" s="58">
        <f t="shared" si="160"/>
        <v>0</v>
      </c>
    </row>
    <row r="204" spans="10:27" ht="15.75" x14ac:dyDescent="0.25">
      <c r="J204" s="692" t="s">
        <v>77</v>
      </c>
      <c r="K204" s="692"/>
      <c r="M204" s="57">
        <f>SUM(M199:M203)</f>
        <v>0</v>
      </c>
      <c r="N204" s="57">
        <f t="shared" ref="N204:X204" si="164">SUM(N199:N203)</f>
        <v>0</v>
      </c>
      <c r="O204" s="57">
        <f t="shared" si="164"/>
        <v>0</v>
      </c>
      <c r="P204" s="57">
        <f t="shared" si="164"/>
        <v>0</v>
      </c>
      <c r="Q204" s="57">
        <f t="shared" si="164"/>
        <v>0</v>
      </c>
      <c r="R204" s="57">
        <f t="shared" si="164"/>
        <v>0</v>
      </c>
      <c r="S204" s="57">
        <f t="shared" si="164"/>
        <v>0</v>
      </c>
      <c r="T204" s="57">
        <f t="shared" si="164"/>
        <v>0</v>
      </c>
      <c r="U204" s="57">
        <f t="shared" si="164"/>
        <v>0</v>
      </c>
      <c r="V204" s="57">
        <f t="shared" si="164"/>
        <v>0</v>
      </c>
      <c r="W204" s="57">
        <f t="shared" si="164"/>
        <v>0</v>
      </c>
      <c r="X204" s="57">
        <f t="shared" si="164"/>
        <v>0</v>
      </c>
      <c r="Y204" s="55">
        <f>SUM(Y199:Y203)</f>
        <v>0</v>
      </c>
      <c r="AA204" s="55">
        <f>SUM(AA199:AA203)</f>
        <v>0</v>
      </c>
    </row>
    <row r="206" spans="10:27" x14ac:dyDescent="0.25">
      <c r="J206" s="702" t="s">
        <v>53</v>
      </c>
      <c r="K206" s="702"/>
      <c r="M206" s="702" t="s">
        <v>82</v>
      </c>
      <c r="N206" s="702"/>
      <c r="O206" s="702"/>
      <c r="P206" s="702"/>
      <c r="Q206" s="702"/>
      <c r="R206" s="702"/>
      <c r="S206" s="702"/>
      <c r="T206" s="702"/>
      <c r="U206" s="702"/>
      <c r="V206" s="702"/>
      <c r="W206" s="702"/>
      <c r="X206" s="702"/>
      <c r="Y206" s="702"/>
    </row>
    <row r="207" spans="10:27" ht="15.75" x14ac:dyDescent="0.25">
      <c r="J207" s="50" t="s">
        <v>54</v>
      </c>
      <c r="K207" s="50" t="s">
        <v>5</v>
      </c>
      <c r="M207" s="51" t="s">
        <v>59</v>
      </c>
      <c r="N207" s="52" t="s">
        <v>60</v>
      </c>
      <c r="O207" s="51" t="s">
        <v>61</v>
      </c>
      <c r="P207" s="52" t="s">
        <v>62</v>
      </c>
      <c r="Q207" s="51" t="s">
        <v>63</v>
      </c>
      <c r="R207" s="52" t="s">
        <v>64</v>
      </c>
      <c r="S207" s="51" t="s">
        <v>65</v>
      </c>
      <c r="T207" s="52" t="s">
        <v>66</v>
      </c>
      <c r="U207" s="51" t="s">
        <v>67</v>
      </c>
      <c r="V207" s="52" t="s">
        <v>68</v>
      </c>
      <c r="W207" s="51" t="s">
        <v>69</v>
      </c>
      <c r="X207" s="52" t="s">
        <v>70</v>
      </c>
      <c r="Y207" s="53" t="s">
        <v>71</v>
      </c>
    </row>
    <row r="208" spans="10:27" x14ac:dyDescent="0.25">
      <c r="J208" s="49">
        <v>1</v>
      </c>
      <c r="K208" s="54" t="str">
        <f>+K199</f>
        <v/>
      </c>
      <c r="M208" s="56">
        <f t="shared" ref="M208:X208" si="165">+M199*$H164/100</f>
        <v>0</v>
      </c>
      <c r="N208" s="56">
        <f t="shared" si="165"/>
        <v>0</v>
      </c>
      <c r="O208" s="56">
        <f t="shared" si="165"/>
        <v>0</v>
      </c>
      <c r="P208" s="56">
        <f t="shared" si="165"/>
        <v>0</v>
      </c>
      <c r="Q208" s="56">
        <f t="shared" si="165"/>
        <v>0</v>
      </c>
      <c r="R208" s="56">
        <f t="shared" si="165"/>
        <v>0</v>
      </c>
      <c r="S208" s="56">
        <f t="shared" si="165"/>
        <v>0</v>
      </c>
      <c r="T208" s="56">
        <f t="shared" si="165"/>
        <v>0</v>
      </c>
      <c r="U208" s="56">
        <f t="shared" si="165"/>
        <v>0</v>
      </c>
      <c r="V208" s="56">
        <f t="shared" si="165"/>
        <v>0</v>
      </c>
      <c r="W208" s="56">
        <f t="shared" si="165"/>
        <v>0</v>
      </c>
      <c r="X208" s="56">
        <f t="shared" si="165"/>
        <v>0</v>
      </c>
      <c r="Y208" s="55">
        <f>SUM(M208:X208)</f>
        <v>0</v>
      </c>
    </row>
    <row r="209" spans="10:30" x14ac:dyDescent="0.25">
      <c r="J209" s="49">
        <v>2</v>
      </c>
      <c r="K209" s="54" t="str">
        <f t="shared" ref="K209:K212" si="166">+K200</f>
        <v/>
      </c>
      <c r="M209" s="56">
        <f t="shared" ref="M209:X209" si="167">+M200*$H165/100</f>
        <v>0</v>
      </c>
      <c r="N209" s="56">
        <f t="shared" si="167"/>
        <v>0</v>
      </c>
      <c r="O209" s="56">
        <f t="shared" si="167"/>
        <v>0</v>
      </c>
      <c r="P209" s="56">
        <f t="shared" si="167"/>
        <v>0</v>
      </c>
      <c r="Q209" s="56">
        <f t="shared" si="167"/>
        <v>0</v>
      </c>
      <c r="R209" s="56">
        <f t="shared" si="167"/>
        <v>0</v>
      </c>
      <c r="S209" s="56">
        <f t="shared" si="167"/>
        <v>0</v>
      </c>
      <c r="T209" s="56">
        <f t="shared" si="167"/>
        <v>0</v>
      </c>
      <c r="U209" s="56">
        <f t="shared" si="167"/>
        <v>0</v>
      </c>
      <c r="V209" s="56">
        <f t="shared" si="167"/>
        <v>0</v>
      </c>
      <c r="W209" s="56">
        <f t="shared" si="167"/>
        <v>0</v>
      </c>
      <c r="X209" s="56">
        <f t="shared" si="167"/>
        <v>0</v>
      </c>
      <c r="Y209" s="55">
        <f t="shared" ref="Y209:Y212" si="168">SUM(M209:X209)</f>
        <v>0</v>
      </c>
    </row>
    <row r="210" spans="10:30" x14ac:dyDescent="0.25">
      <c r="J210" s="49">
        <v>3</v>
      </c>
      <c r="K210" s="54" t="str">
        <f t="shared" si="166"/>
        <v/>
      </c>
      <c r="M210" s="56">
        <f t="shared" ref="M210:X210" si="169">+M201*$H166/100</f>
        <v>0</v>
      </c>
      <c r="N210" s="56">
        <f t="shared" si="169"/>
        <v>0</v>
      </c>
      <c r="O210" s="56">
        <f t="shared" si="169"/>
        <v>0</v>
      </c>
      <c r="P210" s="56">
        <f t="shared" si="169"/>
        <v>0</v>
      </c>
      <c r="Q210" s="56">
        <f t="shared" si="169"/>
        <v>0</v>
      </c>
      <c r="R210" s="56">
        <f t="shared" si="169"/>
        <v>0</v>
      </c>
      <c r="S210" s="56">
        <f t="shared" si="169"/>
        <v>0</v>
      </c>
      <c r="T210" s="56">
        <f t="shared" si="169"/>
        <v>0</v>
      </c>
      <c r="U210" s="56">
        <f t="shared" si="169"/>
        <v>0</v>
      </c>
      <c r="V210" s="56">
        <f t="shared" si="169"/>
        <v>0</v>
      </c>
      <c r="W210" s="56">
        <f t="shared" si="169"/>
        <v>0</v>
      </c>
      <c r="X210" s="56">
        <f t="shared" si="169"/>
        <v>0</v>
      </c>
      <c r="Y210" s="55">
        <f t="shared" si="168"/>
        <v>0</v>
      </c>
    </row>
    <row r="211" spans="10:30" x14ac:dyDescent="0.25">
      <c r="J211" s="49">
        <v>4</v>
      </c>
      <c r="K211" s="54" t="str">
        <f t="shared" si="166"/>
        <v/>
      </c>
      <c r="M211" s="56">
        <f t="shared" ref="M211:X211" si="170">+M202*$H167/100</f>
        <v>0</v>
      </c>
      <c r="N211" s="56">
        <f t="shared" si="170"/>
        <v>0</v>
      </c>
      <c r="O211" s="56">
        <f t="shared" si="170"/>
        <v>0</v>
      </c>
      <c r="P211" s="56">
        <f t="shared" si="170"/>
        <v>0</v>
      </c>
      <c r="Q211" s="56">
        <f t="shared" si="170"/>
        <v>0</v>
      </c>
      <c r="R211" s="56">
        <f t="shared" si="170"/>
        <v>0</v>
      </c>
      <c r="S211" s="56">
        <f t="shared" si="170"/>
        <v>0</v>
      </c>
      <c r="T211" s="56">
        <f t="shared" si="170"/>
        <v>0</v>
      </c>
      <c r="U211" s="56">
        <f t="shared" si="170"/>
        <v>0</v>
      </c>
      <c r="V211" s="56">
        <f t="shared" si="170"/>
        <v>0</v>
      </c>
      <c r="W211" s="56">
        <f t="shared" si="170"/>
        <v>0</v>
      </c>
      <c r="X211" s="56">
        <f t="shared" si="170"/>
        <v>0</v>
      </c>
      <c r="Y211" s="55">
        <f t="shared" si="168"/>
        <v>0</v>
      </c>
    </row>
    <row r="212" spans="10:30" x14ac:dyDescent="0.25">
      <c r="J212" s="49">
        <v>5</v>
      </c>
      <c r="K212" s="54" t="str">
        <f t="shared" si="166"/>
        <v/>
      </c>
      <c r="M212" s="56">
        <f t="shared" ref="M212:X212" si="171">+M203*$H168/100</f>
        <v>0</v>
      </c>
      <c r="N212" s="56">
        <f t="shared" si="171"/>
        <v>0</v>
      </c>
      <c r="O212" s="56">
        <f t="shared" si="171"/>
        <v>0</v>
      </c>
      <c r="P212" s="56">
        <f t="shared" si="171"/>
        <v>0</v>
      </c>
      <c r="Q212" s="56">
        <f t="shared" si="171"/>
        <v>0</v>
      </c>
      <c r="R212" s="56">
        <f t="shared" si="171"/>
        <v>0</v>
      </c>
      <c r="S212" s="56">
        <f t="shared" si="171"/>
        <v>0</v>
      </c>
      <c r="T212" s="56">
        <f t="shared" si="171"/>
        <v>0</v>
      </c>
      <c r="U212" s="56">
        <f t="shared" si="171"/>
        <v>0</v>
      </c>
      <c r="V212" s="56">
        <f t="shared" si="171"/>
        <v>0</v>
      </c>
      <c r="W212" s="56">
        <f t="shared" si="171"/>
        <v>0</v>
      </c>
      <c r="X212" s="56">
        <f t="shared" si="171"/>
        <v>0</v>
      </c>
      <c r="Y212" s="55">
        <f t="shared" si="168"/>
        <v>0</v>
      </c>
    </row>
    <row r="213" spans="10:30" ht="15.75" x14ac:dyDescent="0.25">
      <c r="J213" s="692" t="s">
        <v>77</v>
      </c>
      <c r="K213" s="692"/>
      <c r="M213" s="57">
        <f>SUM(M208:M212)</f>
        <v>0</v>
      </c>
      <c r="N213" s="57">
        <f t="shared" ref="N213:X213" si="172">SUM(N208:N212)</f>
        <v>0</v>
      </c>
      <c r="O213" s="57">
        <f t="shared" si="172"/>
        <v>0</v>
      </c>
      <c r="P213" s="57">
        <f t="shared" si="172"/>
        <v>0</v>
      </c>
      <c r="Q213" s="57">
        <f t="shared" si="172"/>
        <v>0</v>
      </c>
      <c r="R213" s="57">
        <f t="shared" si="172"/>
        <v>0</v>
      </c>
      <c r="S213" s="57">
        <f t="shared" si="172"/>
        <v>0</v>
      </c>
      <c r="T213" s="57">
        <f t="shared" si="172"/>
        <v>0</v>
      </c>
      <c r="U213" s="57">
        <f t="shared" si="172"/>
        <v>0</v>
      </c>
      <c r="V213" s="57">
        <f t="shared" si="172"/>
        <v>0</v>
      </c>
      <c r="W213" s="57">
        <f t="shared" si="172"/>
        <v>0</v>
      </c>
      <c r="X213" s="57">
        <f t="shared" si="172"/>
        <v>0</v>
      </c>
      <c r="Y213" s="55">
        <f>SUM(Y208:Y212)</f>
        <v>0</v>
      </c>
    </row>
    <row r="215" spans="10:30" x14ac:dyDescent="0.25">
      <c r="J215" s="693" t="s">
        <v>53</v>
      </c>
      <c r="K215" s="693"/>
      <c r="M215" s="693" t="s">
        <v>83</v>
      </c>
      <c r="N215" s="693"/>
      <c r="O215" s="693"/>
      <c r="P215" s="693"/>
      <c r="Q215" s="693"/>
      <c r="R215" s="693"/>
      <c r="S215" s="693"/>
      <c r="T215" s="693"/>
      <c r="U215" s="693"/>
      <c r="V215" s="693"/>
      <c r="W215" s="693"/>
      <c r="X215" s="693"/>
      <c r="Y215" s="693"/>
    </row>
    <row r="216" spans="10:30" ht="15.75" x14ac:dyDescent="0.25">
      <c r="J216" s="50" t="s">
        <v>54</v>
      </c>
      <c r="K216" s="50" t="s">
        <v>5</v>
      </c>
      <c r="M216" s="51" t="s">
        <v>59</v>
      </c>
      <c r="N216" s="52" t="s">
        <v>60</v>
      </c>
      <c r="O216" s="51" t="s">
        <v>61</v>
      </c>
      <c r="P216" s="52" t="s">
        <v>62</v>
      </c>
      <c r="Q216" s="51" t="s">
        <v>63</v>
      </c>
      <c r="R216" s="52" t="s">
        <v>64</v>
      </c>
      <c r="S216" s="51" t="s">
        <v>65</v>
      </c>
      <c r="T216" s="52" t="s">
        <v>66</v>
      </c>
      <c r="U216" s="51" t="s">
        <v>67</v>
      </c>
      <c r="V216" s="52" t="s">
        <v>68</v>
      </c>
      <c r="W216" s="51" t="s">
        <v>69</v>
      </c>
      <c r="X216" s="52" t="s">
        <v>70</v>
      </c>
      <c r="Y216" s="53" t="s">
        <v>71</v>
      </c>
    </row>
    <row r="217" spans="10:30" x14ac:dyDescent="0.25">
      <c r="J217" s="49">
        <v>1</v>
      </c>
      <c r="K217" s="54" t="str">
        <f>+K208</f>
        <v/>
      </c>
      <c r="M217" s="56">
        <f t="shared" ref="M217:X217" si="173">+M199+M208</f>
        <v>0</v>
      </c>
      <c r="N217" s="56">
        <f t="shared" si="173"/>
        <v>0</v>
      </c>
      <c r="O217" s="56">
        <f t="shared" si="173"/>
        <v>0</v>
      </c>
      <c r="P217" s="56">
        <f t="shared" si="173"/>
        <v>0</v>
      </c>
      <c r="Q217" s="56">
        <f t="shared" si="173"/>
        <v>0</v>
      </c>
      <c r="R217" s="56">
        <f t="shared" si="173"/>
        <v>0</v>
      </c>
      <c r="S217" s="56">
        <f t="shared" si="173"/>
        <v>0</v>
      </c>
      <c r="T217" s="56">
        <f t="shared" si="173"/>
        <v>0</v>
      </c>
      <c r="U217" s="56">
        <f t="shared" si="173"/>
        <v>0</v>
      </c>
      <c r="V217" s="56">
        <f t="shared" si="173"/>
        <v>0</v>
      </c>
      <c r="W217" s="56">
        <f t="shared" si="173"/>
        <v>0</v>
      </c>
      <c r="X217" s="56">
        <f t="shared" si="173"/>
        <v>0</v>
      </c>
      <c r="Y217" s="55">
        <f>SUM(M217:X217)</f>
        <v>0</v>
      </c>
    </row>
    <row r="218" spans="10:30" x14ac:dyDescent="0.25">
      <c r="J218" s="49">
        <v>2</v>
      </c>
      <c r="K218" s="54" t="str">
        <f t="shared" ref="K218:K221" si="174">+K209</f>
        <v/>
      </c>
      <c r="M218" s="56">
        <f t="shared" ref="M218:X218" si="175">+M200+M209</f>
        <v>0</v>
      </c>
      <c r="N218" s="56">
        <f t="shared" si="175"/>
        <v>0</v>
      </c>
      <c r="O218" s="56">
        <f t="shared" si="175"/>
        <v>0</v>
      </c>
      <c r="P218" s="56">
        <f t="shared" si="175"/>
        <v>0</v>
      </c>
      <c r="Q218" s="56">
        <f t="shared" si="175"/>
        <v>0</v>
      </c>
      <c r="R218" s="56">
        <f t="shared" si="175"/>
        <v>0</v>
      </c>
      <c r="S218" s="56">
        <f t="shared" si="175"/>
        <v>0</v>
      </c>
      <c r="T218" s="56">
        <f t="shared" si="175"/>
        <v>0</v>
      </c>
      <c r="U218" s="56">
        <f t="shared" si="175"/>
        <v>0</v>
      </c>
      <c r="V218" s="56">
        <f t="shared" si="175"/>
        <v>0</v>
      </c>
      <c r="W218" s="56">
        <f t="shared" si="175"/>
        <v>0</v>
      </c>
      <c r="X218" s="56">
        <f t="shared" si="175"/>
        <v>0</v>
      </c>
      <c r="Y218" s="55">
        <f t="shared" ref="Y218:Y221" si="176">SUM(M218:X218)</f>
        <v>0</v>
      </c>
    </row>
    <row r="219" spans="10:30" x14ac:dyDescent="0.25">
      <c r="J219" s="49">
        <v>3</v>
      </c>
      <c r="K219" s="54" t="str">
        <f t="shared" si="174"/>
        <v/>
      </c>
      <c r="M219" s="56">
        <f t="shared" ref="M219:X219" si="177">+M201+M210</f>
        <v>0</v>
      </c>
      <c r="N219" s="56">
        <f t="shared" si="177"/>
        <v>0</v>
      </c>
      <c r="O219" s="56">
        <f t="shared" si="177"/>
        <v>0</v>
      </c>
      <c r="P219" s="56">
        <f t="shared" si="177"/>
        <v>0</v>
      </c>
      <c r="Q219" s="56">
        <f t="shared" si="177"/>
        <v>0</v>
      </c>
      <c r="R219" s="56">
        <f t="shared" si="177"/>
        <v>0</v>
      </c>
      <c r="S219" s="56">
        <f t="shared" si="177"/>
        <v>0</v>
      </c>
      <c r="T219" s="56">
        <f t="shared" si="177"/>
        <v>0</v>
      </c>
      <c r="U219" s="56">
        <f t="shared" si="177"/>
        <v>0</v>
      </c>
      <c r="V219" s="56">
        <f t="shared" si="177"/>
        <v>0</v>
      </c>
      <c r="W219" s="56">
        <f t="shared" si="177"/>
        <v>0</v>
      </c>
      <c r="X219" s="56">
        <f t="shared" si="177"/>
        <v>0</v>
      </c>
      <c r="Y219" s="55">
        <f t="shared" si="176"/>
        <v>0</v>
      </c>
    </row>
    <row r="220" spans="10:30" x14ac:dyDescent="0.25">
      <c r="J220" s="49">
        <v>4</v>
      </c>
      <c r="K220" s="54" t="str">
        <f t="shared" si="174"/>
        <v/>
      </c>
      <c r="M220" s="56">
        <f t="shared" ref="M220:X220" si="178">+M202+M211</f>
        <v>0</v>
      </c>
      <c r="N220" s="56">
        <f t="shared" si="178"/>
        <v>0</v>
      </c>
      <c r="O220" s="56">
        <f t="shared" si="178"/>
        <v>0</v>
      </c>
      <c r="P220" s="56">
        <f t="shared" si="178"/>
        <v>0</v>
      </c>
      <c r="Q220" s="56">
        <f t="shared" si="178"/>
        <v>0</v>
      </c>
      <c r="R220" s="56">
        <f t="shared" si="178"/>
        <v>0</v>
      </c>
      <c r="S220" s="56">
        <f t="shared" si="178"/>
        <v>0</v>
      </c>
      <c r="T220" s="56">
        <f t="shared" si="178"/>
        <v>0</v>
      </c>
      <c r="U220" s="56">
        <f t="shared" si="178"/>
        <v>0</v>
      </c>
      <c r="V220" s="56">
        <f t="shared" si="178"/>
        <v>0</v>
      </c>
      <c r="W220" s="56">
        <f t="shared" si="178"/>
        <v>0</v>
      </c>
      <c r="X220" s="56">
        <f t="shared" si="178"/>
        <v>0</v>
      </c>
      <c r="Y220" s="55">
        <f t="shared" si="176"/>
        <v>0</v>
      </c>
    </row>
    <row r="221" spans="10:30" x14ac:dyDescent="0.25">
      <c r="J221" s="49">
        <v>5</v>
      </c>
      <c r="K221" s="54" t="str">
        <f t="shared" si="174"/>
        <v/>
      </c>
      <c r="M221" s="56">
        <f t="shared" ref="M221:X221" si="179">+M203+M212</f>
        <v>0</v>
      </c>
      <c r="N221" s="56">
        <f t="shared" si="179"/>
        <v>0</v>
      </c>
      <c r="O221" s="56">
        <f t="shared" si="179"/>
        <v>0</v>
      </c>
      <c r="P221" s="56">
        <f t="shared" si="179"/>
        <v>0</v>
      </c>
      <c r="Q221" s="56">
        <f t="shared" si="179"/>
        <v>0</v>
      </c>
      <c r="R221" s="56">
        <f t="shared" si="179"/>
        <v>0</v>
      </c>
      <c r="S221" s="56">
        <f t="shared" si="179"/>
        <v>0</v>
      </c>
      <c r="T221" s="56">
        <f t="shared" si="179"/>
        <v>0</v>
      </c>
      <c r="U221" s="56">
        <f t="shared" si="179"/>
        <v>0</v>
      </c>
      <c r="V221" s="56">
        <f t="shared" si="179"/>
        <v>0</v>
      </c>
      <c r="W221" s="56">
        <f t="shared" si="179"/>
        <v>0</v>
      </c>
      <c r="X221" s="56">
        <f t="shared" si="179"/>
        <v>0</v>
      </c>
      <c r="Y221" s="55">
        <f t="shared" si="176"/>
        <v>0</v>
      </c>
    </row>
    <row r="222" spans="10:30" ht="15.75" x14ac:dyDescent="0.25">
      <c r="J222" s="692" t="s">
        <v>77</v>
      </c>
      <c r="K222" s="692"/>
      <c r="M222" s="57">
        <f>SUM(M217:M221)</f>
        <v>0</v>
      </c>
      <c r="N222" s="57">
        <f t="shared" ref="N222:X222" si="180">SUM(N217:N221)</f>
        <v>0</v>
      </c>
      <c r="O222" s="57">
        <f t="shared" si="180"/>
        <v>0</v>
      </c>
      <c r="P222" s="57">
        <f t="shared" si="180"/>
        <v>0</v>
      </c>
      <c r="Q222" s="57">
        <f t="shared" si="180"/>
        <v>0</v>
      </c>
      <c r="R222" s="57">
        <f t="shared" si="180"/>
        <v>0</v>
      </c>
      <c r="S222" s="57">
        <f t="shared" si="180"/>
        <v>0</v>
      </c>
      <c r="T222" s="57">
        <f t="shared" si="180"/>
        <v>0</v>
      </c>
      <c r="U222" s="57">
        <f t="shared" si="180"/>
        <v>0</v>
      </c>
      <c r="V222" s="57">
        <f t="shared" si="180"/>
        <v>0</v>
      </c>
      <c r="W222" s="57">
        <f t="shared" si="180"/>
        <v>0</v>
      </c>
      <c r="X222" s="57">
        <f t="shared" si="180"/>
        <v>0</v>
      </c>
      <c r="Y222" s="55">
        <f>SUM(Y217:Y221)</f>
        <v>0</v>
      </c>
    </row>
    <row r="224" spans="10:30" ht="14.45" customHeight="1" x14ac:dyDescent="0.25">
      <c r="J224" s="693" t="s">
        <v>53</v>
      </c>
      <c r="K224" s="693"/>
      <c r="M224" s="697" t="s">
        <v>316</v>
      </c>
      <c r="N224" s="697"/>
      <c r="O224" s="697"/>
      <c r="P224" s="697"/>
      <c r="Q224" s="697"/>
      <c r="R224" s="697"/>
      <c r="S224" s="697"/>
      <c r="T224" s="697"/>
      <c r="U224" s="697"/>
      <c r="V224" s="697"/>
      <c r="W224" s="697"/>
      <c r="X224" s="697"/>
      <c r="Y224" s="697"/>
      <c r="AA224" s="707" t="s">
        <v>94</v>
      </c>
      <c r="AB224" s="707"/>
      <c r="AC224" s="707"/>
      <c r="AD224" s="710" t="s">
        <v>422</v>
      </c>
    </row>
    <row r="225" spans="10:30" ht="15.75" x14ac:dyDescent="0.25">
      <c r="J225" s="50" t="s">
        <v>54</v>
      </c>
      <c r="K225" s="50" t="s">
        <v>5</v>
      </c>
      <c r="M225" s="51" t="s">
        <v>59</v>
      </c>
      <c r="N225" s="52" t="s">
        <v>60</v>
      </c>
      <c r="O225" s="51" t="s">
        <v>61</v>
      </c>
      <c r="P225" s="52" t="s">
        <v>62</v>
      </c>
      <c r="Q225" s="51" t="s">
        <v>63</v>
      </c>
      <c r="R225" s="52" t="s">
        <v>64</v>
      </c>
      <c r="S225" s="51" t="s">
        <v>65</v>
      </c>
      <c r="T225" s="52" t="s">
        <v>66</v>
      </c>
      <c r="U225" s="51" t="s">
        <v>67</v>
      </c>
      <c r="V225" s="52" t="s">
        <v>68</v>
      </c>
      <c r="W225" s="51" t="s">
        <v>69</v>
      </c>
      <c r="X225" s="52" t="s">
        <v>70</v>
      </c>
      <c r="Y225" s="53" t="s">
        <v>71</v>
      </c>
      <c r="AA225" s="51" t="s">
        <v>59</v>
      </c>
      <c r="AB225" s="52" t="s">
        <v>60</v>
      </c>
      <c r="AC225" s="51" t="s">
        <v>61</v>
      </c>
      <c r="AD225" s="710"/>
    </row>
    <row r="226" spans="10:30" x14ac:dyDescent="0.25">
      <c r="J226" s="212">
        <v>1</v>
      </c>
      <c r="K226" s="54" t="str">
        <f>+K217</f>
        <v/>
      </c>
      <c r="M226" s="62">
        <f>IF($J164&lt;=120,IF($J164&lt;=90,IF($J164&lt;=60,IF($J164&lt;=30,IF($J164&gt;=0,M217,0),0),0),0),0)</f>
        <v>0</v>
      </c>
      <c r="N226" s="62">
        <f>IF($J164&lt;=120,IF($J164&lt;=90,IF($J164&lt;=60,IF($J164&lt;=30,IF($J164&gt;=0,N217,0),M217),0),0),0)</f>
        <v>0</v>
      </c>
      <c r="O226" s="62">
        <f>IF($J164&lt;=120,IF($J164&lt;=90,IF($J164&lt;=60,IF($J164&lt;=30,IF($J164&gt;=0,O217,0),N217),M217),0),0)</f>
        <v>0</v>
      </c>
      <c r="P226" s="62">
        <f t="shared" ref="P226:P230" si="181">IF($J164&lt;=120,IF($J164&lt;=90,IF($J164&lt;=60,IF($J164&lt;=30,IF($J164&gt;=0,P217,0),O217),N217),M217),0)</f>
        <v>0</v>
      </c>
      <c r="Q226" s="62">
        <f t="shared" ref="Q226:Q230" si="182">IF($J164&lt;=120,IF($J164&lt;=90,IF($J164&lt;=60,IF($J164&lt;=30,IF($J164&gt;=0,Q217,0),P217),O217),N217),0)</f>
        <v>0</v>
      </c>
      <c r="R226" s="62">
        <f t="shared" ref="R226:R230" si="183">IF($J164&lt;=120,IF($J164&lt;=90,IF($J164&lt;=60,IF($J164&lt;=30,IF($J164&gt;=0,R217,0),Q217),P217),O217),0)</f>
        <v>0</v>
      </c>
      <c r="S226" s="62">
        <f t="shared" ref="S226:S230" si="184">IF($J164&lt;=120,IF($J164&lt;=90,IF($J164&lt;=60,IF($J164&lt;=30,IF($J164&gt;=0,S217,0),R217),Q217),P217),0)</f>
        <v>0</v>
      </c>
      <c r="T226" s="62">
        <f t="shared" ref="T226:T230" si="185">IF($J164&lt;=120,IF($J164&lt;=90,IF($J164&lt;=60,IF($J164&lt;=30,IF($J164&gt;=0,T217,0),S217),R217),Q217),0)</f>
        <v>0</v>
      </c>
      <c r="U226" s="62">
        <f t="shared" ref="U226:U230" si="186">IF($J164&lt;=120,IF($J164&lt;=90,IF($J164&lt;=60,IF($J164&lt;=30,IF($J164&gt;=0,U217,0),T217),S217),R217),0)</f>
        <v>0</v>
      </c>
      <c r="V226" s="62">
        <f t="shared" ref="V226:V230" si="187">IF($J164&lt;=120,IF($J164&lt;=90,IF($J164&lt;=60,IF($J164&lt;=30,IF($J164&gt;=0,V217,0),U217),T217),S217),0)</f>
        <v>0</v>
      </c>
      <c r="W226" s="62">
        <f t="shared" ref="W226:W230" si="188">IF($J164&lt;=120,IF($J164&lt;=90,IF($J164&lt;=60,IF($J164&lt;=30,IF($J164&gt;=0,W217,0),V217),U217),T217),0)</f>
        <v>0</v>
      </c>
      <c r="X226" s="62">
        <f>IF($J164&lt;=120,IF($J164&lt;=90,IF($J164&lt;=60,IF($J164&lt;=30,IF($J164&gt;=0,X217,0),W217),V217),U217),0)</f>
        <v>0</v>
      </c>
      <c r="Y226" s="63">
        <f t="shared" ref="Y226:Y230" si="189">SUM(M226:X226)</f>
        <v>0</v>
      </c>
      <c r="Z226" s="64"/>
      <c r="AA226" s="62">
        <f>IF($J164&lt;=120,IF($J164&lt;=90,IF($J164&lt;=60,IF($J164&lt;=30,IF($J164&gt;=0,0,0),X217),W217),V217),0)</f>
        <v>0</v>
      </c>
      <c r="AB226" s="62">
        <f>IF($J164&lt;=120,IF($J164&lt;=90,IF($J164&lt;=60,IF($J164&lt;=30,IF($J164&gt;=0,0,0),0),X217),W217),0)</f>
        <v>0</v>
      </c>
      <c r="AC226" s="62">
        <f>IF($J164&lt;=120,IF($J164&lt;=90,IF($J164&lt;=60,IF($J164&lt;=30,IF($J164&gt;=0,0,0),0),0),X217),0)</f>
        <v>0</v>
      </c>
      <c r="AD226" s="252">
        <f>SUM(AA226:AC226)</f>
        <v>0</v>
      </c>
    </row>
    <row r="227" spans="10:30" x14ac:dyDescent="0.25">
      <c r="J227" s="212">
        <v>2</v>
      </c>
      <c r="K227" s="54" t="str">
        <f t="shared" ref="K227:K230" si="190">+K218</f>
        <v/>
      </c>
      <c r="M227" s="62">
        <f>IF($J165&lt;=120,IF($J165&lt;=90,IF($J165&lt;=60,IF($J165&lt;=30,IF($J165&gt;=0,M218,0),0),0),0),0)</f>
        <v>0</v>
      </c>
      <c r="N227" s="62">
        <f>IF($J165&lt;=120,IF($J165&lt;=90,IF($J165&lt;=60,IF($J165&lt;=30,IF($J165&gt;=0,N218,0),M218),0),0),0)</f>
        <v>0</v>
      </c>
      <c r="O227" s="62">
        <f>IF($J165&lt;=120,IF($J165&lt;=90,IF($J165&lt;=60,IF($J165&lt;=30,IF($J165&gt;=0,O218,0),N218),M218),0),0)</f>
        <v>0</v>
      </c>
      <c r="P227" s="62">
        <f t="shared" si="181"/>
        <v>0</v>
      </c>
      <c r="Q227" s="62">
        <f t="shared" si="182"/>
        <v>0</v>
      </c>
      <c r="R227" s="62">
        <f t="shared" si="183"/>
        <v>0</v>
      </c>
      <c r="S227" s="62">
        <f t="shared" si="184"/>
        <v>0</v>
      </c>
      <c r="T227" s="62">
        <f t="shared" si="185"/>
        <v>0</v>
      </c>
      <c r="U227" s="62">
        <f t="shared" si="186"/>
        <v>0</v>
      </c>
      <c r="V227" s="62">
        <f t="shared" si="187"/>
        <v>0</v>
      </c>
      <c r="W227" s="62">
        <f t="shared" si="188"/>
        <v>0</v>
      </c>
      <c r="X227" s="62">
        <f>IF($J165&lt;=120,IF($J165&lt;=90,IF($J165&lt;=60,IF($J165&lt;=30,IF($J165&gt;=0,X218,0),W218),V218),U218),0)</f>
        <v>0</v>
      </c>
      <c r="Y227" s="63">
        <f t="shared" si="189"/>
        <v>0</v>
      </c>
      <c r="Z227" s="64"/>
      <c r="AA227" s="62">
        <f t="shared" ref="AA227:AA230" si="191">IF($J165&lt;=120,IF($J165&lt;=90,IF($J165&lt;=60,IF($J165&lt;=30,IF($J165&gt;=0,0,0),X218),W218),V218),0)</f>
        <v>0</v>
      </c>
      <c r="AB227" s="62">
        <f t="shared" ref="AB227:AB230" si="192">IF($J165&lt;=120,IF($J165&lt;=90,IF($J165&lt;=60,IF($J165&lt;=30,IF($J165&gt;=0,0,0),0),X218),W218),0)</f>
        <v>0</v>
      </c>
      <c r="AC227" s="62">
        <f t="shared" ref="AC227:AC230" si="193">IF($J165&lt;=120,IF($J165&lt;=90,IF($J165&lt;=60,IF($J165&lt;=30,IF($J165&gt;=0,0,0),0),0),X218),0)</f>
        <v>0</v>
      </c>
      <c r="AD227" s="252">
        <f t="shared" ref="AD227:AD230" si="194">SUM(AA227:AC227)</f>
        <v>0</v>
      </c>
    </row>
    <row r="228" spans="10:30" x14ac:dyDescent="0.25">
      <c r="J228" s="212">
        <v>3</v>
      </c>
      <c r="K228" s="54" t="str">
        <f t="shared" si="190"/>
        <v/>
      </c>
      <c r="M228" s="62">
        <f>IF($J166&lt;=120,IF($J166&lt;=90,IF($J166&lt;=60,IF($J166&lt;=30,IF($J166&gt;=0,M219,0),0),0),0),0)</f>
        <v>0</v>
      </c>
      <c r="N228" s="62">
        <f t="shared" ref="N228:N230" si="195">IF($J166&lt;=120,IF($J166&lt;=90,IF($J166&lt;=60,IF($J166&lt;=30,IF($J166&gt;=0,N219,0),M219),0),0),0)</f>
        <v>0</v>
      </c>
      <c r="O228" s="62">
        <f t="shared" ref="O228:O230" si="196">IF($J166&lt;=120,IF($J166&lt;=90,IF($J166&lt;=60,IF($J166&lt;=30,IF($J166&gt;=0,O219,0),N219),M219),0),0)</f>
        <v>0</v>
      </c>
      <c r="P228" s="62">
        <f t="shared" si="181"/>
        <v>0</v>
      </c>
      <c r="Q228" s="62">
        <f t="shared" si="182"/>
        <v>0</v>
      </c>
      <c r="R228" s="62">
        <f t="shared" si="183"/>
        <v>0</v>
      </c>
      <c r="S228" s="62">
        <f t="shared" si="184"/>
        <v>0</v>
      </c>
      <c r="T228" s="62">
        <f t="shared" si="185"/>
        <v>0</v>
      </c>
      <c r="U228" s="62">
        <f t="shared" si="186"/>
        <v>0</v>
      </c>
      <c r="V228" s="62">
        <f t="shared" si="187"/>
        <v>0</v>
      </c>
      <c r="W228" s="62">
        <f t="shared" si="188"/>
        <v>0</v>
      </c>
      <c r="X228" s="62">
        <f t="shared" ref="X228:X230" si="197">IF($J166&lt;=120,IF($J166&lt;=90,IF($J166&lt;=60,IF($J166&lt;=30,IF($J166&gt;=0,X219,0),W219),V219),U219),0)</f>
        <v>0</v>
      </c>
      <c r="Y228" s="63">
        <f t="shared" si="189"/>
        <v>0</v>
      </c>
      <c r="Z228" s="64"/>
      <c r="AA228" s="62">
        <f t="shared" si="191"/>
        <v>0</v>
      </c>
      <c r="AB228" s="62">
        <f t="shared" si="192"/>
        <v>0</v>
      </c>
      <c r="AC228" s="62">
        <f t="shared" si="193"/>
        <v>0</v>
      </c>
      <c r="AD228" s="252">
        <f t="shared" si="194"/>
        <v>0</v>
      </c>
    </row>
    <row r="229" spans="10:30" x14ac:dyDescent="0.25">
      <c r="J229" s="212">
        <v>4</v>
      </c>
      <c r="K229" s="54" t="str">
        <f t="shared" si="190"/>
        <v/>
      </c>
      <c r="M229" s="62">
        <f>IF($J167&lt;=120,IF($J167&lt;=90,IF($J167&lt;=60,IF($J167&lt;=30,IF($J167&gt;=0,M220,0),0),0),0),0)</f>
        <v>0</v>
      </c>
      <c r="N229" s="62">
        <f t="shared" si="195"/>
        <v>0</v>
      </c>
      <c r="O229" s="62">
        <f t="shared" si="196"/>
        <v>0</v>
      </c>
      <c r="P229" s="62">
        <f t="shared" si="181"/>
        <v>0</v>
      </c>
      <c r="Q229" s="62">
        <f t="shared" si="182"/>
        <v>0</v>
      </c>
      <c r="R229" s="62">
        <f t="shared" si="183"/>
        <v>0</v>
      </c>
      <c r="S229" s="62">
        <f t="shared" si="184"/>
        <v>0</v>
      </c>
      <c r="T229" s="62">
        <f t="shared" si="185"/>
        <v>0</v>
      </c>
      <c r="U229" s="62">
        <f t="shared" si="186"/>
        <v>0</v>
      </c>
      <c r="V229" s="62">
        <f t="shared" si="187"/>
        <v>0</v>
      </c>
      <c r="W229" s="62">
        <f t="shared" si="188"/>
        <v>0</v>
      </c>
      <c r="X229" s="62">
        <f t="shared" si="197"/>
        <v>0</v>
      </c>
      <c r="Y229" s="63">
        <f t="shared" si="189"/>
        <v>0</v>
      </c>
      <c r="Z229" s="64"/>
      <c r="AA229" s="62">
        <f t="shared" si="191"/>
        <v>0</v>
      </c>
      <c r="AB229" s="62">
        <f t="shared" si="192"/>
        <v>0</v>
      </c>
      <c r="AC229" s="62">
        <f t="shared" si="193"/>
        <v>0</v>
      </c>
      <c r="AD229" s="252">
        <f t="shared" si="194"/>
        <v>0</v>
      </c>
    </row>
    <row r="230" spans="10:30" x14ac:dyDescent="0.25">
      <c r="J230" s="212">
        <v>5</v>
      </c>
      <c r="K230" s="54" t="str">
        <f t="shared" si="190"/>
        <v/>
      </c>
      <c r="M230" s="62">
        <f>IF($J168&lt;=120,IF($J168&lt;=90,IF($J168&lt;=60,IF($J168&lt;=30,IF($J168&gt;=0,M221,0),0),0),0),0)</f>
        <v>0</v>
      </c>
      <c r="N230" s="62">
        <f t="shared" si="195"/>
        <v>0</v>
      </c>
      <c r="O230" s="62">
        <f t="shared" si="196"/>
        <v>0</v>
      </c>
      <c r="P230" s="62">
        <f t="shared" si="181"/>
        <v>0</v>
      </c>
      <c r="Q230" s="62">
        <f t="shared" si="182"/>
        <v>0</v>
      </c>
      <c r="R230" s="62">
        <f t="shared" si="183"/>
        <v>0</v>
      </c>
      <c r="S230" s="62">
        <f t="shared" si="184"/>
        <v>0</v>
      </c>
      <c r="T230" s="62">
        <f t="shared" si="185"/>
        <v>0</v>
      </c>
      <c r="U230" s="62">
        <f t="shared" si="186"/>
        <v>0</v>
      </c>
      <c r="V230" s="62">
        <f t="shared" si="187"/>
        <v>0</v>
      </c>
      <c r="W230" s="62">
        <f t="shared" si="188"/>
        <v>0</v>
      </c>
      <c r="X230" s="62">
        <f t="shared" si="197"/>
        <v>0</v>
      </c>
      <c r="Y230" s="63">
        <f t="shared" si="189"/>
        <v>0</v>
      </c>
      <c r="Z230" s="64"/>
      <c r="AA230" s="62">
        <f t="shared" si="191"/>
        <v>0</v>
      </c>
      <c r="AB230" s="62">
        <f t="shared" si="192"/>
        <v>0</v>
      </c>
      <c r="AC230" s="62">
        <f t="shared" si="193"/>
        <v>0</v>
      </c>
      <c r="AD230" s="252">
        <f t="shared" si="194"/>
        <v>0</v>
      </c>
    </row>
    <row r="231" spans="10:30" ht="15.75" x14ac:dyDescent="0.25">
      <c r="J231" s="692" t="s">
        <v>77</v>
      </c>
      <c r="K231" s="692"/>
      <c r="M231" s="57">
        <f>SUM(M226:M230)</f>
        <v>0</v>
      </c>
      <c r="N231" s="57">
        <f t="shared" ref="N231:Y231" si="198">SUM(N226:N230)</f>
        <v>0</v>
      </c>
      <c r="O231" s="57">
        <f t="shared" si="198"/>
        <v>0</v>
      </c>
      <c r="P231" s="57">
        <f t="shared" si="198"/>
        <v>0</v>
      </c>
      <c r="Q231" s="57">
        <f t="shared" si="198"/>
        <v>0</v>
      </c>
      <c r="R231" s="57">
        <f t="shared" si="198"/>
        <v>0</v>
      </c>
      <c r="S231" s="57">
        <f t="shared" si="198"/>
        <v>0</v>
      </c>
      <c r="T231" s="57">
        <f t="shared" si="198"/>
        <v>0</v>
      </c>
      <c r="U231" s="57">
        <f t="shared" si="198"/>
        <v>0</v>
      </c>
      <c r="V231" s="57">
        <f t="shared" si="198"/>
        <v>0</v>
      </c>
      <c r="W231" s="57">
        <f t="shared" si="198"/>
        <v>0</v>
      </c>
      <c r="X231" s="57">
        <f t="shared" si="198"/>
        <v>0</v>
      </c>
      <c r="Y231" s="57">
        <f t="shared" si="198"/>
        <v>0</v>
      </c>
      <c r="Z231" s="64"/>
      <c r="AA231" s="62"/>
      <c r="AB231" s="62"/>
      <c r="AC231" s="62"/>
      <c r="AD231" s="55">
        <f>SUM(AD226:AD230)</f>
        <v>0</v>
      </c>
    </row>
    <row r="232" spans="10:30" ht="9" customHeight="1" x14ac:dyDescent="0.25"/>
    <row r="233" spans="10:30" ht="14.45" customHeight="1" x14ac:dyDescent="0.25">
      <c r="J233" s="693" t="s">
        <v>53</v>
      </c>
      <c r="K233" s="693"/>
      <c r="M233" s="695" t="s">
        <v>317</v>
      </c>
      <c r="N233" s="695"/>
      <c r="O233" s="695"/>
      <c r="P233" s="695"/>
      <c r="Q233" s="695"/>
      <c r="R233" s="695"/>
      <c r="S233" s="695"/>
      <c r="T233" s="695"/>
      <c r="U233" s="695"/>
      <c r="V233" s="695"/>
      <c r="W233" s="695"/>
      <c r="X233" s="695"/>
      <c r="Y233" s="695"/>
      <c r="AA233" s="696" t="s">
        <v>96</v>
      </c>
      <c r="AB233" s="696"/>
      <c r="AC233" s="696"/>
      <c r="AD233" s="706" t="s">
        <v>422</v>
      </c>
    </row>
    <row r="234" spans="10:30" ht="19.149999999999999" customHeight="1" x14ac:dyDescent="0.25">
      <c r="J234" s="50" t="s">
        <v>54</v>
      </c>
      <c r="K234" s="50" t="s">
        <v>5</v>
      </c>
      <c r="M234" s="51" t="s">
        <v>59</v>
      </c>
      <c r="N234" s="52" t="s">
        <v>60</v>
      </c>
      <c r="O234" s="51" t="s">
        <v>61</v>
      </c>
      <c r="P234" s="52" t="s">
        <v>62</v>
      </c>
      <c r="Q234" s="51" t="s">
        <v>63</v>
      </c>
      <c r="R234" s="52" t="s">
        <v>64</v>
      </c>
      <c r="S234" s="51" t="s">
        <v>65</v>
      </c>
      <c r="T234" s="52" t="s">
        <v>66</v>
      </c>
      <c r="U234" s="51" t="s">
        <v>67</v>
      </c>
      <c r="V234" s="52" t="s">
        <v>68</v>
      </c>
      <c r="W234" s="51" t="s">
        <v>69</v>
      </c>
      <c r="X234" s="52" t="s">
        <v>70</v>
      </c>
      <c r="Y234" s="53" t="s">
        <v>71</v>
      </c>
      <c r="AA234" s="51" t="s">
        <v>59</v>
      </c>
      <c r="AB234" s="52" t="s">
        <v>60</v>
      </c>
      <c r="AC234" s="51" t="s">
        <v>61</v>
      </c>
      <c r="AD234" s="706"/>
    </row>
    <row r="235" spans="10:30" x14ac:dyDescent="0.25">
      <c r="J235" s="212">
        <v>1</v>
      </c>
      <c r="K235" s="54" t="str">
        <f>+K226</f>
        <v/>
      </c>
      <c r="M235" s="65">
        <f>IF($K164&lt;=120,IF($K164&lt;=90,IF($K164&lt;=60,IF($K164&lt;=30,IF($K164&gt;=0,M190,0),0),0),0),0)</f>
        <v>0</v>
      </c>
      <c r="N235" s="65">
        <f>IF($K164&lt;=120,IF($K164&lt;=90,IF($K164&lt;=60,IF($K164&lt;=30,IF($K164&gt;=0,N190,0),M190),0),0),0)</f>
        <v>0</v>
      </c>
      <c r="O235" s="65">
        <f>IF($K164&lt;=120,IF($K164&lt;=90,IF($K164&lt;=60,IF($K164&lt;=30,IF($K164&gt;=0,O190,0),N190),M190),0),0)</f>
        <v>0</v>
      </c>
      <c r="P235" s="65">
        <f t="shared" ref="P235:X239" si="199">IF($K164&lt;=120,IF($K164&lt;=90,IF($K164&lt;=60,IF($K164&lt;=30,IF($K164&gt;=0,P190,0),O190),N190),M190),0)</f>
        <v>0</v>
      </c>
      <c r="Q235" s="65">
        <f t="shared" si="199"/>
        <v>0</v>
      </c>
      <c r="R235" s="65">
        <f t="shared" si="199"/>
        <v>0</v>
      </c>
      <c r="S235" s="65">
        <f t="shared" si="199"/>
        <v>0</v>
      </c>
      <c r="T235" s="65">
        <f t="shared" si="199"/>
        <v>0</v>
      </c>
      <c r="U235" s="65">
        <f t="shared" si="199"/>
        <v>0</v>
      </c>
      <c r="V235" s="65">
        <f t="shared" si="199"/>
        <v>0</v>
      </c>
      <c r="W235" s="65">
        <f t="shared" si="199"/>
        <v>0</v>
      </c>
      <c r="X235" s="65">
        <f t="shared" si="199"/>
        <v>0</v>
      </c>
      <c r="Y235" s="66">
        <f t="shared" ref="Y235:Y238" si="200">SUM(M235:X235)</f>
        <v>0</v>
      </c>
      <c r="Z235" s="67"/>
      <c r="AA235" s="65">
        <f>IF($K164&lt;=120,IF($K164&lt;=90,IF($K164&lt;=60,IF($K164&lt;=30,IF($K164&gt;=0,0,0),X190),W190),V190),0)</f>
        <v>0</v>
      </c>
      <c r="AB235" s="65">
        <f>IF($K164&lt;=120,IF($K164&lt;=90,IF($K164&lt;=60,IF($K164&lt;=30,IF($K164&gt;=0,0,0),0),X190),W190),0)</f>
        <v>0</v>
      </c>
      <c r="AC235" s="65">
        <f>IF($K164&lt;=120,IF($K164&lt;=90,IF($K164&lt;=60,IF($K164&lt;=30,IF($K164&gt;=0,0,0),0),0),X190),0)</f>
        <v>0</v>
      </c>
      <c r="AD235" s="252">
        <f>SUM(AA235:AC235)</f>
        <v>0</v>
      </c>
    </row>
    <row r="236" spans="10:30" x14ac:dyDescent="0.25">
      <c r="J236" s="212">
        <v>2</v>
      </c>
      <c r="K236" s="54" t="str">
        <f t="shared" ref="K236:K239" si="201">+K227</f>
        <v/>
      </c>
      <c r="M236" s="65">
        <f>IF($K165&lt;=120,IF($K165&lt;=90,IF($K165&lt;=60,IF($K165&lt;=30,IF($K165&gt;=0,M191,0),0),0),0),0)</f>
        <v>0</v>
      </c>
      <c r="N236" s="65">
        <f>IF($K165&lt;=120,IF($K165&lt;=90,IF($K165&lt;=60,IF($K165&lt;=30,IF($K165&gt;=0,N191,0),M191),0),0),0)</f>
        <v>0</v>
      </c>
      <c r="O236" s="65">
        <f>IF($K165&lt;=120,IF($K165&lt;=90,IF($K165&lt;=60,IF($K165&lt;=30,IF($K165&gt;=0,O191,0),N191),M191),0),0)</f>
        <v>0</v>
      </c>
      <c r="P236" s="65">
        <f t="shared" si="199"/>
        <v>0</v>
      </c>
      <c r="Q236" s="65">
        <f t="shared" si="199"/>
        <v>0</v>
      </c>
      <c r="R236" s="65">
        <f t="shared" si="199"/>
        <v>0</v>
      </c>
      <c r="S236" s="65">
        <f t="shared" si="199"/>
        <v>0</v>
      </c>
      <c r="T236" s="65">
        <f t="shared" si="199"/>
        <v>0</v>
      </c>
      <c r="U236" s="65">
        <f t="shared" si="199"/>
        <v>0</v>
      </c>
      <c r="V236" s="65">
        <f t="shared" si="199"/>
        <v>0</v>
      </c>
      <c r="W236" s="65">
        <f t="shared" si="199"/>
        <v>0</v>
      </c>
      <c r="X236" s="65">
        <f t="shared" si="199"/>
        <v>0</v>
      </c>
      <c r="Y236" s="66">
        <f t="shared" si="200"/>
        <v>0</v>
      </c>
      <c r="Z236" s="67"/>
      <c r="AA236" s="65">
        <f>IF($K165&lt;=120,IF($K165&lt;=90,IF($K165&lt;=60,IF($K165&lt;=30,IF($K165&gt;=0,0,0),X191),W191),V191),0)</f>
        <v>0</v>
      </c>
      <c r="AB236" s="65">
        <f>IF($K165&lt;=120,IF($K165&lt;=90,IF($K165&lt;=60,IF($K165&lt;=30,IF($K165&gt;=0,0,0),0),X191),W191),0)</f>
        <v>0</v>
      </c>
      <c r="AC236" s="65">
        <f>IF($K165&lt;=120,IF($K165&lt;=90,IF($K165&lt;=60,IF($K165&lt;=30,IF($K165&gt;=0,0,0),0),0),X191),0)</f>
        <v>0</v>
      </c>
      <c r="AD236" s="252">
        <f t="shared" ref="AD236:AD239" si="202">SUM(AA236:AC236)</f>
        <v>0</v>
      </c>
    </row>
    <row r="237" spans="10:30" x14ac:dyDescent="0.25">
      <c r="J237" s="212">
        <v>3</v>
      </c>
      <c r="K237" s="54" t="str">
        <f t="shared" si="201"/>
        <v/>
      </c>
      <c r="M237" s="65">
        <f>IF($K166&lt;=120,IF($K166&lt;=90,IF($K166&lt;=60,IF($K166&lt;=30,IF($K166&gt;=0,M192,0),0),0),0),0)</f>
        <v>0</v>
      </c>
      <c r="N237" s="65">
        <f>IF($K166&lt;=120,IF($K166&lt;=90,IF($K166&lt;=60,IF($K166&lt;=30,IF($K166&gt;=0,N192,0),M192),0),0),0)</f>
        <v>0</v>
      </c>
      <c r="O237" s="65">
        <f>IF($K166&lt;=120,IF($K166&lt;=90,IF($K166&lt;=60,IF($K166&lt;=30,IF($K166&gt;=0,O192,0),N192),M192),0),0)</f>
        <v>0</v>
      </c>
      <c r="P237" s="65">
        <f t="shared" si="199"/>
        <v>0</v>
      </c>
      <c r="Q237" s="65">
        <f t="shared" si="199"/>
        <v>0</v>
      </c>
      <c r="R237" s="65">
        <f t="shared" si="199"/>
        <v>0</v>
      </c>
      <c r="S237" s="65">
        <f t="shared" si="199"/>
        <v>0</v>
      </c>
      <c r="T237" s="65">
        <f t="shared" si="199"/>
        <v>0</v>
      </c>
      <c r="U237" s="65">
        <f t="shared" si="199"/>
        <v>0</v>
      </c>
      <c r="V237" s="65">
        <f t="shared" si="199"/>
        <v>0</v>
      </c>
      <c r="W237" s="65">
        <f t="shared" si="199"/>
        <v>0</v>
      </c>
      <c r="X237" s="65">
        <f t="shared" si="199"/>
        <v>0</v>
      </c>
      <c r="Y237" s="66">
        <f t="shared" si="200"/>
        <v>0</v>
      </c>
      <c r="Z237" s="67"/>
      <c r="AA237" s="65">
        <f>IF($K166&lt;=120,IF($K166&lt;=90,IF($K166&lt;=60,IF($K166&lt;=30,IF($K166&gt;=0,0,0),X192),W192),V192),0)</f>
        <v>0</v>
      </c>
      <c r="AB237" s="65">
        <f>IF($K166&lt;=120,IF($K166&lt;=90,IF($K166&lt;=60,IF($K166&lt;=30,IF($K166&gt;=0,0,0),0),X192),W192),0)</f>
        <v>0</v>
      </c>
      <c r="AC237" s="65">
        <f>IF($K166&lt;=120,IF($K166&lt;=90,IF($K166&lt;=60,IF($K166&lt;=30,IF($K166&gt;=0,0,0),0),0),X192),0)</f>
        <v>0</v>
      </c>
      <c r="AD237" s="252">
        <f t="shared" si="202"/>
        <v>0</v>
      </c>
    </row>
    <row r="238" spans="10:30" x14ac:dyDescent="0.25">
      <c r="J238" s="212">
        <v>4</v>
      </c>
      <c r="K238" s="54" t="str">
        <f t="shared" si="201"/>
        <v/>
      </c>
      <c r="M238" s="65">
        <f>IF($K167&lt;=120,IF($K167&lt;=90,IF($K167&lt;=60,IF($K167&lt;=30,IF($K167&gt;=0,M193,0),0),0),0),0)</f>
        <v>0</v>
      </c>
      <c r="N238" s="65">
        <f>IF($K167&lt;=120,IF($K167&lt;=90,IF($K167&lt;=60,IF($K167&lt;=30,IF($K167&gt;=0,N193,0),M193),0),0),0)</f>
        <v>0</v>
      </c>
      <c r="O238" s="65">
        <f>IF($K167&lt;=120,IF($K167&lt;=90,IF($K167&lt;=60,IF($K167&lt;=30,IF($K167&gt;=0,O193,0),N193),M193),0),0)</f>
        <v>0</v>
      </c>
      <c r="P238" s="65">
        <f t="shared" si="199"/>
        <v>0</v>
      </c>
      <c r="Q238" s="65">
        <f t="shared" si="199"/>
        <v>0</v>
      </c>
      <c r="R238" s="65">
        <f t="shared" si="199"/>
        <v>0</v>
      </c>
      <c r="S238" s="65">
        <f t="shared" si="199"/>
        <v>0</v>
      </c>
      <c r="T238" s="65">
        <f t="shared" si="199"/>
        <v>0</v>
      </c>
      <c r="U238" s="65">
        <f t="shared" si="199"/>
        <v>0</v>
      </c>
      <c r="V238" s="65">
        <f t="shared" si="199"/>
        <v>0</v>
      </c>
      <c r="W238" s="65">
        <f t="shared" si="199"/>
        <v>0</v>
      </c>
      <c r="X238" s="65">
        <f t="shared" si="199"/>
        <v>0</v>
      </c>
      <c r="Y238" s="66">
        <f t="shared" si="200"/>
        <v>0</v>
      </c>
      <c r="Z238" s="67"/>
      <c r="AA238" s="65">
        <f>IF($K167&lt;=120,IF($K167&lt;=90,IF($K167&lt;=60,IF($K167&lt;=30,IF($K167&gt;=0,0,0),X193),W193),V193),0)</f>
        <v>0</v>
      </c>
      <c r="AB238" s="65">
        <f>IF($K167&lt;=120,IF($K167&lt;=90,IF($K167&lt;=60,IF($K167&lt;=30,IF($K167&gt;=0,0,0),0),X193),W193),0)</f>
        <v>0</v>
      </c>
      <c r="AC238" s="65">
        <f>IF($K167&lt;=120,IF($K167&lt;=90,IF($K167&lt;=60,IF($K167&lt;=30,IF($K167&gt;=0,0,0),0),0),X193),0)</f>
        <v>0</v>
      </c>
      <c r="AD238" s="252">
        <f t="shared" si="202"/>
        <v>0</v>
      </c>
    </row>
    <row r="239" spans="10:30" x14ac:dyDescent="0.25">
      <c r="J239" s="212">
        <v>5</v>
      </c>
      <c r="K239" s="54" t="str">
        <f t="shared" si="201"/>
        <v/>
      </c>
      <c r="M239" s="65">
        <f>IF($K168&lt;=120,IF($K168&lt;=90,IF($K168&lt;=60,IF($K168&lt;=30,IF($K168&gt;=0,M194,0),0),0),0),0)</f>
        <v>0</v>
      </c>
      <c r="N239" s="65">
        <f>IF($K168&lt;=120,IF($K168&lt;=90,IF($K168&lt;=60,IF($K168&lt;=30,IF($K168&gt;=0,N194,0),M194),0),0),0)</f>
        <v>0</v>
      </c>
      <c r="O239" s="65">
        <f>IF($K168&lt;=120,IF($K168&lt;=90,IF($K168&lt;=60,IF($K168&lt;=30,IF($K168&gt;=0,O194,0),N194),M194),0),0)</f>
        <v>0</v>
      </c>
      <c r="P239" s="65">
        <f t="shared" si="199"/>
        <v>0</v>
      </c>
      <c r="Q239" s="65">
        <f t="shared" si="199"/>
        <v>0</v>
      </c>
      <c r="R239" s="65">
        <f t="shared" si="199"/>
        <v>0</v>
      </c>
      <c r="S239" s="65">
        <f t="shared" si="199"/>
        <v>0</v>
      </c>
      <c r="T239" s="65">
        <f t="shared" si="199"/>
        <v>0</v>
      </c>
      <c r="U239" s="65">
        <f t="shared" si="199"/>
        <v>0</v>
      </c>
      <c r="V239" s="65">
        <f t="shared" si="199"/>
        <v>0</v>
      </c>
      <c r="W239" s="65">
        <f t="shared" si="199"/>
        <v>0</v>
      </c>
      <c r="X239" s="65">
        <f t="shared" si="199"/>
        <v>0</v>
      </c>
      <c r="Y239" s="66">
        <f t="shared" ref="Y239" si="203">SUM(M239:X239)</f>
        <v>0</v>
      </c>
      <c r="Z239" s="67"/>
      <c r="AA239" s="65">
        <f>IF($K168&lt;=120,IF($K168&lt;=90,IF($K168&lt;=60,IF($K168&lt;=30,IF($K168&gt;=0,0,0),X194),W194),V194),0)</f>
        <v>0</v>
      </c>
      <c r="AB239" s="65">
        <f>IF($K168&lt;=120,IF($K168&lt;=90,IF($K168&lt;=60,IF($K168&lt;=30,IF($K168&gt;=0,0,0),0),X194),W194),0)</f>
        <v>0</v>
      </c>
      <c r="AC239" s="65">
        <f>IF($K168&lt;=120,IF($K168&lt;=90,IF($K168&lt;=60,IF($K168&lt;=30,IF($K168&gt;=0,0,0),0),0),X194),0)</f>
        <v>0</v>
      </c>
      <c r="AD239" s="252">
        <f t="shared" si="202"/>
        <v>0</v>
      </c>
    </row>
    <row r="240" spans="10:30" ht="15.75" x14ac:dyDescent="0.25">
      <c r="J240" s="692" t="s">
        <v>77</v>
      </c>
      <c r="K240" s="692"/>
      <c r="M240" s="57">
        <f>SUM(M235:M239)</f>
        <v>0</v>
      </c>
      <c r="N240" s="57">
        <f t="shared" ref="N240:Y240" si="204">SUM(N235:N239)</f>
        <v>0</v>
      </c>
      <c r="O240" s="57">
        <f t="shared" si="204"/>
        <v>0</v>
      </c>
      <c r="P240" s="57">
        <f t="shared" si="204"/>
        <v>0</v>
      </c>
      <c r="Q240" s="57">
        <f t="shared" si="204"/>
        <v>0</v>
      </c>
      <c r="R240" s="57">
        <f t="shared" si="204"/>
        <v>0</v>
      </c>
      <c r="S240" s="57">
        <f t="shared" si="204"/>
        <v>0</v>
      </c>
      <c r="T240" s="57">
        <f t="shared" si="204"/>
        <v>0</v>
      </c>
      <c r="U240" s="57">
        <f t="shared" si="204"/>
        <v>0</v>
      </c>
      <c r="V240" s="57">
        <f t="shared" si="204"/>
        <v>0</v>
      </c>
      <c r="W240" s="57">
        <f t="shared" si="204"/>
        <v>0</v>
      </c>
      <c r="X240" s="57">
        <f t="shared" si="204"/>
        <v>0</v>
      </c>
      <c r="Y240" s="57">
        <f t="shared" si="204"/>
        <v>0</v>
      </c>
      <c r="AD240" s="55">
        <f>SUM(AD235:AD239)</f>
        <v>0</v>
      </c>
    </row>
  </sheetData>
  <sheetProtection selectLockedCells="1"/>
  <mergeCells count="121">
    <mergeCell ref="AD224:AD225"/>
    <mergeCell ref="AD64:AD65"/>
    <mergeCell ref="AD73:AD74"/>
    <mergeCell ref="AD144:AD145"/>
    <mergeCell ref="AD153:AD154"/>
    <mergeCell ref="AD233:AD234"/>
    <mergeCell ref="M170:Y170"/>
    <mergeCell ref="J177:K177"/>
    <mergeCell ref="J179:K179"/>
    <mergeCell ref="M179:Y179"/>
    <mergeCell ref="J186:K186"/>
    <mergeCell ref="J188:K188"/>
    <mergeCell ref="M188:Y188"/>
    <mergeCell ref="M233:Y233"/>
    <mergeCell ref="AA233:AC233"/>
    <mergeCell ref="J195:K195"/>
    <mergeCell ref="J197:K197"/>
    <mergeCell ref="M197:Y197"/>
    <mergeCell ref="AA197:AA198"/>
    <mergeCell ref="J222:K222"/>
    <mergeCell ref="J204:K204"/>
    <mergeCell ref="J206:K206"/>
    <mergeCell ref="M206:Y206"/>
    <mergeCell ref="J213:K213"/>
    <mergeCell ref="M215:Y215"/>
    <mergeCell ref="J233:K233"/>
    <mergeCell ref="AA224:AC224"/>
    <mergeCell ref="AA117:AA118"/>
    <mergeCell ref="J142:K142"/>
    <mergeCell ref="B162:C162"/>
    <mergeCell ref="E162:E163"/>
    <mergeCell ref="F162:F163"/>
    <mergeCell ref="G162:G163"/>
    <mergeCell ref="H162:H163"/>
    <mergeCell ref="I162:I163"/>
    <mergeCell ref="J162:J163"/>
    <mergeCell ref="K162:K163"/>
    <mergeCell ref="M162:Y162"/>
    <mergeCell ref="AA144:AC144"/>
    <mergeCell ref="B82:C82"/>
    <mergeCell ref="E82:E83"/>
    <mergeCell ref="F82:F83"/>
    <mergeCell ref="G82:G83"/>
    <mergeCell ref="H82:H83"/>
    <mergeCell ref="I82:I83"/>
    <mergeCell ref="J82:J83"/>
    <mergeCell ref="K82:K83"/>
    <mergeCell ref="M82:Y82"/>
    <mergeCell ref="J17:K17"/>
    <mergeCell ref="J35:K35"/>
    <mergeCell ref="J26:K26"/>
    <mergeCell ref="K2:K3"/>
    <mergeCell ref="AA37:AA38"/>
    <mergeCell ref="B2:C2"/>
    <mergeCell ref="J19:K19"/>
    <mergeCell ref="M2:Y2"/>
    <mergeCell ref="M10:Y10"/>
    <mergeCell ref="J10:K10"/>
    <mergeCell ref="E2:E3"/>
    <mergeCell ref="F2:F3"/>
    <mergeCell ref="G2:G3"/>
    <mergeCell ref="H2:H3"/>
    <mergeCell ref="I2:I3"/>
    <mergeCell ref="J2:J3"/>
    <mergeCell ref="M19:Y19"/>
    <mergeCell ref="J44:K44"/>
    <mergeCell ref="J46:K46"/>
    <mergeCell ref="M46:Y46"/>
    <mergeCell ref="J53:K53"/>
    <mergeCell ref="J55:K55"/>
    <mergeCell ref="M55:Y55"/>
    <mergeCell ref="AA64:AC64"/>
    <mergeCell ref="J64:K64"/>
    <mergeCell ref="J28:K28"/>
    <mergeCell ref="M28:Y28"/>
    <mergeCell ref="J37:K37"/>
    <mergeCell ref="M37:Y37"/>
    <mergeCell ref="AB37:AC38"/>
    <mergeCell ref="AB39:AC39"/>
    <mergeCell ref="AB40:AC40"/>
    <mergeCell ref="AB41:AC41"/>
    <mergeCell ref="AB42:AC42"/>
    <mergeCell ref="AB43:AC43"/>
    <mergeCell ref="AB44:AC44"/>
    <mergeCell ref="M73:Y73"/>
    <mergeCell ref="AA73:AC73"/>
    <mergeCell ref="M153:Y153"/>
    <mergeCell ref="AA153:AC153"/>
    <mergeCell ref="M144:Y144"/>
    <mergeCell ref="M224:Y224"/>
    <mergeCell ref="J62:K62"/>
    <mergeCell ref="J90:K90"/>
    <mergeCell ref="M90:Y90"/>
    <mergeCell ref="J97:K97"/>
    <mergeCell ref="J99:K99"/>
    <mergeCell ref="M99:Y99"/>
    <mergeCell ref="J106:K106"/>
    <mergeCell ref="J108:K108"/>
    <mergeCell ref="M108:Y108"/>
    <mergeCell ref="J115:K115"/>
    <mergeCell ref="J117:K117"/>
    <mergeCell ref="M117:Y117"/>
    <mergeCell ref="J124:K124"/>
    <mergeCell ref="J126:K126"/>
    <mergeCell ref="M126:Y126"/>
    <mergeCell ref="J133:K133"/>
    <mergeCell ref="M64:Y64"/>
    <mergeCell ref="M135:Y135"/>
    <mergeCell ref="J240:K240"/>
    <mergeCell ref="J151:K151"/>
    <mergeCell ref="J153:K153"/>
    <mergeCell ref="J160:K160"/>
    <mergeCell ref="J224:K224"/>
    <mergeCell ref="J231:K231"/>
    <mergeCell ref="J71:K71"/>
    <mergeCell ref="J73:K73"/>
    <mergeCell ref="J80:K80"/>
    <mergeCell ref="J144:K144"/>
    <mergeCell ref="J135:K135"/>
    <mergeCell ref="J170:K170"/>
    <mergeCell ref="J215:K215"/>
  </mergeCells>
  <pageMargins left="0" right="0" top="0" bottom="0" header="0" footer="0"/>
  <pageSetup paperSize="9" scale="44" pageOrder="overThenDown" orientation="landscape" horizontalDpi="4294967294" verticalDpi="0" r:id="rId1"/>
  <ignoredErrors>
    <ignoredError sqref="M94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2" tint="-0.749992370372631"/>
    <pageSetUpPr fitToPage="1"/>
  </sheetPr>
  <dimension ref="B1:AB140"/>
  <sheetViews>
    <sheetView showZeros="0" zoomScale="67" zoomScaleNormal="67" workbookViewId="0">
      <selection activeCell="E38" sqref="E38"/>
    </sheetView>
  </sheetViews>
  <sheetFormatPr baseColWidth="10" defaultRowHeight="15" x14ac:dyDescent="0.25"/>
  <cols>
    <col min="1" max="1" width="1.140625" customWidth="1"/>
    <col min="2" max="2" width="6.28515625" customWidth="1"/>
    <col min="3" max="3" width="25" customWidth="1"/>
    <col min="4" max="4" width="1.140625" customWidth="1"/>
    <col min="6" max="6" width="15.28515625" customWidth="1"/>
    <col min="7" max="7" width="12" customWidth="1"/>
    <col min="8" max="8" width="8" customWidth="1"/>
    <col min="9" max="9" width="21.28515625" customWidth="1"/>
    <col min="10" max="10" width="1.140625" customWidth="1"/>
    <col min="24" max="24" width="1.42578125" customWidth="1"/>
    <col min="25" max="25" width="19" customWidth="1"/>
  </cols>
  <sheetData>
    <row r="1" spans="2:25" ht="5.45" customHeight="1" x14ac:dyDescent="0.25"/>
    <row r="2" spans="2:25" s="2" customFormat="1" ht="28.9" customHeight="1" x14ac:dyDescent="0.25">
      <c r="B2" s="621" t="s">
        <v>101</v>
      </c>
      <c r="C2" s="621"/>
      <c r="E2" s="618" t="s">
        <v>73</v>
      </c>
      <c r="F2" s="711" t="s">
        <v>489</v>
      </c>
      <c r="G2" s="618" t="s">
        <v>55</v>
      </c>
      <c r="H2" s="622"/>
      <c r="I2" s="618" t="s">
        <v>58</v>
      </c>
      <c r="K2" s="619" t="s">
        <v>97</v>
      </c>
      <c r="L2" s="619"/>
      <c r="M2" s="619"/>
      <c r="N2" s="619"/>
      <c r="O2" s="619"/>
      <c r="P2" s="619"/>
      <c r="Q2" s="619"/>
      <c r="R2" s="619"/>
      <c r="S2" s="619"/>
      <c r="T2" s="619"/>
      <c r="U2" s="619"/>
      <c r="V2" s="619"/>
      <c r="W2" s="619"/>
    </row>
    <row r="3" spans="2:25" s="4" customFormat="1" ht="26.45" customHeight="1" x14ac:dyDescent="0.25">
      <c r="B3" s="50" t="s">
        <v>54</v>
      </c>
      <c r="C3" s="50" t="s">
        <v>5</v>
      </c>
      <c r="E3" s="618"/>
      <c r="F3" s="711"/>
      <c r="G3" s="618"/>
      <c r="H3" s="622"/>
      <c r="I3" s="618"/>
      <c r="K3" s="51" t="s">
        <v>59</v>
      </c>
      <c r="L3" s="52" t="s">
        <v>60</v>
      </c>
      <c r="M3" s="51" t="s">
        <v>61</v>
      </c>
      <c r="N3" s="52" t="s">
        <v>62</v>
      </c>
      <c r="O3" s="51" t="s">
        <v>63</v>
      </c>
      <c r="P3" s="52" t="s">
        <v>64</v>
      </c>
      <c r="Q3" s="51" t="s">
        <v>65</v>
      </c>
      <c r="R3" s="52" t="s">
        <v>66</v>
      </c>
      <c r="S3" s="51" t="s">
        <v>67</v>
      </c>
      <c r="T3" s="52" t="s">
        <v>68</v>
      </c>
      <c r="U3" s="51" t="s">
        <v>69</v>
      </c>
      <c r="V3" s="52" t="s">
        <v>70</v>
      </c>
      <c r="W3" s="53" t="s">
        <v>71</v>
      </c>
    </row>
    <row r="4" spans="2:25" x14ac:dyDescent="0.25">
      <c r="B4" s="49">
        <v>1</v>
      </c>
      <c r="C4" s="59">
        <f>+Envoi!B25</f>
        <v>0</v>
      </c>
      <c r="E4" s="54">
        <f>+Envoi!D25</f>
        <v>0</v>
      </c>
      <c r="F4" s="54">
        <f>+Envoi!E25</f>
        <v>0</v>
      </c>
      <c r="G4" s="54">
        <f>+Envoi!F25</f>
        <v>0</v>
      </c>
      <c r="H4" s="54"/>
      <c r="I4" s="54">
        <f>+Envoi!J25</f>
        <v>0</v>
      </c>
      <c r="J4" s="59"/>
      <c r="K4" s="56">
        <f>+Envoi!L25</f>
        <v>0</v>
      </c>
      <c r="L4" s="56">
        <f>+Envoi!M25</f>
        <v>0</v>
      </c>
      <c r="M4" s="56">
        <f>+Envoi!N25</f>
        <v>0</v>
      </c>
      <c r="N4" s="56">
        <f>+Envoi!O25</f>
        <v>0</v>
      </c>
      <c r="O4" s="56">
        <f>+Envoi!P25</f>
        <v>0</v>
      </c>
      <c r="P4" s="56">
        <f>+Envoi!Q25</f>
        <v>0</v>
      </c>
      <c r="Q4" s="56">
        <f>+Envoi!R25</f>
        <v>0</v>
      </c>
      <c r="R4" s="56">
        <f>+Envoi!S25</f>
        <v>0</v>
      </c>
      <c r="S4" s="56">
        <f>+Envoi!T25</f>
        <v>0</v>
      </c>
      <c r="T4" s="56">
        <f>+Envoi!U25</f>
        <v>0</v>
      </c>
      <c r="U4" s="56">
        <f>+Envoi!V25</f>
        <v>0</v>
      </c>
      <c r="V4" s="56">
        <f>+Envoi!W25</f>
        <v>0</v>
      </c>
      <c r="W4" s="57">
        <f>SUM(K4:V4)</f>
        <v>0</v>
      </c>
      <c r="Y4" s="4"/>
    </row>
    <row r="5" spans="2:25" x14ac:dyDescent="0.25">
      <c r="B5" s="49">
        <v>2</v>
      </c>
      <c r="C5" s="59">
        <f>+Envoi!B26</f>
        <v>0</v>
      </c>
      <c r="E5" s="54">
        <f>+Envoi!D26</f>
        <v>0</v>
      </c>
      <c r="F5" s="54">
        <f>+Envoi!E26</f>
        <v>0</v>
      </c>
      <c r="G5" s="54">
        <f>+Envoi!F26</f>
        <v>0</v>
      </c>
      <c r="H5" s="54"/>
      <c r="I5" s="54">
        <f>+Envoi!J26</f>
        <v>0</v>
      </c>
      <c r="J5" s="59"/>
      <c r="K5" s="56">
        <f>+Envoi!L26</f>
        <v>0</v>
      </c>
      <c r="L5" s="56">
        <f>+Envoi!M26</f>
        <v>0</v>
      </c>
      <c r="M5" s="56">
        <f>+Envoi!N26</f>
        <v>0</v>
      </c>
      <c r="N5" s="56">
        <f>+Envoi!O26</f>
        <v>0</v>
      </c>
      <c r="O5" s="56">
        <f>+Envoi!P26</f>
        <v>0</v>
      </c>
      <c r="P5" s="56">
        <f>+Envoi!Q26</f>
        <v>0</v>
      </c>
      <c r="Q5" s="56">
        <f>+Envoi!R26</f>
        <v>0</v>
      </c>
      <c r="R5" s="56">
        <f>+Envoi!S26</f>
        <v>0</v>
      </c>
      <c r="S5" s="56">
        <f>+Envoi!T26</f>
        <v>0</v>
      </c>
      <c r="T5" s="56">
        <f>+Envoi!U26</f>
        <v>0</v>
      </c>
      <c r="U5" s="56">
        <f>+Envoi!V26</f>
        <v>0</v>
      </c>
      <c r="V5" s="56">
        <f>+Envoi!W26</f>
        <v>0</v>
      </c>
      <c r="W5" s="57">
        <f t="shared" ref="W5:W8" si="0">SUM(K5:V5)</f>
        <v>0</v>
      </c>
      <c r="Y5" s="4"/>
    </row>
    <row r="6" spans="2:25" x14ac:dyDescent="0.25">
      <c r="B6" s="49">
        <v>3</v>
      </c>
      <c r="C6" s="59">
        <f>+Envoi!B27</f>
        <v>0</v>
      </c>
      <c r="E6" s="54">
        <f>+Envoi!D27</f>
        <v>0</v>
      </c>
      <c r="F6" s="54">
        <f>+Envoi!E27</f>
        <v>0</v>
      </c>
      <c r="G6" s="54">
        <f>+Envoi!F27</f>
        <v>0</v>
      </c>
      <c r="H6" s="54"/>
      <c r="I6" s="54">
        <f>+Envoi!J27</f>
        <v>0</v>
      </c>
      <c r="J6" s="59"/>
      <c r="K6" s="56">
        <f>+Envoi!L27</f>
        <v>0</v>
      </c>
      <c r="L6" s="56">
        <f>+Envoi!M27</f>
        <v>0</v>
      </c>
      <c r="M6" s="56">
        <f>+Envoi!N27</f>
        <v>0</v>
      </c>
      <c r="N6" s="56">
        <f>+Envoi!O27</f>
        <v>0</v>
      </c>
      <c r="O6" s="56">
        <f>+Envoi!P27</f>
        <v>0</v>
      </c>
      <c r="P6" s="56">
        <f>+Envoi!Q27</f>
        <v>0</v>
      </c>
      <c r="Q6" s="56">
        <f>+Envoi!R27</f>
        <v>0</v>
      </c>
      <c r="R6" s="56">
        <f>+Envoi!S27</f>
        <v>0</v>
      </c>
      <c r="S6" s="56">
        <f>+Envoi!T27</f>
        <v>0</v>
      </c>
      <c r="T6" s="56">
        <f>+Envoi!U27</f>
        <v>0</v>
      </c>
      <c r="U6" s="56">
        <f>+Envoi!V27</f>
        <v>0</v>
      </c>
      <c r="V6" s="56">
        <f>+Envoi!W27</f>
        <v>0</v>
      </c>
      <c r="W6" s="57">
        <f t="shared" si="0"/>
        <v>0</v>
      </c>
      <c r="Y6" s="4"/>
    </row>
    <row r="7" spans="2:25" x14ac:dyDescent="0.25">
      <c r="B7" s="49">
        <v>4</v>
      </c>
      <c r="C7" s="59">
        <f>+Envoi!B28</f>
        <v>0</v>
      </c>
      <c r="E7" s="54">
        <f>+Envoi!D28</f>
        <v>0</v>
      </c>
      <c r="F7" s="54">
        <f>+Envoi!E28</f>
        <v>0</v>
      </c>
      <c r="G7" s="54">
        <f>+Envoi!F28</f>
        <v>0</v>
      </c>
      <c r="H7" s="54"/>
      <c r="I7" s="54">
        <f>+Envoi!J28</f>
        <v>0</v>
      </c>
      <c r="J7" s="59"/>
      <c r="K7" s="56">
        <f>+Envoi!L28</f>
        <v>0</v>
      </c>
      <c r="L7" s="56">
        <f>+Envoi!M28</f>
        <v>0</v>
      </c>
      <c r="M7" s="56">
        <f>+Envoi!N28</f>
        <v>0</v>
      </c>
      <c r="N7" s="56">
        <f>+Envoi!O28</f>
        <v>0</v>
      </c>
      <c r="O7" s="56">
        <f>+Envoi!P28</f>
        <v>0</v>
      </c>
      <c r="P7" s="56">
        <f>+Envoi!Q28</f>
        <v>0</v>
      </c>
      <c r="Q7" s="56">
        <f>+Envoi!R28</f>
        <v>0</v>
      </c>
      <c r="R7" s="56">
        <f>+Envoi!S28</f>
        <v>0</v>
      </c>
      <c r="S7" s="56">
        <f>+Envoi!T28</f>
        <v>0</v>
      </c>
      <c r="T7" s="56">
        <f>+Envoi!U28</f>
        <v>0</v>
      </c>
      <c r="U7" s="56">
        <f>+Envoi!V28</f>
        <v>0</v>
      </c>
      <c r="V7" s="56">
        <f>+Envoi!W28</f>
        <v>0</v>
      </c>
      <c r="W7" s="57">
        <f t="shared" si="0"/>
        <v>0</v>
      </c>
      <c r="Y7" s="4"/>
    </row>
    <row r="8" spans="2:25" x14ac:dyDescent="0.25">
      <c r="B8" s="49">
        <v>5</v>
      </c>
      <c r="C8" s="59">
        <f>+Envoi!B29</f>
        <v>0</v>
      </c>
      <c r="E8" s="54">
        <f>+Envoi!D29</f>
        <v>0</v>
      </c>
      <c r="F8" s="54">
        <f>+Envoi!E29</f>
        <v>0</v>
      </c>
      <c r="G8" s="54">
        <f>+Envoi!F29</f>
        <v>0</v>
      </c>
      <c r="H8" s="54"/>
      <c r="I8" s="54">
        <f>+Envoi!J29</f>
        <v>0</v>
      </c>
      <c r="J8" s="59"/>
      <c r="K8" s="56">
        <f>+Envoi!L29</f>
        <v>0</v>
      </c>
      <c r="L8" s="56">
        <f>+Envoi!M29</f>
        <v>0</v>
      </c>
      <c r="M8" s="56">
        <f>+Envoi!N29</f>
        <v>0</v>
      </c>
      <c r="N8" s="56">
        <f>+Envoi!O29</f>
        <v>0</v>
      </c>
      <c r="O8" s="56">
        <f>+Envoi!P29</f>
        <v>0</v>
      </c>
      <c r="P8" s="56">
        <f>+Envoi!Q29</f>
        <v>0</v>
      </c>
      <c r="Q8" s="56">
        <f>+Envoi!R29</f>
        <v>0</v>
      </c>
      <c r="R8" s="56">
        <f>+Envoi!S29</f>
        <v>0</v>
      </c>
      <c r="S8" s="56">
        <f>+Envoi!T29</f>
        <v>0</v>
      </c>
      <c r="T8" s="56">
        <f>+Envoi!U29</f>
        <v>0</v>
      </c>
      <c r="U8" s="56">
        <f>+Envoi!V29</f>
        <v>0</v>
      </c>
      <c r="V8" s="56">
        <f>+Envoi!W29</f>
        <v>0</v>
      </c>
      <c r="W8" s="57">
        <f t="shared" si="0"/>
        <v>0</v>
      </c>
      <c r="Y8" s="4"/>
    </row>
    <row r="9" spans="2:25" ht="16.149999999999999" customHeight="1" x14ac:dyDescent="0.25"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Y9" s="4"/>
    </row>
    <row r="10" spans="2:25" ht="27" customHeight="1" x14ac:dyDescent="0.25">
      <c r="H10" s="713" t="s">
        <v>101</v>
      </c>
      <c r="I10" s="713"/>
      <c r="K10" s="694" t="s">
        <v>98</v>
      </c>
      <c r="L10" s="694"/>
      <c r="M10" s="694"/>
      <c r="N10" s="694"/>
      <c r="O10" s="694"/>
      <c r="P10" s="694"/>
      <c r="Q10" s="694"/>
      <c r="R10" s="694"/>
      <c r="S10" s="694"/>
      <c r="T10" s="694"/>
      <c r="U10" s="694"/>
      <c r="V10" s="694"/>
      <c r="W10" s="694"/>
    </row>
    <row r="11" spans="2:25" ht="15.75" x14ac:dyDescent="0.25">
      <c r="H11" s="50" t="s">
        <v>54</v>
      </c>
      <c r="I11" s="68" t="s">
        <v>5</v>
      </c>
      <c r="K11" s="51" t="s">
        <v>59</v>
      </c>
      <c r="L11" s="52" t="s">
        <v>60</v>
      </c>
      <c r="M11" s="51" t="s">
        <v>61</v>
      </c>
      <c r="N11" s="52" t="s">
        <v>62</v>
      </c>
      <c r="O11" s="51" t="s">
        <v>63</v>
      </c>
      <c r="P11" s="52" t="s">
        <v>64</v>
      </c>
      <c r="Q11" s="51" t="s">
        <v>65</v>
      </c>
      <c r="R11" s="52" t="s">
        <v>66</v>
      </c>
      <c r="S11" s="51" t="s">
        <v>67</v>
      </c>
      <c r="T11" s="52" t="s">
        <v>68</v>
      </c>
      <c r="U11" s="51" t="s">
        <v>69</v>
      </c>
      <c r="V11" s="52" t="s">
        <v>70</v>
      </c>
      <c r="W11" s="53" t="s">
        <v>71</v>
      </c>
    </row>
    <row r="12" spans="2:25" x14ac:dyDescent="0.25">
      <c r="H12" s="49">
        <v>1</v>
      </c>
      <c r="I12" s="70">
        <f>+C4</f>
        <v>0</v>
      </c>
      <c r="K12" s="56">
        <f>+K4*$E$4</f>
        <v>0</v>
      </c>
      <c r="L12" s="56">
        <f t="shared" ref="L12:V12" si="1">+L4*$E$4</f>
        <v>0</v>
      </c>
      <c r="M12" s="56">
        <f t="shared" si="1"/>
        <v>0</v>
      </c>
      <c r="N12" s="56">
        <f t="shared" si="1"/>
        <v>0</v>
      </c>
      <c r="O12" s="56">
        <f t="shared" si="1"/>
        <v>0</v>
      </c>
      <c r="P12" s="56">
        <f t="shared" si="1"/>
        <v>0</v>
      </c>
      <c r="Q12" s="56">
        <f t="shared" si="1"/>
        <v>0</v>
      </c>
      <c r="R12" s="56">
        <f t="shared" si="1"/>
        <v>0</v>
      </c>
      <c r="S12" s="56">
        <f t="shared" si="1"/>
        <v>0</v>
      </c>
      <c r="T12" s="56">
        <f t="shared" si="1"/>
        <v>0</v>
      </c>
      <c r="U12" s="56">
        <f t="shared" si="1"/>
        <v>0</v>
      </c>
      <c r="V12" s="56">
        <f t="shared" si="1"/>
        <v>0</v>
      </c>
      <c r="W12" s="55">
        <f>SUM(K12:V12)</f>
        <v>0</v>
      </c>
    </row>
    <row r="13" spans="2:25" x14ac:dyDescent="0.25">
      <c r="H13" s="49">
        <v>2</v>
      </c>
      <c r="I13" s="70">
        <f>+C5</f>
        <v>0</v>
      </c>
      <c r="K13" s="56">
        <f>+K5*$E$5</f>
        <v>0</v>
      </c>
      <c r="L13" s="56">
        <f t="shared" ref="L13:V13" si="2">+L5*$E$5</f>
        <v>0</v>
      </c>
      <c r="M13" s="56">
        <f t="shared" si="2"/>
        <v>0</v>
      </c>
      <c r="N13" s="56">
        <f t="shared" si="2"/>
        <v>0</v>
      </c>
      <c r="O13" s="56">
        <f t="shared" si="2"/>
        <v>0</v>
      </c>
      <c r="P13" s="56">
        <f t="shared" si="2"/>
        <v>0</v>
      </c>
      <c r="Q13" s="56">
        <f t="shared" si="2"/>
        <v>0</v>
      </c>
      <c r="R13" s="56">
        <f t="shared" si="2"/>
        <v>0</v>
      </c>
      <c r="S13" s="56">
        <f t="shared" si="2"/>
        <v>0</v>
      </c>
      <c r="T13" s="56">
        <f t="shared" si="2"/>
        <v>0</v>
      </c>
      <c r="U13" s="56">
        <f t="shared" si="2"/>
        <v>0</v>
      </c>
      <c r="V13" s="56">
        <f t="shared" si="2"/>
        <v>0</v>
      </c>
      <c r="W13" s="55">
        <f t="shared" ref="W13:W16" si="3">SUM(K13:V13)</f>
        <v>0</v>
      </c>
    </row>
    <row r="14" spans="2:25" x14ac:dyDescent="0.25">
      <c r="H14" s="49">
        <v>3</v>
      </c>
      <c r="I14" s="70">
        <f>+C6</f>
        <v>0</v>
      </c>
      <c r="K14" s="56">
        <f>+K6*$E$6</f>
        <v>0</v>
      </c>
      <c r="L14" s="56">
        <f t="shared" ref="L14:V14" si="4">+L6*$E$6</f>
        <v>0</v>
      </c>
      <c r="M14" s="56">
        <f t="shared" si="4"/>
        <v>0</v>
      </c>
      <c r="N14" s="56">
        <f t="shared" si="4"/>
        <v>0</v>
      </c>
      <c r="O14" s="56">
        <f t="shared" si="4"/>
        <v>0</v>
      </c>
      <c r="P14" s="56">
        <f t="shared" si="4"/>
        <v>0</v>
      </c>
      <c r="Q14" s="56">
        <f t="shared" si="4"/>
        <v>0</v>
      </c>
      <c r="R14" s="56">
        <f t="shared" si="4"/>
        <v>0</v>
      </c>
      <c r="S14" s="56">
        <f t="shared" si="4"/>
        <v>0</v>
      </c>
      <c r="T14" s="56">
        <f t="shared" si="4"/>
        <v>0</v>
      </c>
      <c r="U14" s="56">
        <f t="shared" si="4"/>
        <v>0</v>
      </c>
      <c r="V14" s="56">
        <f t="shared" si="4"/>
        <v>0</v>
      </c>
      <c r="W14" s="55">
        <f t="shared" si="3"/>
        <v>0</v>
      </c>
    </row>
    <row r="15" spans="2:25" x14ac:dyDescent="0.25">
      <c r="H15" s="49">
        <v>4</v>
      </c>
      <c r="I15" s="70">
        <f>+C7</f>
        <v>0</v>
      </c>
      <c r="K15" s="56">
        <f>+K7*$E$7</f>
        <v>0</v>
      </c>
      <c r="L15" s="56">
        <f t="shared" ref="L15:V15" si="5">+L7*$E$7</f>
        <v>0</v>
      </c>
      <c r="M15" s="56">
        <f t="shared" si="5"/>
        <v>0</v>
      </c>
      <c r="N15" s="56">
        <f t="shared" si="5"/>
        <v>0</v>
      </c>
      <c r="O15" s="56">
        <f t="shared" si="5"/>
        <v>0</v>
      </c>
      <c r="P15" s="56">
        <f t="shared" si="5"/>
        <v>0</v>
      </c>
      <c r="Q15" s="56">
        <f t="shared" si="5"/>
        <v>0</v>
      </c>
      <c r="R15" s="56">
        <f t="shared" si="5"/>
        <v>0</v>
      </c>
      <c r="S15" s="56">
        <f t="shared" si="5"/>
        <v>0</v>
      </c>
      <c r="T15" s="56">
        <f t="shared" si="5"/>
        <v>0</v>
      </c>
      <c r="U15" s="56">
        <f t="shared" si="5"/>
        <v>0</v>
      </c>
      <c r="V15" s="56">
        <f t="shared" si="5"/>
        <v>0</v>
      </c>
      <c r="W15" s="55">
        <f t="shared" si="3"/>
        <v>0</v>
      </c>
    </row>
    <row r="16" spans="2:25" x14ac:dyDescent="0.25">
      <c r="H16" s="49">
        <v>5</v>
      </c>
      <c r="I16" s="70">
        <f>+C8</f>
        <v>0</v>
      </c>
      <c r="K16" s="56">
        <f>+K8*$E$8</f>
        <v>0</v>
      </c>
      <c r="L16" s="56">
        <f t="shared" ref="L16:V16" si="6">+L8*$E$8</f>
        <v>0</v>
      </c>
      <c r="M16" s="56">
        <f t="shared" si="6"/>
        <v>0</v>
      </c>
      <c r="N16" s="56">
        <f t="shared" si="6"/>
        <v>0</v>
      </c>
      <c r="O16" s="56">
        <f t="shared" si="6"/>
        <v>0</v>
      </c>
      <c r="P16" s="56">
        <f t="shared" si="6"/>
        <v>0</v>
      </c>
      <c r="Q16" s="56">
        <f t="shared" si="6"/>
        <v>0</v>
      </c>
      <c r="R16" s="56">
        <f t="shared" si="6"/>
        <v>0</v>
      </c>
      <c r="S16" s="56">
        <f t="shared" si="6"/>
        <v>0</v>
      </c>
      <c r="T16" s="56">
        <f t="shared" si="6"/>
        <v>0</v>
      </c>
      <c r="U16" s="56">
        <f t="shared" si="6"/>
        <v>0</v>
      </c>
      <c r="V16" s="56">
        <f t="shared" si="6"/>
        <v>0</v>
      </c>
      <c r="W16" s="55">
        <f t="shared" si="3"/>
        <v>0</v>
      </c>
    </row>
    <row r="17" spans="8:23" ht="21" customHeight="1" x14ac:dyDescent="0.25">
      <c r="H17" s="616" t="s">
        <v>102</v>
      </c>
      <c r="I17" s="616"/>
      <c r="K17" s="57">
        <f>SUM(K12:K16)</f>
        <v>0</v>
      </c>
      <c r="L17" s="57">
        <f t="shared" ref="L17:V17" si="7">SUM(L12:L16)</f>
        <v>0</v>
      </c>
      <c r="M17" s="57">
        <f t="shared" si="7"/>
        <v>0</v>
      </c>
      <c r="N17" s="57">
        <f t="shared" si="7"/>
        <v>0</v>
      </c>
      <c r="O17" s="57">
        <f t="shared" si="7"/>
        <v>0</v>
      </c>
      <c r="P17" s="57">
        <f t="shared" si="7"/>
        <v>0</v>
      </c>
      <c r="Q17" s="57">
        <f t="shared" si="7"/>
        <v>0</v>
      </c>
      <c r="R17" s="57">
        <f t="shared" si="7"/>
        <v>0</v>
      </c>
      <c r="S17" s="57">
        <f t="shared" si="7"/>
        <v>0</v>
      </c>
      <c r="T17" s="57">
        <f t="shared" si="7"/>
        <v>0</v>
      </c>
      <c r="U17" s="57">
        <f t="shared" si="7"/>
        <v>0</v>
      </c>
      <c r="V17" s="57">
        <f t="shared" si="7"/>
        <v>0</v>
      </c>
      <c r="W17" s="55">
        <f>SUM(W12:W16)</f>
        <v>0</v>
      </c>
    </row>
    <row r="18" spans="8:23" x14ac:dyDescent="0.25">
      <c r="H18" s="69"/>
      <c r="I18" s="69"/>
    </row>
    <row r="19" spans="8:23" ht="28.9" customHeight="1" x14ac:dyDescent="0.25">
      <c r="H19" s="714" t="s">
        <v>101</v>
      </c>
      <c r="I19" s="714"/>
      <c r="K19" s="700" t="s">
        <v>75</v>
      </c>
      <c r="L19" s="700"/>
      <c r="M19" s="700"/>
      <c r="N19" s="700"/>
      <c r="O19" s="700"/>
      <c r="P19" s="700"/>
      <c r="Q19" s="700"/>
      <c r="R19" s="700"/>
      <c r="S19" s="700"/>
      <c r="T19" s="700"/>
      <c r="U19" s="700"/>
      <c r="V19" s="700"/>
      <c r="W19" s="700"/>
    </row>
    <row r="20" spans="8:23" ht="15.75" x14ac:dyDescent="0.25">
      <c r="H20" s="50" t="s">
        <v>54</v>
      </c>
      <c r="I20" s="68" t="s">
        <v>5</v>
      </c>
      <c r="K20" s="51" t="s">
        <v>59</v>
      </c>
      <c r="L20" s="52" t="s">
        <v>60</v>
      </c>
      <c r="M20" s="51" t="s">
        <v>61</v>
      </c>
      <c r="N20" s="52" t="s">
        <v>62</v>
      </c>
      <c r="O20" s="51" t="s">
        <v>63</v>
      </c>
      <c r="P20" s="52" t="s">
        <v>64</v>
      </c>
      <c r="Q20" s="51" t="s">
        <v>65</v>
      </c>
      <c r="R20" s="52" t="s">
        <v>66</v>
      </c>
      <c r="S20" s="51" t="s">
        <v>67</v>
      </c>
      <c r="T20" s="52" t="s">
        <v>68</v>
      </c>
      <c r="U20" s="51" t="s">
        <v>69</v>
      </c>
      <c r="V20" s="52" t="s">
        <v>70</v>
      </c>
      <c r="W20" s="53" t="s">
        <v>71</v>
      </c>
    </row>
    <row r="21" spans="8:23" x14ac:dyDescent="0.25">
      <c r="H21" s="49">
        <v>1</v>
      </c>
      <c r="I21" s="70">
        <f>+I12</f>
        <v>0</v>
      </c>
      <c r="K21" s="56">
        <f>+K12*$G$4/100</f>
        <v>0</v>
      </c>
      <c r="L21" s="56">
        <f t="shared" ref="L21:V21" si="8">+L12*$G$4/100</f>
        <v>0</v>
      </c>
      <c r="M21" s="56">
        <f t="shared" si="8"/>
        <v>0</v>
      </c>
      <c r="N21" s="56">
        <f t="shared" si="8"/>
        <v>0</v>
      </c>
      <c r="O21" s="56">
        <f t="shared" si="8"/>
        <v>0</v>
      </c>
      <c r="P21" s="56">
        <f t="shared" si="8"/>
        <v>0</v>
      </c>
      <c r="Q21" s="56">
        <f t="shared" si="8"/>
        <v>0</v>
      </c>
      <c r="R21" s="56">
        <f t="shared" si="8"/>
        <v>0</v>
      </c>
      <c r="S21" s="56">
        <f t="shared" si="8"/>
        <v>0</v>
      </c>
      <c r="T21" s="56">
        <f t="shared" si="8"/>
        <v>0</v>
      </c>
      <c r="U21" s="56">
        <f t="shared" si="8"/>
        <v>0</v>
      </c>
      <c r="V21" s="56">
        <f t="shared" si="8"/>
        <v>0</v>
      </c>
      <c r="W21" s="55">
        <f>SUM(K21:V21)</f>
        <v>0</v>
      </c>
    </row>
    <row r="22" spans="8:23" x14ac:dyDescent="0.25">
      <c r="H22" s="49">
        <v>2</v>
      </c>
      <c r="I22" s="70">
        <f t="shared" ref="I22:I25" si="9">+I13</f>
        <v>0</v>
      </c>
      <c r="K22" s="56">
        <f>+K13*$G$5/100</f>
        <v>0</v>
      </c>
      <c r="L22" s="56">
        <f t="shared" ref="L22:V22" si="10">+L13*$G$5/100</f>
        <v>0</v>
      </c>
      <c r="M22" s="56">
        <f t="shared" si="10"/>
        <v>0</v>
      </c>
      <c r="N22" s="56">
        <f t="shared" si="10"/>
        <v>0</v>
      </c>
      <c r="O22" s="56">
        <f t="shared" si="10"/>
        <v>0</v>
      </c>
      <c r="P22" s="56">
        <f t="shared" si="10"/>
        <v>0</v>
      </c>
      <c r="Q22" s="56">
        <f t="shared" si="10"/>
        <v>0</v>
      </c>
      <c r="R22" s="56">
        <f t="shared" si="10"/>
        <v>0</v>
      </c>
      <c r="S22" s="56">
        <f t="shared" si="10"/>
        <v>0</v>
      </c>
      <c r="T22" s="56">
        <f t="shared" si="10"/>
        <v>0</v>
      </c>
      <c r="U22" s="56">
        <f t="shared" si="10"/>
        <v>0</v>
      </c>
      <c r="V22" s="56">
        <f t="shared" si="10"/>
        <v>0</v>
      </c>
      <c r="W22" s="55">
        <f t="shared" ref="W22:W25" si="11">SUM(K22:V22)</f>
        <v>0</v>
      </c>
    </row>
    <row r="23" spans="8:23" x14ac:dyDescent="0.25">
      <c r="H23" s="49">
        <v>3</v>
      </c>
      <c r="I23" s="70">
        <f t="shared" si="9"/>
        <v>0</v>
      </c>
      <c r="K23" s="56">
        <f>+K14*$G$6/100</f>
        <v>0</v>
      </c>
      <c r="L23" s="56">
        <f t="shared" ref="L23:V23" si="12">+L14*$G$6/100</f>
        <v>0</v>
      </c>
      <c r="M23" s="56">
        <f t="shared" si="12"/>
        <v>0</v>
      </c>
      <c r="N23" s="56">
        <f t="shared" si="12"/>
        <v>0</v>
      </c>
      <c r="O23" s="56">
        <f t="shared" si="12"/>
        <v>0</v>
      </c>
      <c r="P23" s="56">
        <f t="shared" si="12"/>
        <v>0</v>
      </c>
      <c r="Q23" s="56">
        <f t="shared" si="12"/>
        <v>0</v>
      </c>
      <c r="R23" s="56">
        <f t="shared" si="12"/>
        <v>0</v>
      </c>
      <c r="S23" s="56">
        <f t="shared" si="12"/>
        <v>0</v>
      </c>
      <c r="T23" s="56">
        <f t="shared" si="12"/>
        <v>0</v>
      </c>
      <c r="U23" s="56">
        <f t="shared" si="12"/>
        <v>0</v>
      </c>
      <c r="V23" s="56">
        <f t="shared" si="12"/>
        <v>0</v>
      </c>
      <c r="W23" s="55">
        <f t="shared" si="11"/>
        <v>0</v>
      </c>
    </row>
    <row r="24" spans="8:23" x14ac:dyDescent="0.25">
      <c r="H24" s="49">
        <v>4</v>
      </c>
      <c r="I24" s="70">
        <f t="shared" si="9"/>
        <v>0</v>
      </c>
      <c r="K24" s="56">
        <f>+K15*$G$7/100</f>
        <v>0</v>
      </c>
      <c r="L24" s="56">
        <f t="shared" ref="L24:V24" si="13">+L15*$G$7/100</f>
        <v>0</v>
      </c>
      <c r="M24" s="56">
        <f t="shared" si="13"/>
        <v>0</v>
      </c>
      <c r="N24" s="56">
        <f t="shared" si="13"/>
        <v>0</v>
      </c>
      <c r="O24" s="56">
        <f t="shared" si="13"/>
        <v>0</v>
      </c>
      <c r="P24" s="56">
        <f t="shared" si="13"/>
        <v>0</v>
      </c>
      <c r="Q24" s="56">
        <f t="shared" si="13"/>
        <v>0</v>
      </c>
      <c r="R24" s="56">
        <f t="shared" si="13"/>
        <v>0</v>
      </c>
      <c r="S24" s="56">
        <f t="shared" si="13"/>
        <v>0</v>
      </c>
      <c r="T24" s="56">
        <f t="shared" si="13"/>
        <v>0</v>
      </c>
      <c r="U24" s="56">
        <f t="shared" si="13"/>
        <v>0</v>
      </c>
      <c r="V24" s="56">
        <f t="shared" si="13"/>
        <v>0</v>
      </c>
      <c r="W24" s="55">
        <f t="shared" si="11"/>
        <v>0</v>
      </c>
    </row>
    <row r="25" spans="8:23" x14ac:dyDescent="0.25">
      <c r="H25" s="49">
        <v>5</v>
      </c>
      <c r="I25" s="70">
        <f t="shared" si="9"/>
        <v>0</v>
      </c>
      <c r="K25" s="56">
        <f>+K16*$G$8/100</f>
        <v>0</v>
      </c>
      <c r="L25" s="56">
        <f t="shared" ref="L25:V25" si="14">+L16*$G$8/100</f>
        <v>0</v>
      </c>
      <c r="M25" s="56">
        <f t="shared" si="14"/>
        <v>0</v>
      </c>
      <c r="N25" s="56">
        <f t="shared" si="14"/>
        <v>0</v>
      </c>
      <c r="O25" s="56">
        <f t="shared" si="14"/>
        <v>0</v>
      </c>
      <c r="P25" s="56">
        <f t="shared" si="14"/>
        <v>0</v>
      </c>
      <c r="Q25" s="56">
        <f t="shared" si="14"/>
        <v>0</v>
      </c>
      <c r="R25" s="56">
        <f t="shared" si="14"/>
        <v>0</v>
      </c>
      <c r="S25" s="56">
        <f t="shared" si="14"/>
        <v>0</v>
      </c>
      <c r="T25" s="56">
        <f t="shared" si="14"/>
        <v>0</v>
      </c>
      <c r="U25" s="56">
        <f t="shared" si="14"/>
        <v>0</v>
      </c>
      <c r="V25" s="56">
        <f t="shared" si="14"/>
        <v>0</v>
      </c>
      <c r="W25" s="55">
        <f t="shared" si="11"/>
        <v>0</v>
      </c>
    </row>
    <row r="26" spans="8:23" ht="21" customHeight="1" x14ac:dyDescent="0.25">
      <c r="H26" s="616" t="s">
        <v>79</v>
      </c>
      <c r="I26" s="616"/>
      <c r="K26" s="57">
        <f>SUM(K21:K25)</f>
        <v>0</v>
      </c>
      <c r="L26" s="57">
        <f t="shared" ref="L26:V26" si="15">SUM(L21:L25)</f>
        <v>0</v>
      </c>
      <c r="M26" s="57">
        <f t="shared" si="15"/>
        <v>0</v>
      </c>
      <c r="N26" s="57">
        <f t="shared" si="15"/>
        <v>0</v>
      </c>
      <c r="O26" s="57">
        <f t="shared" si="15"/>
        <v>0</v>
      </c>
      <c r="P26" s="57">
        <f t="shared" si="15"/>
        <v>0</v>
      </c>
      <c r="Q26" s="57">
        <f t="shared" si="15"/>
        <v>0</v>
      </c>
      <c r="R26" s="57">
        <f t="shared" si="15"/>
        <v>0</v>
      </c>
      <c r="S26" s="57">
        <f t="shared" si="15"/>
        <v>0</v>
      </c>
      <c r="T26" s="57">
        <f t="shared" si="15"/>
        <v>0</v>
      </c>
      <c r="U26" s="57">
        <f t="shared" si="15"/>
        <v>0</v>
      </c>
      <c r="V26" s="57">
        <f t="shared" si="15"/>
        <v>0</v>
      </c>
      <c r="W26" s="55">
        <f>SUM(W21:W25)</f>
        <v>0</v>
      </c>
    </row>
    <row r="27" spans="8:23" x14ac:dyDescent="0.25">
      <c r="H27" s="69"/>
      <c r="I27" s="69"/>
    </row>
    <row r="28" spans="8:23" ht="28.9" customHeight="1" x14ac:dyDescent="0.25">
      <c r="H28" s="712" t="s">
        <v>101</v>
      </c>
      <c r="I28" s="712"/>
      <c r="K28" s="672" t="s">
        <v>99</v>
      </c>
      <c r="L28" s="672"/>
      <c r="M28" s="672"/>
      <c r="N28" s="672"/>
      <c r="O28" s="672"/>
      <c r="P28" s="672"/>
      <c r="Q28" s="672"/>
      <c r="R28" s="672"/>
      <c r="S28" s="672"/>
      <c r="T28" s="672"/>
      <c r="U28" s="672"/>
      <c r="V28" s="672"/>
      <c r="W28" s="672"/>
    </row>
    <row r="29" spans="8:23" ht="15.75" x14ac:dyDescent="0.25">
      <c r="H29" s="50" t="s">
        <v>54</v>
      </c>
      <c r="I29" s="68" t="s">
        <v>5</v>
      </c>
      <c r="K29" s="51" t="s">
        <v>59</v>
      </c>
      <c r="L29" s="52" t="s">
        <v>60</v>
      </c>
      <c r="M29" s="51" t="s">
        <v>61</v>
      </c>
      <c r="N29" s="52" t="s">
        <v>62</v>
      </c>
      <c r="O29" s="51" t="s">
        <v>63</v>
      </c>
      <c r="P29" s="52" t="s">
        <v>64</v>
      </c>
      <c r="Q29" s="51" t="s">
        <v>65</v>
      </c>
      <c r="R29" s="52" t="s">
        <v>66</v>
      </c>
      <c r="S29" s="51" t="s">
        <v>67</v>
      </c>
      <c r="T29" s="52" t="s">
        <v>68</v>
      </c>
      <c r="U29" s="51" t="s">
        <v>69</v>
      </c>
      <c r="V29" s="52" t="s">
        <v>70</v>
      </c>
      <c r="W29" s="53" t="s">
        <v>71</v>
      </c>
    </row>
    <row r="30" spans="8:23" x14ac:dyDescent="0.25">
      <c r="H30" s="49">
        <v>1</v>
      </c>
      <c r="I30" s="70">
        <f>+I21</f>
        <v>0</v>
      </c>
      <c r="K30" s="56">
        <f>+K12+K21</f>
        <v>0</v>
      </c>
      <c r="L30" s="56">
        <f t="shared" ref="L30:V34" si="16">+L12+L21</f>
        <v>0</v>
      </c>
      <c r="M30" s="56">
        <f t="shared" si="16"/>
        <v>0</v>
      </c>
      <c r="N30" s="56">
        <f t="shared" si="16"/>
        <v>0</v>
      </c>
      <c r="O30" s="56">
        <f t="shared" si="16"/>
        <v>0</v>
      </c>
      <c r="P30" s="56">
        <f t="shared" si="16"/>
        <v>0</v>
      </c>
      <c r="Q30" s="56">
        <f t="shared" si="16"/>
        <v>0</v>
      </c>
      <c r="R30" s="56">
        <f t="shared" si="16"/>
        <v>0</v>
      </c>
      <c r="S30" s="56">
        <f t="shared" si="16"/>
        <v>0</v>
      </c>
      <c r="T30" s="56">
        <f t="shared" si="16"/>
        <v>0</v>
      </c>
      <c r="U30" s="56">
        <f t="shared" si="16"/>
        <v>0</v>
      </c>
      <c r="V30" s="56">
        <f t="shared" si="16"/>
        <v>0</v>
      </c>
      <c r="W30" s="55">
        <f>SUM(K30:V30)</f>
        <v>0</v>
      </c>
    </row>
    <row r="31" spans="8:23" x14ac:dyDescent="0.25">
      <c r="H31" s="49">
        <v>2</v>
      </c>
      <c r="I31" s="70">
        <f t="shared" ref="I31:I34" si="17">+I22</f>
        <v>0</v>
      </c>
      <c r="K31" s="56">
        <f>+K13+K22</f>
        <v>0</v>
      </c>
      <c r="L31" s="56">
        <f t="shared" si="16"/>
        <v>0</v>
      </c>
      <c r="M31" s="56">
        <f t="shared" si="16"/>
        <v>0</v>
      </c>
      <c r="N31" s="56">
        <f t="shared" si="16"/>
        <v>0</v>
      </c>
      <c r="O31" s="56">
        <f t="shared" si="16"/>
        <v>0</v>
      </c>
      <c r="P31" s="56">
        <f t="shared" si="16"/>
        <v>0</v>
      </c>
      <c r="Q31" s="56">
        <f t="shared" si="16"/>
        <v>0</v>
      </c>
      <c r="R31" s="56">
        <f t="shared" si="16"/>
        <v>0</v>
      </c>
      <c r="S31" s="56">
        <f t="shared" si="16"/>
        <v>0</v>
      </c>
      <c r="T31" s="56">
        <f t="shared" si="16"/>
        <v>0</v>
      </c>
      <c r="U31" s="56">
        <f t="shared" si="16"/>
        <v>0</v>
      </c>
      <c r="V31" s="56">
        <f t="shared" si="16"/>
        <v>0</v>
      </c>
      <c r="W31" s="55">
        <f t="shared" ref="W31:W34" si="18">SUM(K31:V31)</f>
        <v>0</v>
      </c>
    </row>
    <row r="32" spans="8:23" ht="10.9" customHeight="1" x14ac:dyDescent="0.25">
      <c r="H32" s="49">
        <v>3</v>
      </c>
      <c r="I32" s="70">
        <f t="shared" si="17"/>
        <v>0</v>
      </c>
      <c r="K32" s="56">
        <f>+K14+K23</f>
        <v>0</v>
      </c>
      <c r="L32" s="56">
        <f t="shared" si="16"/>
        <v>0</v>
      </c>
      <c r="M32" s="56">
        <f t="shared" si="16"/>
        <v>0</v>
      </c>
      <c r="N32" s="56">
        <f t="shared" si="16"/>
        <v>0</v>
      </c>
      <c r="O32" s="56">
        <f t="shared" si="16"/>
        <v>0</v>
      </c>
      <c r="P32" s="56">
        <f t="shared" si="16"/>
        <v>0</v>
      </c>
      <c r="Q32" s="56">
        <f t="shared" si="16"/>
        <v>0</v>
      </c>
      <c r="R32" s="56">
        <f t="shared" si="16"/>
        <v>0</v>
      </c>
      <c r="S32" s="56">
        <f t="shared" si="16"/>
        <v>0</v>
      </c>
      <c r="T32" s="56">
        <f t="shared" si="16"/>
        <v>0</v>
      </c>
      <c r="U32" s="56">
        <f t="shared" si="16"/>
        <v>0</v>
      </c>
      <c r="V32" s="56">
        <f t="shared" si="16"/>
        <v>0</v>
      </c>
      <c r="W32" s="55">
        <f t="shared" si="18"/>
        <v>0</v>
      </c>
    </row>
    <row r="33" spans="2:28" x14ac:dyDescent="0.25">
      <c r="H33" s="49">
        <v>4</v>
      </c>
      <c r="I33" s="70">
        <f t="shared" si="17"/>
        <v>0</v>
      </c>
      <c r="K33" s="56">
        <f>+K15+K24</f>
        <v>0</v>
      </c>
      <c r="L33" s="56">
        <f t="shared" si="16"/>
        <v>0</v>
      </c>
      <c r="M33" s="56">
        <f t="shared" si="16"/>
        <v>0</v>
      </c>
      <c r="N33" s="56">
        <f t="shared" si="16"/>
        <v>0</v>
      </c>
      <c r="O33" s="56">
        <f t="shared" si="16"/>
        <v>0</v>
      </c>
      <c r="P33" s="56">
        <f t="shared" si="16"/>
        <v>0</v>
      </c>
      <c r="Q33" s="56">
        <f t="shared" si="16"/>
        <v>0</v>
      </c>
      <c r="R33" s="56">
        <f t="shared" si="16"/>
        <v>0</v>
      </c>
      <c r="S33" s="56">
        <f t="shared" si="16"/>
        <v>0</v>
      </c>
      <c r="T33" s="56">
        <f t="shared" si="16"/>
        <v>0</v>
      </c>
      <c r="U33" s="56">
        <f t="shared" si="16"/>
        <v>0</v>
      </c>
      <c r="V33" s="56">
        <f t="shared" si="16"/>
        <v>0</v>
      </c>
      <c r="W33" s="55">
        <f t="shared" si="18"/>
        <v>0</v>
      </c>
    </row>
    <row r="34" spans="2:28" x14ac:dyDescent="0.25">
      <c r="H34" s="49">
        <v>5</v>
      </c>
      <c r="I34" s="70">
        <f t="shared" si="17"/>
        <v>0</v>
      </c>
      <c r="K34" s="56">
        <f>+K16+K25</f>
        <v>0</v>
      </c>
      <c r="L34" s="56">
        <f t="shared" si="16"/>
        <v>0</v>
      </c>
      <c r="M34" s="56">
        <f t="shared" si="16"/>
        <v>0</v>
      </c>
      <c r="N34" s="56">
        <f t="shared" si="16"/>
        <v>0</v>
      </c>
      <c r="O34" s="56">
        <f t="shared" si="16"/>
        <v>0</v>
      </c>
      <c r="P34" s="56">
        <f t="shared" si="16"/>
        <v>0</v>
      </c>
      <c r="Q34" s="56">
        <f t="shared" si="16"/>
        <v>0</v>
      </c>
      <c r="R34" s="56">
        <f t="shared" si="16"/>
        <v>0</v>
      </c>
      <c r="S34" s="56">
        <f t="shared" si="16"/>
        <v>0</v>
      </c>
      <c r="T34" s="56">
        <f t="shared" si="16"/>
        <v>0</v>
      </c>
      <c r="U34" s="56">
        <f t="shared" si="16"/>
        <v>0</v>
      </c>
      <c r="V34" s="56">
        <f t="shared" si="16"/>
        <v>0</v>
      </c>
      <c r="W34" s="55">
        <f t="shared" si="18"/>
        <v>0</v>
      </c>
    </row>
    <row r="35" spans="2:28" ht="21" customHeight="1" x14ac:dyDescent="0.25">
      <c r="H35" s="616" t="s">
        <v>103</v>
      </c>
      <c r="I35" s="616"/>
      <c r="K35" s="57">
        <f>SUM(K30:K34)</f>
        <v>0</v>
      </c>
      <c r="L35" s="57">
        <f t="shared" ref="L35:W35" si="19">SUM(L30:L34)</f>
        <v>0</v>
      </c>
      <c r="M35" s="57">
        <f t="shared" si="19"/>
        <v>0</v>
      </c>
      <c r="N35" s="57">
        <f t="shared" si="19"/>
        <v>0</v>
      </c>
      <c r="O35" s="57">
        <f t="shared" si="19"/>
        <v>0</v>
      </c>
      <c r="P35" s="57">
        <f t="shared" si="19"/>
        <v>0</v>
      </c>
      <c r="Q35" s="57">
        <f t="shared" si="19"/>
        <v>0</v>
      </c>
      <c r="R35" s="57">
        <f t="shared" si="19"/>
        <v>0</v>
      </c>
      <c r="S35" s="57">
        <f t="shared" si="19"/>
        <v>0</v>
      </c>
      <c r="T35" s="57">
        <f t="shared" si="19"/>
        <v>0</v>
      </c>
      <c r="U35" s="57">
        <f t="shared" si="19"/>
        <v>0</v>
      </c>
      <c r="V35" s="57">
        <f t="shared" si="19"/>
        <v>0</v>
      </c>
      <c r="W35" s="57">
        <f t="shared" si="19"/>
        <v>0</v>
      </c>
    </row>
    <row r="36" spans="2:28" ht="10.15" customHeight="1" x14ac:dyDescent="0.25">
      <c r="H36" s="69"/>
      <c r="I36" s="69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3"/>
      <c r="X36" s="64"/>
      <c r="Y36" s="62"/>
      <c r="Z36" s="62"/>
      <c r="AA36" s="62"/>
    </row>
    <row r="37" spans="2:28" ht="25.15" customHeight="1" x14ac:dyDescent="0.25">
      <c r="H37" s="69"/>
      <c r="I37" s="69"/>
      <c r="K37" s="695" t="s">
        <v>90</v>
      </c>
      <c r="L37" s="695"/>
      <c r="M37" s="695"/>
      <c r="N37" s="695"/>
      <c r="O37" s="695"/>
      <c r="P37" s="695"/>
      <c r="Q37" s="695"/>
      <c r="R37" s="695"/>
      <c r="S37" s="695"/>
      <c r="T37" s="695"/>
      <c r="U37" s="695"/>
      <c r="V37" s="695"/>
      <c r="W37" s="695"/>
      <c r="Y37" s="696" t="s">
        <v>89</v>
      </c>
      <c r="Z37" s="696"/>
      <c r="AA37" s="696"/>
      <c r="AB37" s="710" t="s">
        <v>422</v>
      </c>
    </row>
    <row r="38" spans="2:28" ht="15.75" x14ac:dyDescent="0.25">
      <c r="H38" s="69"/>
      <c r="I38" s="69"/>
      <c r="K38" s="51" t="s">
        <v>59</v>
      </c>
      <c r="L38" s="52" t="s">
        <v>60</v>
      </c>
      <c r="M38" s="51" t="s">
        <v>61</v>
      </c>
      <c r="N38" s="52" t="s">
        <v>62</v>
      </c>
      <c r="O38" s="51" t="s">
        <v>63</v>
      </c>
      <c r="P38" s="52" t="s">
        <v>64</v>
      </c>
      <c r="Q38" s="51" t="s">
        <v>65</v>
      </c>
      <c r="R38" s="52" t="s">
        <v>66</v>
      </c>
      <c r="S38" s="51" t="s">
        <v>67</v>
      </c>
      <c r="T38" s="52" t="s">
        <v>68</v>
      </c>
      <c r="U38" s="51" t="s">
        <v>69</v>
      </c>
      <c r="V38" s="52" t="s">
        <v>70</v>
      </c>
      <c r="W38" s="53" t="s">
        <v>71</v>
      </c>
      <c r="Y38" s="51" t="s">
        <v>59</v>
      </c>
      <c r="Z38" s="52" t="s">
        <v>60</v>
      </c>
      <c r="AA38" s="51" t="s">
        <v>61</v>
      </c>
      <c r="AB38" s="710"/>
    </row>
    <row r="39" spans="2:28" ht="5.45" customHeight="1" x14ac:dyDescent="0.25">
      <c r="H39" s="69"/>
      <c r="I39" s="69"/>
      <c r="AB39" s="252">
        <f>SUM(Y39:AA39)</f>
        <v>0</v>
      </c>
    </row>
    <row r="40" spans="2:28" x14ac:dyDescent="0.25">
      <c r="H40" s="69"/>
      <c r="I40" s="69"/>
      <c r="K40" s="65">
        <f>IF($I4&lt;=120,IF($I4&lt;=90,IF($I4&lt;=60,IF($I4&lt;=30,IF($I4&gt;=0,K30,0),0),0),0),0)</f>
        <v>0</v>
      </c>
      <c r="L40" s="65">
        <f>IF($I4&lt;=120,IF($I4&lt;=90,IF($I4&lt;=60,IF($I4&lt;=30,IF($I4&gt;=0,L30,0),K30),0),0),0)</f>
        <v>0</v>
      </c>
      <c r="M40" s="65">
        <f>IF($I4&lt;=120,IF($I4&lt;=90,IF($I4&lt;=60,IF($I4&lt;=30,IF($I4&gt;=0,M30,0),L30),K30),0),0)</f>
        <v>0</v>
      </c>
      <c r="N40" s="65">
        <f t="shared" ref="N40:V44" si="20">IF($I4&lt;=120,IF($I4&lt;=90,IF($I4&lt;=60,IF($I4&lt;=30,IF($I4&gt;=0,N30,0),M30),L30),K30),0)</f>
        <v>0</v>
      </c>
      <c r="O40" s="65">
        <f t="shared" si="20"/>
        <v>0</v>
      </c>
      <c r="P40" s="65">
        <f t="shared" si="20"/>
        <v>0</v>
      </c>
      <c r="Q40" s="65">
        <f t="shared" si="20"/>
        <v>0</v>
      </c>
      <c r="R40" s="65">
        <f t="shared" si="20"/>
        <v>0</v>
      </c>
      <c r="S40" s="65">
        <f t="shared" si="20"/>
        <v>0</v>
      </c>
      <c r="T40" s="65">
        <f t="shared" si="20"/>
        <v>0</v>
      </c>
      <c r="U40" s="65">
        <f t="shared" si="20"/>
        <v>0</v>
      </c>
      <c r="V40" s="65">
        <f t="shared" si="20"/>
        <v>0</v>
      </c>
      <c r="W40" s="66">
        <f t="shared" ref="W40" si="21">SUM(K40:V40)</f>
        <v>0</v>
      </c>
      <c r="X40" s="67"/>
      <c r="Y40" s="65">
        <f>IF($I4&lt;=120,IF($I4&lt;=90,IF($I4&lt;=60,IF($I4&lt;=30,IF($I4&gt;=0,0,0),V30),U30),T30),0)</f>
        <v>0</v>
      </c>
      <c r="Z40" s="65">
        <f>IF($I4&lt;=120,IF($I4&lt;=90,IF($I4&lt;=60,IF($I4&lt;=30,IF($I4&gt;=0,0,0),0),V30),U30),0)</f>
        <v>0</v>
      </c>
      <c r="AA40" s="65">
        <f>IF($I4&lt;=120,IF($I4&lt;=90,IF($I4&lt;=60,IF($I4&lt;=30,IF($I4&gt;=0,0,0),0),0),V30),0)</f>
        <v>0</v>
      </c>
      <c r="AB40" s="252">
        <f t="shared" ref="AB40:AB44" si="22">SUM(Y40:AA40)</f>
        <v>0</v>
      </c>
    </row>
    <row r="41" spans="2:28" x14ac:dyDescent="0.25">
      <c r="H41" s="69"/>
      <c r="I41" s="69"/>
      <c r="K41" s="65">
        <f>IF($I5&lt;=120,IF($I5&lt;=90,IF($I5&lt;=60,IF($I5&lt;=30,IF($I5&gt;=0,K31,0),0),0),0),0)</f>
        <v>0</v>
      </c>
      <c r="L41" s="65">
        <f>IF($I5&lt;=120,IF($I5&lt;=90,IF($I5&lt;=60,IF($I5&lt;=30,IF($I5&gt;=0,L31,0),K31),0),0),0)</f>
        <v>0</v>
      </c>
      <c r="M41" s="65">
        <f>IF($I5&lt;=120,IF($I5&lt;=90,IF($I5&lt;=60,IF($I5&lt;=30,IF($I5&gt;=0,M31,0),L31),K31),0),0)</f>
        <v>0</v>
      </c>
      <c r="N41" s="65">
        <f t="shared" si="20"/>
        <v>0</v>
      </c>
      <c r="O41" s="65">
        <f t="shared" si="20"/>
        <v>0</v>
      </c>
      <c r="P41" s="65">
        <f t="shared" si="20"/>
        <v>0</v>
      </c>
      <c r="Q41" s="65">
        <f t="shared" si="20"/>
        <v>0</v>
      </c>
      <c r="R41" s="65">
        <f t="shared" si="20"/>
        <v>0</v>
      </c>
      <c r="S41" s="65">
        <f t="shared" si="20"/>
        <v>0</v>
      </c>
      <c r="T41" s="65">
        <f t="shared" si="20"/>
        <v>0</v>
      </c>
      <c r="U41" s="65">
        <f t="shared" si="20"/>
        <v>0</v>
      </c>
      <c r="V41" s="65">
        <f t="shared" si="20"/>
        <v>0</v>
      </c>
      <c r="W41" s="66">
        <f t="shared" ref="W41:W44" si="23">SUM(K41:V41)</f>
        <v>0</v>
      </c>
      <c r="X41" s="67"/>
      <c r="Y41" s="65">
        <f>IF($I5&lt;=120,IF($I5&lt;=90,IF($I5&lt;=60,IF($I5&lt;=30,IF($I5&gt;=0,0,0),V31),U31),T31),0)</f>
        <v>0</v>
      </c>
      <c r="Z41" s="65">
        <f>IF($I5&lt;=120,IF($I5&lt;=90,IF($I5&lt;=60,IF($I5&lt;=30,IF($I5&gt;=0,0,0),0),V31),U31),0)</f>
        <v>0</v>
      </c>
      <c r="AA41" s="65">
        <f>IF($I5&lt;=120,IF($I5&lt;=90,IF($I5&lt;=60,IF($I5&lt;=30,IF($I5&gt;=0,0,0),0),0),V31),0)</f>
        <v>0</v>
      </c>
      <c r="AB41" s="252">
        <f t="shared" si="22"/>
        <v>0</v>
      </c>
    </row>
    <row r="42" spans="2:28" x14ac:dyDescent="0.25">
      <c r="H42" s="69"/>
      <c r="I42" s="69"/>
      <c r="K42" s="65">
        <f>IF($I6&lt;=120,IF($I6&lt;=90,IF($I6&lt;=60,IF($I6&lt;=30,IF($I6&gt;=0,K32,0),0),0),0),0)</f>
        <v>0</v>
      </c>
      <c r="L42" s="65">
        <f>IF($I6&lt;=120,IF($I6&lt;=90,IF($I6&lt;=60,IF($I6&lt;=30,IF($I6&gt;=0,L32,0),K32),0),0),0)</f>
        <v>0</v>
      </c>
      <c r="M42" s="65">
        <f>IF($I6&lt;=120,IF($I6&lt;=90,IF($I6&lt;=60,IF($I6&lt;=30,IF($I6&gt;=0,M32,0),L32),K32),0),0)</f>
        <v>0</v>
      </c>
      <c r="N42" s="65">
        <f t="shared" si="20"/>
        <v>0</v>
      </c>
      <c r="O42" s="65">
        <f t="shared" si="20"/>
        <v>0</v>
      </c>
      <c r="P42" s="65">
        <f t="shared" si="20"/>
        <v>0</v>
      </c>
      <c r="Q42" s="65">
        <f t="shared" si="20"/>
        <v>0</v>
      </c>
      <c r="R42" s="65">
        <f t="shared" si="20"/>
        <v>0</v>
      </c>
      <c r="S42" s="65">
        <f t="shared" si="20"/>
        <v>0</v>
      </c>
      <c r="T42" s="65">
        <f t="shared" si="20"/>
        <v>0</v>
      </c>
      <c r="U42" s="65">
        <f t="shared" si="20"/>
        <v>0</v>
      </c>
      <c r="V42" s="65">
        <f t="shared" si="20"/>
        <v>0</v>
      </c>
      <c r="W42" s="66">
        <f t="shared" si="23"/>
        <v>0</v>
      </c>
      <c r="X42" s="67"/>
      <c r="Y42" s="65">
        <f>IF($I6&lt;=120,IF($I6&lt;=90,IF($I6&lt;=60,IF($I6&lt;=30,IF($I6&gt;=0,0,0),V32),U32),T32),0)</f>
        <v>0</v>
      </c>
      <c r="Z42" s="65">
        <f>IF($I6&lt;=120,IF($I6&lt;=90,IF($I6&lt;=60,IF($I6&lt;=30,IF($I6&gt;=0,0,0),0),V32),U32),0)</f>
        <v>0</v>
      </c>
      <c r="AA42" s="65">
        <f>IF($I6&lt;=120,IF($I6&lt;=90,IF($I6&lt;=60,IF($I6&lt;=30,IF($I6&gt;=0,0,0),0),0),V32),0)</f>
        <v>0</v>
      </c>
      <c r="AB42" s="252">
        <f t="shared" si="22"/>
        <v>0</v>
      </c>
    </row>
    <row r="43" spans="2:28" x14ac:dyDescent="0.25">
      <c r="H43" s="69"/>
      <c r="I43" s="69"/>
      <c r="K43" s="65">
        <f>IF($I7&lt;=120,IF($I7&lt;=90,IF($I7&lt;=60,IF($I7&lt;=30,IF($I7&gt;=0,K33,0),0),0),0),0)</f>
        <v>0</v>
      </c>
      <c r="L43" s="65">
        <f>IF($I7&lt;=120,IF($I7&lt;=90,IF($I7&lt;=60,IF($I7&lt;=30,IF($I7&gt;=0,L33,0),K33),0),0),0)</f>
        <v>0</v>
      </c>
      <c r="M43" s="65">
        <f>IF($I7&lt;=120,IF($I7&lt;=90,IF($I7&lt;=60,IF($I7&lt;=30,IF($I7&gt;=0,M33,0),L33),K33),0),0)</f>
        <v>0</v>
      </c>
      <c r="N43" s="65">
        <f t="shared" si="20"/>
        <v>0</v>
      </c>
      <c r="O43" s="65">
        <f t="shared" si="20"/>
        <v>0</v>
      </c>
      <c r="P43" s="65">
        <f t="shared" si="20"/>
        <v>0</v>
      </c>
      <c r="Q43" s="65">
        <f t="shared" si="20"/>
        <v>0</v>
      </c>
      <c r="R43" s="65">
        <f t="shared" si="20"/>
        <v>0</v>
      </c>
      <c r="S43" s="65">
        <f t="shared" si="20"/>
        <v>0</v>
      </c>
      <c r="T43" s="65">
        <f t="shared" si="20"/>
        <v>0</v>
      </c>
      <c r="U43" s="65">
        <f t="shared" si="20"/>
        <v>0</v>
      </c>
      <c r="V43" s="65">
        <f t="shared" si="20"/>
        <v>0</v>
      </c>
      <c r="W43" s="66">
        <f t="shared" si="23"/>
        <v>0</v>
      </c>
      <c r="X43" s="67"/>
      <c r="Y43" s="65">
        <f>IF($I7&lt;=120,IF($I7&lt;=90,IF($I7&lt;=60,IF($I7&lt;=30,IF($I7&gt;=0,0,0),V33),U33),T33),0)</f>
        <v>0</v>
      </c>
      <c r="Z43" s="65">
        <f>IF($I7&lt;=120,IF($I7&lt;=90,IF($I7&lt;=60,IF($I7&lt;=30,IF($I7&gt;=0,0,0),0),V33),U33),0)</f>
        <v>0</v>
      </c>
      <c r="AA43" s="65">
        <f>IF($I7&lt;=120,IF($I7&lt;=90,IF($I7&lt;=60,IF($I7&lt;=30,IF($I7&gt;=0,0,0),0),0),V33),0)</f>
        <v>0</v>
      </c>
      <c r="AB43" s="252">
        <f t="shared" si="22"/>
        <v>0</v>
      </c>
    </row>
    <row r="44" spans="2:28" x14ac:dyDescent="0.25">
      <c r="H44" s="69"/>
      <c r="I44" s="69"/>
      <c r="K44" s="65">
        <f>IF($I8&lt;=120,IF($I8&lt;=90,IF($I8&lt;=60,IF($I8&lt;=30,IF($I8&gt;=0,K34,0),0),0),0),0)</f>
        <v>0</v>
      </c>
      <c r="L44" s="65">
        <f>IF($I8&lt;=120,IF($I8&lt;=90,IF($I8&lt;=60,IF($I8&lt;=30,IF($I8&gt;=0,L34,0),K34),0),0),0)</f>
        <v>0</v>
      </c>
      <c r="M44" s="65">
        <f>IF($I8&lt;=120,IF($I8&lt;=90,IF($I8&lt;=60,IF($I8&lt;=30,IF($I8&gt;=0,M34,0),L34),K34),0),0)</f>
        <v>0</v>
      </c>
      <c r="N44" s="65">
        <f t="shared" si="20"/>
        <v>0</v>
      </c>
      <c r="O44" s="65">
        <f t="shared" si="20"/>
        <v>0</v>
      </c>
      <c r="P44" s="65">
        <f t="shared" si="20"/>
        <v>0</v>
      </c>
      <c r="Q44" s="65">
        <f t="shared" si="20"/>
        <v>0</v>
      </c>
      <c r="R44" s="65">
        <f t="shared" si="20"/>
        <v>0</v>
      </c>
      <c r="S44" s="65">
        <f t="shared" si="20"/>
        <v>0</v>
      </c>
      <c r="T44" s="65">
        <f t="shared" si="20"/>
        <v>0</v>
      </c>
      <c r="U44" s="65">
        <f t="shared" si="20"/>
        <v>0</v>
      </c>
      <c r="V44" s="65">
        <f t="shared" si="20"/>
        <v>0</v>
      </c>
      <c r="W44" s="66">
        <f t="shared" si="23"/>
        <v>0</v>
      </c>
      <c r="X44" s="67"/>
      <c r="Y44" s="65">
        <f>IF($I8&lt;=120,IF($I8&lt;=90,IF($I8&lt;=60,IF($I8&lt;=30,IF($I8&gt;=0,0,0),V34),U34),T34),0)</f>
        <v>0</v>
      </c>
      <c r="Z44" s="65">
        <f>IF($I8&lt;=120,IF($I8&lt;=90,IF($I8&lt;=60,IF($I8&lt;=30,IF($I8&gt;=0,0,0),0),V34),U34),0)</f>
        <v>0</v>
      </c>
      <c r="AA44" s="65">
        <f>IF($I8&lt;=120,IF($I8&lt;=90,IF($I8&lt;=60,IF($I8&lt;=30,IF($I8&gt;=0,0,0),0),0),V34),0)</f>
        <v>0</v>
      </c>
      <c r="AB44" s="365">
        <f t="shared" si="22"/>
        <v>0</v>
      </c>
    </row>
    <row r="45" spans="2:28" ht="15.75" x14ac:dyDescent="0.25">
      <c r="H45" s="616" t="s">
        <v>450</v>
      </c>
      <c r="I45" s="616"/>
      <c r="K45" s="375">
        <f>SUM(K40:K44)</f>
        <v>0</v>
      </c>
      <c r="L45" s="375">
        <f t="shared" ref="L45:AB45" si="24">SUM(L40:L44)</f>
        <v>0</v>
      </c>
      <c r="M45" s="375">
        <f t="shared" si="24"/>
        <v>0</v>
      </c>
      <c r="N45" s="375">
        <f t="shared" si="24"/>
        <v>0</v>
      </c>
      <c r="O45" s="375">
        <f t="shared" si="24"/>
        <v>0</v>
      </c>
      <c r="P45" s="375">
        <f t="shared" si="24"/>
        <v>0</v>
      </c>
      <c r="Q45" s="375">
        <f t="shared" si="24"/>
        <v>0</v>
      </c>
      <c r="R45" s="375">
        <f t="shared" si="24"/>
        <v>0</v>
      </c>
      <c r="S45" s="375">
        <f t="shared" si="24"/>
        <v>0</v>
      </c>
      <c r="T45" s="375">
        <f t="shared" si="24"/>
        <v>0</v>
      </c>
      <c r="U45" s="375">
        <f t="shared" si="24"/>
        <v>0</v>
      </c>
      <c r="V45" s="375">
        <f t="shared" si="24"/>
        <v>0</v>
      </c>
      <c r="W45" s="375">
        <f t="shared" si="24"/>
        <v>0</v>
      </c>
      <c r="Y45" s="375">
        <f t="shared" si="24"/>
        <v>0</v>
      </c>
      <c r="Z45" s="375">
        <f t="shared" si="24"/>
        <v>0</v>
      </c>
      <c r="AA45" s="375">
        <f t="shared" si="24"/>
        <v>0</v>
      </c>
      <c r="AB45" s="382">
        <f t="shared" si="24"/>
        <v>0</v>
      </c>
    </row>
    <row r="46" spans="2:28" ht="40.9" customHeight="1" x14ac:dyDescent="0.25">
      <c r="B46" s="621" t="s">
        <v>101</v>
      </c>
      <c r="C46" s="621"/>
      <c r="D46" s="2"/>
      <c r="E46" s="618" t="s">
        <v>73</v>
      </c>
      <c r="F46" s="711" t="s">
        <v>489</v>
      </c>
      <c r="G46" s="618" t="s">
        <v>55</v>
      </c>
      <c r="H46" s="622"/>
      <c r="I46" s="618" t="s">
        <v>58</v>
      </c>
      <c r="J46" s="2"/>
      <c r="K46" s="619" t="s">
        <v>100</v>
      </c>
      <c r="L46" s="619"/>
      <c r="M46" s="619"/>
      <c r="N46" s="619"/>
      <c r="O46" s="619"/>
      <c r="P46" s="619"/>
      <c r="Q46" s="619"/>
      <c r="R46" s="619"/>
      <c r="S46" s="619"/>
      <c r="T46" s="619"/>
      <c r="U46" s="619"/>
      <c r="V46" s="619"/>
      <c r="W46" s="619"/>
      <c r="X46" s="2"/>
      <c r="Y46" s="2"/>
    </row>
    <row r="47" spans="2:28" ht="15.75" x14ac:dyDescent="0.25">
      <c r="B47" s="50" t="s">
        <v>54</v>
      </c>
      <c r="C47" s="50" t="s">
        <v>5</v>
      </c>
      <c r="D47" s="4"/>
      <c r="E47" s="618"/>
      <c r="F47" s="711"/>
      <c r="G47" s="618"/>
      <c r="H47" s="622"/>
      <c r="I47" s="618"/>
      <c r="J47" s="4"/>
      <c r="K47" s="51" t="s">
        <v>59</v>
      </c>
      <c r="L47" s="52" t="s">
        <v>60</v>
      </c>
      <c r="M47" s="51" t="s">
        <v>61</v>
      </c>
      <c r="N47" s="52" t="s">
        <v>62</v>
      </c>
      <c r="O47" s="51" t="s">
        <v>63</v>
      </c>
      <c r="P47" s="52" t="s">
        <v>64</v>
      </c>
      <c r="Q47" s="51" t="s">
        <v>65</v>
      </c>
      <c r="R47" s="52" t="s">
        <v>66</v>
      </c>
      <c r="S47" s="51" t="s">
        <v>67</v>
      </c>
      <c r="T47" s="52" t="s">
        <v>68</v>
      </c>
      <c r="U47" s="51" t="s">
        <v>69</v>
      </c>
      <c r="V47" s="52" t="s">
        <v>70</v>
      </c>
      <c r="W47" s="53" t="s">
        <v>71</v>
      </c>
      <c r="X47" s="4"/>
      <c r="Y47" s="4"/>
    </row>
    <row r="48" spans="2:28" x14ac:dyDescent="0.25">
      <c r="B48" s="49">
        <v>1</v>
      </c>
      <c r="C48" s="59">
        <f>+C4</f>
        <v>0</v>
      </c>
      <c r="E48" s="54">
        <f>+Envoi!D32</f>
        <v>0</v>
      </c>
      <c r="F48" s="54">
        <f>+Envoi!E32</f>
        <v>0</v>
      </c>
      <c r="G48" s="54">
        <f>+Envoi!F32</f>
        <v>0</v>
      </c>
      <c r="H48" s="54"/>
      <c r="I48" s="54">
        <f>+Envoi!J32</f>
        <v>0</v>
      </c>
      <c r="J48" s="59"/>
      <c r="K48" s="56">
        <f>+Envoi!L32</f>
        <v>0</v>
      </c>
      <c r="L48" s="56">
        <f>+Envoi!M32</f>
        <v>0</v>
      </c>
      <c r="M48" s="56">
        <f>+Envoi!N32</f>
        <v>0</v>
      </c>
      <c r="N48" s="56">
        <f>+Envoi!O32</f>
        <v>0</v>
      </c>
      <c r="O48" s="56">
        <f>+Envoi!P32</f>
        <v>0</v>
      </c>
      <c r="P48" s="56">
        <f>+Envoi!Q32</f>
        <v>0</v>
      </c>
      <c r="Q48" s="56">
        <f>+Envoi!R32</f>
        <v>0</v>
      </c>
      <c r="R48" s="56">
        <f>+Envoi!S32</f>
        <v>0</v>
      </c>
      <c r="S48" s="56">
        <f>+Envoi!T32</f>
        <v>0</v>
      </c>
      <c r="T48" s="56">
        <f>+Envoi!U32</f>
        <v>0</v>
      </c>
      <c r="U48" s="56">
        <f>+Envoi!V32</f>
        <v>0</v>
      </c>
      <c r="V48" s="56">
        <f>+Envoi!W32</f>
        <v>0</v>
      </c>
      <c r="W48" s="57">
        <f>SUM(K48:V48)</f>
        <v>0</v>
      </c>
      <c r="X48" s="59"/>
      <c r="Y48" s="59"/>
    </row>
    <row r="49" spans="2:25" x14ac:dyDescent="0.25">
      <c r="B49" s="49">
        <v>2</v>
      </c>
      <c r="C49" s="59">
        <f>+C5</f>
        <v>0</v>
      </c>
      <c r="E49" s="54">
        <f>+Envoi!D33</f>
        <v>0</v>
      </c>
      <c r="F49" s="54">
        <f>+Envoi!E33</f>
        <v>0</v>
      </c>
      <c r="G49" s="54">
        <f>+Envoi!F33</f>
        <v>0</v>
      </c>
      <c r="H49" s="54"/>
      <c r="I49" s="54">
        <f>+Envoi!J33</f>
        <v>0</v>
      </c>
      <c r="J49" s="59"/>
      <c r="K49" s="56">
        <f>+Envoi!L33</f>
        <v>0</v>
      </c>
      <c r="L49" s="56">
        <f>+Envoi!M33</f>
        <v>0</v>
      </c>
      <c r="M49" s="56">
        <f>+Envoi!N33</f>
        <v>0</v>
      </c>
      <c r="N49" s="56">
        <f>+Envoi!O33</f>
        <v>0</v>
      </c>
      <c r="O49" s="56">
        <f>+Envoi!P33</f>
        <v>0</v>
      </c>
      <c r="P49" s="56">
        <f>+Envoi!Q33</f>
        <v>0</v>
      </c>
      <c r="Q49" s="56">
        <f>+Envoi!R33</f>
        <v>0</v>
      </c>
      <c r="R49" s="56">
        <f>+Envoi!S33</f>
        <v>0</v>
      </c>
      <c r="S49" s="56">
        <f>+Envoi!T33</f>
        <v>0</v>
      </c>
      <c r="T49" s="56">
        <f>+Envoi!U33</f>
        <v>0</v>
      </c>
      <c r="U49" s="56">
        <f>+Envoi!V33</f>
        <v>0</v>
      </c>
      <c r="V49" s="56">
        <f>+Envoi!W33</f>
        <v>0</v>
      </c>
      <c r="W49" s="57">
        <f t="shared" ref="W49:W52" si="25">SUM(K49:V49)</f>
        <v>0</v>
      </c>
      <c r="X49" s="59"/>
      <c r="Y49" s="59"/>
    </row>
    <row r="50" spans="2:25" x14ac:dyDescent="0.25">
      <c r="B50" s="49">
        <v>3</v>
      </c>
      <c r="C50" s="59">
        <f>+C6</f>
        <v>0</v>
      </c>
      <c r="E50" s="54">
        <f>+Envoi!D34</f>
        <v>0</v>
      </c>
      <c r="F50" s="54">
        <f>+Envoi!E34</f>
        <v>0</v>
      </c>
      <c r="G50" s="54">
        <f>+Envoi!F34</f>
        <v>0</v>
      </c>
      <c r="H50" s="54"/>
      <c r="I50" s="54">
        <f>+Envoi!J34</f>
        <v>0</v>
      </c>
      <c r="J50" s="59"/>
      <c r="K50" s="56">
        <f>+Envoi!L34</f>
        <v>0</v>
      </c>
      <c r="L50" s="56">
        <f>+Envoi!M34</f>
        <v>0</v>
      </c>
      <c r="M50" s="56">
        <f>+Envoi!N34</f>
        <v>0</v>
      </c>
      <c r="N50" s="56">
        <f>+Envoi!O34</f>
        <v>0</v>
      </c>
      <c r="O50" s="56">
        <f>+Envoi!P34</f>
        <v>0</v>
      </c>
      <c r="P50" s="56">
        <f>+Envoi!Q34</f>
        <v>0</v>
      </c>
      <c r="Q50" s="56">
        <f>+Envoi!R34</f>
        <v>0</v>
      </c>
      <c r="R50" s="56">
        <f>+Envoi!S34</f>
        <v>0</v>
      </c>
      <c r="S50" s="56">
        <f>+Envoi!T34</f>
        <v>0</v>
      </c>
      <c r="T50" s="56">
        <f>+Envoi!U34</f>
        <v>0</v>
      </c>
      <c r="U50" s="56">
        <f>+Envoi!V34</f>
        <v>0</v>
      </c>
      <c r="V50" s="56">
        <f>+Envoi!W34</f>
        <v>0</v>
      </c>
      <c r="W50" s="57">
        <f t="shared" si="25"/>
        <v>0</v>
      </c>
      <c r="X50" s="59"/>
      <c r="Y50" s="59"/>
    </row>
    <row r="51" spans="2:25" x14ac:dyDescent="0.25">
      <c r="B51" s="49">
        <v>4</v>
      </c>
      <c r="C51" s="59">
        <f>+C7</f>
        <v>0</v>
      </c>
      <c r="E51" s="54">
        <f>+Envoi!D35</f>
        <v>0</v>
      </c>
      <c r="F51" s="54">
        <f>+Envoi!E35</f>
        <v>0</v>
      </c>
      <c r="G51" s="54">
        <f>+Envoi!F35</f>
        <v>0</v>
      </c>
      <c r="H51" s="54"/>
      <c r="I51" s="54">
        <f>+Envoi!J35</f>
        <v>0</v>
      </c>
      <c r="J51" s="59"/>
      <c r="K51" s="56">
        <f>+Envoi!L35</f>
        <v>0</v>
      </c>
      <c r="L51" s="56">
        <f>+Envoi!M35</f>
        <v>0</v>
      </c>
      <c r="M51" s="56">
        <f>+Envoi!N35</f>
        <v>0</v>
      </c>
      <c r="N51" s="56">
        <f>+Envoi!O35</f>
        <v>0</v>
      </c>
      <c r="O51" s="56">
        <f>+Envoi!P35</f>
        <v>0</v>
      </c>
      <c r="P51" s="56">
        <f>+Envoi!Q35</f>
        <v>0</v>
      </c>
      <c r="Q51" s="56">
        <f>+Envoi!R35</f>
        <v>0</v>
      </c>
      <c r="R51" s="56">
        <f>+Envoi!S35</f>
        <v>0</v>
      </c>
      <c r="S51" s="56">
        <f>+Envoi!T35</f>
        <v>0</v>
      </c>
      <c r="T51" s="56">
        <f>+Envoi!U35</f>
        <v>0</v>
      </c>
      <c r="U51" s="56">
        <f>+Envoi!V35</f>
        <v>0</v>
      </c>
      <c r="V51" s="56">
        <f>+Envoi!W35</f>
        <v>0</v>
      </c>
      <c r="W51" s="57">
        <f t="shared" si="25"/>
        <v>0</v>
      </c>
      <c r="X51" s="59"/>
      <c r="Y51" s="59"/>
    </row>
    <row r="52" spans="2:25" x14ac:dyDescent="0.25">
      <c r="B52" s="49">
        <v>5</v>
      </c>
      <c r="C52" s="59">
        <f>+C8</f>
        <v>0</v>
      </c>
      <c r="E52" s="54">
        <f>+Envoi!D36</f>
        <v>0</v>
      </c>
      <c r="F52" s="54">
        <f>+Envoi!E36</f>
        <v>0</v>
      </c>
      <c r="G52" s="54">
        <f>+Envoi!F36</f>
        <v>0</v>
      </c>
      <c r="H52" s="54"/>
      <c r="I52" s="54">
        <f>+Envoi!J36</f>
        <v>0</v>
      </c>
      <c r="J52" s="59"/>
      <c r="K52" s="56">
        <f>+Envoi!L36</f>
        <v>0</v>
      </c>
      <c r="L52" s="56">
        <f>+Envoi!M36</f>
        <v>0</v>
      </c>
      <c r="M52" s="56">
        <f>+Envoi!N36</f>
        <v>0</v>
      </c>
      <c r="N52" s="56">
        <f>+Envoi!O36</f>
        <v>0</v>
      </c>
      <c r="O52" s="56">
        <f>+Envoi!P36</f>
        <v>0</v>
      </c>
      <c r="P52" s="56">
        <f>+Envoi!Q36</f>
        <v>0</v>
      </c>
      <c r="Q52" s="56">
        <f>+Envoi!R36</f>
        <v>0</v>
      </c>
      <c r="R52" s="56">
        <f>+Envoi!S36</f>
        <v>0</v>
      </c>
      <c r="S52" s="56">
        <f>+Envoi!T36</f>
        <v>0</v>
      </c>
      <c r="T52" s="56">
        <f>+Envoi!U36</f>
        <v>0</v>
      </c>
      <c r="U52" s="56">
        <f>+Envoi!V36</f>
        <v>0</v>
      </c>
      <c r="V52" s="56">
        <f>+Envoi!W36</f>
        <v>0</v>
      </c>
      <c r="W52" s="57">
        <f t="shared" si="25"/>
        <v>0</v>
      </c>
      <c r="X52" s="59"/>
      <c r="Y52" s="59"/>
    </row>
    <row r="53" spans="2:25" x14ac:dyDescent="0.25">
      <c r="H53" s="69"/>
      <c r="I53" s="69"/>
    </row>
    <row r="54" spans="2:25" ht="24" customHeight="1" x14ac:dyDescent="0.25">
      <c r="H54" s="713" t="s">
        <v>101</v>
      </c>
      <c r="I54" s="713"/>
      <c r="K54" s="694" t="s">
        <v>98</v>
      </c>
      <c r="L54" s="694"/>
      <c r="M54" s="694"/>
      <c r="N54" s="694"/>
      <c r="O54" s="694"/>
      <c r="P54" s="694"/>
      <c r="Q54" s="694"/>
      <c r="R54" s="694"/>
      <c r="S54" s="694"/>
      <c r="T54" s="694"/>
      <c r="U54" s="694"/>
      <c r="V54" s="694"/>
      <c r="W54" s="694"/>
    </row>
    <row r="55" spans="2:25" ht="15.75" x14ac:dyDescent="0.25">
      <c r="H55" s="50" t="s">
        <v>54</v>
      </c>
      <c r="I55" s="68" t="s">
        <v>5</v>
      </c>
      <c r="K55" s="51" t="s">
        <v>59</v>
      </c>
      <c r="L55" s="52" t="s">
        <v>60</v>
      </c>
      <c r="M55" s="51" t="s">
        <v>61</v>
      </c>
      <c r="N55" s="52" t="s">
        <v>62</v>
      </c>
      <c r="O55" s="51" t="s">
        <v>63</v>
      </c>
      <c r="P55" s="52" t="s">
        <v>64</v>
      </c>
      <c r="Q55" s="51" t="s">
        <v>65</v>
      </c>
      <c r="R55" s="52" t="s">
        <v>66</v>
      </c>
      <c r="S55" s="51" t="s">
        <v>67</v>
      </c>
      <c r="T55" s="52" t="s">
        <v>68</v>
      </c>
      <c r="U55" s="51" t="s">
        <v>69</v>
      </c>
      <c r="V55" s="52" t="s">
        <v>70</v>
      </c>
      <c r="W55" s="53" t="s">
        <v>71</v>
      </c>
    </row>
    <row r="56" spans="2:25" x14ac:dyDescent="0.25">
      <c r="H56" s="49">
        <v>1</v>
      </c>
      <c r="I56" s="70">
        <f>+C48</f>
        <v>0</v>
      </c>
      <c r="K56" s="56">
        <f>+K48*$E48</f>
        <v>0</v>
      </c>
      <c r="L56" s="56">
        <f t="shared" ref="L56:V57" si="26">+L48*$E48</f>
        <v>0</v>
      </c>
      <c r="M56" s="56">
        <f t="shared" si="26"/>
        <v>0</v>
      </c>
      <c r="N56" s="56">
        <f t="shared" si="26"/>
        <v>0</v>
      </c>
      <c r="O56" s="56">
        <f t="shared" si="26"/>
        <v>0</v>
      </c>
      <c r="P56" s="56">
        <f t="shared" si="26"/>
        <v>0</v>
      </c>
      <c r="Q56" s="56">
        <f t="shared" si="26"/>
        <v>0</v>
      </c>
      <c r="R56" s="56">
        <f t="shared" si="26"/>
        <v>0</v>
      </c>
      <c r="S56" s="56">
        <f t="shared" si="26"/>
        <v>0</v>
      </c>
      <c r="T56" s="56">
        <f t="shared" si="26"/>
        <v>0</v>
      </c>
      <c r="U56" s="56">
        <f t="shared" si="26"/>
        <v>0</v>
      </c>
      <c r="V56" s="56">
        <f t="shared" si="26"/>
        <v>0</v>
      </c>
      <c r="W56" s="55">
        <f>SUM(K56:V56)</f>
        <v>0</v>
      </c>
    </row>
    <row r="57" spans="2:25" x14ac:dyDescent="0.25">
      <c r="H57" s="49">
        <v>2</v>
      </c>
      <c r="I57" s="70">
        <f>+C49</f>
        <v>0</v>
      </c>
      <c r="K57" s="56">
        <f>+K49*$E49</f>
        <v>0</v>
      </c>
      <c r="L57" s="56">
        <f t="shared" si="26"/>
        <v>0</v>
      </c>
      <c r="M57" s="56">
        <f t="shared" si="26"/>
        <v>0</v>
      </c>
      <c r="N57" s="56">
        <f t="shared" si="26"/>
        <v>0</v>
      </c>
      <c r="O57" s="56">
        <f t="shared" si="26"/>
        <v>0</v>
      </c>
      <c r="P57" s="56">
        <f t="shared" si="26"/>
        <v>0</v>
      </c>
      <c r="Q57" s="56">
        <f t="shared" si="26"/>
        <v>0</v>
      </c>
      <c r="R57" s="56">
        <f t="shared" si="26"/>
        <v>0</v>
      </c>
      <c r="S57" s="56">
        <f t="shared" si="26"/>
        <v>0</v>
      </c>
      <c r="T57" s="56">
        <f t="shared" si="26"/>
        <v>0</v>
      </c>
      <c r="U57" s="56">
        <f t="shared" si="26"/>
        <v>0</v>
      </c>
      <c r="V57" s="56">
        <f t="shared" si="26"/>
        <v>0</v>
      </c>
      <c r="W57" s="55">
        <f t="shared" ref="W57:W60" si="27">SUM(K57:V57)</f>
        <v>0</v>
      </c>
    </row>
    <row r="58" spans="2:25" x14ac:dyDescent="0.25">
      <c r="H58" s="49">
        <v>3</v>
      </c>
      <c r="I58" s="70">
        <f>+C50</f>
        <v>0</v>
      </c>
      <c r="K58" s="56">
        <f t="shared" ref="K58:V60" si="28">+K50*$E50</f>
        <v>0</v>
      </c>
      <c r="L58" s="56">
        <f t="shared" si="28"/>
        <v>0</v>
      </c>
      <c r="M58" s="56">
        <f t="shared" si="28"/>
        <v>0</v>
      </c>
      <c r="N58" s="56">
        <f t="shared" si="28"/>
        <v>0</v>
      </c>
      <c r="O58" s="56">
        <f t="shared" si="28"/>
        <v>0</v>
      </c>
      <c r="P58" s="56">
        <f t="shared" si="28"/>
        <v>0</v>
      </c>
      <c r="Q58" s="56">
        <f t="shared" si="28"/>
        <v>0</v>
      </c>
      <c r="R58" s="56">
        <f t="shared" si="28"/>
        <v>0</v>
      </c>
      <c r="S58" s="56">
        <f t="shared" si="28"/>
        <v>0</v>
      </c>
      <c r="T58" s="56">
        <f t="shared" si="28"/>
        <v>0</v>
      </c>
      <c r="U58" s="56">
        <f t="shared" si="28"/>
        <v>0</v>
      </c>
      <c r="V58" s="56">
        <f t="shared" si="28"/>
        <v>0</v>
      </c>
      <c r="W58" s="55">
        <f t="shared" si="27"/>
        <v>0</v>
      </c>
    </row>
    <row r="59" spans="2:25" x14ac:dyDescent="0.25">
      <c r="H59" s="49">
        <v>4</v>
      </c>
      <c r="I59" s="70">
        <f>+C51</f>
        <v>0</v>
      </c>
      <c r="K59" s="56">
        <f t="shared" si="28"/>
        <v>0</v>
      </c>
      <c r="L59" s="56">
        <f t="shared" si="28"/>
        <v>0</v>
      </c>
      <c r="M59" s="56">
        <f t="shared" si="28"/>
        <v>0</v>
      </c>
      <c r="N59" s="56">
        <f t="shared" si="28"/>
        <v>0</v>
      </c>
      <c r="O59" s="56">
        <f t="shared" si="28"/>
        <v>0</v>
      </c>
      <c r="P59" s="56">
        <f t="shared" si="28"/>
        <v>0</v>
      </c>
      <c r="Q59" s="56">
        <f t="shared" si="28"/>
        <v>0</v>
      </c>
      <c r="R59" s="56">
        <f t="shared" si="28"/>
        <v>0</v>
      </c>
      <c r="S59" s="56">
        <f t="shared" si="28"/>
        <v>0</v>
      </c>
      <c r="T59" s="56">
        <f t="shared" si="28"/>
        <v>0</v>
      </c>
      <c r="U59" s="56">
        <f t="shared" si="28"/>
        <v>0</v>
      </c>
      <c r="V59" s="56">
        <f t="shared" si="28"/>
        <v>0</v>
      </c>
      <c r="W59" s="55">
        <f t="shared" si="27"/>
        <v>0</v>
      </c>
    </row>
    <row r="60" spans="2:25" x14ac:dyDescent="0.25">
      <c r="H60" s="49">
        <v>5</v>
      </c>
      <c r="I60" s="70">
        <f>+C52</f>
        <v>0</v>
      </c>
      <c r="K60" s="56">
        <f t="shared" si="28"/>
        <v>0</v>
      </c>
      <c r="L60" s="56">
        <f t="shared" si="28"/>
        <v>0</v>
      </c>
      <c r="M60" s="56">
        <f t="shared" si="28"/>
        <v>0</v>
      </c>
      <c r="N60" s="56">
        <f t="shared" si="28"/>
        <v>0</v>
      </c>
      <c r="O60" s="56">
        <f t="shared" si="28"/>
        <v>0</v>
      </c>
      <c r="P60" s="56">
        <f t="shared" si="28"/>
        <v>0</v>
      </c>
      <c r="Q60" s="56">
        <f t="shared" si="28"/>
        <v>0</v>
      </c>
      <c r="R60" s="56">
        <f t="shared" si="28"/>
        <v>0</v>
      </c>
      <c r="S60" s="56">
        <f t="shared" si="28"/>
        <v>0</v>
      </c>
      <c r="T60" s="56">
        <f t="shared" si="28"/>
        <v>0</v>
      </c>
      <c r="U60" s="56">
        <f t="shared" si="28"/>
        <v>0</v>
      </c>
      <c r="V60" s="56">
        <f t="shared" si="28"/>
        <v>0</v>
      </c>
      <c r="W60" s="55">
        <f t="shared" si="27"/>
        <v>0</v>
      </c>
    </row>
    <row r="61" spans="2:25" ht="15.75" x14ac:dyDescent="0.25">
      <c r="H61" s="616" t="s">
        <v>102</v>
      </c>
      <c r="I61" s="616"/>
      <c r="K61" s="57">
        <f>SUM(K56:K60)</f>
        <v>0</v>
      </c>
      <c r="L61" s="57">
        <f t="shared" ref="L61:V61" si="29">SUM(L56:L60)</f>
        <v>0</v>
      </c>
      <c r="M61" s="57">
        <f t="shared" si="29"/>
        <v>0</v>
      </c>
      <c r="N61" s="57">
        <f t="shared" si="29"/>
        <v>0</v>
      </c>
      <c r="O61" s="57">
        <f t="shared" si="29"/>
        <v>0</v>
      </c>
      <c r="P61" s="57">
        <f t="shared" si="29"/>
        <v>0</v>
      </c>
      <c r="Q61" s="57">
        <f t="shared" si="29"/>
        <v>0</v>
      </c>
      <c r="R61" s="57">
        <f t="shared" si="29"/>
        <v>0</v>
      </c>
      <c r="S61" s="57">
        <f t="shared" si="29"/>
        <v>0</v>
      </c>
      <c r="T61" s="57">
        <f t="shared" si="29"/>
        <v>0</v>
      </c>
      <c r="U61" s="57">
        <f t="shared" si="29"/>
        <v>0</v>
      </c>
      <c r="V61" s="57">
        <f t="shared" si="29"/>
        <v>0</v>
      </c>
      <c r="W61" s="55">
        <f>SUM(W56:W60)</f>
        <v>0</v>
      </c>
    </row>
    <row r="62" spans="2:25" x14ac:dyDescent="0.25">
      <c r="H62" s="69"/>
      <c r="I62" s="69"/>
    </row>
    <row r="63" spans="2:25" ht="27.6" customHeight="1" x14ac:dyDescent="0.25">
      <c r="H63" s="714" t="s">
        <v>101</v>
      </c>
      <c r="I63" s="714"/>
      <c r="K63" s="700" t="s">
        <v>75</v>
      </c>
      <c r="L63" s="700"/>
      <c r="M63" s="700"/>
      <c r="N63" s="700"/>
      <c r="O63" s="700"/>
      <c r="P63" s="700"/>
      <c r="Q63" s="700"/>
      <c r="R63" s="700"/>
      <c r="S63" s="700"/>
      <c r="T63" s="700"/>
      <c r="U63" s="700"/>
      <c r="V63" s="700"/>
      <c r="W63" s="700"/>
    </row>
    <row r="64" spans="2:25" ht="15.75" x14ac:dyDescent="0.25">
      <c r="H64" s="50" t="s">
        <v>54</v>
      </c>
      <c r="I64" s="68" t="s">
        <v>5</v>
      </c>
      <c r="K64" s="51" t="s">
        <v>59</v>
      </c>
      <c r="L64" s="52" t="s">
        <v>60</v>
      </c>
      <c r="M64" s="51" t="s">
        <v>61</v>
      </c>
      <c r="N64" s="52" t="s">
        <v>62</v>
      </c>
      <c r="O64" s="51" t="s">
        <v>63</v>
      </c>
      <c r="P64" s="52" t="s">
        <v>64</v>
      </c>
      <c r="Q64" s="51" t="s">
        <v>65</v>
      </c>
      <c r="R64" s="52" t="s">
        <v>66</v>
      </c>
      <c r="S64" s="51" t="s">
        <v>67</v>
      </c>
      <c r="T64" s="52" t="s">
        <v>68</v>
      </c>
      <c r="U64" s="51" t="s">
        <v>69</v>
      </c>
      <c r="V64" s="52" t="s">
        <v>70</v>
      </c>
      <c r="W64" s="53" t="s">
        <v>71</v>
      </c>
    </row>
    <row r="65" spans="8:23" x14ac:dyDescent="0.25">
      <c r="H65" s="49">
        <v>1</v>
      </c>
      <c r="I65" s="70">
        <f>+I56</f>
        <v>0</v>
      </c>
      <c r="K65" s="56">
        <f>+K56*$G48/100</f>
        <v>0</v>
      </c>
      <c r="L65" s="56">
        <f t="shared" ref="L65:V65" si="30">+L56*$G48/100</f>
        <v>0</v>
      </c>
      <c r="M65" s="56">
        <f t="shared" si="30"/>
        <v>0</v>
      </c>
      <c r="N65" s="56">
        <f t="shared" si="30"/>
        <v>0</v>
      </c>
      <c r="O65" s="56">
        <f t="shared" si="30"/>
        <v>0</v>
      </c>
      <c r="P65" s="56">
        <f t="shared" si="30"/>
        <v>0</v>
      </c>
      <c r="Q65" s="56">
        <f t="shared" si="30"/>
        <v>0</v>
      </c>
      <c r="R65" s="56">
        <f t="shared" si="30"/>
        <v>0</v>
      </c>
      <c r="S65" s="56">
        <f t="shared" si="30"/>
        <v>0</v>
      </c>
      <c r="T65" s="56">
        <f t="shared" si="30"/>
        <v>0</v>
      </c>
      <c r="U65" s="56">
        <f t="shared" si="30"/>
        <v>0</v>
      </c>
      <c r="V65" s="56">
        <f t="shared" si="30"/>
        <v>0</v>
      </c>
      <c r="W65" s="55">
        <f>SUM(K65:V65)</f>
        <v>0</v>
      </c>
    </row>
    <row r="66" spans="8:23" x14ac:dyDescent="0.25">
      <c r="H66" s="49">
        <v>2</v>
      </c>
      <c r="I66" s="70">
        <f t="shared" ref="I66:I69" si="31">+I57</f>
        <v>0</v>
      </c>
      <c r="K66" s="56">
        <f t="shared" ref="K66:V69" si="32">+K57*$G49/100</f>
        <v>0</v>
      </c>
      <c r="L66" s="56">
        <f t="shared" si="32"/>
        <v>0</v>
      </c>
      <c r="M66" s="56">
        <f t="shared" si="32"/>
        <v>0</v>
      </c>
      <c r="N66" s="56">
        <f t="shared" si="32"/>
        <v>0</v>
      </c>
      <c r="O66" s="56">
        <f t="shared" si="32"/>
        <v>0</v>
      </c>
      <c r="P66" s="56">
        <f t="shared" si="32"/>
        <v>0</v>
      </c>
      <c r="Q66" s="56">
        <f t="shared" si="32"/>
        <v>0</v>
      </c>
      <c r="R66" s="56">
        <f t="shared" si="32"/>
        <v>0</v>
      </c>
      <c r="S66" s="56">
        <f t="shared" si="32"/>
        <v>0</v>
      </c>
      <c r="T66" s="56">
        <f t="shared" si="32"/>
        <v>0</v>
      </c>
      <c r="U66" s="56">
        <f t="shared" si="32"/>
        <v>0</v>
      </c>
      <c r="V66" s="56">
        <f t="shared" si="32"/>
        <v>0</v>
      </c>
      <c r="W66" s="55">
        <f t="shared" ref="W66:W69" si="33">SUM(K66:V66)</f>
        <v>0</v>
      </c>
    </row>
    <row r="67" spans="8:23" x14ac:dyDescent="0.25">
      <c r="H67" s="49">
        <v>3</v>
      </c>
      <c r="I67" s="70">
        <f t="shared" si="31"/>
        <v>0</v>
      </c>
      <c r="K67" s="56">
        <f t="shared" si="32"/>
        <v>0</v>
      </c>
      <c r="L67" s="56">
        <f t="shared" si="32"/>
        <v>0</v>
      </c>
      <c r="M67" s="56">
        <f t="shared" si="32"/>
        <v>0</v>
      </c>
      <c r="N67" s="56">
        <f t="shared" si="32"/>
        <v>0</v>
      </c>
      <c r="O67" s="56">
        <f t="shared" si="32"/>
        <v>0</v>
      </c>
      <c r="P67" s="56">
        <f t="shared" si="32"/>
        <v>0</v>
      </c>
      <c r="Q67" s="56">
        <f t="shared" si="32"/>
        <v>0</v>
      </c>
      <c r="R67" s="56">
        <f t="shared" si="32"/>
        <v>0</v>
      </c>
      <c r="S67" s="56">
        <f t="shared" si="32"/>
        <v>0</v>
      </c>
      <c r="T67" s="56">
        <f t="shared" si="32"/>
        <v>0</v>
      </c>
      <c r="U67" s="56">
        <f t="shared" si="32"/>
        <v>0</v>
      </c>
      <c r="V67" s="56">
        <f t="shared" si="32"/>
        <v>0</v>
      </c>
      <c r="W67" s="55">
        <f t="shared" si="33"/>
        <v>0</v>
      </c>
    </row>
    <row r="68" spans="8:23" x14ac:dyDescent="0.25">
      <c r="H68" s="49">
        <v>4</v>
      </c>
      <c r="I68" s="70">
        <f t="shared" si="31"/>
        <v>0</v>
      </c>
      <c r="K68" s="56">
        <f t="shared" si="32"/>
        <v>0</v>
      </c>
      <c r="L68" s="56">
        <f t="shared" si="32"/>
        <v>0</v>
      </c>
      <c r="M68" s="56">
        <f t="shared" si="32"/>
        <v>0</v>
      </c>
      <c r="N68" s="56">
        <f t="shared" si="32"/>
        <v>0</v>
      </c>
      <c r="O68" s="56">
        <f t="shared" si="32"/>
        <v>0</v>
      </c>
      <c r="P68" s="56">
        <f t="shared" si="32"/>
        <v>0</v>
      </c>
      <c r="Q68" s="56">
        <f t="shared" si="32"/>
        <v>0</v>
      </c>
      <c r="R68" s="56">
        <f t="shared" si="32"/>
        <v>0</v>
      </c>
      <c r="S68" s="56">
        <f t="shared" si="32"/>
        <v>0</v>
      </c>
      <c r="T68" s="56">
        <f t="shared" si="32"/>
        <v>0</v>
      </c>
      <c r="U68" s="56">
        <f t="shared" si="32"/>
        <v>0</v>
      </c>
      <c r="V68" s="56">
        <f t="shared" si="32"/>
        <v>0</v>
      </c>
      <c r="W68" s="55">
        <f t="shared" si="33"/>
        <v>0</v>
      </c>
    </row>
    <row r="69" spans="8:23" x14ac:dyDescent="0.25">
      <c r="H69" s="49">
        <v>5</v>
      </c>
      <c r="I69" s="70">
        <f t="shared" si="31"/>
        <v>0</v>
      </c>
      <c r="K69" s="56">
        <f t="shared" si="32"/>
        <v>0</v>
      </c>
      <c r="L69" s="56">
        <f t="shared" si="32"/>
        <v>0</v>
      </c>
      <c r="M69" s="56">
        <f t="shared" si="32"/>
        <v>0</v>
      </c>
      <c r="N69" s="56">
        <f t="shared" si="32"/>
        <v>0</v>
      </c>
      <c r="O69" s="56">
        <f t="shared" si="32"/>
        <v>0</v>
      </c>
      <c r="P69" s="56">
        <f t="shared" si="32"/>
        <v>0</v>
      </c>
      <c r="Q69" s="56">
        <f t="shared" si="32"/>
        <v>0</v>
      </c>
      <c r="R69" s="56">
        <f t="shared" si="32"/>
        <v>0</v>
      </c>
      <c r="S69" s="56">
        <f t="shared" si="32"/>
        <v>0</v>
      </c>
      <c r="T69" s="56">
        <f t="shared" si="32"/>
        <v>0</v>
      </c>
      <c r="U69" s="56">
        <f t="shared" si="32"/>
        <v>0</v>
      </c>
      <c r="V69" s="56">
        <f t="shared" si="32"/>
        <v>0</v>
      </c>
      <c r="W69" s="55">
        <f t="shared" si="33"/>
        <v>0</v>
      </c>
    </row>
    <row r="70" spans="8:23" ht="15.75" x14ac:dyDescent="0.25">
      <c r="H70" s="616" t="s">
        <v>79</v>
      </c>
      <c r="I70" s="616"/>
      <c r="K70" s="57">
        <f>SUM(K65:K69)</f>
        <v>0</v>
      </c>
      <c r="L70" s="57">
        <f t="shared" ref="L70:V70" si="34">SUM(L65:L69)</f>
        <v>0</v>
      </c>
      <c r="M70" s="57">
        <f t="shared" si="34"/>
        <v>0</v>
      </c>
      <c r="N70" s="57">
        <f t="shared" si="34"/>
        <v>0</v>
      </c>
      <c r="O70" s="57">
        <f t="shared" si="34"/>
        <v>0</v>
      </c>
      <c r="P70" s="57">
        <f t="shared" si="34"/>
        <v>0</v>
      </c>
      <c r="Q70" s="57">
        <f t="shared" si="34"/>
        <v>0</v>
      </c>
      <c r="R70" s="57">
        <f t="shared" si="34"/>
        <v>0</v>
      </c>
      <c r="S70" s="57">
        <f t="shared" si="34"/>
        <v>0</v>
      </c>
      <c r="T70" s="57">
        <f t="shared" si="34"/>
        <v>0</v>
      </c>
      <c r="U70" s="57">
        <f t="shared" si="34"/>
        <v>0</v>
      </c>
      <c r="V70" s="57">
        <f t="shared" si="34"/>
        <v>0</v>
      </c>
      <c r="W70" s="55">
        <f>SUM(W65:W69)</f>
        <v>0</v>
      </c>
    </row>
    <row r="71" spans="8:23" x14ac:dyDescent="0.25">
      <c r="H71" s="69"/>
      <c r="I71" s="69"/>
    </row>
    <row r="72" spans="8:23" ht="24" customHeight="1" x14ac:dyDescent="0.25">
      <c r="H72" s="712" t="s">
        <v>101</v>
      </c>
      <c r="I72" s="712"/>
      <c r="K72" s="672" t="s">
        <v>99</v>
      </c>
      <c r="L72" s="672"/>
      <c r="M72" s="672"/>
      <c r="N72" s="672"/>
      <c r="O72" s="672"/>
      <c r="P72" s="672"/>
      <c r="Q72" s="672"/>
      <c r="R72" s="672"/>
      <c r="S72" s="672"/>
      <c r="T72" s="672"/>
      <c r="U72" s="672"/>
      <c r="V72" s="672"/>
      <c r="W72" s="672"/>
    </row>
    <row r="73" spans="8:23" ht="15.75" x14ac:dyDescent="0.25">
      <c r="H73" s="50" t="s">
        <v>54</v>
      </c>
      <c r="I73" s="68" t="s">
        <v>5</v>
      </c>
      <c r="K73" s="51" t="s">
        <v>59</v>
      </c>
      <c r="L73" s="52" t="s">
        <v>60</v>
      </c>
      <c r="M73" s="51" t="s">
        <v>61</v>
      </c>
      <c r="N73" s="52" t="s">
        <v>62</v>
      </c>
      <c r="O73" s="51" t="s">
        <v>63</v>
      </c>
      <c r="P73" s="52" t="s">
        <v>64</v>
      </c>
      <c r="Q73" s="51" t="s">
        <v>65</v>
      </c>
      <c r="R73" s="52" t="s">
        <v>66</v>
      </c>
      <c r="S73" s="51" t="s">
        <v>67</v>
      </c>
      <c r="T73" s="52" t="s">
        <v>68</v>
      </c>
      <c r="U73" s="51" t="s">
        <v>69</v>
      </c>
      <c r="V73" s="52" t="s">
        <v>70</v>
      </c>
      <c r="W73" s="53" t="s">
        <v>71</v>
      </c>
    </row>
    <row r="74" spans="8:23" x14ac:dyDescent="0.25">
      <c r="H74" s="49">
        <v>1</v>
      </c>
      <c r="I74" s="70">
        <f>+I65</f>
        <v>0</v>
      </c>
      <c r="K74" s="56">
        <f>+K56+K65</f>
        <v>0</v>
      </c>
      <c r="L74" s="56">
        <f t="shared" ref="L74:V78" si="35">+L56+L65</f>
        <v>0</v>
      </c>
      <c r="M74" s="56">
        <f t="shared" si="35"/>
        <v>0</v>
      </c>
      <c r="N74" s="56">
        <f t="shared" si="35"/>
        <v>0</v>
      </c>
      <c r="O74" s="56">
        <f t="shared" si="35"/>
        <v>0</v>
      </c>
      <c r="P74" s="56">
        <f t="shared" si="35"/>
        <v>0</v>
      </c>
      <c r="Q74" s="56">
        <f t="shared" si="35"/>
        <v>0</v>
      </c>
      <c r="R74" s="56">
        <f t="shared" si="35"/>
        <v>0</v>
      </c>
      <c r="S74" s="56">
        <f t="shared" si="35"/>
        <v>0</v>
      </c>
      <c r="T74" s="56">
        <f t="shared" si="35"/>
        <v>0</v>
      </c>
      <c r="U74" s="56">
        <f t="shared" si="35"/>
        <v>0</v>
      </c>
      <c r="V74" s="56">
        <f t="shared" si="35"/>
        <v>0</v>
      </c>
      <c r="W74" s="55">
        <f>SUM(K74:V74)</f>
        <v>0</v>
      </c>
    </row>
    <row r="75" spans="8:23" x14ac:dyDescent="0.25">
      <c r="H75" s="49">
        <v>2</v>
      </c>
      <c r="I75" s="70">
        <f t="shared" ref="I75:I78" si="36">+I66</f>
        <v>0</v>
      </c>
      <c r="K75" s="56">
        <f>+K57+K66</f>
        <v>0</v>
      </c>
      <c r="L75" s="56">
        <f t="shared" si="35"/>
        <v>0</v>
      </c>
      <c r="M75" s="56">
        <f t="shared" si="35"/>
        <v>0</v>
      </c>
      <c r="N75" s="56">
        <f t="shared" si="35"/>
        <v>0</v>
      </c>
      <c r="O75" s="56">
        <f t="shared" si="35"/>
        <v>0</v>
      </c>
      <c r="P75" s="56">
        <f t="shared" si="35"/>
        <v>0</v>
      </c>
      <c r="Q75" s="56">
        <f t="shared" si="35"/>
        <v>0</v>
      </c>
      <c r="R75" s="56">
        <f t="shared" si="35"/>
        <v>0</v>
      </c>
      <c r="S75" s="56">
        <f t="shared" si="35"/>
        <v>0</v>
      </c>
      <c r="T75" s="56">
        <f t="shared" si="35"/>
        <v>0</v>
      </c>
      <c r="U75" s="56">
        <f t="shared" si="35"/>
        <v>0</v>
      </c>
      <c r="V75" s="56">
        <f t="shared" si="35"/>
        <v>0</v>
      </c>
      <c r="W75" s="55">
        <f t="shared" ref="W75:W78" si="37">SUM(K75:V75)</f>
        <v>0</v>
      </c>
    </row>
    <row r="76" spans="8:23" x14ac:dyDescent="0.25">
      <c r="H76" s="49">
        <v>3</v>
      </c>
      <c r="I76" s="70">
        <f t="shared" si="36"/>
        <v>0</v>
      </c>
      <c r="K76" s="56">
        <f>+K58+K67</f>
        <v>0</v>
      </c>
      <c r="L76" s="56">
        <f t="shared" si="35"/>
        <v>0</v>
      </c>
      <c r="M76" s="56">
        <f t="shared" si="35"/>
        <v>0</v>
      </c>
      <c r="N76" s="56">
        <f t="shared" si="35"/>
        <v>0</v>
      </c>
      <c r="O76" s="56">
        <f t="shared" si="35"/>
        <v>0</v>
      </c>
      <c r="P76" s="56">
        <f t="shared" si="35"/>
        <v>0</v>
      </c>
      <c r="Q76" s="56">
        <f t="shared" si="35"/>
        <v>0</v>
      </c>
      <c r="R76" s="56">
        <f t="shared" si="35"/>
        <v>0</v>
      </c>
      <c r="S76" s="56">
        <f t="shared" si="35"/>
        <v>0</v>
      </c>
      <c r="T76" s="56">
        <f t="shared" si="35"/>
        <v>0</v>
      </c>
      <c r="U76" s="56">
        <f t="shared" si="35"/>
        <v>0</v>
      </c>
      <c r="V76" s="56">
        <f t="shared" si="35"/>
        <v>0</v>
      </c>
      <c r="W76" s="55">
        <f t="shared" si="37"/>
        <v>0</v>
      </c>
    </row>
    <row r="77" spans="8:23" x14ac:dyDescent="0.25">
      <c r="H77" s="49">
        <v>4</v>
      </c>
      <c r="I77" s="70">
        <f t="shared" si="36"/>
        <v>0</v>
      </c>
      <c r="K77" s="56">
        <f>+K59+K68</f>
        <v>0</v>
      </c>
      <c r="L77" s="56">
        <f t="shared" si="35"/>
        <v>0</v>
      </c>
      <c r="M77" s="56">
        <f t="shared" si="35"/>
        <v>0</v>
      </c>
      <c r="N77" s="56">
        <f t="shared" si="35"/>
        <v>0</v>
      </c>
      <c r="O77" s="56">
        <f t="shared" si="35"/>
        <v>0</v>
      </c>
      <c r="P77" s="56">
        <f t="shared" si="35"/>
        <v>0</v>
      </c>
      <c r="Q77" s="56">
        <f t="shared" si="35"/>
        <v>0</v>
      </c>
      <c r="R77" s="56">
        <f t="shared" si="35"/>
        <v>0</v>
      </c>
      <c r="S77" s="56">
        <f t="shared" si="35"/>
        <v>0</v>
      </c>
      <c r="T77" s="56">
        <f t="shared" si="35"/>
        <v>0</v>
      </c>
      <c r="U77" s="56">
        <f t="shared" si="35"/>
        <v>0</v>
      </c>
      <c r="V77" s="56">
        <f t="shared" si="35"/>
        <v>0</v>
      </c>
      <c r="W77" s="55">
        <f t="shared" si="37"/>
        <v>0</v>
      </c>
    </row>
    <row r="78" spans="8:23" x14ac:dyDescent="0.25">
      <c r="H78" s="49">
        <v>5</v>
      </c>
      <c r="I78" s="70">
        <f t="shared" si="36"/>
        <v>0</v>
      </c>
      <c r="K78" s="56">
        <f>+K60+K69</f>
        <v>0</v>
      </c>
      <c r="L78" s="56">
        <f t="shared" si="35"/>
        <v>0</v>
      </c>
      <c r="M78" s="56">
        <f t="shared" si="35"/>
        <v>0</v>
      </c>
      <c r="N78" s="56">
        <f t="shared" si="35"/>
        <v>0</v>
      </c>
      <c r="O78" s="56">
        <f t="shared" si="35"/>
        <v>0</v>
      </c>
      <c r="P78" s="56">
        <f t="shared" si="35"/>
        <v>0</v>
      </c>
      <c r="Q78" s="56">
        <f t="shared" si="35"/>
        <v>0</v>
      </c>
      <c r="R78" s="56">
        <f t="shared" si="35"/>
        <v>0</v>
      </c>
      <c r="S78" s="56">
        <f t="shared" si="35"/>
        <v>0</v>
      </c>
      <c r="T78" s="56">
        <f t="shared" si="35"/>
        <v>0</v>
      </c>
      <c r="U78" s="56">
        <f t="shared" si="35"/>
        <v>0</v>
      </c>
      <c r="V78" s="56">
        <f t="shared" si="35"/>
        <v>0</v>
      </c>
      <c r="W78" s="55">
        <f t="shared" si="37"/>
        <v>0</v>
      </c>
    </row>
    <row r="79" spans="8:23" ht="15.75" x14ac:dyDescent="0.25">
      <c r="H79" s="616" t="s">
        <v>103</v>
      </c>
      <c r="I79" s="616"/>
      <c r="K79" s="57">
        <f>SUM(K74:K78)</f>
        <v>0</v>
      </c>
      <c r="L79" s="57">
        <f t="shared" ref="L79:W79" si="38">SUM(L74:L78)</f>
        <v>0</v>
      </c>
      <c r="M79" s="57">
        <f t="shared" si="38"/>
        <v>0</v>
      </c>
      <c r="N79" s="57">
        <f t="shared" si="38"/>
        <v>0</v>
      </c>
      <c r="O79" s="57">
        <f t="shared" si="38"/>
        <v>0</v>
      </c>
      <c r="P79" s="57">
        <f t="shared" si="38"/>
        <v>0</v>
      </c>
      <c r="Q79" s="57">
        <f t="shared" si="38"/>
        <v>0</v>
      </c>
      <c r="R79" s="57">
        <f t="shared" si="38"/>
        <v>0</v>
      </c>
      <c r="S79" s="57">
        <f t="shared" si="38"/>
        <v>0</v>
      </c>
      <c r="T79" s="57">
        <f t="shared" si="38"/>
        <v>0</v>
      </c>
      <c r="U79" s="57">
        <f t="shared" si="38"/>
        <v>0</v>
      </c>
      <c r="V79" s="57">
        <f t="shared" si="38"/>
        <v>0</v>
      </c>
      <c r="W79" s="57">
        <f t="shared" si="38"/>
        <v>0</v>
      </c>
    </row>
    <row r="80" spans="8:23" x14ac:dyDescent="0.25">
      <c r="H80" s="69"/>
      <c r="I80" s="69"/>
    </row>
    <row r="81" spans="2:28" ht="18.600000000000001" customHeight="1" x14ac:dyDescent="0.25">
      <c r="H81" s="69"/>
      <c r="I81" s="69"/>
      <c r="K81" s="695" t="s">
        <v>91</v>
      </c>
      <c r="L81" s="695"/>
      <c r="M81" s="695"/>
      <c r="N81" s="695"/>
      <c r="O81" s="695"/>
      <c r="P81" s="695"/>
      <c r="Q81" s="695"/>
      <c r="R81" s="695"/>
      <c r="S81" s="695"/>
      <c r="T81" s="695"/>
      <c r="U81" s="695"/>
      <c r="V81" s="695"/>
      <c r="W81" s="695"/>
      <c r="Y81" s="696" t="s">
        <v>93</v>
      </c>
      <c r="Z81" s="696"/>
      <c r="AA81" s="696"/>
      <c r="AB81" s="710" t="s">
        <v>422</v>
      </c>
    </row>
    <row r="82" spans="2:28" ht="15.75" x14ac:dyDescent="0.25">
      <c r="H82" s="69"/>
      <c r="I82" s="69"/>
      <c r="K82" s="51" t="s">
        <v>59</v>
      </c>
      <c r="L82" s="52" t="s">
        <v>60</v>
      </c>
      <c r="M82" s="51" t="s">
        <v>61</v>
      </c>
      <c r="N82" s="52" t="s">
        <v>62</v>
      </c>
      <c r="O82" s="51" t="s">
        <v>63</v>
      </c>
      <c r="P82" s="52" t="s">
        <v>64</v>
      </c>
      <c r="Q82" s="51" t="s">
        <v>65</v>
      </c>
      <c r="R82" s="52" t="s">
        <v>66</v>
      </c>
      <c r="S82" s="51" t="s">
        <v>67</v>
      </c>
      <c r="T82" s="52" t="s">
        <v>68</v>
      </c>
      <c r="U82" s="51" t="s">
        <v>69</v>
      </c>
      <c r="V82" s="52" t="s">
        <v>70</v>
      </c>
      <c r="W82" s="53" t="s">
        <v>71</v>
      </c>
      <c r="Y82" s="51" t="s">
        <v>59</v>
      </c>
      <c r="Z82" s="52" t="s">
        <v>60</v>
      </c>
      <c r="AA82" s="51" t="s">
        <v>61</v>
      </c>
      <c r="AB82" s="710"/>
    </row>
    <row r="83" spans="2:28" x14ac:dyDescent="0.25">
      <c r="H83" s="69"/>
      <c r="I83" s="69"/>
      <c r="K83" s="65">
        <f>IF($I48&lt;=120,IF($I48&lt;=90,IF($I48&lt;=60,IF($I48&lt;=30,IF($I48&gt;=0,K74,0),0),0),0),0)</f>
        <v>0</v>
      </c>
      <c r="L83" s="65">
        <f>IF($I48&lt;=120,IF($I48&lt;=90,IF($I48&lt;=60,IF($I48&lt;=30,IF($I48&gt;=0,L74,0),K74),0),0),0)</f>
        <v>0</v>
      </c>
      <c r="M83" s="65">
        <f>IF($I48&lt;=120,IF($I48&lt;=90,IF($I48&lt;=60,IF($I48&lt;=30,IF($I48&gt;=0,M74,0),L74),K74),0),0)</f>
        <v>0</v>
      </c>
      <c r="N83" s="65">
        <f t="shared" ref="N83:V87" si="39">IF($I48&lt;=120,IF($I48&lt;=90,IF($I48&lt;=60,IF($I48&lt;=30,IF($I48&gt;=0,N74,0),M74),L74),K74),0)</f>
        <v>0</v>
      </c>
      <c r="O83" s="65">
        <f t="shared" si="39"/>
        <v>0</v>
      </c>
      <c r="P83" s="65">
        <f t="shared" si="39"/>
        <v>0</v>
      </c>
      <c r="Q83" s="65">
        <f t="shared" si="39"/>
        <v>0</v>
      </c>
      <c r="R83" s="65">
        <f t="shared" si="39"/>
        <v>0</v>
      </c>
      <c r="S83" s="65">
        <f t="shared" si="39"/>
        <v>0</v>
      </c>
      <c r="T83" s="65">
        <f t="shared" si="39"/>
        <v>0</v>
      </c>
      <c r="U83" s="65">
        <f t="shared" si="39"/>
        <v>0</v>
      </c>
      <c r="V83" s="65">
        <f t="shared" si="39"/>
        <v>0</v>
      </c>
      <c r="W83" s="66">
        <f t="shared" ref="W83:W86" si="40">SUM(K83:V83)</f>
        <v>0</v>
      </c>
      <c r="X83" s="67"/>
      <c r="Y83" s="65">
        <f>IF($I48&lt;=120,IF($I48&lt;=90,IF($I48&lt;=60,IF($I48&lt;=30,IF($I48&gt;=0,0,0),V74),U74),T74),0)</f>
        <v>0</v>
      </c>
      <c r="Z83" s="65">
        <f>IF($I48&lt;=120,IF($I48&lt;=90,IF($I48&lt;=60,IF($I48&lt;=30,IF($I48&gt;=0,0,0),0),V74),U74),0)</f>
        <v>0</v>
      </c>
      <c r="AA83" s="65">
        <f>IF($I48&lt;=120,IF($I48&lt;=90,IF($I48&lt;=60,IF($I48&lt;=30,IF($I48&gt;=0,0,0),0),0),V74),0)</f>
        <v>0</v>
      </c>
      <c r="AB83" s="252">
        <f>SUM(Y83:AA83)</f>
        <v>0</v>
      </c>
    </row>
    <row r="84" spans="2:28" x14ac:dyDescent="0.25">
      <c r="H84" s="69"/>
      <c r="I84" s="69"/>
      <c r="K84" s="65">
        <f>IF($I49&lt;=120,IF($I49&lt;=90,IF($I49&lt;=60,IF($I49&lt;=30,IF($I49&gt;=0,K75,0),0),0),0),0)</f>
        <v>0</v>
      </c>
      <c r="L84" s="65">
        <f>IF($I49&lt;=120,IF($I49&lt;=90,IF($I49&lt;=60,IF($I49&lt;=30,IF($I49&gt;=0,L75,0),K75),0),0),0)</f>
        <v>0</v>
      </c>
      <c r="M84" s="65">
        <f>IF($I49&lt;=120,IF($I49&lt;=90,IF($I49&lt;=60,IF($I49&lt;=30,IF($I49&gt;=0,M75,0),L75),K75),0),0)</f>
        <v>0</v>
      </c>
      <c r="N84" s="65">
        <f t="shared" si="39"/>
        <v>0</v>
      </c>
      <c r="O84" s="65">
        <f t="shared" si="39"/>
        <v>0</v>
      </c>
      <c r="P84" s="65">
        <f t="shared" si="39"/>
        <v>0</v>
      </c>
      <c r="Q84" s="65">
        <f t="shared" si="39"/>
        <v>0</v>
      </c>
      <c r="R84" s="65">
        <f t="shared" si="39"/>
        <v>0</v>
      </c>
      <c r="S84" s="65">
        <f t="shared" si="39"/>
        <v>0</v>
      </c>
      <c r="T84" s="65">
        <f t="shared" si="39"/>
        <v>0</v>
      </c>
      <c r="U84" s="65">
        <f t="shared" si="39"/>
        <v>0</v>
      </c>
      <c r="V84" s="65">
        <f t="shared" si="39"/>
        <v>0</v>
      </c>
      <c r="W84" s="66">
        <f t="shared" si="40"/>
        <v>0</v>
      </c>
      <c r="X84" s="67"/>
      <c r="Y84" s="65">
        <f>IF($I49&lt;=120,IF($I49&lt;=90,IF($I49&lt;=60,IF($I49&lt;=30,IF($I49&gt;=0,0,0),V75),U75),T75),0)</f>
        <v>0</v>
      </c>
      <c r="Z84" s="65">
        <f>IF($I49&lt;=120,IF($I49&lt;=90,IF($I49&lt;=60,IF($I49&lt;=30,IF($I49&gt;=0,0,0),0),V75),U75),0)</f>
        <v>0</v>
      </c>
      <c r="AA84" s="65">
        <f>IF($I49&lt;=120,IF($I49&lt;=90,IF($I49&lt;=60,IF($I49&lt;=30,IF($I49&gt;=0,0,0),0),0),V75),0)</f>
        <v>0</v>
      </c>
      <c r="AB84" s="252">
        <f t="shared" ref="AB84:AB87" si="41">SUM(Y84:AA84)</f>
        <v>0</v>
      </c>
    </row>
    <row r="85" spans="2:28" x14ac:dyDescent="0.25">
      <c r="H85" s="69"/>
      <c r="I85" s="69"/>
      <c r="K85" s="65">
        <f>IF($I50&lt;=120,IF($I50&lt;=90,IF($I50&lt;=60,IF($I50&lt;=30,IF($I50&gt;=0,K76,0),0),0),0),0)</f>
        <v>0</v>
      </c>
      <c r="L85" s="65">
        <f>IF($I50&lt;=120,IF($I50&lt;=90,IF($I50&lt;=60,IF($I50&lt;=30,IF($I50&gt;=0,L76,0),K76),0),0),0)</f>
        <v>0</v>
      </c>
      <c r="M85" s="65">
        <f>IF($I50&lt;=120,IF($I50&lt;=90,IF($I50&lt;=60,IF($I50&lt;=30,IF($I50&gt;=0,M76,0),L76),K76),0),0)</f>
        <v>0</v>
      </c>
      <c r="N85" s="65">
        <f t="shared" si="39"/>
        <v>0</v>
      </c>
      <c r="O85" s="65">
        <f t="shared" si="39"/>
        <v>0</v>
      </c>
      <c r="P85" s="65">
        <f t="shared" si="39"/>
        <v>0</v>
      </c>
      <c r="Q85" s="65">
        <f t="shared" si="39"/>
        <v>0</v>
      </c>
      <c r="R85" s="65">
        <f t="shared" si="39"/>
        <v>0</v>
      </c>
      <c r="S85" s="65">
        <f t="shared" si="39"/>
        <v>0</v>
      </c>
      <c r="T85" s="65">
        <f t="shared" si="39"/>
        <v>0</v>
      </c>
      <c r="U85" s="65">
        <f t="shared" si="39"/>
        <v>0</v>
      </c>
      <c r="V85" s="65">
        <f t="shared" si="39"/>
        <v>0</v>
      </c>
      <c r="W85" s="66">
        <f t="shared" si="40"/>
        <v>0</v>
      </c>
      <c r="X85" s="67"/>
      <c r="Y85" s="65">
        <f>IF($I50&lt;=120,IF($I50&lt;=90,IF($I50&lt;=60,IF($I50&lt;=30,IF($I50&gt;=0,0,0),V76),U76),T76),0)</f>
        <v>0</v>
      </c>
      <c r="Z85" s="65">
        <f>IF($I50&lt;=120,IF($I50&lt;=90,IF($I50&lt;=60,IF($I50&lt;=30,IF($I50&gt;=0,0,0),0),V76),U76),0)</f>
        <v>0</v>
      </c>
      <c r="AA85" s="65">
        <f>IF($I50&lt;=120,IF($I50&lt;=90,IF($I50&lt;=60,IF($I50&lt;=30,IF($I50&gt;=0,0,0),0),0),V76),0)</f>
        <v>0</v>
      </c>
      <c r="AB85" s="252">
        <f t="shared" si="41"/>
        <v>0</v>
      </c>
    </row>
    <row r="86" spans="2:28" x14ac:dyDescent="0.25">
      <c r="H86" s="69"/>
      <c r="I86" s="69"/>
      <c r="K86" s="65">
        <f>IF($I51&lt;=120,IF($I51&lt;=90,IF($I51&lt;=60,IF($I51&lt;=30,IF($I51&gt;=0,K77,0),0),0),0),0)</f>
        <v>0</v>
      </c>
      <c r="L86" s="65">
        <f>IF($I51&lt;=120,IF($I51&lt;=90,IF($I51&lt;=60,IF($I51&lt;=30,IF($I51&gt;=0,L77,0),K77),0),0),0)</f>
        <v>0</v>
      </c>
      <c r="M86" s="65">
        <f>IF($I51&lt;=120,IF($I51&lt;=90,IF($I51&lt;=60,IF($I51&lt;=30,IF($I51&gt;=0,M77,0),L77),K77),0),0)</f>
        <v>0</v>
      </c>
      <c r="N86" s="65">
        <f t="shared" si="39"/>
        <v>0</v>
      </c>
      <c r="O86" s="65">
        <f t="shared" si="39"/>
        <v>0</v>
      </c>
      <c r="P86" s="65">
        <f t="shared" si="39"/>
        <v>0</v>
      </c>
      <c r="Q86" s="65">
        <f t="shared" si="39"/>
        <v>0</v>
      </c>
      <c r="R86" s="65">
        <f t="shared" si="39"/>
        <v>0</v>
      </c>
      <c r="S86" s="65">
        <f t="shared" si="39"/>
        <v>0</v>
      </c>
      <c r="T86" s="65">
        <f t="shared" si="39"/>
        <v>0</v>
      </c>
      <c r="U86" s="65">
        <f t="shared" si="39"/>
        <v>0</v>
      </c>
      <c r="V86" s="65">
        <f t="shared" si="39"/>
        <v>0</v>
      </c>
      <c r="W86" s="66">
        <f t="shared" si="40"/>
        <v>0</v>
      </c>
      <c r="X86" s="67"/>
      <c r="Y86" s="65">
        <f>IF($I51&lt;=120,IF($I51&lt;=90,IF($I51&lt;=60,IF($I51&lt;=30,IF($I51&gt;=0,0,0),V77),U77),T77),0)</f>
        <v>0</v>
      </c>
      <c r="Z86" s="65">
        <f>IF($I51&lt;=120,IF($I51&lt;=90,IF($I51&lt;=60,IF($I51&lt;=30,IF($I51&gt;=0,0,0),0),V77),U77),0)</f>
        <v>0</v>
      </c>
      <c r="AA86" s="65">
        <f>IF($I51&lt;=120,IF($I51&lt;=90,IF($I51&lt;=60,IF($I51&lt;=30,IF($I51&gt;=0,0,0),0),0),V77),0)</f>
        <v>0</v>
      </c>
      <c r="AB86" s="252">
        <f t="shared" si="41"/>
        <v>0</v>
      </c>
    </row>
    <row r="87" spans="2:28" x14ac:dyDescent="0.25">
      <c r="H87" s="69"/>
      <c r="I87" s="69"/>
      <c r="K87" s="65">
        <f>IF($I52&lt;=120,IF($I52&lt;=90,IF($I52&lt;=60,IF($I52&lt;=30,IF($I52&gt;=0,K78,0),0),0),0),0)</f>
        <v>0</v>
      </c>
      <c r="L87" s="65">
        <f>IF($I52&lt;=120,IF($I52&lt;=90,IF($I52&lt;=60,IF($I52&lt;=30,IF($I52&gt;=0,L78,0),K78),0),0),0)</f>
        <v>0</v>
      </c>
      <c r="M87" s="65">
        <f>IF($I52&lt;=120,IF($I52&lt;=90,IF($I52&lt;=60,IF($I52&lt;=30,IF($I52&gt;=0,M78,0),L78),K78),0),0)</f>
        <v>0</v>
      </c>
      <c r="N87" s="65">
        <f t="shared" si="39"/>
        <v>0</v>
      </c>
      <c r="O87" s="65">
        <f t="shared" si="39"/>
        <v>0</v>
      </c>
      <c r="P87" s="65">
        <f t="shared" si="39"/>
        <v>0</v>
      </c>
      <c r="Q87" s="65">
        <f t="shared" si="39"/>
        <v>0</v>
      </c>
      <c r="R87" s="65">
        <f t="shared" si="39"/>
        <v>0</v>
      </c>
      <c r="S87" s="65">
        <f t="shared" si="39"/>
        <v>0</v>
      </c>
      <c r="T87" s="65">
        <f t="shared" si="39"/>
        <v>0</v>
      </c>
      <c r="U87" s="65">
        <f t="shared" si="39"/>
        <v>0</v>
      </c>
      <c r="V87" s="65">
        <f t="shared" si="39"/>
        <v>0</v>
      </c>
      <c r="W87" s="66">
        <f t="shared" ref="W87" si="42">SUM(K87:V87)</f>
        <v>0</v>
      </c>
      <c r="X87" s="67"/>
      <c r="Y87" s="65">
        <f>IF($I52&lt;=120,IF($I52&lt;=90,IF($I52&lt;=60,IF($I52&lt;=30,IF($I52&gt;=0,0,0),V78),U78),T78),0)</f>
        <v>0</v>
      </c>
      <c r="Z87" s="65">
        <f>IF($I52&lt;=120,IF($I52&lt;=90,IF($I52&lt;=60,IF($I52&lt;=30,IF($I52&gt;=0,0,0),0),V78),U78),0)</f>
        <v>0</v>
      </c>
      <c r="AA87" s="65">
        <f>IF($I52&lt;=120,IF($I52&lt;=90,IF($I52&lt;=60,IF($I52&lt;=30,IF($I52&gt;=0,0,0),0),0),V78),0)</f>
        <v>0</v>
      </c>
      <c r="AB87" s="252">
        <f t="shared" si="41"/>
        <v>0</v>
      </c>
    </row>
    <row r="88" spans="2:28" x14ac:dyDescent="0.25">
      <c r="H88" s="69"/>
      <c r="I88" s="69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3"/>
      <c r="X88" s="64"/>
      <c r="Y88" s="62"/>
      <c r="Z88" s="62"/>
      <c r="AA88" s="62"/>
      <c r="AB88" s="55">
        <f>SUM(AB83:AB87)</f>
        <v>0</v>
      </c>
    </row>
    <row r="89" spans="2:28" ht="49.9" customHeight="1" x14ac:dyDescent="0.25">
      <c r="B89" s="621" t="s">
        <v>101</v>
      </c>
      <c r="C89" s="621"/>
      <c r="D89" s="2"/>
      <c r="E89" s="618" t="s">
        <v>73</v>
      </c>
      <c r="F89" s="711" t="s">
        <v>489</v>
      </c>
      <c r="G89" s="618" t="s">
        <v>55</v>
      </c>
      <c r="H89" s="622"/>
      <c r="I89" s="618" t="s">
        <v>58</v>
      </c>
      <c r="J89" s="2"/>
      <c r="K89" s="619" t="s">
        <v>104</v>
      </c>
      <c r="L89" s="619"/>
      <c r="M89" s="619"/>
      <c r="N89" s="619"/>
      <c r="O89" s="619"/>
      <c r="P89" s="619"/>
      <c r="Q89" s="619"/>
      <c r="R89" s="619"/>
      <c r="S89" s="619"/>
      <c r="T89" s="619"/>
      <c r="U89" s="619"/>
      <c r="V89" s="619"/>
      <c r="W89" s="619"/>
      <c r="X89" s="2"/>
      <c r="Y89" s="2"/>
    </row>
    <row r="90" spans="2:28" ht="15.75" x14ac:dyDescent="0.25">
      <c r="B90" s="50" t="s">
        <v>54</v>
      </c>
      <c r="C90" s="50" t="s">
        <v>5</v>
      </c>
      <c r="D90" s="4"/>
      <c r="E90" s="618"/>
      <c r="F90" s="711"/>
      <c r="G90" s="618"/>
      <c r="H90" s="622"/>
      <c r="I90" s="618"/>
      <c r="J90" s="4"/>
      <c r="K90" s="51" t="s">
        <v>59</v>
      </c>
      <c r="L90" s="52" t="s">
        <v>60</v>
      </c>
      <c r="M90" s="51" t="s">
        <v>61</v>
      </c>
      <c r="N90" s="52" t="s">
        <v>62</v>
      </c>
      <c r="O90" s="51" t="s">
        <v>63</v>
      </c>
      <c r="P90" s="52" t="s">
        <v>64</v>
      </c>
      <c r="Q90" s="51" t="s">
        <v>65</v>
      </c>
      <c r="R90" s="52" t="s">
        <v>66</v>
      </c>
      <c r="S90" s="51" t="s">
        <v>67</v>
      </c>
      <c r="T90" s="52" t="s">
        <v>68</v>
      </c>
      <c r="U90" s="51" t="s">
        <v>69</v>
      </c>
      <c r="V90" s="52" t="s">
        <v>70</v>
      </c>
      <c r="W90" s="53" t="s">
        <v>71</v>
      </c>
      <c r="X90" s="4"/>
      <c r="Y90" s="4"/>
    </row>
    <row r="91" spans="2:28" x14ac:dyDescent="0.25">
      <c r="B91" s="49">
        <v>1</v>
      </c>
      <c r="C91" s="59">
        <f>+C48</f>
        <v>0</v>
      </c>
      <c r="E91" s="54">
        <f>+Envoi!D39</f>
        <v>0</v>
      </c>
      <c r="F91" s="54">
        <f>+Envoi!E39</f>
        <v>0</v>
      </c>
      <c r="G91" s="54">
        <f>+Envoi!F39</f>
        <v>0</v>
      </c>
      <c r="H91" s="54"/>
      <c r="I91" s="54">
        <f>+Envoi!J39</f>
        <v>0</v>
      </c>
      <c r="K91" s="56">
        <f>+Envoi!L39</f>
        <v>0</v>
      </c>
      <c r="L91" s="56">
        <f>+Envoi!M39</f>
        <v>0</v>
      </c>
      <c r="M91" s="56">
        <f>+Envoi!N39</f>
        <v>0</v>
      </c>
      <c r="N91" s="56">
        <f>+Envoi!O39</f>
        <v>0</v>
      </c>
      <c r="O91" s="56">
        <f>+Envoi!P39</f>
        <v>0</v>
      </c>
      <c r="P91" s="56">
        <f>+Envoi!Q39</f>
        <v>0</v>
      </c>
      <c r="Q91" s="56">
        <f>+Envoi!R39</f>
        <v>0</v>
      </c>
      <c r="R91" s="56">
        <f>+Envoi!S39</f>
        <v>0</v>
      </c>
      <c r="S91" s="56">
        <f>+Envoi!T39</f>
        <v>0</v>
      </c>
      <c r="T91" s="56">
        <f>+Envoi!U39</f>
        <v>0</v>
      </c>
      <c r="U91" s="56">
        <f>+Envoi!V39</f>
        <v>0</v>
      </c>
      <c r="V91" s="56">
        <f>+Envoi!W39</f>
        <v>0</v>
      </c>
      <c r="W91" s="57">
        <f>SUM(K91:V91)</f>
        <v>0</v>
      </c>
      <c r="X91" s="59"/>
    </row>
    <row r="92" spans="2:28" x14ac:dyDescent="0.25">
      <c r="B92" s="49">
        <v>2</v>
      </c>
      <c r="C92" s="59">
        <f>+C49</f>
        <v>0</v>
      </c>
      <c r="E92" s="54">
        <f>+Envoi!D40</f>
        <v>0</v>
      </c>
      <c r="F92" s="54">
        <f>+Envoi!E40</f>
        <v>0</v>
      </c>
      <c r="G92" s="54">
        <f>+Envoi!F40</f>
        <v>0</v>
      </c>
      <c r="H92" s="54"/>
      <c r="I92" s="54">
        <f>+Envoi!J40</f>
        <v>0</v>
      </c>
      <c r="K92" s="56">
        <f>+Envoi!L40</f>
        <v>0</v>
      </c>
      <c r="L92" s="56">
        <f>+Envoi!M40</f>
        <v>0</v>
      </c>
      <c r="M92" s="56">
        <f>+Envoi!N40</f>
        <v>0</v>
      </c>
      <c r="N92" s="56">
        <f>+Envoi!O40</f>
        <v>0</v>
      </c>
      <c r="O92" s="56">
        <f>+Envoi!P40</f>
        <v>0</v>
      </c>
      <c r="P92" s="56">
        <f>+Envoi!Q40</f>
        <v>0</v>
      </c>
      <c r="Q92" s="56">
        <f>+Envoi!R40</f>
        <v>0</v>
      </c>
      <c r="R92" s="56">
        <f>+Envoi!S40</f>
        <v>0</v>
      </c>
      <c r="S92" s="56">
        <f>+Envoi!T40</f>
        <v>0</v>
      </c>
      <c r="T92" s="56">
        <f>+Envoi!U40</f>
        <v>0</v>
      </c>
      <c r="U92" s="56">
        <f>+Envoi!V40</f>
        <v>0</v>
      </c>
      <c r="V92" s="56">
        <f>+Envoi!W40</f>
        <v>0</v>
      </c>
      <c r="W92" s="57">
        <f t="shared" ref="W92:W95" si="43">SUM(K92:V92)</f>
        <v>0</v>
      </c>
      <c r="X92" s="59"/>
    </row>
    <row r="93" spans="2:28" x14ac:dyDescent="0.25">
      <c r="B93" s="49">
        <v>3</v>
      </c>
      <c r="C93" s="59">
        <f>+C50</f>
        <v>0</v>
      </c>
      <c r="E93" s="54">
        <f>+Envoi!D41</f>
        <v>0</v>
      </c>
      <c r="F93" s="54">
        <f>+Envoi!E41</f>
        <v>0</v>
      </c>
      <c r="G93" s="54">
        <f>+Envoi!F41</f>
        <v>0</v>
      </c>
      <c r="H93" s="54"/>
      <c r="I93" s="54">
        <f>+Envoi!J41</f>
        <v>0</v>
      </c>
      <c r="K93" s="56">
        <f>+Envoi!L41</f>
        <v>0</v>
      </c>
      <c r="L93" s="56">
        <f>+Envoi!M41</f>
        <v>0</v>
      </c>
      <c r="M93" s="56">
        <f>+Envoi!N41</f>
        <v>0</v>
      </c>
      <c r="N93" s="56">
        <f>+Envoi!O41</f>
        <v>0</v>
      </c>
      <c r="O93" s="56">
        <f>+Envoi!P41</f>
        <v>0</v>
      </c>
      <c r="P93" s="56">
        <f>+Envoi!Q41</f>
        <v>0</v>
      </c>
      <c r="Q93" s="56">
        <f>+Envoi!R41</f>
        <v>0</v>
      </c>
      <c r="R93" s="56">
        <f>+Envoi!S41</f>
        <v>0</v>
      </c>
      <c r="S93" s="56">
        <f>+Envoi!T41</f>
        <v>0</v>
      </c>
      <c r="T93" s="56">
        <f>+Envoi!U41</f>
        <v>0</v>
      </c>
      <c r="U93" s="56">
        <f>+Envoi!V41</f>
        <v>0</v>
      </c>
      <c r="V93" s="56">
        <f>+Envoi!W41</f>
        <v>0</v>
      </c>
      <c r="W93" s="57">
        <f t="shared" si="43"/>
        <v>0</v>
      </c>
      <c r="X93" s="59"/>
    </row>
    <row r="94" spans="2:28" x14ac:dyDescent="0.25">
      <c r="B94" s="49">
        <v>4</v>
      </c>
      <c r="C94" s="59">
        <f>+C51</f>
        <v>0</v>
      </c>
      <c r="E94" s="54">
        <f>+Envoi!D42</f>
        <v>0</v>
      </c>
      <c r="F94" s="54">
        <f>+Envoi!E42</f>
        <v>0</v>
      </c>
      <c r="G94" s="54">
        <f>+Envoi!F42</f>
        <v>0</v>
      </c>
      <c r="H94" s="54"/>
      <c r="I94" s="54">
        <f>+Envoi!J42</f>
        <v>0</v>
      </c>
      <c r="K94" s="56">
        <f>+Envoi!L42</f>
        <v>0</v>
      </c>
      <c r="L94" s="56">
        <f>+Envoi!M42</f>
        <v>0</v>
      </c>
      <c r="M94" s="56">
        <f>+Envoi!N42</f>
        <v>0</v>
      </c>
      <c r="N94" s="56">
        <f>+Envoi!O42</f>
        <v>0</v>
      </c>
      <c r="O94" s="56">
        <f>+Envoi!P42</f>
        <v>0</v>
      </c>
      <c r="P94" s="56">
        <f>+Envoi!Q42</f>
        <v>0</v>
      </c>
      <c r="Q94" s="56">
        <f>+Envoi!R42</f>
        <v>0</v>
      </c>
      <c r="R94" s="56">
        <f>+Envoi!S42</f>
        <v>0</v>
      </c>
      <c r="S94" s="56">
        <f>+Envoi!T42</f>
        <v>0</v>
      </c>
      <c r="T94" s="56">
        <f>+Envoi!U42</f>
        <v>0</v>
      </c>
      <c r="U94" s="56">
        <f>+Envoi!V42</f>
        <v>0</v>
      </c>
      <c r="V94" s="56">
        <f>+Envoi!W42</f>
        <v>0</v>
      </c>
      <c r="W94" s="57">
        <f t="shared" si="43"/>
        <v>0</v>
      </c>
      <c r="X94" s="59"/>
    </row>
    <row r="95" spans="2:28" x14ac:dyDescent="0.25">
      <c r="B95" s="49">
        <v>5</v>
      </c>
      <c r="C95" s="59">
        <f>+C52</f>
        <v>0</v>
      </c>
      <c r="E95" s="54">
        <f>+Envoi!D43</f>
        <v>0</v>
      </c>
      <c r="F95" s="54">
        <f>+Envoi!E43</f>
        <v>0</v>
      </c>
      <c r="G95" s="54">
        <f>+Envoi!F43</f>
        <v>0</v>
      </c>
      <c r="H95" s="54"/>
      <c r="I95" s="54">
        <f>+Envoi!J43</f>
        <v>0</v>
      </c>
      <c r="K95" s="56">
        <f>+Envoi!L43</f>
        <v>0</v>
      </c>
      <c r="L95" s="56">
        <f>+Envoi!M43</f>
        <v>0</v>
      </c>
      <c r="M95" s="56">
        <f>+Envoi!N43</f>
        <v>0</v>
      </c>
      <c r="N95" s="56">
        <f>+Envoi!O43</f>
        <v>0</v>
      </c>
      <c r="O95" s="56">
        <f>+Envoi!P43</f>
        <v>0</v>
      </c>
      <c r="P95" s="56">
        <f>+Envoi!Q43</f>
        <v>0</v>
      </c>
      <c r="Q95" s="56">
        <f>+Envoi!R43</f>
        <v>0</v>
      </c>
      <c r="R95" s="56">
        <f>+Envoi!S43</f>
        <v>0</v>
      </c>
      <c r="S95" s="56">
        <f>+Envoi!T43</f>
        <v>0</v>
      </c>
      <c r="T95" s="56">
        <f>+Envoi!U43</f>
        <v>0</v>
      </c>
      <c r="U95" s="56">
        <f>+Envoi!V43</f>
        <v>0</v>
      </c>
      <c r="V95" s="56">
        <f>+Envoi!W43</f>
        <v>0</v>
      </c>
      <c r="W95" s="57">
        <f t="shared" si="43"/>
        <v>0</v>
      </c>
      <c r="X95" s="59"/>
    </row>
    <row r="96" spans="2:28" x14ac:dyDescent="0.25">
      <c r="H96" s="69"/>
      <c r="I96" s="69"/>
    </row>
    <row r="97" spans="8:23" ht="23.45" customHeight="1" x14ac:dyDescent="0.25">
      <c r="H97" s="713" t="s">
        <v>101</v>
      </c>
      <c r="I97" s="713"/>
      <c r="K97" s="694" t="s">
        <v>98</v>
      </c>
      <c r="L97" s="694"/>
      <c r="M97" s="694"/>
      <c r="N97" s="694"/>
      <c r="O97" s="694"/>
      <c r="P97" s="694"/>
      <c r="Q97" s="694"/>
      <c r="R97" s="694"/>
      <c r="S97" s="694"/>
      <c r="T97" s="694"/>
      <c r="U97" s="694"/>
      <c r="V97" s="694"/>
      <c r="W97" s="694"/>
    </row>
    <row r="98" spans="8:23" ht="15.75" x14ac:dyDescent="0.25">
      <c r="H98" s="50" t="s">
        <v>54</v>
      </c>
      <c r="I98" s="68" t="s">
        <v>5</v>
      </c>
      <c r="K98" s="51" t="s">
        <v>59</v>
      </c>
      <c r="L98" s="52" t="s">
        <v>60</v>
      </c>
      <c r="M98" s="51" t="s">
        <v>61</v>
      </c>
      <c r="N98" s="52" t="s">
        <v>62</v>
      </c>
      <c r="O98" s="51" t="s">
        <v>63</v>
      </c>
      <c r="P98" s="52" t="s">
        <v>64</v>
      </c>
      <c r="Q98" s="51" t="s">
        <v>65</v>
      </c>
      <c r="R98" s="52" t="s">
        <v>66</v>
      </c>
      <c r="S98" s="51" t="s">
        <v>67</v>
      </c>
      <c r="T98" s="52" t="s">
        <v>68</v>
      </c>
      <c r="U98" s="51" t="s">
        <v>69</v>
      </c>
      <c r="V98" s="52" t="s">
        <v>70</v>
      </c>
      <c r="W98" s="53" t="s">
        <v>71</v>
      </c>
    </row>
    <row r="99" spans="8:23" x14ac:dyDescent="0.25">
      <c r="H99" s="49">
        <v>1</v>
      </c>
      <c r="I99" s="70">
        <f>+C91</f>
        <v>0</v>
      </c>
      <c r="K99" s="56">
        <f>+K91*$E91</f>
        <v>0</v>
      </c>
      <c r="L99" s="56">
        <f t="shared" ref="L99:V99" si="44">+L91*$E91</f>
        <v>0</v>
      </c>
      <c r="M99" s="56">
        <f t="shared" si="44"/>
        <v>0</v>
      </c>
      <c r="N99" s="56">
        <f t="shared" si="44"/>
        <v>0</v>
      </c>
      <c r="O99" s="56">
        <f t="shared" si="44"/>
        <v>0</v>
      </c>
      <c r="P99" s="56">
        <f t="shared" si="44"/>
        <v>0</v>
      </c>
      <c r="Q99" s="56">
        <f t="shared" si="44"/>
        <v>0</v>
      </c>
      <c r="R99" s="56">
        <f t="shared" si="44"/>
        <v>0</v>
      </c>
      <c r="S99" s="56">
        <f t="shared" si="44"/>
        <v>0</v>
      </c>
      <c r="T99" s="56">
        <f t="shared" si="44"/>
        <v>0</v>
      </c>
      <c r="U99" s="56">
        <f t="shared" si="44"/>
        <v>0</v>
      </c>
      <c r="V99" s="56">
        <f t="shared" si="44"/>
        <v>0</v>
      </c>
      <c r="W99" s="55">
        <f>SUM(K99:V99)</f>
        <v>0</v>
      </c>
    </row>
    <row r="100" spans="8:23" x14ac:dyDescent="0.25">
      <c r="H100" s="49">
        <v>2</v>
      </c>
      <c r="I100" s="70">
        <f>+C92</f>
        <v>0</v>
      </c>
      <c r="K100" s="56">
        <f t="shared" ref="K100:V103" si="45">+K92*$E92</f>
        <v>0</v>
      </c>
      <c r="L100" s="56">
        <f t="shared" si="45"/>
        <v>0</v>
      </c>
      <c r="M100" s="56">
        <f t="shared" si="45"/>
        <v>0</v>
      </c>
      <c r="N100" s="56">
        <f t="shared" si="45"/>
        <v>0</v>
      </c>
      <c r="O100" s="56">
        <f t="shared" si="45"/>
        <v>0</v>
      </c>
      <c r="P100" s="56">
        <f t="shared" si="45"/>
        <v>0</v>
      </c>
      <c r="Q100" s="56">
        <f t="shared" si="45"/>
        <v>0</v>
      </c>
      <c r="R100" s="56">
        <f t="shared" si="45"/>
        <v>0</v>
      </c>
      <c r="S100" s="56">
        <f t="shared" si="45"/>
        <v>0</v>
      </c>
      <c r="T100" s="56">
        <f t="shared" si="45"/>
        <v>0</v>
      </c>
      <c r="U100" s="56">
        <f t="shared" si="45"/>
        <v>0</v>
      </c>
      <c r="V100" s="56">
        <f t="shared" si="45"/>
        <v>0</v>
      </c>
      <c r="W100" s="55">
        <f t="shared" ref="W100:W103" si="46">SUM(K100:V100)</f>
        <v>0</v>
      </c>
    </row>
    <row r="101" spans="8:23" x14ac:dyDescent="0.25">
      <c r="H101" s="49">
        <v>3</v>
      </c>
      <c r="I101" s="70">
        <f>+C93</f>
        <v>0</v>
      </c>
      <c r="K101" s="56">
        <f t="shared" si="45"/>
        <v>0</v>
      </c>
      <c r="L101" s="56">
        <f t="shared" si="45"/>
        <v>0</v>
      </c>
      <c r="M101" s="56">
        <f t="shared" si="45"/>
        <v>0</v>
      </c>
      <c r="N101" s="56">
        <f t="shared" si="45"/>
        <v>0</v>
      </c>
      <c r="O101" s="56">
        <f t="shared" si="45"/>
        <v>0</v>
      </c>
      <c r="P101" s="56">
        <f t="shared" si="45"/>
        <v>0</v>
      </c>
      <c r="Q101" s="56">
        <f t="shared" si="45"/>
        <v>0</v>
      </c>
      <c r="R101" s="56">
        <f t="shared" si="45"/>
        <v>0</v>
      </c>
      <c r="S101" s="56">
        <f t="shared" si="45"/>
        <v>0</v>
      </c>
      <c r="T101" s="56">
        <f t="shared" si="45"/>
        <v>0</v>
      </c>
      <c r="U101" s="56">
        <f t="shared" si="45"/>
        <v>0</v>
      </c>
      <c r="V101" s="56">
        <f t="shared" si="45"/>
        <v>0</v>
      </c>
      <c r="W101" s="55">
        <f t="shared" si="46"/>
        <v>0</v>
      </c>
    </row>
    <row r="102" spans="8:23" x14ac:dyDescent="0.25">
      <c r="H102" s="49">
        <v>4</v>
      </c>
      <c r="I102" s="70">
        <f>+C94</f>
        <v>0</v>
      </c>
      <c r="K102" s="56">
        <f t="shared" si="45"/>
        <v>0</v>
      </c>
      <c r="L102" s="56">
        <f t="shared" si="45"/>
        <v>0</v>
      </c>
      <c r="M102" s="56">
        <f t="shared" si="45"/>
        <v>0</v>
      </c>
      <c r="N102" s="56">
        <f t="shared" si="45"/>
        <v>0</v>
      </c>
      <c r="O102" s="56">
        <f t="shared" si="45"/>
        <v>0</v>
      </c>
      <c r="P102" s="56">
        <f t="shared" si="45"/>
        <v>0</v>
      </c>
      <c r="Q102" s="56">
        <f t="shared" si="45"/>
        <v>0</v>
      </c>
      <c r="R102" s="56">
        <f t="shared" si="45"/>
        <v>0</v>
      </c>
      <c r="S102" s="56">
        <f t="shared" si="45"/>
        <v>0</v>
      </c>
      <c r="T102" s="56">
        <f t="shared" si="45"/>
        <v>0</v>
      </c>
      <c r="U102" s="56">
        <f t="shared" si="45"/>
        <v>0</v>
      </c>
      <c r="V102" s="56">
        <f t="shared" si="45"/>
        <v>0</v>
      </c>
      <c r="W102" s="55">
        <f t="shared" si="46"/>
        <v>0</v>
      </c>
    </row>
    <row r="103" spans="8:23" x14ac:dyDescent="0.25">
      <c r="H103" s="49">
        <v>5</v>
      </c>
      <c r="I103" s="70">
        <f>+C95</f>
        <v>0</v>
      </c>
      <c r="K103" s="56">
        <f t="shared" si="45"/>
        <v>0</v>
      </c>
      <c r="L103" s="56">
        <f t="shared" si="45"/>
        <v>0</v>
      </c>
      <c r="M103" s="56">
        <f t="shared" si="45"/>
        <v>0</v>
      </c>
      <c r="N103" s="56">
        <f t="shared" si="45"/>
        <v>0</v>
      </c>
      <c r="O103" s="56">
        <f t="shared" si="45"/>
        <v>0</v>
      </c>
      <c r="P103" s="56">
        <f t="shared" si="45"/>
        <v>0</v>
      </c>
      <c r="Q103" s="56">
        <f t="shared" si="45"/>
        <v>0</v>
      </c>
      <c r="R103" s="56">
        <f t="shared" si="45"/>
        <v>0</v>
      </c>
      <c r="S103" s="56">
        <f t="shared" si="45"/>
        <v>0</v>
      </c>
      <c r="T103" s="56">
        <f t="shared" si="45"/>
        <v>0</v>
      </c>
      <c r="U103" s="56">
        <f t="shared" si="45"/>
        <v>0</v>
      </c>
      <c r="V103" s="56">
        <f t="shared" si="45"/>
        <v>0</v>
      </c>
      <c r="W103" s="55">
        <f t="shared" si="46"/>
        <v>0</v>
      </c>
    </row>
    <row r="104" spans="8:23" ht="15.75" x14ac:dyDescent="0.25">
      <c r="H104" s="616" t="s">
        <v>102</v>
      </c>
      <c r="I104" s="616"/>
      <c r="K104" s="57">
        <f>SUM(K99:K103)</f>
        <v>0</v>
      </c>
      <c r="L104" s="57">
        <f t="shared" ref="L104:V104" si="47">SUM(L99:L103)</f>
        <v>0</v>
      </c>
      <c r="M104" s="57">
        <f t="shared" si="47"/>
        <v>0</v>
      </c>
      <c r="N104" s="57">
        <f t="shared" si="47"/>
        <v>0</v>
      </c>
      <c r="O104" s="57">
        <f t="shared" si="47"/>
        <v>0</v>
      </c>
      <c r="P104" s="57">
        <f t="shared" si="47"/>
        <v>0</v>
      </c>
      <c r="Q104" s="57">
        <f t="shared" si="47"/>
        <v>0</v>
      </c>
      <c r="R104" s="57">
        <f t="shared" si="47"/>
        <v>0</v>
      </c>
      <c r="S104" s="57">
        <f t="shared" si="47"/>
        <v>0</v>
      </c>
      <c r="T104" s="57">
        <f t="shared" si="47"/>
        <v>0</v>
      </c>
      <c r="U104" s="57">
        <f t="shared" si="47"/>
        <v>0</v>
      </c>
      <c r="V104" s="57">
        <f t="shared" si="47"/>
        <v>0</v>
      </c>
      <c r="W104" s="55">
        <f>SUM(W99:W103)</f>
        <v>0</v>
      </c>
    </row>
    <row r="105" spans="8:23" x14ac:dyDescent="0.25">
      <c r="H105" s="69"/>
      <c r="I105" s="69"/>
    </row>
    <row r="106" spans="8:23" ht="26.45" customHeight="1" x14ac:dyDescent="0.25">
      <c r="H106" s="714" t="s">
        <v>101</v>
      </c>
      <c r="I106" s="714"/>
      <c r="K106" s="700" t="s">
        <v>75</v>
      </c>
      <c r="L106" s="700"/>
      <c r="M106" s="700"/>
      <c r="N106" s="700"/>
      <c r="O106" s="700"/>
      <c r="P106" s="700"/>
      <c r="Q106" s="700"/>
      <c r="R106" s="700"/>
      <c r="S106" s="700"/>
      <c r="T106" s="700"/>
      <c r="U106" s="700"/>
      <c r="V106" s="700"/>
      <c r="W106" s="700"/>
    </row>
    <row r="107" spans="8:23" ht="15.75" x14ac:dyDescent="0.25">
      <c r="H107" s="50" t="s">
        <v>54</v>
      </c>
      <c r="I107" s="68" t="s">
        <v>5</v>
      </c>
      <c r="K107" s="51" t="s">
        <v>59</v>
      </c>
      <c r="L107" s="52" t="s">
        <v>60</v>
      </c>
      <c r="M107" s="51" t="s">
        <v>61</v>
      </c>
      <c r="N107" s="52" t="s">
        <v>62</v>
      </c>
      <c r="O107" s="51" t="s">
        <v>63</v>
      </c>
      <c r="P107" s="52" t="s">
        <v>64</v>
      </c>
      <c r="Q107" s="51" t="s">
        <v>65</v>
      </c>
      <c r="R107" s="52" t="s">
        <v>66</v>
      </c>
      <c r="S107" s="51" t="s">
        <v>67</v>
      </c>
      <c r="T107" s="52" t="s">
        <v>68</v>
      </c>
      <c r="U107" s="51" t="s">
        <v>69</v>
      </c>
      <c r="V107" s="52" t="s">
        <v>70</v>
      </c>
      <c r="W107" s="53" t="s">
        <v>71</v>
      </c>
    </row>
    <row r="108" spans="8:23" x14ac:dyDescent="0.25">
      <c r="H108" s="49">
        <v>1</v>
      </c>
      <c r="I108" s="70">
        <f>+I99</f>
        <v>0</v>
      </c>
      <c r="K108" s="56">
        <f>+K99*$G91/100</f>
        <v>0</v>
      </c>
      <c r="L108" s="56">
        <f t="shared" ref="L108:V108" si="48">+L99*$G91/100</f>
        <v>0</v>
      </c>
      <c r="M108" s="56">
        <f t="shared" si="48"/>
        <v>0</v>
      </c>
      <c r="N108" s="56">
        <f t="shared" si="48"/>
        <v>0</v>
      </c>
      <c r="O108" s="56">
        <f t="shared" si="48"/>
        <v>0</v>
      </c>
      <c r="P108" s="56">
        <f t="shared" si="48"/>
        <v>0</v>
      </c>
      <c r="Q108" s="56">
        <f t="shared" si="48"/>
        <v>0</v>
      </c>
      <c r="R108" s="56">
        <f t="shared" si="48"/>
        <v>0</v>
      </c>
      <c r="S108" s="56">
        <f t="shared" si="48"/>
        <v>0</v>
      </c>
      <c r="T108" s="56">
        <f t="shared" si="48"/>
        <v>0</v>
      </c>
      <c r="U108" s="56">
        <f t="shared" si="48"/>
        <v>0</v>
      </c>
      <c r="V108" s="56">
        <f t="shared" si="48"/>
        <v>0</v>
      </c>
      <c r="W108" s="55">
        <f>SUM(K108:V108)</f>
        <v>0</v>
      </c>
    </row>
    <row r="109" spans="8:23" x14ac:dyDescent="0.25">
      <c r="H109" s="49">
        <v>2</v>
      </c>
      <c r="I109" s="70">
        <f t="shared" ref="I109:I112" si="49">+I100</f>
        <v>0</v>
      </c>
      <c r="K109" s="56">
        <f t="shared" ref="K109:V112" si="50">+K100*$G92/100</f>
        <v>0</v>
      </c>
      <c r="L109" s="56">
        <f t="shared" si="50"/>
        <v>0</v>
      </c>
      <c r="M109" s="56">
        <f t="shared" si="50"/>
        <v>0</v>
      </c>
      <c r="N109" s="56">
        <f t="shared" si="50"/>
        <v>0</v>
      </c>
      <c r="O109" s="56">
        <f t="shared" si="50"/>
        <v>0</v>
      </c>
      <c r="P109" s="56">
        <f t="shared" si="50"/>
        <v>0</v>
      </c>
      <c r="Q109" s="56">
        <f t="shared" si="50"/>
        <v>0</v>
      </c>
      <c r="R109" s="56">
        <f t="shared" si="50"/>
        <v>0</v>
      </c>
      <c r="S109" s="56">
        <f t="shared" si="50"/>
        <v>0</v>
      </c>
      <c r="T109" s="56">
        <f t="shared" si="50"/>
        <v>0</v>
      </c>
      <c r="U109" s="56">
        <f t="shared" si="50"/>
        <v>0</v>
      </c>
      <c r="V109" s="56">
        <f t="shared" si="50"/>
        <v>0</v>
      </c>
      <c r="W109" s="55">
        <f t="shared" ref="W109:W112" si="51">SUM(K109:V109)</f>
        <v>0</v>
      </c>
    </row>
    <row r="110" spans="8:23" x14ac:dyDescent="0.25">
      <c r="H110" s="49">
        <v>3</v>
      </c>
      <c r="I110" s="70">
        <f t="shared" si="49"/>
        <v>0</v>
      </c>
      <c r="K110" s="56">
        <f t="shared" si="50"/>
        <v>0</v>
      </c>
      <c r="L110" s="56">
        <f t="shared" si="50"/>
        <v>0</v>
      </c>
      <c r="M110" s="56">
        <f t="shared" si="50"/>
        <v>0</v>
      </c>
      <c r="N110" s="56">
        <f t="shared" si="50"/>
        <v>0</v>
      </c>
      <c r="O110" s="56">
        <f t="shared" si="50"/>
        <v>0</v>
      </c>
      <c r="P110" s="56">
        <f t="shared" si="50"/>
        <v>0</v>
      </c>
      <c r="Q110" s="56">
        <f t="shared" si="50"/>
        <v>0</v>
      </c>
      <c r="R110" s="56">
        <f t="shared" si="50"/>
        <v>0</v>
      </c>
      <c r="S110" s="56">
        <f t="shared" si="50"/>
        <v>0</v>
      </c>
      <c r="T110" s="56">
        <f t="shared" si="50"/>
        <v>0</v>
      </c>
      <c r="U110" s="56">
        <f t="shared" si="50"/>
        <v>0</v>
      </c>
      <c r="V110" s="56">
        <f t="shared" si="50"/>
        <v>0</v>
      </c>
      <c r="W110" s="55">
        <f t="shared" si="51"/>
        <v>0</v>
      </c>
    </row>
    <row r="111" spans="8:23" x14ac:dyDescent="0.25">
      <c r="H111" s="49">
        <v>4</v>
      </c>
      <c r="I111" s="70">
        <f t="shared" si="49"/>
        <v>0</v>
      </c>
      <c r="K111" s="56">
        <f t="shared" si="50"/>
        <v>0</v>
      </c>
      <c r="L111" s="56">
        <f t="shared" si="50"/>
        <v>0</v>
      </c>
      <c r="M111" s="56">
        <f t="shared" si="50"/>
        <v>0</v>
      </c>
      <c r="N111" s="56">
        <f t="shared" si="50"/>
        <v>0</v>
      </c>
      <c r="O111" s="56">
        <f t="shared" si="50"/>
        <v>0</v>
      </c>
      <c r="P111" s="56">
        <f t="shared" si="50"/>
        <v>0</v>
      </c>
      <c r="Q111" s="56">
        <f t="shared" si="50"/>
        <v>0</v>
      </c>
      <c r="R111" s="56">
        <f t="shared" si="50"/>
        <v>0</v>
      </c>
      <c r="S111" s="56">
        <f t="shared" si="50"/>
        <v>0</v>
      </c>
      <c r="T111" s="56">
        <f t="shared" si="50"/>
        <v>0</v>
      </c>
      <c r="U111" s="56">
        <f t="shared" si="50"/>
        <v>0</v>
      </c>
      <c r="V111" s="56">
        <f t="shared" si="50"/>
        <v>0</v>
      </c>
      <c r="W111" s="55">
        <f t="shared" si="51"/>
        <v>0</v>
      </c>
    </row>
    <row r="112" spans="8:23" x14ac:dyDescent="0.25">
      <c r="H112" s="49">
        <v>5</v>
      </c>
      <c r="I112" s="70">
        <f t="shared" si="49"/>
        <v>0</v>
      </c>
      <c r="K112" s="56">
        <f t="shared" si="50"/>
        <v>0</v>
      </c>
      <c r="L112" s="56">
        <f t="shared" si="50"/>
        <v>0</v>
      </c>
      <c r="M112" s="56">
        <f t="shared" si="50"/>
        <v>0</v>
      </c>
      <c r="N112" s="56">
        <f t="shared" si="50"/>
        <v>0</v>
      </c>
      <c r="O112" s="56">
        <f t="shared" si="50"/>
        <v>0</v>
      </c>
      <c r="P112" s="56">
        <f t="shared" si="50"/>
        <v>0</v>
      </c>
      <c r="Q112" s="56">
        <f t="shared" si="50"/>
        <v>0</v>
      </c>
      <c r="R112" s="56">
        <f t="shared" si="50"/>
        <v>0</v>
      </c>
      <c r="S112" s="56">
        <f t="shared" si="50"/>
        <v>0</v>
      </c>
      <c r="T112" s="56">
        <f t="shared" si="50"/>
        <v>0</v>
      </c>
      <c r="U112" s="56">
        <f t="shared" si="50"/>
        <v>0</v>
      </c>
      <c r="V112" s="56">
        <f t="shared" si="50"/>
        <v>0</v>
      </c>
      <c r="W112" s="55">
        <f t="shared" si="51"/>
        <v>0</v>
      </c>
    </row>
    <row r="113" spans="8:28" ht="15.75" x14ac:dyDescent="0.25">
      <c r="H113" s="616" t="s">
        <v>79</v>
      </c>
      <c r="I113" s="616"/>
      <c r="K113" s="57">
        <f>SUM(K108:K112)</f>
        <v>0</v>
      </c>
      <c r="L113" s="57">
        <f t="shared" ref="L113:V113" si="52">SUM(L108:L112)</f>
        <v>0</v>
      </c>
      <c r="M113" s="57">
        <f t="shared" si="52"/>
        <v>0</v>
      </c>
      <c r="N113" s="57">
        <f t="shared" si="52"/>
        <v>0</v>
      </c>
      <c r="O113" s="57">
        <f t="shared" si="52"/>
        <v>0</v>
      </c>
      <c r="P113" s="57">
        <f t="shared" si="52"/>
        <v>0</v>
      </c>
      <c r="Q113" s="57">
        <f t="shared" si="52"/>
        <v>0</v>
      </c>
      <c r="R113" s="57">
        <f t="shared" si="52"/>
        <v>0</v>
      </c>
      <c r="S113" s="57">
        <f t="shared" si="52"/>
        <v>0</v>
      </c>
      <c r="T113" s="57">
        <f t="shared" si="52"/>
        <v>0</v>
      </c>
      <c r="U113" s="57">
        <f t="shared" si="52"/>
        <v>0</v>
      </c>
      <c r="V113" s="57">
        <f t="shared" si="52"/>
        <v>0</v>
      </c>
      <c r="W113" s="55">
        <f>SUM(W108:W112)</f>
        <v>0</v>
      </c>
    </row>
    <row r="114" spans="8:28" x14ac:dyDescent="0.25">
      <c r="H114" s="69"/>
      <c r="I114" s="69"/>
    </row>
    <row r="115" spans="8:28" ht="23.45" customHeight="1" x14ac:dyDescent="0.25">
      <c r="H115" s="712" t="s">
        <v>101</v>
      </c>
      <c r="I115" s="712"/>
      <c r="K115" s="672" t="s">
        <v>99</v>
      </c>
      <c r="L115" s="672"/>
      <c r="M115" s="672"/>
      <c r="N115" s="672"/>
      <c r="O115" s="672"/>
      <c r="P115" s="672"/>
      <c r="Q115" s="672"/>
      <c r="R115" s="672"/>
      <c r="S115" s="672"/>
      <c r="T115" s="672"/>
      <c r="U115" s="672"/>
      <c r="V115" s="672"/>
      <c r="W115" s="672"/>
    </row>
    <row r="116" spans="8:28" ht="15.75" x14ac:dyDescent="0.25">
      <c r="H116" s="50" t="s">
        <v>54</v>
      </c>
      <c r="I116" s="68" t="s">
        <v>5</v>
      </c>
      <c r="K116" s="51" t="s">
        <v>59</v>
      </c>
      <c r="L116" s="52" t="s">
        <v>60</v>
      </c>
      <c r="M116" s="51" t="s">
        <v>61</v>
      </c>
      <c r="N116" s="52" t="s">
        <v>62</v>
      </c>
      <c r="O116" s="51" t="s">
        <v>63</v>
      </c>
      <c r="P116" s="52" t="s">
        <v>64</v>
      </c>
      <c r="Q116" s="51" t="s">
        <v>65</v>
      </c>
      <c r="R116" s="52" t="s">
        <v>66</v>
      </c>
      <c r="S116" s="51" t="s">
        <v>67</v>
      </c>
      <c r="T116" s="52" t="s">
        <v>68</v>
      </c>
      <c r="U116" s="51" t="s">
        <v>69</v>
      </c>
      <c r="V116" s="52" t="s">
        <v>70</v>
      </c>
      <c r="W116" s="53" t="s">
        <v>71</v>
      </c>
    </row>
    <row r="117" spans="8:28" x14ac:dyDescent="0.25">
      <c r="H117" s="49">
        <v>1</v>
      </c>
      <c r="I117" s="70">
        <f>+I108</f>
        <v>0</v>
      </c>
      <c r="K117" s="56">
        <f>+K99+K108</f>
        <v>0</v>
      </c>
      <c r="L117" s="56">
        <f t="shared" ref="L117:V121" si="53">+L99+L108</f>
        <v>0</v>
      </c>
      <c r="M117" s="56">
        <f t="shared" si="53"/>
        <v>0</v>
      </c>
      <c r="N117" s="56">
        <f t="shared" si="53"/>
        <v>0</v>
      </c>
      <c r="O117" s="56">
        <f t="shared" si="53"/>
        <v>0</v>
      </c>
      <c r="P117" s="56">
        <f t="shared" si="53"/>
        <v>0</v>
      </c>
      <c r="Q117" s="56">
        <f t="shared" si="53"/>
        <v>0</v>
      </c>
      <c r="R117" s="56">
        <f t="shared" si="53"/>
        <v>0</v>
      </c>
      <c r="S117" s="56">
        <f t="shared" si="53"/>
        <v>0</v>
      </c>
      <c r="T117" s="56">
        <f t="shared" si="53"/>
        <v>0</v>
      </c>
      <c r="U117" s="56">
        <f t="shared" si="53"/>
        <v>0</v>
      </c>
      <c r="V117" s="56">
        <f t="shared" si="53"/>
        <v>0</v>
      </c>
      <c r="W117" s="55">
        <f>SUM(K117:V117)</f>
        <v>0</v>
      </c>
    </row>
    <row r="118" spans="8:28" x14ac:dyDescent="0.25">
      <c r="H118" s="49">
        <v>2</v>
      </c>
      <c r="I118" s="70">
        <f t="shared" ref="I118:I121" si="54">+I109</f>
        <v>0</v>
      </c>
      <c r="K118" s="56">
        <f>+K100+K109</f>
        <v>0</v>
      </c>
      <c r="L118" s="56">
        <f t="shared" si="53"/>
        <v>0</v>
      </c>
      <c r="M118" s="56">
        <f t="shared" si="53"/>
        <v>0</v>
      </c>
      <c r="N118" s="56">
        <f t="shared" si="53"/>
        <v>0</v>
      </c>
      <c r="O118" s="56">
        <f t="shared" si="53"/>
        <v>0</v>
      </c>
      <c r="P118" s="56">
        <f t="shared" si="53"/>
        <v>0</v>
      </c>
      <c r="Q118" s="56">
        <f t="shared" si="53"/>
        <v>0</v>
      </c>
      <c r="R118" s="56">
        <f t="shared" si="53"/>
        <v>0</v>
      </c>
      <c r="S118" s="56">
        <f t="shared" si="53"/>
        <v>0</v>
      </c>
      <c r="T118" s="56">
        <f t="shared" si="53"/>
        <v>0</v>
      </c>
      <c r="U118" s="56">
        <f t="shared" si="53"/>
        <v>0</v>
      </c>
      <c r="V118" s="56">
        <f t="shared" si="53"/>
        <v>0</v>
      </c>
      <c r="W118" s="55">
        <f t="shared" ref="W118:W121" si="55">SUM(K118:V118)</f>
        <v>0</v>
      </c>
    </row>
    <row r="119" spans="8:28" x14ac:dyDescent="0.25">
      <c r="H119" s="49">
        <v>3</v>
      </c>
      <c r="I119" s="70">
        <f t="shared" si="54"/>
        <v>0</v>
      </c>
      <c r="K119" s="56">
        <f>+K101+K110</f>
        <v>0</v>
      </c>
      <c r="L119" s="56">
        <f t="shared" si="53"/>
        <v>0</v>
      </c>
      <c r="M119" s="56">
        <f t="shared" si="53"/>
        <v>0</v>
      </c>
      <c r="N119" s="56">
        <f t="shared" si="53"/>
        <v>0</v>
      </c>
      <c r="O119" s="56">
        <f t="shared" si="53"/>
        <v>0</v>
      </c>
      <c r="P119" s="56">
        <f t="shared" si="53"/>
        <v>0</v>
      </c>
      <c r="Q119" s="56">
        <f t="shared" si="53"/>
        <v>0</v>
      </c>
      <c r="R119" s="56">
        <f t="shared" si="53"/>
        <v>0</v>
      </c>
      <c r="S119" s="56">
        <f t="shared" si="53"/>
        <v>0</v>
      </c>
      <c r="T119" s="56">
        <f t="shared" si="53"/>
        <v>0</v>
      </c>
      <c r="U119" s="56">
        <f t="shared" si="53"/>
        <v>0</v>
      </c>
      <c r="V119" s="56">
        <f t="shared" si="53"/>
        <v>0</v>
      </c>
      <c r="W119" s="55">
        <f t="shared" si="55"/>
        <v>0</v>
      </c>
    </row>
    <row r="120" spans="8:28" x14ac:dyDescent="0.25">
      <c r="H120" s="49">
        <v>4</v>
      </c>
      <c r="I120" s="70">
        <f t="shared" si="54"/>
        <v>0</v>
      </c>
      <c r="K120" s="56">
        <f>+K102+K111</f>
        <v>0</v>
      </c>
      <c r="L120" s="56">
        <f t="shared" si="53"/>
        <v>0</v>
      </c>
      <c r="M120" s="56">
        <f t="shared" si="53"/>
        <v>0</v>
      </c>
      <c r="N120" s="56">
        <f t="shared" si="53"/>
        <v>0</v>
      </c>
      <c r="O120" s="56">
        <f t="shared" si="53"/>
        <v>0</v>
      </c>
      <c r="P120" s="56">
        <f t="shared" si="53"/>
        <v>0</v>
      </c>
      <c r="Q120" s="56">
        <f t="shared" si="53"/>
        <v>0</v>
      </c>
      <c r="R120" s="56">
        <f t="shared" si="53"/>
        <v>0</v>
      </c>
      <c r="S120" s="56">
        <f t="shared" si="53"/>
        <v>0</v>
      </c>
      <c r="T120" s="56">
        <f t="shared" si="53"/>
        <v>0</v>
      </c>
      <c r="U120" s="56">
        <f t="shared" si="53"/>
        <v>0</v>
      </c>
      <c r="V120" s="56">
        <f t="shared" si="53"/>
        <v>0</v>
      </c>
      <c r="W120" s="55">
        <f t="shared" si="55"/>
        <v>0</v>
      </c>
    </row>
    <row r="121" spans="8:28" x14ac:dyDescent="0.25">
      <c r="H121" s="49">
        <v>5</v>
      </c>
      <c r="I121" s="70">
        <f t="shared" si="54"/>
        <v>0</v>
      </c>
      <c r="K121" s="56">
        <f>+K103+K112</f>
        <v>0</v>
      </c>
      <c r="L121" s="56">
        <f t="shared" si="53"/>
        <v>0</v>
      </c>
      <c r="M121" s="56">
        <f t="shared" si="53"/>
        <v>0</v>
      </c>
      <c r="N121" s="56">
        <f t="shared" si="53"/>
        <v>0</v>
      </c>
      <c r="O121" s="56">
        <f t="shared" si="53"/>
        <v>0</v>
      </c>
      <c r="P121" s="56">
        <f t="shared" si="53"/>
        <v>0</v>
      </c>
      <c r="Q121" s="56">
        <f t="shared" si="53"/>
        <v>0</v>
      </c>
      <c r="R121" s="56">
        <f t="shared" si="53"/>
        <v>0</v>
      </c>
      <c r="S121" s="56">
        <f t="shared" si="53"/>
        <v>0</v>
      </c>
      <c r="T121" s="56">
        <f t="shared" si="53"/>
        <v>0</v>
      </c>
      <c r="U121" s="56">
        <f t="shared" si="53"/>
        <v>0</v>
      </c>
      <c r="V121" s="56">
        <f t="shared" si="53"/>
        <v>0</v>
      </c>
      <c r="W121" s="55">
        <f t="shared" si="55"/>
        <v>0</v>
      </c>
    </row>
    <row r="122" spans="8:28" ht="15.75" x14ac:dyDescent="0.25">
      <c r="H122" s="616" t="s">
        <v>103</v>
      </c>
      <c r="I122" s="616"/>
      <c r="K122" s="57">
        <f>SUM(K117:K121)</f>
        <v>0</v>
      </c>
      <c r="L122" s="57">
        <f t="shared" ref="L122:W122" si="56">SUM(L117:L121)</f>
        <v>0</v>
      </c>
      <c r="M122" s="57">
        <f t="shared" si="56"/>
        <v>0</v>
      </c>
      <c r="N122" s="57">
        <f t="shared" si="56"/>
        <v>0</v>
      </c>
      <c r="O122" s="57">
        <f t="shared" si="56"/>
        <v>0</v>
      </c>
      <c r="P122" s="57">
        <f t="shared" si="56"/>
        <v>0</v>
      </c>
      <c r="Q122" s="57">
        <f t="shared" si="56"/>
        <v>0</v>
      </c>
      <c r="R122" s="57">
        <f t="shared" si="56"/>
        <v>0</v>
      </c>
      <c r="S122" s="57">
        <f t="shared" si="56"/>
        <v>0</v>
      </c>
      <c r="T122" s="57">
        <f t="shared" si="56"/>
        <v>0</v>
      </c>
      <c r="U122" s="57">
        <f t="shared" si="56"/>
        <v>0</v>
      </c>
      <c r="V122" s="57">
        <f t="shared" si="56"/>
        <v>0</v>
      </c>
      <c r="W122" s="57">
        <f t="shared" si="56"/>
        <v>0</v>
      </c>
    </row>
    <row r="123" spans="8:28" x14ac:dyDescent="0.25">
      <c r="H123" s="69"/>
      <c r="I123" s="69"/>
    </row>
    <row r="124" spans="8:28" ht="21.6" customHeight="1" x14ac:dyDescent="0.25">
      <c r="H124" s="69"/>
      <c r="I124" s="69"/>
      <c r="K124" s="695" t="s">
        <v>95</v>
      </c>
      <c r="L124" s="695"/>
      <c r="M124" s="695"/>
      <c r="N124" s="695"/>
      <c r="O124" s="695"/>
      <c r="P124" s="695"/>
      <c r="Q124" s="695"/>
      <c r="R124" s="695"/>
      <c r="S124" s="695"/>
      <c r="T124" s="695"/>
      <c r="U124" s="695"/>
      <c r="V124" s="695"/>
      <c r="W124" s="695"/>
      <c r="Y124" s="696" t="s">
        <v>96</v>
      </c>
      <c r="Z124" s="696"/>
      <c r="AA124" s="696"/>
      <c r="AB124" s="710" t="s">
        <v>422</v>
      </c>
    </row>
    <row r="125" spans="8:28" ht="19.149999999999999" customHeight="1" x14ac:dyDescent="0.25">
      <c r="H125" s="69"/>
      <c r="I125" s="69"/>
      <c r="K125" s="51" t="s">
        <v>59</v>
      </c>
      <c r="L125" s="52" t="s">
        <v>60</v>
      </c>
      <c r="M125" s="51" t="s">
        <v>61</v>
      </c>
      <c r="N125" s="52" t="s">
        <v>62</v>
      </c>
      <c r="O125" s="51" t="s">
        <v>63</v>
      </c>
      <c r="P125" s="52" t="s">
        <v>64</v>
      </c>
      <c r="Q125" s="51" t="s">
        <v>65</v>
      </c>
      <c r="R125" s="52" t="s">
        <v>66</v>
      </c>
      <c r="S125" s="51" t="s">
        <v>67</v>
      </c>
      <c r="T125" s="52" t="s">
        <v>68</v>
      </c>
      <c r="U125" s="51" t="s">
        <v>69</v>
      </c>
      <c r="V125" s="52" t="s">
        <v>70</v>
      </c>
      <c r="W125" s="53" t="s">
        <v>71</v>
      </c>
      <c r="Y125" s="51" t="s">
        <v>59</v>
      </c>
      <c r="Z125" s="52" t="s">
        <v>60</v>
      </c>
      <c r="AA125" s="51" t="s">
        <v>61</v>
      </c>
      <c r="AB125" s="710"/>
    </row>
    <row r="126" spans="8:28" x14ac:dyDescent="0.25">
      <c r="H126" s="69"/>
      <c r="I126" s="69"/>
      <c r="K126" s="65">
        <f>IF($I91&lt;=120,IF($I91&lt;=90,IF($I91&lt;=60,IF($I91&lt;=30,IF($I91&gt;=0,K117,0),0),0),0),0)</f>
        <v>0</v>
      </c>
      <c r="L126" s="65">
        <f>IF($I91&lt;=120,IF($I91&lt;=90,IF($I91&lt;=60,IF($I91&lt;=30,IF($I91&gt;=0,L117,0),K117),0),0),0)</f>
        <v>0</v>
      </c>
      <c r="M126" s="65">
        <f>IF($I91&lt;=120,IF($I91&lt;=90,IF($I91&lt;=60,IF($I91&lt;=30,IF($I91&gt;=0,M117,0),L117),K117),0),0)</f>
        <v>0</v>
      </c>
      <c r="N126" s="65">
        <f t="shared" ref="N126:V130" si="57">IF($I91&lt;=120,IF($I91&lt;=90,IF($I91&lt;=60,IF($I91&lt;=30,IF($I91&gt;=0,N117,0),M117),L117),K117),0)</f>
        <v>0</v>
      </c>
      <c r="O126" s="65">
        <f t="shared" si="57"/>
        <v>0</v>
      </c>
      <c r="P126" s="65">
        <f t="shared" si="57"/>
        <v>0</v>
      </c>
      <c r="Q126" s="65">
        <f t="shared" si="57"/>
        <v>0</v>
      </c>
      <c r="R126" s="65">
        <f t="shared" si="57"/>
        <v>0</v>
      </c>
      <c r="S126" s="65">
        <f t="shared" si="57"/>
        <v>0</v>
      </c>
      <c r="T126" s="65">
        <f t="shared" si="57"/>
        <v>0</v>
      </c>
      <c r="U126" s="65">
        <f t="shared" si="57"/>
        <v>0</v>
      </c>
      <c r="V126" s="65">
        <f t="shared" si="57"/>
        <v>0</v>
      </c>
      <c r="W126" s="66">
        <f t="shared" ref="W126:W129" si="58">SUM(K126:V126)</f>
        <v>0</v>
      </c>
      <c r="X126" s="67"/>
      <c r="Y126" s="65">
        <f>IF($I91&lt;=120,IF($I91&lt;=90,IF($I91&lt;=60,IF($I91&lt;=30,IF($I91&gt;=0,0,0),V117),U117),T117),0)</f>
        <v>0</v>
      </c>
      <c r="Z126" s="65">
        <f>IF($I91&lt;=120,IF($I91&lt;=90,IF($I91&lt;=60,IF($I91&lt;=30,IF($I91&gt;=0,0,0),0),V117),U117),0)</f>
        <v>0</v>
      </c>
      <c r="AA126" s="65">
        <f>IF($I91&lt;=120,IF($I91&lt;=90,IF($I91&lt;=60,IF($I91&lt;=30,IF($I91&gt;=0,0,0),0),0),V117),0)</f>
        <v>0</v>
      </c>
      <c r="AB126" s="252">
        <f>SUM(Y126:AA126)</f>
        <v>0</v>
      </c>
    </row>
    <row r="127" spans="8:28" x14ac:dyDescent="0.25">
      <c r="H127" s="69"/>
      <c r="I127" s="69"/>
      <c r="K127" s="65">
        <f>IF($I92&lt;=120,IF($I92&lt;=90,IF($I92&lt;=60,IF($I92&lt;=30,IF($I92&gt;=0,K118,0),0),0),0),0)</f>
        <v>0</v>
      </c>
      <c r="L127" s="65">
        <f>IF($I92&lt;=120,IF($I92&lt;=90,IF($I92&lt;=60,IF($I92&lt;=30,IF($I92&gt;=0,L118,0),K118),0),0),0)</f>
        <v>0</v>
      </c>
      <c r="M127" s="65">
        <f>IF($I92&lt;=120,IF($I92&lt;=90,IF($I92&lt;=60,IF($I92&lt;=30,IF($I92&gt;=0,M118,0),L118),K118),0),0)</f>
        <v>0</v>
      </c>
      <c r="N127" s="65">
        <f t="shared" si="57"/>
        <v>0</v>
      </c>
      <c r="O127" s="65">
        <f t="shared" si="57"/>
        <v>0</v>
      </c>
      <c r="P127" s="65">
        <f t="shared" si="57"/>
        <v>0</v>
      </c>
      <c r="Q127" s="65">
        <f t="shared" si="57"/>
        <v>0</v>
      </c>
      <c r="R127" s="65">
        <f t="shared" si="57"/>
        <v>0</v>
      </c>
      <c r="S127" s="65">
        <f t="shared" si="57"/>
        <v>0</v>
      </c>
      <c r="T127" s="65">
        <f t="shared" si="57"/>
        <v>0</v>
      </c>
      <c r="U127" s="65">
        <f t="shared" si="57"/>
        <v>0</v>
      </c>
      <c r="V127" s="65">
        <f t="shared" si="57"/>
        <v>0</v>
      </c>
      <c r="W127" s="66">
        <f t="shared" si="58"/>
        <v>0</v>
      </c>
      <c r="X127" s="67"/>
      <c r="Y127" s="65">
        <f>IF($I92&lt;=120,IF($I92&lt;=90,IF($I92&lt;=60,IF($I92&lt;=30,IF($I92&gt;=0,0,0),V118),U118),T118),0)</f>
        <v>0</v>
      </c>
      <c r="Z127" s="65">
        <f>IF($I92&lt;=120,IF($I92&lt;=90,IF($I92&lt;=60,IF($I92&lt;=30,IF($I92&gt;=0,0,0),0),V118),U118),0)</f>
        <v>0</v>
      </c>
      <c r="AA127" s="65">
        <f>IF($I92&lt;=120,IF($I92&lt;=90,IF($I92&lt;=60,IF($I92&lt;=30,IF($I92&gt;=0,0,0),0),0),V118),0)</f>
        <v>0</v>
      </c>
      <c r="AB127" s="252">
        <f t="shared" ref="AB127:AB130" si="59">SUM(Y127:AA127)</f>
        <v>0</v>
      </c>
    </row>
    <row r="128" spans="8:28" x14ac:dyDescent="0.25">
      <c r="H128" s="69"/>
      <c r="I128" s="69"/>
      <c r="K128" s="65">
        <f>IF($I93&lt;=120,IF($I93&lt;=90,IF($I93&lt;=60,IF($I93&lt;=30,IF($I93&gt;=0,K119,0),0),0),0),0)</f>
        <v>0</v>
      </c>
      <c r="L128" s="65">
        <f>IF($I93&lt;=120,IF($I93&lt;=90,IF($I93&lt;=60,IF($I93&lt;=30,IF($I93&gt;=0,L119,0),K119),0),0),0)</f>
        <v>0</v>
      </c>
      <c r="M128" s="65">
        <f>IF($I93&lt;=120,IF($I93&lt;=90,IF($I93&lt;=60,IF($I93&lt;=30,IF($I93&gt;=0,M119,0),L119),K119),0),0)</f>
        <v>0</v>
      </c>
      <c r="N128" s="65">
        <f t="shared" si="57"/>
        <v>0</v>
      </c>
      <c r="O128" s="65">
        <f t="shared" si="57"/>
        <v>0</v>
      </c>
      <c r="P128" s="65">
        <f t="shared" si="57"/>
        <v>0</v>
      </c>
      <c r="Q128" s="65">
        <f t="shared" si="57"/>
        <v>0</v>
      </c>
      <c r="R128" s="65">
        <f t="shared" si="57"/>
        <v>0</v>
      </c>
      <c r="S128" s="65">
        <f t="shared" si="57"/>
        <v>0</v>
      </c>
      <c r="T128" s="65">
        <f t="shared" si="57"/>
        <v>0</v>
      </c>
      <c r="U128" s="65">
        <f t="shared" si="57"/>
        <v>0</v>
      </c>
      <c r="V128" s="65">
        <f t="shared" si="57"/>
        <v>0</v>
      </c>
      <c r="W128" s="66">
        <f t="shared" si="58"/>
        <v>0</v>
      </c>
      <c r="X128" s="67"/>
      <c r="Y128" s="65">
        <f>IF($I93&lt;=120,IF($I93&lt;=90,IF($I93&lt;=60,IF($I93&lt;=30,IF($I93&gt;=0,0,0),V119),U119),T119),0)</f>
        <v>0</v>
      </c>
      <c r="Z128" s="65">
        <f>IF($I93&lt;=120,IF($I93&lt;=90,IF($I93&lt;=60,IF($I93&lt;=30,IF($I93&gt;=0,0,0),0),V119),U119),0)</f>
        <v>0</v>
      </c>
      <c r="AA128" s="65">
        <f>IF($I93&lt;=120,IF($I93&lt;=90,IF($I93&lt;=60,IF($I93&lt;=30,IF($I93&gt;=0,0,0),0),0),V119),0)</f>
        <v>0</v>
      </c>
      <c r="AB128" s="252">
        <f t="shared" si="59"/>
        <v>0</v>
      </c>
    </row>
    <row r="129" spans="8:28" x14ac:dyDescent="0.25">
      <c r="H129" s="69"/>
      <c r="I129" s="69"/>
      <c r="K129" s="65">
        <f>IF($I94&lt;=120,IF($I94&lt;=90,IF($I94&lt;=60,IF($I94&lt;=30,IF($I94&gt;=0,K120,0),0),0),0),0)</f>
        <v>0</v>
      </c>
      <c r="L129" s="65">
        <f>IF($I94&lt;=120,IF($I94&lt;=90,IF($I94&lt;=60,IF($I94&lt;=30,IF($I94&gt;=0,L120,0),K120),0),0),0)</f>
        <v>0</v>
      </c>
      <c r="M129" s="65">
        <f>IF($I94&lt;=120,IF($I94&lt;=90,IF($I94&lt;=60,IF($I94&lt;=30,IF($I94&gt;=0,M120,0),L120),K120),0),0)</f>
        <v>0</v>
      </c>
      <c r="N129" s="65">
        <f t="shared" si="57"/>
        <v>0</v>
      </c>
      <c r="O129" s="65">
        <f t="shared" si="57"/>
        <v>0</v>
      </c>
      <c r="P129" s="65">
        <f t="shared" si="57"/>
        <v>0</v>
      </c>
      <c r="Q129" s="65">
        <f t="shared" si="57"/>
        <v>0</v>
      </c>
      <c r="R129" s="65">
        <f t="shared" si="57"/>
        <v>0</v>
      </c>
      <c r="S129" s="65">
        <f t="shared" si="57"/>
        <v>0</v>
      </c>
      <c r="T129" s="65">
        <f t="shared" si="57"/>
        <v>0</v>
      </c>
      <c r="U129" s="65">
        <f t="shared" si="57"/>
        <v>0</v>
      </c>
      <c r="V129" s="65">
        <f t="shared" si="57"/>
        <v>0</v>
      </c>
      <c r="W129" s="66">
        <f t="shared" si="58"/>
        <v>0</v>
      </c>
      <c r="X129" s="67"/>
      <c r="Y129" s="65">
        <f>IF($I94&lt;=120,IF($I94&lt;=90,IF($I94&lt;=60,IF($I94&lt;=30,IF($I94&gt;=0,0,0),V120),U120),T120),0)</f>
        <v>0</v>
      </c>
      <c r="Z129" s="65">
        <f>IF($I94&lt;=120,IF($I94&lt;=90,IF($I94&lt;=60,IF($I94&lt;=30,IF($I94&gt;=0,0,0),0),V120),U120),0)</f>
        <v>0</v>
      </c>
      <c r="AA129" s="65">
        <f>IF($I94&lt;=120,IF($I94&lt;=90,IF($I94&lt;=60,IF($I94&lt;=30,IF($I94&gt;=0,0,0),0),0),V120),0)</f>
        <v>0</v>
      </c>
      <c r="AB129" s="252">
        <f t="shared" si="59"/>
        <v>0</v>
      </c>
    </row>
    <row r="130" spans="8:28" x14ac:dyDescent="0.25">
      <c r="H130" s="69"/>
      <c r="I130" s="69"/>
      <c r="K130" s="65">
        <f>IF($I95&lt;=120,IF($I95&lt;=90,IF($I95&lt;=60,IF($I95&lt;=30,IF($I95&gt;=0,K121,0),0),0),0),0)</f>
        <v>0</v>
      </c>
      <c r="L130" s="65">
        <f>IF($I95&lt;=120,IF($I95&lt;=90,IF($I95&lt;=60,IF($I95&lt;=30,IF($I95&gt;=0,L121,0),K121),0),0),0)</f>
        <v>0</v>
      </c>
      <c r="M130" s="65">
        <f>IF($I95&lt;=120,IF($I95&lt;=90,IF($I95&lt;=60,IF($I95&lt;=30,IF($I95&gt;=0,M121,0),L121),K121),0),0)</f>
        <v>0</v>
      </c>
      <c r="N130" s="65">
        <f t="shared" si="57"/>
        <v>0</v>
      </c>
      <c r="O130" s="65">
        <f t="shared" si="57"/>
        <v>0</v>
      </c>
      <c r="P130" s="65">
        <f t="shared" si="57"/>
        <v>0</v>
      </c>
      <c r="Q130" s="65">
        <f t="shared" si="57"/>
        <v>0</v>
      </c>
      <c r="R130" s="65">
        <f t="shared" si="57"/>
        <v>0</v>
      </c>
      <c r="S130" s="65">
        <f t="shared" si="57"/>
        <v>0</v>
      </c>
      <c r="T130" s="65">
        <f t="shared" si="57"/>
        <v>0</v>
      </c>
      <c r="U130" s="65">
        <f t="shared" si="57"/>
        <v>0</v>
      </c>
      <c r="V130" s="65">
        <f t="shared" si="57"/>
        <v>0</v>
      </c>
      <c r="W130" s="66">
        <f t="shared" ref="W130" si="60">SUM(K130:V130)</f>
        <v>0</v>
      </c>
      <c r="X130" s="67"/>
      <c r="Y130" s="65">
        <f>IF($I95&lt;=120,IF($I95&lt;=90,IF($I95&lt;=60,IF($I95&lt;=30,IF($I95&gt;=0,0,0),V121),U121),T121),0)</f>
        <v>0</v>
      </c>
      <c r="Z130" s="65">
        <f>IF($I95&lt;=120,IF($I95&lt;=90,IF($I95&lt;=60,IF($I95&lt;=30,IF($I95&gt;=0,0,0),0),V121),U121),0)</f>
        <v>0</v>
      </c>
      <c r="AA130" s="65">
        <f>IF($I95&lt;=120,IF($I95&lt;=90,IF($I95&lt;=60,IF($I95&lt;=30,IF($I95&gt;=0,0,0),0),0),V121),0)</f>
        <v>0</v>
      </c>
      <c r="AB130" s="252">
        <f t="shared" si="59"/>
        <v>0</v>
      </c>
    </row>
    <row r="131" spans="8:28" x14ac:dyDescent="0.25">
      <c r="H131" s="69"/>
      <c r="I131" s="69"/>
      <c r="AB131" s="55">
        <f>SUM(AB126:AB130)</f>
        <v>0</v>
      </c>
    </row>
    <row r="132" spans="8:28" x14ac:dyDescent="0.25">
      <c r="H132" s="69"/>
      <c r="I132" s="69"/>
    </row>
    <row r="133" spans="8:28" x14ac:dyDescent="0.25">
      <c r="H133" s="69"/>
      <c r="I133" s="69"/>
    </row>
    <row r="134" spans="8:28" x14ac:dyDescent="0.25">
      <c r="H134" s="69"/>
      <c r="I134" s="69"/>
    </row>
    <row r="135" spans="8:28" x14ac:dyDescent="0.25">
      <c r="H135" s="69"/>
      <c r="I135" s="69"/>
    </row>
    <row r="136" spans="8:28" x14ac:dyDescent="0.25">
      <c r="H136" s="69"/>
      <c r="I136" s="69"/>
    </row>
    <row r="137" spans="8:28" x14ac:dyDescent="0.25">
      <c r="H137" s="69"/>
      <c r="I137" s="69"/>
    </row>
    <row r="138" spans="8:28" x14ac:dyDescent="0.25">
      <c r="H138" s="69"/>
      <c r="I138" s="69"/>
    </row>
    <row r="139" spans="8:28" x14ac:dyDescent="0.25">
      <c r="H139" s="69"/>
      <c r="I139" s="69"/>
    </row>
    <row r="140" spans="8:28" x14ac:dyDescent="0.25">
      <c r="H140" s="69"/>
      <c r="I140" s="69"/>
    </row>
  </sheetData>
  <sheetProtection selectLockedCells="1"/>
  <mergeCells count="58">
    <mergeCell ref="AB37:AB38"/>
    <mergeCell ref="AB81:AB82"/>
    <mergeCell ref="AB124:AB125"/>
    <mergeCell ref="K89:W89"/>
    <mergeCell ref="H97:I97"/>
    <mergeCell ref="K97:W97"/>
    <mergeCell ref="K124:W124"/>
    <mergeCell ref="Y124:AA124"/>
    <mergeCell ref="H106:I106"/>
    <mergeCell ref="K106:W106"/>
    <mergeCell ref="H113:I113"/>
    <mergeCell ref="H115:I115"/>
    <mergeCell ref="K115:W115"/>
    <mergeCell ref="H122:I122"/>
    <mergeCell ref="H104:I104"/>
    <mergeCell ref="I89:I90"/>
    <mergeCell ref="B89:C89"/>
    <mergeCell ref="E89:E90"/>
    <mergeCell ref="F89:F90"/>
    <mergeCell ref="G89:G90"/>
    <mergeCell ref="H89:H90"/>
    <mergeCell ref="K81:W81"/>
    <mergeCell ref="Y81:AA81"/>
    <mergeCell ref="H70:I70"/>
    <mergeCell ref="H72:I72"/>
    <mergeCell ref="K72:W72"/>
    <mergeCell ref="H79:I79"/>
    <mergeCell ref="H54:I54"/>
    <mergeCell ref="K54:W54"/>
    <mergeCell ref="H61:I61"/>
    <mergeCell ref="H63:I63"/>
    <mergeCell ref="K63:W63"/>
    <mergeCell ref="K28:W28"/>
    <mergeCell ref="K37:W37"/>
    <mergeCell ref="Y37:AA37"/>
    <mergeCell ref="B46:C46"/>
    <mergeCell ref="E46:E47"/>
    <mergeCell ref="F46:F47"/>
    <mergeCell ref="G46:G47"/>
    <mergeCell ref="H46:H47"/>
    <mergeCell ref="I46:I47"/>
    <mergeCell ref="K46:W46"/>
    <mergeCell ref="H45:I45"/>
    <mergeCell ref="K2:W2"/>
    <mergeCell ref="H10:I10"/>
    <mergeCell ref="K10:W10"/>
    <mergeCell ref="H17:I17"/>
    <mergeCell ref="H19:I19"/>
    <mergeCell ref="K19:W19"/>
    <mergeCell ref="B2:C2"/>
    <mergeCell ref="E2:E3"/>
    <mergeCell ref="F2:F3"/>
    <mergeCell ref="G2:G3"/>
    <mergeCell ref="H35:I35"/>
    <mergeCell ref="H2:H3"/>
    <mergeCell ref="I2:I3"/>
    <mergeCell ref="H26:I26"/>
    <mergeCell ref="H28:I28"/>
  </mergeCells>
  <pageMargins left="0" right="0" top="0" bottom="0" header="0" footer="0"/>
  <pageSetup paperSize="9" scale="48" orientation="landscape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9">
    <tabColor rgb="FFFF6600"/>
    <pageSetUpPr fitToPage="1"/>
  </sheetPr>
  <dimension ref="B1:AR213"/>
  <sheetViews>
    <sheetView showGridLines="0" showZeros="0" zoomScale="64" zoomScaleNormal="64" workbookViewId="0">
      <selection activeCell="E96" sqref="E96"/>
    </sheetView>
  </sheetViews>
  <sheetFormatPr baseColWidth="10" defaultRowHeight="15" x14ac:dyDescent="0.25"/>
  <cols>
    <col min="1" max="1" width="1.5703125" customWidth="1"/>
    <col min="2" max="2" width="16.7109375" customWidth="1"/>
    <col min="3" max="3" width="23.5703125" customWidth="1"/>
    <col min="4" max="4" width="1.85546875" customWidth="1"/>
    <col min="5" max="5" width="16.7109375" customWidth="1"/>
    <col min="7" max="7" width="1.28515625" customWidth="1"/>
    <col min="8" max="8" width="12.140625" customWidth="1"/>
    <col min="9" max="19" width="10.7109375" customWidth="1"/>
    <col min="20" max="20" width="1.28515625" customWidth="1"/>
    <col min="21" max="21" width="14.7109375" customWidth="1"/>
    <col min="22" max="22" width="1.7109375" customWidth="1"/>
    <col min="23" max="23" width="15.5703125" customWidth="1"/>
    <col min="24" max="24" width="18.85546875" customWidth="1"/>
  </cols>
  <sheetData>
    <row r="1" spans="2:44" ht="9.6" customHeight="1" x14ac:dyDescent="0.25">
      <c r="D1" s="1"/>
    </row>
    <row r="2" spans="2:44" ht="33.6" customHeight="1" x14ac:dyDescent="0.25">
      <c r="B2" s="719" t="s">
        <v>306</v>
      </c>
      <c r="C2" s="719"/>
      <c r="D2" s="1"/>
      <c r="E2" s="601"/>
      <c r="F2" s="211" t="s">
        <v>9</v>
      </c>
      <c r="H2" s="718" t="s">
        <v>272</v>
      </c>
      <c r="I2" s="718"/>
      <c r="J2" s="718"/>
      <c r="K2" s="718"/>
      <c r="L2" s="718"/>
      <c r="M2" s="718"/>
      <c r="N2" s="718"/>
      <c r="O2" s="718"/>
      <c r="P2" s="718"/>
      <c r="Q2" s="718"/>
      <c r="R2" s="718"/>
      <c r="S2" s="718"/>
      <c r="T2" s="205"/>
      <c r="U2" s="205"/>
    </row>
    <row r="3" spans="2:44" s="1" customFormat="1" ht="73.900000000000006" customHeight="1" x14ac:dyDescent="0.25">
      <c r="B3" s="706" t="s">
        <v>458</v>
      </c>
      <c r="C3" s="706"/>
      <c r="E3" s="203" t="s">
        <v>185</v>
      </c>
      <c r="F3" s="204" t="s">
        <v>307</v>
      </c>
      <c r="G3"/>
      <c r="H3" s="198">
        <f>+E2</f>
        <v>0</v>
      </c>
      <c r="I3" s="197">
        <f t="shared" ref="I3:S3" si="0">DATE(YEAR(H3),MONTH(H3)+1, DAY(H3))</f>
        <v>31</v>
      </c>
      <c r="J3" s="198">
        <f t="shared" si="0"/>
        <v>62</v>
      </c>
      <c r="K3" s="197">
        <f t="shared" si="0"/>
        <v>93</v>
      </c>
      <c r="L3" s="198">
        <f>DATE(YEAR(K3),MONTH(K3)+1, DAY(K3))</f>
        <v>123</v>
      </c>
      <c r="M3" s="474">
        <f t="shared" si="0"/>
        <v>154</v>
      </c>
      <c r="N3" s="198">
        <f t="shared" si="0"/>
        <v>184</v>
      </c>
      <c r="O3" s="197">
        <f t="shared" si="0"/>
        <v>215</v>
      </c>
      <c r="P3" s="198">
        <f t="shared" si="0"/>
        <v>246</v>
      </c>
      <c r="Q3" s="197">
        <f t="shared" si="0"/>
        <v>276</v>
      </c>
      <c r="R3" s="198">
        <f t="shared" si="0"/>
        <v>307</v>
      </c>
      <c r="S3" s="197">
        <f t="shared" si="0"/>
        <v>337</v>
      </c>
      <c r="U3" s="209" t="s">
        <v>71</v>
      </c>
      <c r="W3" s="196" t="s">
        <v>300</v>
      </c>
      <c r="X3" s="208" t="s">
        <v>302</v>
      </c>
      <c r="Y3" s="218" t="s">
        <v>9</v>
      </c>
    </row>
    <row r="4" spans="2:44" x14ac:dyDescent="0.25">
      <c r="B4" s="237" t="s">
        <v>273</v>
      </c>
      <c r="C4" s="237"/>
      <c r="E4" s="591" t="s">
        <v>495</v>
      </c>
      <c r="F4" s="581" t="s">
        <v>495</v>
      </c>
      <c r="H4" s="467" t="e">
        <f>IF(AND(H$3&gt;=$E$2,H$3&lt;DATE(YEAR($E$2),MONTH($E$2)+12,1),MOD(COLUMN()-MOD(MONTH($E$2)-$F4+1,$F4),$F4)=0),$E4/(12/$F4),0)</f>
        <v>#VALUE!</v>
      </c>
      <c r="I4" s="467" t="e">
        <f t="shared" ref="I4:S13" si="1">IF(AND(I$3&gt;=$E$2,I$3&lt;DATE(YEAR($E$2),MONTH($E$2)+12,1),MOD(COLUMN()-MOD(MONTH($E$2)-$F4+1,$F4),$F4)=0),$E4/(12/$F4),0)</f>
        <v>#VALUE!</v>
      </c>
      <c r="J4" s="467" t="e">
        <f t="shared" si="1"/>
        <v>#VALUE!</v>
      </c>
      <c r="K4" s="467" t="e">
        <f t="shared" si="1"/>
        <v>#VALUE!</v>
      </c>
      <c r="L4" s="467" t="e">
        <f t="shared" si="1"/>
        <v>#VALUE!</v>
      </c>
      <c r="M4" s="467" t="e">
        <f t="shared" si="1"/>
        <v>#VALUE!</v>
      </c>
      <c r="N4" s="467" t="e">
        <f t="shared" si="1"/>
        <v>#VALUE!</v>
      </c>
      <c r="O4" s="467" t="e">
        <f t="shared" si="1"/>
        <v>#VALUE!</v>
      </c>
      <c r="P4" s="467" t="e">
        <f t="shared" si="1"/>
        <v>#VALUE!</v>
      </c>
      <c r="Q4" s="467" t="e">
        <f t="shared" si="1"/>
        <v>#VALUE!</v>
      </c>
      <c r="R4" s="467" t="e">
        <f t="shared" si="1"/>
        <v>#VALUE!</v>
      </c>
      <c r="S4" s="472" t="e">
        <f t="shared" si="1"/>
        <v>#VALUE!</v>
      </c>
      <c r="T4" s="1"/>
      <c r="U4" s="206" t="e">
        <f>SUM(H4:S4)</f>
        <v>#VALUE!</v>
      </c>
      <c r="V4" s="1"/>
      <c r="W4" s="602" t="s">
        <v>495</v>
      </c>
      <c r="X4" s="603" t="s">
        <v>495</v>
      </c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2:44" x14ac:dyDescent="0.25">
      <c r="B5" s="59" t="s">
        <v>274</v>
      </c>
      <c r="C5" s="59"/>
      <c r="E5" s="615" t="s">
        <v>495</v>
      </c>
      <c r="F5" s="581" t="s">
        <v>495</v>
      </c>
      <c r="H5" s="467" t="e">
        <f t="shared" ref="H5:H13" si="2">IF(AND(H$3&gt;=$E$2,H$3&lt;DATE(YEAR($E$2),MONTH($E$2)+12,1),MOD(COLUMN()-MOD(MONTH($E$2)-$F5+1,$F5),$F5)=0),$E5/(12/$F5),0)</f>
        <v>#VALUE!</v>
      </c>
      <c r="I5" s="467" t="e">
        <f t="shared" si="1"/>
        <v>#VALUE!</v>
      </c>
      <c r="J5" s="467" t="e">
        <f t="shared" si="1"/>
        <v>#VALUE!</v>
      </c>
      <c r="K5" s="467" t="e">
        <f t="shared" si="1"/>
        <v>#VALUE!</v>
      </c>
      <c r="L5" s="467" t="e">
        <f t="shared" si="1"/>
        <v>#VALUE!</v>
      </c>
      <c r="M5" s="467" t="e">
        <f t="shared" si="1"/>
        <v>#VALUE!</v>
      </c>
      <c r="N5" s="467" t="e">
        <f t="shared" si="1"/>
        <v>#VALUE!</v>
      </c>
      <c r="O5" s="467" t="e">
        <f t="shared" si="1"/>
        <v>#VALUE!</v>
      </c>
      <c r="P5" s="467" t="e">
        <f t="shared" si="1"/>
        <v>#VALUE!</v>
      </c>
      <c r="Q5" s="467" t="e">
        <f t="shared" si="1"/>
        <v>#VALUE!</v>
      </c>
      <c r="R5" s="467" t="e">
        <f t="shared" si="1"/>
        <v>#VALUE!</v>
      </c>
      <c r="S5" s="472" t="e">
        <f t="shared" si="1"/>
        <v>#VALUE!</v>
      </c>
      <c r="T5" s="1"/>
      <c r="U5" s="206" t="e">
        <f t="shared" ref="U5:U14" si="3">SUM(H5:S5)</f>
        <v>#VALUE!</v>
      </c>
    </row>
    <row r="6" spans="2:44" x14ac:dyDescent="0.25">
      <c r="B6" s="59" t="s">
        <v>275</v>
      </c>
      <c r="C6" s="59"/>
      <c r="E6" s="615" t="s">
        <v>495</v>
      </c>
      <c r="F6" s="581" t="s">
        <v>495</v>
      </c>
      <c r="H6" s="467" t="e">
        <f t="shared" si="2"/>
        <v>#VALUE!</v>
      </c>
      <c r="I6" s="467" t="e">
        <f t="shared" si="1"/>
        <v>#VALUE!</v>
      </c>
      <c r="J6" s="467" t="e">
        <f t="shared" si="1"/>
        <v>#VALUE!</v>
      </c>
      <c r="K6" s="467" t="e">
        <f t="shared" si="1"/>
        <v>#VALUE!</v>
      </c>
      <c r="L6" s="467" t="e">
        <f t="shared" si="1"/>
        <v>#VALUE!</v>
      </c>
      <c r="M6" s="467" t="e">
        <f t="shared" si="1"/>
        <v>#VALUE!</v>
      </c>
      <c r="N6" s="467" t="e">
        <f t="shared" si="1"/>
        <v>#VALUE!</v>
      </c>
      <c r="O6" s="467" t="e">
        <f t="shared" si="1"/>
        <v>#VALUE!</v>
      </c>
      <c r="P6" s="467" t="e">
        <f t="shared" si="1"/>
        <v>#VALUE!</v>
      </c>
      <c r="Q6" s="467" t="e">
        <f t="shared" si="1"/>
        <v>#VALUE!</v>
      </c>
      <c r="R6" s="467" t="e">
        <f t="shared" si="1"/>
        <v>#VALUE!</v>
      </c>
      <c r="S6" s="472" t="e">
        <f t="shared" si="1"/>
        <v>#VALUE!</v>
      </c>
      <c r="U6" s="206" t="e">
        <f t="shared" si="3"/>
        <v>#VALUE!</v>
      </c>
    </row>
    <row r="7" spans="2:44" x14ac:dyDescent="0.25">
      <c r="B7" s="59" t="s">
        <v>276</v>
      </c>
      <c r="C7" s="59"/>
      <c r="E7" s="615" t="s">
        <v>495</v>
      </c>
      <c r="F7" s="581" t="s">
        <v>495</v>
      </c>
      <c r="H7" s="467" t="e">
        <f t="shared" si="2"/>
        <v>#VALUE!</v>
      </c>
      <c r="I7" s="467" t="e">
        <f t="shared" si="1"/>
        <v>#VALUE!</v>
      </c>
      <c r="J7" s="467" t="e">
        <f t="shared" si="1"/>
        <v>#VALUE!</v>
      </c>
      <c r="K7" s="467" t="e">
        <f t="shared" si="1"/>
        <v>#VALUE!</v>
      </c>
      <c r="L7" s="467" t="e">
        <f t="shared" si="1"/>
        <v>#VALUE!</v>
      </c>
      <c r="M7" s="467" t="e">
        <f t="shared" si="1"/>
        <v>#VALUE!</v>
      </c>
      <c r="N7" s="467" t="e">
        <f t="shared" si="1"/>
        <v>#VALUE!</v>
      </c>
      <c r="O7" s="467" t="e">
        <f t="shared" si="1"/>
        <v>#VALUE!</v>
      </c>
      <c r="P7" s="467" t="e">
        <f t="shared" si="1"/>
        <v>#VALUE!</v>
      </c>
      <c r="Q7" s="467" t="e">
        <f t="shared" si="1"/>
        <v>#VALUE!</v>
      </c>
      <c r="R7" s="467" t="e">
        <f t="shared" si="1"/>
        <v>#VALUE!</v>
      </c>
      <c r="S7" s="472" t="e">
        <f t="shared" si="1"/>
        <v>#VALUE!</v>
      </c>
      <c r="U7" s="206" t="e">
        <f t="shared" si="3"/>
        <v>#VALUE!</v>
      </c>
    </row>
    <row r="8" spans="2:44" x14ac:dyDescent="0.25">
      <c r="B8" s="59" t="s">
        <v>277</v>
      </c>
      <c r="C8" s="59"/>
      <c r="E8" s="615" t="s">
        <v>495</v>
      </c>
      <c r="F8" s="581" t="s">
        <v>495</v>
      </c>
      <c r="H8" s="467" t="e">
        <f t="shared" si="2"/>
        <v>#VALUE!</v>
      </c>
      <c r="I8" s="467" t="e">
        <f t="shared" si="1"/>
        <v>#VALUE!</v>
      </c>
      <c r="J8" s="467" t="e">
        <f t="shared" si="1"/>
        <v>#VALUE!</v>
      </c>
      <c r="K8" s="467" t="e">
        <f t="shared" si="1"/>
        <v>#VALUE!</v>
      </c>
      <c r="L8" s="467" t="e">
        <f t="shared" si="1"/>
        <v>#VALUE!</v>
      </c>
      <c r="M8" s="467" t="e">
        <f t="shared" si="1"/>
        <v>#VALUE!</v>
      </c>
      <c r="N8" s="467" t="e">
        <f t="shared" si="1"/>
        <v>#VALUE!</v>
      </c>
      <c r="O8" s="467" t="e">
        <f t="shared" si="1"/>
        <v>#VALUE!</v>
      </c>
      <c r="P8" s="467" t="e">
        <f t="shared" si="1"/>
        <v>#VALUE!</v>
      </c>
      <c r="Q8" s="467" t="e">
        <f t="shared" si="1"/>
        <v>#VALUE!</v>
      </c>
      <c r="R8" s="467" t="e">
        <f t="shared" si="1"/>
        <v>#VALUE!</v>
      </c>
      <c r="S8" s="472" t="e">
        <f t="shared" si="1"/>
        <v>#VALUE!</v>
      </c>
      <c r="U8" s="206" t="e">
        <f t="shared" si="3"/>
        <v>#VALUE!</v>
      </c>
    </row>
    <row r="9" spans="2:44" x14ac:dyDescent="0.25">
      <c r="B9" s="59" t="s">
        <v>278</v>
      </c>
      <c r="C9" s="59"/>
      <c r="E9" s="615" t="s">
        <v>495</v>
      </c>
      <c r="F9" s="581" t="s">
        <v>495</v>
      </c>
      <c r="H9" s="467" t="e">
        <f t="shared" si="2"/>
        <v>#VALUE!</v>
      </c>
      <c r="I9" s="467" t="e">
        <f t="shared" si="1"/>
        <v>#VALUE!</v>
      </c>
      <c r="J9" s="467" t="e">
        <f t="shared" si="1"/>
        <v>#VALUE!</v>
      </c>
      <c r="K9" s="467" t="e">
        <f t="shared" si="1"/>
        <v>#VALUE!</v>
      </c>
      <c r="L9" s="467" t="e">
        <f t="shared" si="1"/>
        <v>#VALUE!</v>
      </c>
      <c r="M9" s="467" t="e">
        <f t="shared" si="1"/>
        <v>#VALUE!</v>
      </c>
      <c r="N9" s="467" t="e">
        <f t="shared" si="1"/>
        <v>#VALUE!</v>
      </c>
      <c r="O9" s="467" t="e">
        <f t="shared" si="1"/>
        <v>#VALUE!</v>
      </c>
      <c r="P9" s="467" t="e">
        <f t="shared" si="1"/>
        <v>#VALUE!</v>
      </c>
      <c r="Q9" s="467" t="e">
        <f t="shared" si="1"/>
        <v>#VALUE!</v>
      </c>
      <c r="R9" s="467" t="e">
        <f t="shared" si="1"/>
        <v>#VALUE!</v>
      </c>
      <c r="S9" s="472" t="e">
        <f t="shared" si="1"/>
        <v>#VALUE!</v>
      </c>
      <c r="U9" s="206" t="e">
        <f t="shared" si="3"/>
        <v>#VALUE!</v>
      </c>
    </row>
    <row r="10" spans="2:44" x14ac:dyDescent="0.25">
      <c r="B10" s="59" t="s">
        <v>279</v>
      </c>
      <c r="C10" s="59"/>
      <c r="E10" s="615" t="s">
        <v>495</v>
      </c>
      <c r="F10" s="581" t="s">
        <v>495</v>
      </c>
      <c r="H10" s="467" t="e">
        <f t="shared" si="2"/>
        <v>#VALUE!</v>
      </c>
      <c r="I10" s="467" t="e">
        <f t="shared" si="1"/>
        <v>#VALUE!</v>
      </c>
      <c r="J10" s="467" t="e">
        <f t="shared" si="1"/>
        <v>#VALUE!</v>
      </c>
      <c r="K10" s="467" t="e">
        <f t="shared" si="1"/>
        <v>#VALUE!</v>
      </c>
      <c r="L10" s="467" t="e">
        <f t="shared" si="1"/>
        <v>#VALUE!</v>
      </c>
      <c r="M10" s="467" t="e">
        <f t="shared" si="1"/>
        <v>#VALUE!</v>
      </c>
      <c r="N10" s="467" t="e">
        <f t="shared" si="1"/>
        <v>#VALUE!</v>
      </c>
      <c r="O10" s="467" t="e">
        <f t="shared" si="1"/>
        <v>#VALUE!</v>
      </c>
      <c r="P10" s="467" t="e">
        <f t="shared" si="1"/>
        <v>#VALUE!</v>
      </c>
      <c r="Q10" s="467" t="e">
        <f t="shared" si="1"/>
        <v>#VALUE!</v>
      </c>
      <c r="R10" s="467" t="e">
        <f t="shared" si="1"/>
        <v>#VALUE!</v>
      </c>
      <c r="S10" s="472" t="e">
        <f t="shared" si="1"/>
        <v>#VALUE!</v>
      </c>
      <c r="U10" s="206" t="e">
        <f t="shared" si="3"/>
        <v>#VALUE!</v>
      </c>
    </row>
    <row r="11" spans="2:44" x14ac:dyDescent="0.25">
      <c r="B11" s="59" t="s">
        <v>280</v>
      </c>
      <c r="C11" s="59"/>
      <c r="E11" s="615" t="s">
        <v>495</v>
      </c>
      <c r="F11" s="581" t="s">
        <v>495</v>
      </c>
      <c r="H11" s="467" t="e">
        <f t="shared" si="2"/>
        <v>#VALUE!</v>
      </c>
      <c r="I11" s="467" t="e">
        <f t="shared" si="1"/>
        <v>#VALUE!</v>
      </c>
      <c r="J11" s="467" t="e">
        <f t="shared" si="1"/>
        <v>#VALUE!</v>
      </c>
      <c r="K11" s="467" t="e">
        <f t="shared" si="1"/>
        <v>#VALUE!</v>
      </c>
      <c r="L11" s="467" t="e">
        <f t="shared" si="1"/>
        <v>#VALUE!</v>
      </c>
      <c r="M11" s="467" t="e">
        <f t="shared" si="1"/>
        <v>#VALUE!</v>
      </c>
      <c r="N11" s="467" t="e">
        <f t="shared" si="1"/>
        <v>#VALUE!</v>
      </c>
      <c r="O11" s="467" t="e">
        <f t="shared" si="1"/>
        <v>#VALUE!</v>
      </c>
      <c r="P11" s="467" t="e">
        <f t="shared" si="1"/>
        <v>#VALUE!</v>
      </c>
      <c r="Q11" s="467" t="e">
        <f t="shared" si="1"/>
        <v>#VALUE!</v>
      </c>
      <c r="R11" s="467" t="e">
        <f t="shared" si="1"/>
        <v>#VALUE!</v>
      </c>
      <c r="S11" s="472" t="e">
        <f t="shared" si="1"/>
        <v>#VALUE!</v>
      </c>
      <c r="U11" s="206" t="e">
        <f t="shared" si="3"/>
        <v>#VALUE!</v>
      </c>
    </row>
    <row r="12" spans="2:44" x14ac:dyDescent="0.25">
      <c r="B12" s="59" t="s">
        <v>281</v>
      </c>
      <c r="C12" s="59"/>
      <c r="E12" s="615" t="s">
        <v>495</v>
      </c>
      <c r="F12" s="581" t="s">
        <v>495</v>
      </c>
      <c r="H12" s="467" t="e">
        <f t="shared" si="2"/>
        <v>#VALUE!</v>
      </c>
      <c r="I12" s="467" t="e">
        <f t="shared" si="1"/>
        <v>#VALUE!</v>
      </c>
      <c r="J12" s="467" t="e">
        <f t="shared" si="1"/>
        <v>#VALUE!</v>
      </c>
      <c r="K12" s="467" t="e">
        <f t="shared" si="1"/>
        <v>#VALUE!</v>
      </c>
      <c r="L12" s="467" t="e">
        <f t="shared" si="1"/>
        <v>#VALUE!</v>
      </c>
      <c r="M12" s="467" t="e">
        <f t="shared" si="1"/>
        <v>#VALUE!</v>
      </c>
      <c r="N12" s="467" t="e">
        <f t="shared" si="1"/>
        <v>#VALUE!</v>
      </c>
      <c r="O12" s="467" t="e">
        <f t="shared" si="1"/>
        <v>#VALUE!</v>
      </c>
      <c r="P12" s="467" t="e">
        <f t="shared" si="1"/>
        <v>#VALUE!</v>
      </c>
      <c r="Q12" s="467" t="e">
        <f t="shared" si="1"/>
        <v>#VALUE!</v>
      </c>
      <c r="R12" s="467" t="e">
        <f t="shared" si="1"/>
        <v>#VALUE!</v>
      </c>
      <c r="S12" s="472" t="e">
        <f t="shared" si="1"/>
        <v>#VALUE!</v>
      </c>
      <c r="U12" s="206" t="e">
        <f t="shared" si="3"/>
        <v>#VALUE!</v>
      </c>
    </row>
    <row r="13" spans="2:44" x14ac:dyDescent="0.25">
      <c r="B13" s="59" t="s">
        <v>282</v>
      </c>
      <c r="C13" s="59"/>
      <c r="E13" s="615" t="s">
        <v>495</v>
      </c>
      <c r="F13" s="581" t="s">
        <v>495</v>
      </c>
      <c r="H13" s="467" t="e">
        <f t="shared" si="2"/>
        <v>#VALUE!</v>
      </c>
      <c r="I13" s="467" t="e">
        <f t="shared" si="1"/>
        <v>#VALUE!</v>
      </c>
      <c r="J13" s="467" t="e">
        <f t="shared" si="1"/>
        <v>#VALUE!</v>
      </c>
      <c r="K13" s="467" t="e">
        <f t="shared" si="1"/>
        <v>#VALUE!</v>
      </c>
      <c r="L13" s="467" t="e">
        <f t="shared" si="1"/>
        <v>#VALUE!</v>
      </c>
      <c r="M13" s="467" t="e">
        <f t="shared" si="1"/>
        <v>#VALUE!</v>
      </c>
      <c r="N13" s="467" t="e">
        <f t="shared" si="1"/>
        <v>#VALUE!</v>
      </c>
      <c r="O13" s="467" t="e">
        <f t="shared" si="1"/>
        <v>#VALUE!</v>
      </c>
      <c r="P13" s="467" t="e">
        <f t="shared" si="1"/>
        <v>#VALUE!</v>
      </c>
      <c r="Q13" s="467" t="e">
        <f t="shared" si="1"/>
        <v>#VALUE!</v>
      </c>
      <c r="R13" s="467" t="e">
        <f t="shared" si="1"/>
        <v>#VALUE!</v>
      </c>
      <c r="S13" s="472" t="e">
        <f t="shared" si="1"/>
        <v>#VALUE!</v>
      </c>
      <c r="U13" s="206" t="e">
        <f t="shared" si="3"/>
        <v>#VALUE!</v>
      </c>
    </row>
    <row r="14" spans="2:44" x14ac:dyDescent="0.25">
      <c r="B14" s="58"/>
      <c r="C14" s="199" t="s">
        <v>71</v>
      </c>
      <c r="D14" s="58"/>
      <c r="E14" s="55">
        <f>SUM(E4:E13)</f>
        <v>0</v>
      </c>
      <c r="F14" s="58"/>
      <c r="H14" s="55" t="e">
        <f t="shared" ref="H14:R14" si="4">SUM(H4:H13)</f>
        <v>#VALUE!</v>
      </c>
      <c r="I14" s="55" t="e">
        <f t="shared" si="4"/>
        <v>#VALUE!</v>
      </c>
      <c r="J14" s="55" t="e">
        <f t="shared" si="4"/>
        <v>#VALUE!</v>
      </c>
      <c r="K14" s="55" t="e">
        <f t="shared" si="4"/>
        <v>#VALUE!</v>
      </c>
      <c r="L14" s="55" t="e">
        <f t="shared" si="4"/>
        <v>#VALUE!</v>
      </c>
      <c r="M14" s="55" t="e">
        <f t="shared" si="4"/>
        <v>#VALUE!</v>
      </c>
      <c r="N14" s="55" t="e">
        <f t="shared" si="4"/>
        <v>#VALUE!</v>
      </c>
      <c r="O14" s="55" t="e">
        <f t="shared" si="4"/>
        <v>#VALUE!</v>
      </c>
      <c r="P14" s="55" t="e">
        <f t="shared" si="4"/>
        <v>#VALUE!</v>
      </c>
      <c r="Q14" s="55" t="e">
        <f t="shared" si="4"/>
        <v>#VALUE!</v>
      </c>
      <c r="R14" s="55" t="e">
        <f t="shared" si="4"/>
        <v>#VALUE!</v>
      </c>
      <c r="S14" s="473" t="e">
        <f t="shared" ref="S14" si="5">SUM(S4:S13)</f>
        <v>#VALUE!</v>
      </c>
      <c r="U14" s="206" t="e">
        <f t="shared" si="3"/>
        <v>#VALUE!</v>
      </c>
    </row>
    <row r="15" spans="2:44" x14ac:dyDescent="0.25">
      <c r="B15" s="58"/>
      <c r="C15" s="58"/>
      <c r="D15" s="58"/>
      <c r="E15" s="58"/>
      <c r="F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</row>
    <row r="16" spans="2:44" ht="72" customHeight="1" x14ac:dyDescent="0.25">
      <c r="B16" s="706" t="s">
        <v>459</v>
      </c>
      <c r="C16" s="706"/>
      <c r="D16" s="200" t="s">
        <v>9</v>
      </c>
      <c r="E16" s="203" t="s">
        <v>185</v>
      </c>
      <c r="F16" s="204" t="s">
        <v>307</v>
      </c>
      <c r="H16" s="210" t="s">
        <v>9</v>
      </c>
      <c r="J16" s="207"/>
      <c r="K16" s="58"/>
      <c r="L16" s="58"/>
      <c r="N16" s="58"/>
      <c r="O16" s="58"/>
      <c r="P16" s="58"/>
      <c r="Q16" s="58"/>
      <c r="R16" s="58"/>
      <c r="S16" s="58"/>
      <c r="U16" s="209" t="s">
        <v>71</v>
      </c>
      <c r="W16" s="196" t="s">
        <v>301</v>
      </c>
      <c r="X16" s="208" t="s">
        <v>303</v>
      </c>
    </row>
    <row r="17" spans="2:24" x14ac:dyDescent="0.25">
      <c r="B17" s="237" t="s">
        <v>283</v>
      </c>
      <c r="C17" s="237"/>
      <c r="E17" s="606" t="s">
        <v>495</v>
      </c>
      <c r="F17" s="581" t="s">
        <v>495</v>
      </c>
      <c r="H17" s="467" t="e">
        <f t="shared" ref="H17:S32" si="6">IF(AND(H$3&gt;=$E$2,H$3&lt;DATE(YEAR($E$2),MONTH($E$2)+12,1),MOD(COLUMN()-MOD(MONTH($E$2)-$F17+1,$F17),$F17)=0),$E17/(12/$F17),0)</f>
        <v>#VALUE!</v>
      </c>
      <c r="I17" s="467" t="e">
        <f t="shared" si="6"/>
        <v>#VALUE!</v>
      </c>
      <c r="J17" s="467" t="e">
        <f t="shared" si="6"/>
        <v>#VALUE!</v>
      </c>
      <c r="K17" s="467" t="e">
        <f t="shared" si="6"/>
        <v>#VALUE!</v>
      </c>
      <c r="L17" s="467" t="e">
        <f t="shared" si="6"/>
        <v>#VALUE!</v>
      </c>
      <c r="M17" s="467" t="e">
        <f t="shared" si="6"/>
        <v>#VALUE!</v>
      </c>
      <c r="N17" s="467" t="e">
        <f t="shared" si="6"/>
        <v>#VALUE!</v>
      </c>
      <c r="O17" s="467" t="e">
        <f t="shared" si="6"/>
        <v>#VALUE!</v>
      </c>
      <c r="P17" s="467" t="e">
        <f t="shared" si="6"/>
        <v>#VALUE!</v>
      </c>
      <c r="Q17" s="467" t="e">
        <f t="shared" si="6"/>
        <v>#VALUE!</v>
      </c>
      <c r="R17" s="467" t="e">
        <f t="shared" si="6"/>
        <v>#VALUE!</v>
      </c>
      <c r="S17" s="467" t="e">
        <f t="shared" si="6"/>
        <v>#VALUE!</v>
      </c>
      <c r="U17" s="206" t="e">
        <f>SUM(H17:S17)</f>
        <v>#VALUE!</v>
      </c>
      <c r="W17" s="602" t="s">
        <v>495</v>
      </c>
      <c r="X17" s="603" t="s">
        <v>495</v>
      </c>
    </row>
    <row r="18" spans="2:24" x14ac:dyDescent="0.25">
      <c r="B18" s="237" t="s">
        <v>286</v>
      </c>
      <c r="C18" s="237"/>
      <c r="E18" s="615" t="s">
        <v>495</v>
      </c>
      <c r="F18" s="581" t="s">
        <v>495</v>
      </c>
      <c r="H18" s="467" t="e">
        <f t="shared" si="6"/>
        <v>#VALUE!</v>
      </c>
      <c r="I18" s="467" t="e">
        <f t="shared" si="6"/>
        <v>#VALUE!</v>
      </c>
      <c r="J18" s="467" t="e">
        <f t="shared" si="6"/>
        <v>#VALUE!</v>
      </c>
      <c r="K18" s="467" t="e">
        <f t="shared" si="6"/>
        <v>#VALUE!</v>
      </c>
      <c r="L18" s="467" t="e">
        <f t="shared" si="6"/>
        <v>#VALUE!</v>
      </c>
      <c r="M18" s="467" t="e">
        <f t="shared" si="6"/>
        <v>#VALUE!</v>
      </c>
      <c r="N18" s="467" t="e">
        <f t="shared" si="6"/>
        <v>#VALUE!</v>
      </c>
      <c r="O18" s="467" t="e">
        <f t="shared" si="6"/>
        <v>#VALUE!</v>
      </c>
      <c r="P18" s="467" t="e">
        <f t="shared" si="6"/>
        <v>#VALUE!</v>
      </c>
      <c r="Q18" s="467" t="e">
        <f t="shared" si="6"/>
        <v>#VALUE!</v>
      </c>
      <c r="R18" s="467" t="e">
        <f t="shared" si="6"/>
        <v>#VALUE!</v>
      </c>
      <c r="S18" s="467" t="e">
        <f t="shared" si="6"/>
        <v>#VALUE!</v>
      </c>
      <c r="U18" s="206" t="e">
        <f t="shared" ref="U18:U34" si="7">SUM(H18:S18)</f>
        <v>#VALUE!</v>
      </c>
    </row>
    <row r="19" spans="2:24" x14ac:dyDescent="0.25">
      <c r="B19" s="237" t="s">
        <v>284</v>
      </c>
      <c r="C19" s="237"/>
      <c r="E19" s="615" t="s">
        <v>495</v>
      </c>
      <c r="F19" s="581" t="s">
        <v>495</v>
      </c>
      <c r="H19" s="467" t="e">
        <f t="shared" si="6"/>
        <v>#VALUE!</v>
      </c>
      <c r="I19" s="467" t="e">
        <f t="shared" si="6"/>
        <v>#VALUE!</v>
      </c>
      <c r="J19" s="467" t="e">
        <f t="shared" si="6"/>
        <v>#VALUE!</v>
      </c>
      <c r="K19" s="467" t="e">
        <f t="shared" si="6"/>
        <v>#VALUE!</v>
      </c>
      <c r="L19" s="467" t="e">
        <f t="shared" si="6"/>
        <v>#VALUE!</v>
      </c>
      <c r="M19" s="467" t="e">
        <f t="shared" si="6"/>
        <v>#VALUE!</v>
      </c>
      <c r="N19" s="467" t="e">
        <f t="shared" si="6"/>
        <v>#VALUE!</v>
      </c>
      <c r="O19" s="467" t="e">
        <f t="shared" si="6"/>
        <v>#VALUE!</v>
      </c>
      <c r="P19" s="467" t="e">
        <f t="shared" si="6"/>
        <v>#VALUE!</v>
      </c>
      <c r="Q19" s="467" t="e">
        <f t="shared" si="6"/>
        <v>#VALUE!</v>
      </c>
      <c r="R19" s="467" t="e">
        <f t="shared" si="6"/>
        <v>#VALUE!</v>
      </c>
      <c r="S19" s="467" t="e">
        <f t="shared" si="6"/>
        <v>#VALUE!</v>
      </c>
      <c r="U19" s="206" t="e">
        <f t="shared" si="7"/>
        <v>#VALUE!</v>
      </c>
    </row>
    <row r="20" spans="2:24" x14ac:dyDescent="0.25">
      <c r="B20" s="237" t="s">
        <v>285</v>
      </c>
      <c r="C20" s="237"/>
      <c r="E20" s="615" t="s">
        <v>495</v>
      </c>
      <c r="F20" s="581" t="s">
        <v>495</v>
      </c>
      <c r="H20" s="467" t="e">
        <f t="shared" si="6"/>
        <v>#VALUE!</v>
      </c>
      <c r="I20" s="467" t="e">
        <f t="shared" si="6"/>
        <v>#VALUE!</v>
      </c>
      <c r="J20" s="467" t="e">
        <f t="shared" si="6"/>
        <v>#VALUE!</v>
      </c>
      <c r="K20" s="467" t="e">
        <f t="shared" si="6"/>
        <v>#VALUE!</v>
      </c>
      <c r="L20" s="467" t="e">
        <f t="shared" si="6"/>
        <v>#VALUE!</v>
      </c>
      <c r="M20" s="467" t="e">
        <f t="shared" si="6"/>
        <v>#VALUE!</v>
      </c>
      <c r="N20" s="467" t="e">
        <f t="shared" si="6"/>
        <v>#VALUE!</v>
      </c>
      <c r="O20" s="467" t="e">
        <f t="shared" si="6"/>
        <v>#VALUE!</v>
      </c>
      <c r="P20" s="467" t="e">
        <f t="shared" si="6"/>
        <v>#VALUE!</v>
      </c>
      <c r="Q20" s="467" t="e">
        <f t="shared" si="6"/>
        <v>#VALUE!</v>
      </c>
      <c r="R20" s="467" t="e">
        <f t="shared" si="6"/>
        <v>#VALUE!</v>
      </c>
      <c r="S20" s="467" t="e">
        <f t="shared" si="6"/>
        <v>#VALUE!</v>
      </c>
      <c r="U20" s="206" t="e">
        <f t="shared" si="7"/>
        <v>#VALUE!</v>
      </c>
    </row>
    <row r="21" spans="2:24" x14ac:dyDescent="0.25">
      <c r="B21" s="237" t="s">
        <v>287</v>
      </c>
      <c r="C21" s="237"/>
      <c r="E21" s="615" t="s">
        <v>495</v>
      </c>
      <c r="F21" s="581" t="s">
        <v>495</v>
      </c>
      <c r="H21" s="467" t="e">
        <f t="shared" si="6"/>
        <v>#VALUE!</v>
      </c>
      <c r="I21" s="467" t="e">
        <f t="shared" si="6"/>
        <v>#VALUE!</v>
      </c>
      <c r="J21" s="467" t="e">
        <f t="shared" si="6"/>
        <v>#VALUE!</v>
      </c>
      <c r="K21" s="467" t="e">
        <f t="shared" si="6"/>
        <v>#VALUE!</v>
      </c>
      <c r="L21" s="467" t="e">
        <f t="shared" si="6"/>
        <v>#VALUE!</v>
      </c>
      <c r="M21" s="467" t="e">
        <f t="shared" si="6"/>
        <v>#VALUE!</v>
      </c>
      <c r="N21" s="467" t="e">
        <f t="shared" si="6"/>
        <v>#VALUE!</v>
      </c>
      <c r="O21" s="467" t="e">
        <f t="shared" si="6"/>
        <v>#VALUE!</v>
      </c>
      <c r="P21" s="467" t="e">
        <f t="shared" si="6"/>
        <v>#VALUE!</v>
      </c>
      <c r="Q21" s="467" t="e">
        <f t="shared" si="6"/>
        <v>#VALUE!</v>
      </c>
      <c r="R21" s="467" t="e">
        <f t="shared" si="6"/>
        <v>#VALUE!</v>
      </c>
      <c r="S21" s="467" t="e">
        <f t="shared" si="6"/>
        <v>#VALUE!</v>
      </c>
      <c r="U21" s="206" t="e">
        <f t="shared" si="7"/>
        <v>#VALUE!</v>
      </c>
    </row>
    <row r="22" spans="2:24" x14ac:dyDescent="0.25">
      <c r="B22" s="237" t="s">
        <v>288</v>
      </c>
      <c r="C22" s="237"/>
      <c r="E22" s="615" t="s">
        <v>495</v>
      </c>
      <c r="F22" s="581" t="s">
        <v>495</v>
      </c>
      <c r="H22" s="467" t="e">
        <f t="shared" si="6"/>
        <v>#VALUE!</v>
      </c>
      <c r="I22" s="467" t="e">
        <f t="shared" si="6"/>
        <v>#VALUE!</v>
      </c>
      <c r="J22" s="467" t="e">
        <f t="shared" si="6"/>
        <v>#VALUE!</v>
      </c>
      <c r="K22" s="467" t="e">
        <f t="shared" si="6"/>
        <v>#VALUE!</v>
      </c>
      <c r="L22" s="467" t="e">
        <f t="shared" si="6"/>
        <v>#VALUE!</v>
      </c>
      <c r="M22" s="467" t="e">
        <f t="shared" si="6"/>
        <v>#VALUE!</v>
      </c>
      <c r="N22" s="467" t="e">
        <f t="shared" si="6"/>
        <v>#VALUE!</v>
      </c>
      <c r="O22" s="467" t="e">
        <f t="shared" si="6"/>
        <v>#VALUE!</v>
      </c>
      <c r="P22" s="467" t="e">
        <f t="shared" si="6"/>
        <v>#VALUE!</v>
      </c>
      <c r="Q22" s="467" t="e">
        <f t="shared" si="6"/>
        <v>#VALUE!</v>
      </c>
      <c r="R22" s="467" t="e">
        <f t="shared" si="6"/>
        <v>#VALUE!</v>
      </c>
      <c r="S22" s="467" t="e">
        <f t="shared" si="6"/>
        <v>#VALUE!</v>
      </c>
      <c r="U22" s="206" t="e">
        <f t="shared" si="7"/>
        <v>#VALUE!</v>
      </c>
    </row>
    <row r="23" spans="2:24" x14ac:dyDescent="0.25">
      <c r="B23" s="237" t="s">
        <v>289</v>
      </c>
      <c r="C23" s="237"/>
      <c r="E23" s="615" t="s">
        <v>495</v>
      </c>
      <c r="F23" s="581" t="s">
        <v>495</v>
      </c>
      <c r="H23" s="467" t="e">
        <f t="shared" si="6"/>
        <v>#VALUE!</v>
      </c>
      <c r="I23" s="467" t="e">
        <f t="shared" si="6"/>
        <v>#VALUE!</v>
      </c>
      <c r="J23" s="467" t="e">
        <f t="shared" si="6"/>
        <v>#VALUE!</v>
      </c>
      <c r="K23" s="467" t="e">
        <f t="shared" si="6"/>
        <v>#VALUE!</v>
      </c>
      <c r="L23" s="467" t="e">
        <f t="shared" si="6"/>
        <v>#VALUE!</v>
      </c>
      <c r="M23" s="467" t="e">
        <f t="shared" si="6"/>
        <v>#VALUE!</v>
      </c>
      <c r="N23" s="467" t="e">
        <f t="shared" si="6"/>
        <v>#VALUE!</v>
      </c>
      <c r="O23" s="467" t="e">
        <f t="shared" si="6"/>
        <v>#VALUE!</v>
      </c>
      <c r="P23" s="467" t="e">
        <f t="shared" si="6"/>
        <v>#VALUE!</v>
      </c>
      <c r="Q23" s="467" t="e">
        <f t="shared" si="6"/>
        <v>#VALUE!</v>
      </c>
      <c r="R23" s="467" t="e">
        <f t="shared" si="6"/>
        <v>#VALUE!</v>
      </c>
      <c r="S23" s="467" t="e">
        <f t="shared" si="6"/>
        <v>#VALUE!</v>
      </c>
      <c r="U23" s="206" t="e">
        <f t="shared" si="7"/>
        <v>#VALUE!</v>
      </c>
    </row>
    <row r="24" spans="2:24" x14ac:dyDescent="0.25">
      <c r="B24" s="237" t="s">
        <v>290</v>
      </c>
      <c r="C24" s="237"/>
      <c r="E24" s="615" t="s">
        <v>495</v>
      </c>
      <c r="F24" s="581" t="s">
        <v>495</v>
      </c>
      <c r="H24" s="467" t="e">
        <f t="shared" si="6"/>
        <v>#VALUE!</v>
      </c>
      <c r="I24" s="467" t="e">
        <f t="shared" si="6"/>
        <v>#VALUE!</v>
      </c>
      <c r="J24" s="467" t="e">
        <f t="shared" si="6"/>
        <v>#VALUE!</v>
      </c>
      <c r="K24" s="467" t="e">
        <f t="shared" si="6"/>
        <v>#VALUE!</v>
      </c>
      <c r="L24" s="467" t="e">
        <f t="shared" si="6"/>
        <v>#VALUE!</v>
      </c>
      <c r="M24" s="467" t="e">
        <f t="shared" si="6"/>
        <v>#VALUE!</v>
      </c>
      <c r="N24" s="467" t="e">
        <f t="shared" si="6"/>
        <v>#VALUE!</v>
      </c>
      <c r="O24" s="467" t="e">
        <f t="shared" si="6"/>
        <v>#VALUE!</v>
      </c>
      <c r="P24" s="467" t="e">
        <f t="shared" si="6"/>
        <v>#VALUE!</v>
      </c>
      <c r="Q24" s="467" t="e">
        <f t="shared" si="6"/>
        <v>#VALUE!</v>
      </c>
      <c r="R24" s="467" t="e">
        <f t="shared" si="6"/>
        <v>#VALUE!</v>
      </c>
      <c r="S24" s="467" t="e">
        <f t="shared" si="6"/>
        <v>#VALUE!</v>
      </c>
      <c r="U24" s="206" t="e">
        <f t="shared" si="7"/>
        <v>#VALUE!</v>
      </c>
    </row>
    <row r="25" spans="2:24" x14ac:dyDescent="0.25">
      <c r="B25" s="237" t="s">
        <v>291</v>
      </c>
      <c r="C25" s="237"/>
      <c r="E25" s="615" t="s">
        <v>495</v>
      </c>
      <c r="F25" s="581" t="s">
        <v>495</v>
      </c>
      <c r="H25" s="467" t="e">
        <f t="shared" si="6"/>
        <v>#VALUE!</v>
      </c>
      <c r="I25" s="467" t="e">
        <f t="shared" si="6"/>
        <v>#VALUE!</v>
      </c>
      <c r="J25" s="467" t="e">
        <f t="shared" si="6"/>
        <v>#VALUE!</v>
      </c>
      <c r="K25" s="467" t="e">
        <f t="shared" si="6"/>
        <v>#VALUE!</v>
      </c>
      <c r="L25" s="467" t="e">
        <f t="shared" si="6"/>
        <v>#VALUE!</v>
      </c>
      <c r="M25" s="467" t="e">
        <f t="shared" si="6"/>
        <v>#VALUE!</v>
      </c>
      <c r="N25" s="467" t="e">
        <f t="shared" si="6"/>
        <v>#VALUE!</v>
      </c>
      <c r="O25" s="467" t="e">
        <f t="shared" si="6"/>
        <v>#VALUE!</v>
      </c>
      <c r="P25" s="467" t="e">
        <f t="shared" si="6"/>
        <v>#VALUE!</v>
      </c>
      <c r="Q25" s="467" t="e">
        <f t="shared" si="6"/>
        <v>#VALUE!</v>
      </c>
      <c r="R25" s="467" t="e">
        <f t="shared" si="6"/>
        <v>#VALUE!</v>
      </c>
      <c r="S25" s="467" t="e">
        <f t="shared" si="6"/>
        <v>#VALUE!</v>
      </c>
      <c r="U25" s="206" t="e">
        <f t="shared" si="7"/>
        <v>#VALUE!</v>
      </c>
    </row>
    <row r="26" spans="2:24" x14ac:dyDescent="0.25">
      <c r="B26" s="237" t="s">
        <v>293</v>
      </c>
      <c r="C26" s="237"/>
      <c r="E26" s="615" t="s">
        <v>495</v>
      </c>
      <c r="F26" s="581" t="s">
        <v>495</v>
      </c>
      <c r="H26" s="467" t="e">
        <f t="shared" si="6"/>
        <v>#VALUE!</v>
      </c>
      <c r="I26" s="467" t="e">
        <f t="shared" si="6"/>
        <v>#VALUE!</v>
      </c>
      <c r="J26" s="467" t="e">
        <f t="shared" si="6"/>
        <v>#VALUE!</v>
      </c>
      <c r="K26" s="467" t="e">
        <f t="shared" si="6"/>
        <v>#VALUE!</v>
      </c>
      <c r="L26" s="467" t="e">
        <f t="shared" si="6"/>
        <v>#VALUE!</v>
      </c>
      <c r="M26" s="467" t="e">
        <f t="shared" si="6"/>
        <v>#VALUE!</v>
      </c>
      <c r="N26" s="467" t="e">
        <f t="shared" si="6"/>
        <v>#VALUE!</v>
      </c>
      <c r="O26" s="467" t="e">
        <f t="shared" si="6"/>
        <v>#VALUE!</v>
      </c>
      <c r="P26" s="467" t="e">
        <f t="shared" si="6"/>
        <v>#VALUE!</v>
      </c>
      <c r="Q26" s="467" t="e">
        <f t="shared" si="6"/>
        <v>#VALUE!</v>
      </c>
      <c r="R26" s="467" t="e">
        <f t="shared" si="6"/>
        <v>#VALUE!</v>
      </c>
      <c r="S26" s="467" t="e">
        <f t="shared" si="6"/>
        <v>#VALUE!</v>
      </c>
      <c r="U26" s="206" t="e">
        <f t="shared" si="7"/>
        <v>#VALUE!</v>
      </c>
    </row>
    <row r="27" spans="2:24" x14ac:dyDescent="0.25">
      <c r="B27" s="237" t="s">
        <v>292</v>
      </c>
      <c r="C27" s="59"/>
      <c r="E27" s="615" t="s">
        <v>495</v>
      </c>
      <c r="F27" s="581" t="s">
        <v>495</v>
      </c>
      <c r="H27" s="467" t="e">
        <f t="shared" si="6"/>
        <v>#VALUE!</v>
      </c>
      <c r="I27" s="467" t="e">
        <f t="shared" si="6"/>
        <v>#VALUE!</v>
      </c>
      <c r="J27" s="467" t="e">
        <f t="shared" si="6"/>
        <v>#VALUE!</v>
      </c>
      <c r="K27" s="467" t="e">
        <f t="shared" si="6"/>
        <v>#VALUE!</v>
      </c>
      <c r="L27" s="467" t="e">
        <f t="shared" si="6"/>
        <v>#VALUE!</v>
      </c>
      <c r="M27" s="467" t="e">
        <f t="shared" si="6"/>
        <v>#VALUE!</v>
      </c>
      <c r="N27" s="467" t="e">
        <f t="shared" si="6"/>
        <v>#VALUE!</v>
      </c>
      <c r="O27" s="467" t="e">
        <f t="shared" si="6"/>
        <v>#VALUE!</v>
      </c>
      <c r="P27" s="467" t="e">
        <f t="shared" si="6"/>
        <v>#VALUE!</v>
      </c>
      <c r="Q27" s="467" t="e">
        <f t="shared" si="6"/>
        <v>#VALUE!</v>
      </c>
      <c r="R27" s="467" t="e">
        <f t="shared" si="6"/>
        <v>#VALUE!</v>
      </c>
      <c r="S27" s="467" t="e">
        <f t="shared" si="6"/>
        <v>#VALUE!</v>
      </c>
      <c r="U27" s="206" t="e">
        <f t="shared" si="7"/>
        <v>#VALUE!</v>
      </c>
    </row>
    <row r="28" spans="2:24" x14ac:dyDescent="0.25">
      <c r="B28" s="237" t="s">
        <v>294</v>
      </c>
      <c r="C28" s="59"/>
      <c r="E28" s="615" t="s">
        <v>495</v>
      </c>
      <c r="F28" s="581" t="s">
        <v>495</v>
      </c>
      <c r="H28" s="467" t="e">
        <f t="shared" si="6"/>
        <v>#VALUE!</v>
      </c>
      <c r="I28" s="467" t="e">
        <f t="shared" si="6"/>
        <v>#VALUE!</v>
      </c>
      <c r="J28" s="467" t="e">
        <f t="shared" si="6"/>
        <v>#VALUE!</v>
      </c>
      <c r="K28" s="467" t="e">
        <f t="shared" si="6"/>
        <v>#VALUE!</v>
      </c>
      <c r="L28" s="467" t="e">
        <f t="shared" si="6"/>
        <v>#VALUE!</v>
      </c>
      <c r="M28" s="467" t="e">
        <f t="shared" si="6"/>
        <v>#VALUE!</v>
      </c>
      <c r="N28" s="467" t="e">
        <f t="shared" si="6"/>
        <v>#VALUE!</v>
      </c>
      <c r="O28" s="467" t="e">
        <f t="shared" si="6"/>
        <v>#VALUE!</v>
      </c>
      <c r="P28" s="467" t="e">
        <f t="shared" si="6"/>
        <v>#VALUE!</v>
      </c>
      <c r="Q28" s="467" t="e">
        <f t="shared" si="6"/>
        <v>#VALUE!</v>
      </c>
      <c r="R28" s="467" t="e">
        <f t="shared" si="6"/>
        <v>#VALUE!</v>
      </c>
      <c r="S28" s="467" t="e">
        <f t="shared" si="6"/>
        <v>#VALUE!</v>
      </c>
      <c r="U28" s="206" t="e">
        <f t="shared" si="7"/>
        <v>#VALUE!</v>
      </c>
    </row>
    <row r="29" spans="2:24" x14ac:dyDescent="0.25">
      <c r="B29" s="237" t="s">
        <v>295</v>
      </c>
      <c r="C29" s="59"/>
      <c r="E29" s="615" t="s">
        <v>495</v>
      </c>
      <c r="F29" s="581" t="s">
        <v>495</v>
      </c>
      <c r="H29" s="467" t="e">
        <f t="shared" si="6"/>
        <v>#VALUE!</v>
      </c>
      <c r="I29" s="467" t="e">
        <f t="shared" si="6"/>
        <v>#VALUE!</v>
      </c>
      <c r="J29" s="467" t="e">
        <f t="shared" si="6"/>
        <v>#VALUE!</v>
      </c>
      <c r="K29" s="467" t="e">
        <f t="shared" si="6"/>
        <v>#VALUE!</v>
      </c>
      <c r="L29" s="467" t="e">
        <f t="shared" si="6"/>
        <v>#VALUE!</v>
      </c>
      <c r="M29" s="467" t="e">
        <f t="shared" si="6"/>
        <v>#VALUE!</v>
      </c>
      <c r="N29" s="467" t="e">
        <f t="shared" si="6"/>
        <v>#VALUE!</v>
      </c>
      <c r="O29" s="467" t="e">
        <f t="shared" si="6"/>
        <v>#VALUE!</v>
      </c>
      <c r="P29" s="467" t="e">
        <f t="shared" si="6"/>
        <v>#VALUE!</v>
      </c>
      <c r="Q29" s="467" t="e">
        <f t="shared" si="6"/>
        <v>#VALUE!</v>
      </c>
      <c r="R29" s="467" t="e">
        <f t="shared" si="6"/>
        <v>#VALUE!</v>
      </c>
      <c r="S29" s="467" t="e">
        <f t="shared" si="6"/>
        <v>#VALUE!</v>
      </c>
      <c r="U29" s="206" t="e">
        <f t="shared" si="7"/>
        <v>#VALUE!</v>
      </c>
    </row>
    <row r="30" spans="2:24" x14ac:dyDescent="0.25">
      <c r="B30" s="237" t="s">
        <v>296</v>
      </c>
      <c r="C30" s="59"/>
      <c r="E30" s="615" t="s">
        <v>495</v>
      </c>
      <c r="F30" s="581" t="s">
        <v>495</v>
      </c>
      <c r="H30" s="467" t="e">
        <f t="shared" si="6"/>
        <v>#VALUE!</v>
      </c>
      <c r="I30" s="467" t="e">
        <f t="shared" si="6"/>
        <v>#VALUE!</v>
      </c>
      <c r="J30" s="467" t="e">
        <f t="shared" si="6"/>
        <v>#VALUE!</v>
      </c>
      <c r="K30" s="467" t="e">
        <f t="shared" si="6"/>
        <v>#VALUE!</v>
      </c>
      <c r="L30" s="467" t="e">
        <f t="shared" si="6"/>
        <v>#VALUE!</v>
      </c>
      <c r="M30" s="467" t="e">
        <f t="shared" si="6"/>
        <v>#VALUE!</v>
      </c>
      <c r="N30" s="467" t="e">
        <f t="shared" si="6"/>
        <v>#VALUE!</v>
      </c>
      <c r="O30" s="467" t="e">
        <f t="shared" si="6"/>
        <v>#VALUE!</v>
      </c>
      <c r="P30" s="467" t="e">
        <f t="shared" si="6"/>
        <v>#VALUE!</v>
      </c>
      <c r="Q30" s="467" t="e">
        <f t="shared" si="6"/>
        <v>#VALUE!</v>
      </c>
      <c r="R30" s="467" t="e">
        <f t="shared" si="6"/>
        <v>#VALUE!</v>
      </c>
      <c r="S30" s="467" t="e">
        <f t="shared" si="6"/>
        <v>#VALUE!</v>
      </c>
      <c r="U30" s="206" t="e">
        <f t="shared" si="7"/>
        <v>#VALUE!</v>
      </c>
    </row>
    <row r="31" spans="2:24" x14ac:dyDescent="0.25">
      <c r="B31" s="237" t="s">
        <v>297</v>
      </c>
      <c r="C31" s="59"/>
      <c r="E31" s="615" t="s">
        <v>495</v>
      </c>
      <c r="F31" s="581" t="s">
        <v>495</v>
      </c>
      <c r="H31" s="467" t="e">
        <f t="shared" si="6"/>
        <v>#VALUE!</v>
      </c>
      <c r="I31" s="467" t="e">
        <f t="shared" si="6"/>
        <v>#VALUE!</v>
      </c>
      <c r="J31" s="467" t="e">
        <f t="shared" si="6"/>
        <v>#VALUE!</v>
      </c>
      <c r="K31" s="467" t="e">
        <f t="shared" si="6"/>
        <v>#VALUE!</v>
      </c>
      <c r="L31" s="467" t="e">
        <f t="shared" si="6"/>
        <v>#VALUE!</v>
      </c>
      <c r="M31" s="467" t="e">
        <f t="shared" si="6"/>
        <v>#VALUE!</v>
      </c>
      <c r="N31" s="467" t="e">
        <f t="shared" si="6"/>
        <v>#VALUE!</v>
      </c>
      <c r="O31" s="467" t="e">
        <f t="shared" si="6"/>
        <v>#VALUE!</v>
      </c>
      <c r="P31" s="467" t="e">
        <f t="shared" si="6"/>
        <v>#VALUE!</v>
      </c>
      <c r="Q31" s="467" t="e">
        <f t="shared" si="6"/>
        <v>#VALUE!</v>
      </c>
      <c r="R31" s="467" t="e">
        <f t="shared" si="6"/>
        <v>#VALUE!</v>
      </c>
      <c r="S31" s="467" t="e">
        <f t="shared" si="6"/>
        <v>#VALUE!</v>
      </c>
      <c r="U31" s="206" t="e">
        <f t="shared" si="7"/>
        <v>#VALUE!</v>
      </c>
    </row>
    <row r="32" spans="2:24" x14ac:dyDescent="0.25">
      <c r="B32" s="605" t="s">
        <v>298</v>
      </c>
      <c r="C32" s="59"/>
      <c r="E32" s="615">
        <v>0</v>
      </c>
      <c r="F32" s="581">
        <v>1</v>
      </c>
      <c r="H32" s="467">
        <f t="shared" si="6"/>
        <v>0</v>
      </c>
      <c r="I32" s="467">
        <f t="shared" si="6"/>
        <v>0</v>
      </c>
      <c r="J32" s="467">
        <f t="shared" si="6"/>
        <v>0</v>
      </c>
      <c r="K32" s="467">
        <f t="shared" si="6"/>
        <v>0</v>
      </c>
      <c r="L32" s="467">
        <f t="shared" si="6"/>
        <v>0</v>
      </c>
      <c r="M32" s="467">
        <f t="shared" si="6"/>
        <v>0</v>
      </c>
      <c r="N32" s="467">
        <f t="shared" si="6"/>
        <v>0</v>
      </c>
      <c r="O32" s="467">
        <f t="shared" si="6"/>
        <v>0</v>
      </c>
      <c r="P32" s="467">
        <f t="shared" si="6"/>
        <v>0</v>
      </c>
      <c r="Q32" s="467">
        <f t="shared" si="6"/>
        <v>0</v>
      </c>
      <c r="R32" s="467">
        <f t="shared" si="6"/>
        <v>0</v>
      </c>
      <c r="S32" s="467">
        <f t="shared" si="6"/>
        <v>0</v>
      </c>
      <c r="U32" s="206">
        <f t="shared" si="7"/>
        <v>0</v>
      </c>
    </row>
    <row r="33" spans="2:24" x14ac:dyDescent="0.25">
      <c r="B33" s="605" t="s">
        <v>299</v>
      </c>
      <c r="C33" s="59"/>
      <c r="E33" s="615">
        <v>0</v>
      </c>
      <c r="F33" s="581">
        <v>1</v>
      </c>
      <c r="H33" s="467">
        <f t="shared" ref="H33:S34" si="8">IF(AND(H$3&gt;=$E$2,H$3&lt;DATE(YEAR($E$2),MONTH($E$2)+12,1),MOD(COLUMN()-MOD(MONTH($E$2)-$F33+1,$F33),$F33)=0),$E33/(12/$F33),0)</f>
        <v>0</v>
      </c>
      <c r="I33" s="467">
        <f t="shared" si="8"/>
        <v>0</v>
      </c>
      <c r="J33" s="467">
        <f t="shared" si="8"/>
        <v>0</v>
      </c>
      <c r="K33" s="467">
        <f t="shared" si="8"/>
        <v>0</v>
      </c>
      <c r="L33" s="467">
        <f t="shared" si="8"/>
        <v>0</v>
      </c>
      <c r="M33" s="467">
        <f t="shared" si="8"/>
        <v>0</v>
      </c>
      <c r="N33" s="467">
        <f t="shared" si="8"/>
        <v>0</v>
      </c>
      <c r="O33" s="467">
        <f t="shared" si="8"/>
        <v>0</v>
      </c>
      <c r="P33" s="467">
        <f t="shared" si="8"/>
        <v>0</v>
      </c>
      <c r="Q33" s="467">
        <f t="shared" si="8"/>
        <v>0</v>
      </c>
      <c r="R33" s="467">
        <f t="shared" si="8"/>
        <v>0</v>
      </c>
      <c r="S33" s="467">
        <f t="shared" si="8"/>
        <v>0</v>
      </c>
      <c r="U33" s="206">
        <f t="shared" si="7"/>
        <v>0</v>
      </c>
    </row>
    <row r="34" spans="2:24" x14ac:dyDescent="0.25">
      <c r="B34" s="605" t="s">
        <v>371</v>
      </c>
      <c r="C34" s="59"/>
      <c r="E34" s="615">
        <v>0</v>
      </c>
      <c r="F34" s="581">
        <v>1</v>
      </c>
      <c r="H34" s="467">
        <f t="shared" si="8"/>
        <v>0</v>
      </c>
      <c r="I34" s="467">
        <f t="shared" si="8"/>
        <v>0</v>
      </c>
      <c r="J34" s="467">
        <f t="shared" si="8"/>
        <v>0</v>
      </c>
      <c r="K34" s="467">
        <f t="shared" si="8"/>
        <v>0</v>
      </c>
      <c r="L34" s="467">
        <f t="shared" si="8"/>
        <v>0</v>
      </c>
      <c r="M34" s="467">
        <f t="shared" si="8"/>
        <v>0</v>
      </c>
      <c r="N34" s="467">
        <f t="shared" si="8"/>
        <v>0</v>
      </c>
      <c r="O34" s="467">
        <f t="shared" si="8"/>
        <v>0</v>
      </c>
      <c r="P34" s="467">
        <f t="shared" si="8"/>
        <v>0</v>
      </c>
      <c r="Q34" s="467">
        <f t="shared" si="8"/>
        <v>0</v>
      </c>
      <c r="R34" s="467">
        <f t="shared" si="8"/>
        <v>0</v>
      </c>
      <c r="S34" s="467">
        <f t="shared" si="8"/>
        <v>0</v>
      </c>
      <c r="U34" s="206">
        <f t="shared" si="7"/>
        <v>0</v>
      </c>
    </row>
    <row r="35" spans="2:24" x14ac:dyDescent="0.25">
      <c r="B35" s="69"/>
      <c r="C35" s="199" t="s">
        <v>71</v>
      </c>
      <c r="D35" s="58"/>
      <c r="E35" s="55">
        <f>SUM(E17:E34)</f>
        <v>0</v>
      </c>
      <c r="F35" s="58"/>
      <c r="H35" s="55" t="e">
        <f>SUM(H17:H34)</f>
        <v>#VALUE!</v>
      </c>
      <c r="I35" s="55" t="e">
        <f t="shared" ref="I35:S35" si="9">SUM(I17:I34)</f>
        <v>#VALUE!</v>
      </c>
      <c r="J35" s="55" t="e">
        <f t="shared" si="9"/>
        <v>#VALUE!</v>
      </c>
      <c r="K35" s="55" t="e">
        <f t="shared" si="9"/>
        <v>#VALUE!</v>
      </c>
      <c r="L35" s="55" t="e">
        <f t="shared" si="9"/>
        <v>#VALUE!</v>
      </c>
      <c r="M35" s="55" t="e">
        <f t="shared" si="9"/>
        <v>#VALUE!</v>
      </c>
      <c r="N35" s="55" t="e">
        <f t="shared" si="9"/>
        <v>#VALUE!</v>
      </c>
      <c r="O35" s="55" t="e">
        <f t="shared" si="9"/>
        <v>#VALUE!</v>
      </c>
      <c r="P35" s="55" t="e">
        <f t="shared" si="9"/>
        <v>#VALUE!</v>
      </c>
      <c r="Q35" s="55" t="e">
        <f t="shared" si="9"/>
        <v>#VALUE!</v>
      </c>
      <c r="R35" s="55" t="e">
        <f t="shared" si="9"/>
        <v>#VALUE!</v>
      </c>
      <c r="S35" s="55" t="e">
        <f t="shared" si="9"/>
        <v>#VALUE!</v>
      </c>
      <c r="U35" s="55" t="e">
        <f>SUM(U17:U34)</f>
        <v>#VALUE!</v>
      </c>
    </row>
    <row r="36" spans="2:24" x14ac:dyDescent="0.25">
      <c r="B36" s="58"/>
      <c r="C36" s="58"/>
      <c r="D36" s="58"/>
      <c r="E36" s="58"/>
      <c r="F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</row>
    <row r="37" spans="2:24" ht="39" customHeight="1" x14ac:dyDescent="0.25">
      <c r="H37" s="720" t="s">
        <v>304</v>
      </c>
      <c r="I37" s="720"/>
      <c r="J37" s="720"/>
      <c r="K37" s="720"/>
      <c r="L37" s="720"/>
      <c r="M37" s="720"/>
      <c r="N37" s="720"/>
      <c r="O37" s="720"/>
      <c r="P37" s="720"/>
      <c r="Q37" s="720"/>
      <c r="R37" s="720"/>
      <c r="S37" s="720"/>
      <c r="T37" s="720"/>
      <c r="U37" s="720"/>
    </row>
    <row r="38" spans="2:24" ht="91.15" customHeight="1" x14ac:dyDescent="0.25">
      <c r="B38" s="706" t="s">
        <v>458</v>
      </c>
      <c r="C38" s="706"/>
      <c r="D38" s="1"/>
      <c r="E38" s="203" t="s">
        <v>185</v>
      </c>
      <c r="F38" s="204" t="s">
        <v>307</v>
      </c>
      <c r="H38" s="201">
        <f>DATE(YEAR(S3),MONTH(S3)+1, DAY(S3))</f>
        <v>368</v>
      </c>
      <c r="I38" s="197">
        <f t="shared" ref="I38:S38" si="10">DATE(YEAR(H38),MONTH(H38)+1, DAY(H38))</f>
        <v>399</v>
      </c>
      <c r="J38" s="201">
        <f t="shared" si="10"/>
        <v>427</v>
      </c>
      <c r="K38" s="197">
        <f t="shared" si="10"/>
        <v>458</v>
      </c>
      <c r="L38" s="201">
        <f t="shared" si="10"/>
        <v>488</v>
      </c>
      <c r="M38" s="197">
        <f t="shared" si="10"/>
        <v>519</v>
      </c>
      <c r="N38" s="201">
        <f t="shared" si="10"/>
        <v>549</v>
      </c>
      <c r="O38" s="197">
        <f t="shared" si="10"/>
        <v>580</v>
      </c>
      <c r="P38" s="201">
        <f t="shared" si="10"/>
        <v>611</v>
      </c>
      <c r="Q38" s="197">
        <f t="shared" si="10"/>
        <v>641</v>
      </c>
      <c r="R38" s="201">
        <f t="shared" si="10"/>
        <v>672</v>
      </c>
      <c r="S38" s="197">
        <f t="shared" si="10"/>
        <v>702</v>
      </c>
      <c r="U38" s="209" t="s">
        <v>71</v>
      </c>
      <c r="W38" s="196" t="s">
        <v>300</v>
      </c>
      <c r="X38" s="208" t="s">
        <v>302</v>
      </c>
    </row>
    <row r="39" spans="2:24" ht="13.9" customHeight="1" x14ac:dyDescent="0.25">
      <c r="B39" s="69" t="str">
        <f>+B4</f>
        <v>Matières premières</v>
      </c>
      <c r="C39" s="69"/>
      <c r="E39" s="591">
        <v>0</v>
      </c>
      <c r="F39" s="581" t="s">
        <v>501</v>
      </c>
      <c r="H39" s="467">
        <f t="shared" ref="H39:S48" si="11">IF(AND(H$3&gt;=$E$2,H$3&lt;DATE(YEAR($E$2),MONTH($E$2)+12,1),MOD(COLUMN()-MOD(MONTH($E$2)-$F39+1,$F39),$F39)=0),$E39/(12/$F39),0)</f>
        <v>0</v>
      </c>
      <c r="I39" s="467">
        <f t="shared" si="11"/>
        <v>0</v>
      </c>
      <c r="J39" s="467">
        <f t="shared" si="11"/>
        <v>0</v>
      </c>
      <c r="K39" s="467">
        <f t="shared" si="11"/>
        <v>0</v>
      </c>
      <c r="L39" s="467">
        <f t="shared" si="11"/>
        <v>0</v>
      </c>
      <c r="M39" s="467">
        <f t="shared" si="11"/>
        <v>0</v>
      </c>
      <c r="N39" s="467">
        <f t="shared" si="11"/>
        <v>0</v>
      </c>
      <c r="O39" s="467">
        <f t="shared" si="11"/>
        <v>0</v>
      </c>
      <c r="P39" s="467">
        <f t="shared" si="11"/>
        <v>0</v>
      </c>
      <c r="Q39" s="467">
        <f t="shared" si="11"/>
        <v>0</v>
      </c>
      <c r="R39" s="467">
        <f t="shared" si="11"/>
        <v>0</v>
      </c>
      <c r="S39" s="467">
        <f t="shared" si="11"/>
        <v>0</v>
      </c>
      <c r="U39" s="206">
        <f t="shared" ref="U39:U49" si="12">SUM(H39:S39)</f>
        <v>0</v>
      </c>
      <c r="W39" s="602" t="s">
        <v>495</v>
      </c>
      <c r="X39" s="603" t="s">
        <v>495</v>
      </c>
    </row>
    <row r="40" spans="2:24" ht="13.9" customHeight="1" x14ac:dyDescent="0.25">
      <c r="B40" s="69" t="str">
        <f t="shared" ref="B40:B48" si="13">+B5</f>
        <v>Fournitures d'entretien &amp; petit équipement</v>
      </c>
      <c r="E40" s="615">
        <v>0</v>
      </c>
      <c r="F40" s="581" t="s">
        <v>501</v>
      </c>
      <c r="H40" s="467">
        <f t="shared" si="11"/>
        <v>0</v>
      </c>
      <c r="I40" s="467">
        <f t="shared" si="11"/>
        <v>0</v>
      </c>
      <c r="J40" s="467">
        <f t="shared" si="11"/>
        <v>0</v>
      </c>
      <c r="K40" s="467">
        <f t="shared" si="11"/>
        <v>0</v>
      </c>
      <c r="L40" s="467">
        <f t="shared" si="11"/>
        <v>0</v>
      </c>
      <c r="M40" s="467">
        <f t="shared" si="11"/>
        <v>0</v>
      </c>
      <c r="N40" s="467">
        <f t="shared" si="11"/>
        <v>0</v>
      </c>
      <c r="O40" s="467">
        <f t="shared" si="11"/>
        <v>0</v>
      </c>
      <c r="P40" s="467">
        <f t="shared" si="11"/>
        <v>0</v>
      </c>
      <c r="Q40" s="467">
        <f t="shared" si="11"/>
        <v>0</v>
      </c>
      <c r="R40" s="467">
        <f t="shared" si="11"/>
        <v>0</v>
      </c>
      <c r="S40" s="467">
        <f t="shared" si="11"/>
        <v>0</v>
      </c>
      <c r="U40" s="206">
        <f t="shared" si="12"/>
        <v>0</v>
      </c>
    </row>
    <row r="41" spans="2:24" ht="13.9" customHeight="1" x14ac:dyDescent="0.25">
      <c r="B41" s="69" t="str">
        <f t="shared" si="13"/>
        <v>Fournitures administratives</v>
      </c>
      <c r="E41" s="615">
        <v>0</v>
      </c>
      <c r="F41" s="581" t="s">
        <v>501</v>
      </c>
      <c r="H41" s="467">
        <f t="shared" si="11"/>
        <v>0</v>
      </c>
      <c r="I41" s="467">
        <f t="shared" si="11"/>
        <v>0</v>
      </c>
      <c r="J41" s="467">
        <f t="shared" si="11"/>
        <v>0</v>
      </c>
      <c r="K41" s="467">
        <f t="shared" si="11"/>
        <v>0</v>
      </c>
      <c r="L41" s="467">
        <f t="shared" si="11"/>
        <v>0</v>
      </c>
      <c r="M41" s="467">
        <f t="shared" si="11"/>
        <v>0</v>
      </c>
      <c r="N41" s="467">
        <f t="shared" si="11"/>
        <v>0</v>
      </c>
      <c r="O41" s="467">
        <f t="shared" si="11"/>
        <v>0</v>
      </c>
      <c r="P41" s="467">
        <f t="shared" si="11"/>
        <v>0</v>
      </c>
      <c r="Q41" s="467">
        <f t="shared" si="11"/>
        <v>0</v>
      </c>
      <c r="R41" s="467">
        <f t="shared" si="11"/>
        <v>0</v>
      </c>
      <c r="S41" s="467">
        <f t="shared" si="11"/>
        <v>0</v>
      </c>
      <c r="U41" s="206">
        <f t="shared" si="12"/>
        <v>0</v>
      </c>
    </row>
    <row r="42" spans="2:24" ht="13.9" customHeight="1" x14ac:dyDescent="0.25">
      <c r="B42" s="69" t="str">
        <f t="shared" si="13"/>
        <v>Gaz / électricité</v>
      </c>
      <c r="E42" s="615">
        <v>0</v>
      </c>
      <c r="F42" s="581" t="s">
        <v>501</v>
      </c>
      <c r="H42" s="467">
        <f t="shared" si="11"/>
        <v>0</v>
      </c>
      <c r="I42" s="467">
        <f t="shared" si="11"/>
        <v>0</v>
      </c>
      <c r="J42" s="467">
        <f t="shared" si="11"/>
        <v>0</v>
      </c>
      <c r="K42" s="467">
        <f t="shared" si="11"/>
        <v>0</v>
      </c>
      <c r="L42" s="467">
        <f t="shared" si="11"/>
        <v>0</v>
      </c>
      <c r="M42" s="467">
        <f t="shared" si="11"/>
        <v>0</v>
      </c>
      <c r="N42" s="467">
        <f t="shared" si="11"/>
        <v>0</v>
      </c>
      <c r="O42" s="467">
        <f t="shared" si="11"/>
        <v>0</v>
      </c>
      <c r="P42" s="467">
        <f t="shared" si="11"/>
        <v>0</v>
      </c>
      <c r="Q42" s="467">
        <f t="shared" si="11"/>
        <v>0</v>
      </c>
      <c r="R42" s="467">
        <f t="shared" si="11"/>
        <v>0</v>
      </c>
      <c r="S42" s="467">
        <f t="shared" si="11"/>
        <v>0</v>
      </c>
      <c r="U42" s="206">
        <f t="shared" si="12"/>
        <v>0</v>
      </c>
    </row>
    <row r="43" spans="2:24" ht="13.9" customHeight="1" x14ac:dyDescent="0.25">
      <c r="B43" s="69" t="str">
        <f t="shared" si="13"/>
        <v>Carburant</v>
      </c>
      <c r="E43" s="615">
        <v>0</v>
      </c>
      <c r="F43" s="581" t="s">
        <v>501</v>
      </c>
      <c r="H43" s="467">
        <f t="shared" si="11"/>
        <v>0</v>
      </c>
      <c r="I43" s="467">
        <f t="shared" si="11"/>
        <v>0</v>
      </c>
      <c r="J43" s="467">
        <f t="shared" si="11"/>
        <v>0</v>
      </c>
      <c r="K43" s="467">
        <f t="shared" si="11"/>
        <v>0</v>
      </c>
      <c r="L43" s="467">
        <f t="shared" si="11"/>
        <v>0</v>
      </c>
      <c r="M43" s="467">
        <f t="shared" si="11"/>
        <v>0</v>
      </c>
      <c r="N43" s="467">
        <f t="shared" si="11"/>
        <v>0</v>
      </c>
      <c r="O43" s="467">
        <f t="shared" si="11"/>
        <v>0</v>
      </c>
      <c r="P43" s="467">
        <f t="shared" si="11"/>
        <v>0</v>
      </c>
      <c r="Q43" s="467">
        <f t="shared" si="11"/>
        <v>0</v>
      </c>
      <c r="R43" s="467">
        <f t="shared" si="11"/>
        <v>0</v>
      </c>
      <c r="S43" s="467">
        <f t="shared" si="11"/>
        <v>0</v>
      </c>
      <c r="U43" s="206">
        <f t="shared" si="12"/>
        <v>0</v>
      </c>
    </row>
    <row r="44" spans="2:24" ht="13.9" customHeight="1" x14ac:dyDescent="0.25">
      <c r="B44" s="69" t="str">
        <f t="shared" si="13"/>
        <v>Eau</v>
      </c>
      <c r="E44" s="615">
        <v>0</v>
      </c>
      <c r="F44" s="581" t="s">
        <v>501</v>
      </c>
      <c r="H44" s="467">
        <f t="shared" si="11"/>
        <v>0</v>
      </c>
      <c r="I44" s="467">
        <f t="shared" si="11"/>
        <v>0</v>
      </c>
      <c r="J44" s="467">
        <f t="shared" si="11"/>
        <v>0</v>
      </c>
      <c r="K44" s="467">
        <f t="shared" si="11"/>
        <v>0</v>
      </c>
      <c r="L44" s="467">
        <f t="shared" si="11"/>
        <v>0</v>
      </c>
      <c r="M44" s="467">
        <f t="shared" si="11"/>
        <v>0</v>
      </c>
      <c r="N44" s="467">
        <f t="shared" si="11"/>
        <v>0</v>
      </c>
      <c r="O44" s="467">
        <f t="shared" si="11"/>
        <v>0</v>
      </c>
      <c r="P44" s="467">
        <f t="shared" si="11"/>
        <v>0</v>
      </c>
      <c r="Q44" s="467">
        <f t="shared" si="11"/>
        <v>0</v>
      </c>
      <c r="R44" s="467">
        <f t="shared" si="11"/>
        <v>0</v>
      </c>
      <c r="S44" s="467">
        <f t="shared" si="11"/>
        <v>0</v>
      </c>
      <c r="U44" s="206">
        <f t="shared" si="12"/>
        <v>0</v>
      </c>
    </row>
    <row r="45" spans="2:24" ht="13.9" customHeight="1" x14ac:dyDescent="0.25">
      <c r="B45" s="69" t="str">
        <f t="shared" si="13"/>
        <v>Alimentation</v>
      </c>
      <c r="E45" s="615">
        <v>0</v>
      </c>
      <c r="F45" s="581" t="s">
        <v>501</v>
      </c>
      <c r="H45" s="467">
        <f t="shared" si="11"/>
        <v>0</v>
      </c>
      <c r="I45" s="467">
        <f t="shared" si="11"/>
        <v>0</v>
      </c>
      <c r="J45" s="467">
        <f t="shared" si="11"/>
        <v>0</v>
      </c>
      <c r="K45" s="467">
        <f t="shared" si="11"/>
        <v>0</v>
      </c>
      <c r="L45" s="467">
        <f t="shared" si="11"/>
        <v>0</v>
      </c>
      <c r="M45" s="467">
        <f t="shared" si="11"/>
        <v>0</v>
      </c>
      <c r="N45" s="467">
        <f t="shared" si="11"/>
        <v>0</v>
      </c>
      <c r="O45" s="467">
        <f t="shared" si="11"/>
        <v>0</v>
      </c>
      <c r="P45" s="467">
        <f t="shared" si="11"/>
        <v>0</v>
      </c>
      <c r="Q45" s="467">
        <f t="shared" si="11"/>
        <v>0</v>
      </c>
      <c r="R45" s="467">
        <f t="shared" si="11"/>
        <v>0</v>
      </c>
      <c r="S45" s="467">
        <f t="shared" si="11"/>
        <v>0</v>
      </c>
      <c r="U45" s="206">
        <f t="shared" si="12"/>
        <v>0</v>
      </c>
    </row>
    <row r="46" spans="2:24" ht="13.9" customHeight="1" x14ac:dyDescent="0.25">
      <c r="B46" s="69" t="str">
        <f t="shared" si="13"/>
        <v>Frais accessoires sur achats (transport,..)</v>
      </c>
      <c r="E46" s="615">
        <v>0</v>
      </c>
      <c r="F46" s="581" t="s">
        <v>501</v>
      </c>
      <c r="H46" s="467">
        <f t="shared" si="11"/>
        <v>0</v>
      </c>
      <c r="I46" s="467">
        <f t="shared" si="11"/>
        <v>0</v>
      </c>
      <c r="J46" s="467">
        <f t="shared" si="11"/>
        <v>0</v>
      </c>
      <c r="K46" s="467">
        <f t="shared" si="11"/>
        <v>0</v>
      </c>
      <c r="L46" s="467">
        <f t="shared" si="11"/>
        <v>0</v>
      </c>
      <c r="M46" s="467">
        <f t="shared" si="11"/>
        <v>0</v>
      </c>
      <c r="N46" s="467">
        <f t="shared" si="11"/>
        <v>0</v>
      </c>
      <c r="O46" s="467">
        <f t="shared" si="11"/>
        <v>0</v>
      </c>
      <c r="P46" s="467">
        <f t="shared" si="11"/>
        <v>0</v>
      </c>
      <c r="Q46" s="467">
        <f t="shared" si="11"/>
        <v>0</v>
      </c>
      <c r="R46" s="467">
        <f t="shared" si="11"/>
        <v>0</v>
      </c>
      <c r="S46" s="467">
        <f t="shared" si="11"/>
        <v>0</v>
      </c>
      <c r="U46" s="206">
        <f t="shared" si="12"/>
        <v>0</v>
      </c>
    </row>
    <row r="47" spans="2:24" ht="13.9" customHeight="1" x14ac:dyDescent="0.25">
      <c r="B47" s="69" t="str">
        <f t="shared" si="13"/>
        <v>Emballages</v>
      </c>
      <c r="E47" s="615">
        <v>0</v>
      </c>
      <c r="F47" s="581" t="s">
        <v>501</v>
      </c>
      <c r="H47" s="467">
        <f t="shared" si="11"/>
        <v>0</v>
      </c>
      <c r="I47" s="467">
        <f t="shared" si="11"/>
        <v>0</v>
      </c>
      <c r="J47" s="467">
        <f t="shared" si="11"/>
        <v>0</v>
      </c>
      <c r="K47" s="467">
        <f t="shared" si="11"/>
        <v>0</v>
      </c>
      <c r="L47" s="467">
        <f t="shared" si="11"/>
        <v>0</v>
      </c>
      <c r="M47" s="467">
        <f t="shared" si="11"/>
        <v>0</v>
      </c>
      <c r="N47" s="467">
        <f t="shared" si="11"/>
        <v>0</v>
      </c>
      <c r="O47" s="467">
        <f t="shared" si="11"/>
        <v>0</v>
      </c>
      <c r="P47" s="467">
        <f t="shared" si="11"/>
        <v>0</v>
      </c>
      <c r="Q47" s="467">
        <f t="shared" si="11"/>
        <v>0</v>
      </c>
      <c r="R47" s="467">
        <f t="shared" si="11"/>
        <v>0</v>
      </c>
      <c r="S47" s="467">
        <f t="shared" si="11"/>
        <v>0</v>
      </c>
      <c r="U47" s="206">
        <f t="shared" si="12"/>
        <v>0</v>
      </c>
    </row>
    <row r="48" spans="2:24" ht="13.9" customHeight="1" x14ac:dyDescent="0.25">
      <c r="B48" s="69" t="str">
        <f t="shared" si="13"/>
        <v>Autres matières &amp; fournitures</v>
      </c>
      <c r="E48" s="615">
        <v>0</v>
      </c>
      <c r="F48" s="581" t="s">
        <v>501</v>
      </c>
      <c r="H48" s="467">
        <f t="shared" si="11"/>
        <v>0</v>
      </c>
      <c r="I48" s="467">
        <f t="shared" si="11"/>
        <v>0</v>
      </c>
      <c r="J48" s="467">
        <f t="shared" si="11"/>
        <v>0</v>
      </c>
      <c r="K48" s="467">
        <f t="shared" si="11"/>
        <v>0</v>
      </c>
      <c r="L48" s="467">
        <f t="shared" si="11"/>
        <v>0</v>
      </c>
      <c r="M48" s="467">
        <f t="shared" si="11"/>
        <v>0</v>
      </c>
      <c r="N48" s="467">
        <f t="shared" si="11"/>
        <v>0</v>
      </c>
      <c r="O48" s="467">
        <f t="shared" si="11"/>
        <v>0</v>
      </c>
      <c r="P48" s="467">
        <f t="shared" si="11"/>
        <v>0</v>
      </c>
      <c r="Q48" s="467">
        <f t="shared" si="11"/>
        <v>0</v>
      </c>
      <c r="R48" s="467">
        <f t="shared" si="11"/>
        <v>0</v>
      </c>
      <c r="S48" s="467">
        <f t="shared" si="11"/>
        <v>0</v>
      </c>
      <c r="U48" s="206">
        <f t="shared" si="12"/>
        <v>0</v>
      </c>
    </row>
    <row r="49" spans="2:24" x14ac:dyDescent="0.25">
      <c r="B49" s="58"/>
      <c r="C49" s="199" t="s">
        <v>71</v>
      </c>
      <c r="D49" s="58"/>
      <c r="E49" s="55">
        <f>SUM(E39:E48)</f>
        <v>0</v>
      </c>
      <c r="F49" s="58"/>
      <c r="H49" s="55">
        <f t="shared" ref="H49" si="14">SUM(H39:H48)</f>
        <v>0</v>
      </c>
      <c r="I49" s="55">
        <f t="shared" ref="I49" si="15">SUM(I39:I48)</f>
        <v>0</v>
      </c>
      <c r="J49" s="55">
        <f t="shared" ref="J49" si="16">SUM(J39:J48)</f>
        <v>0</v>
      </c>
      <c r="K49" s="55">
        <f t="shared" ref="K49" si="17">SUM(K39:K48)</f>
        <v>0</v>
      </c>
      <c r="L49" s="55">
        <f t="shared" ref="L49" si="18">SUM(L39:L48)</f>
        <v>0</v>
      </c>
      <c r="M49" s="55">
        <f t="shared" ref="M49" si="19">SUM(M39:M48)</f>
        <v>0</v>
      </c>
      <c r="N49" s="55">
        <f t="shared" ref="N49" si="20">SUM(N39:N48)</f>
        <v>0</v>
      </c>
      <c r="O49" s="55">
        <f t="shared" ref="O49" si="21">SUM(O39:O48)</f>
        <v>0</v>
      </c>
      <c r="P49" s="55">
        <f t="shared" ref="P49" si="22">SUM(P39:P48)</f>
        <v>0</v>
      </c>
      <c r="Q49" s="55">
        <f t="shared" ref="Q49" si="23">SUM(Q39:Q48)</f>
        <v>0</v>
      </c>
      <c r="R49" s="55">
        <f t="shared" ref="R49" si="24">SUM(R39:R48)</f>
        <v>0</v>
      </c>
      <c r="S49" s="55">
        <f t="shared" ref="S49" si="25">SUM(S39:S48)</f>
        <v>0</v>
      </c>
      <c r="U49" s="206">
        <f t="shared" si="12"/>
        <v>0</v>
      </c>
    </row>
    <row r="50" spans="2:24" x14ac:dyDescent="0.25">
      <c r="B50" s="58"/>
      <c r="C50" s="58"/>
      <c r="D50" s="58"/>
      <c r="E50" s="58"/>
      <c r="F50" s="58"/>
    </row>
    <row r="51" spans="2:24" ht="60" x14ac:dyDescent="0.25">
      <c r="B51" s="706" t="s">
        <v>459</v>
      </c>
      <c r="C51" s="706"/>
      <c r="D51" s="200" t="s">
        <v>9</v>
      </c>
      <c r="E51" s="203" t="s">
        <v>185</v>
      </c>
      <c r="F51" s="204" t="s">
        <v>307</v>
      </c>
      <c r="H51" s="210" t="s">
        <v>9</v>
      </c>
      <c r="U51" s="209" t="s">
        <v>71</v>
      </c>
      <c r="W51" s="196" t="s">
        <v>301</v>
      </c>
      <c r="X51" s="208" t="s">
        <v>303</v>
      </c>
    </row>
    <row r="52" spans="2:24" x14ac:dyDescent="0.25">
      <c r="B52" s="69" t="str">
        <f>+B17</f>
        <v>Sous-traitance</v>
      </c>
      <c r="C52" s="69"/>
      <c r="E52" s="591">
        <v>0</v>
      </c>
      <c r="F52" s="581" t="s">
        <v>501</v>
      </c>
      <c r="H52" s="467">
        <f t="shared" ref="H52:S67" si="26">IF(AND(H$3&gt;=$E$2,H$3&lt;DATE(YEAR($E$2),MONTH($E$2)+12,1),MOD(COLUMN()-MOD(MONTH($E$2)-$F52+1,$F52),$F52)=0),$E52/(12/$F52),0)</f>
        <v>0</v>
      </c>
      <c r="I52" s="467">
        <f t="shared" si="26"/>
        <v>0</v>
      </c>
      <c r="J52" s="467">
        <f t="shared" si="26"/>
        <v>0</v>
      </c>
      <c r="K52" s="467">
        <f t="shared" si="26"/>
        <v>0</v>
      </c>
      <c r="L52" s="467">
        <f t="shared" si="26"/>
        <v>0</v>
      </c>
      <c r="M52" s="467">
        <f t="shared" si="26"/>
        <v>0</v>
      </c>
      <c r="N52" s="467">
        <f t="shared" si="26"/>
        <v>0</v>
      </c>
      <c r="O52" s="467">
        <f t="shared" si="26"/>
        <v>0</v>
      </c>
      <c r="P52" s="467">
        <f t="shared" si="26"/>
        <v>0</v>
      </c>
      <c r="Q52" s="467">
        <f t="shared" si="26"/>
        <v>0</v>
      </c>
      <c r="R52" s="467">
        <f t="shared" si="26"/>
        <v>0</v>
      </c>
      <c r="S52" s="467">
        <f t="shared" si="26"/>
        <v>0</v>
      </c>
      <c r="U52" s="206">
        <f>SUM(H52:S52)</f>
        <v>0</v>
      </c>
      <c r="W52" s="602" t="s">
        <v>495</v>
      </c>
      <c r="X52" s="603" t="s">
        <v>495</v>
      </c>
    </row>
    <row r="53" spans="2:24" x14ac:dyDescent="0.25">
      <c r="B53" s="69" t="str">
        <f t="shared" ref="B53:B69" si="27">+B18</f>
        <v>Crédit-bail immobilier</v>
      </c>
      <c r="C53" s="69"/>
      <c r="E53" s="615">
        <v>0</v>
      </c>
      <c r="F53" s="581" t="s">
        <v>501</v>
      </c>
      <c r="H53" s="467">
        <f t="shared" si="26"/>
        <v>0</v>
      </c>
      <c r="I53" s="467">
        <f t="shared" si="26"/>
        <v>0</v>
      </c>
      <c r="J53" s="467">
        <f t="shared" si="26"/>
        <v>0</v>
      </c>
      <c r="K53" s="467">
        <f t="shared" si="26"/>
        <v>0</v>
      </c>
      <c r="L53" s="467">
        <f t="shared" si="26"/>
        <v>0</v>
      </c>
      <c r="M53" s="467">
        <f t="shared" si="26"/>
        <v>0</v>
      </c>
      <c r="N53" s="467">
        <f t="shared" si="26"/>
        <v>0</v>
      </c>
      <c r="O53" s="467">
        <f t="shared" si="26"/>
        <v>0</v>
      </c>
      <c r="P53" s="467">
        <f t="shared" si="26"/>
        <v>0</v>
      </c>
      <c r="Q53" s="467">
        <f t="shared" si="26"/>
        <v>0</v>
      </c>
      <c r="R53" s="467">
        <f t="shared" si="26"/>
        <v>0</v>
      </c>
      <c r="S53" s="467">
        <f t="shared" si="26"/>
        <v>0</v>
      </c>
      <c r="U53" s="206">
        <f t="shared" ref="U53:U69" si="28">SUM(H53:S53)</f>
        <v>0</v>
      </c>
    </row>
    <row r="54" spans="2:24" x14ac:dyDescent="0.25">
      <c r="B54" s="69" t="str">
        <f t="shared" si="27"/>
        <v>Location immobilière</v>
      </c>
      <c r="C54" s="69"/>
      <c r="E54" s="615">
        <v>0</v>
      </c>
      <c r="F54" s="581" t="s">
        <v>501</v>
      </c>
      <c r="H54" s="467">
        <f t="shared" si="26"/>
        <v>0</v>
      </c>
      <c r="I54" s="467">
        <f t="shared" si="26"/>
        <v>0</v>
      </c>
      <c r="J54" s="467">
        <f t="shared" si="26"/>
        <v>0</v>
      </c>
      <c r="K54" s="467">
        <f t="shared" si="26"/>
        <v>0</v>
      </c>
      <c r="L54" s="467">
        <f t="shared" si="26"/>
        <v>0</v>
      </c>
      <c r="M54" s="467">
        <f t="shared" si="26"/>
        <v>0</v>
      </c>
      <c r="N54" s="467">
        <f t="shared" si="26"/>
        <v>0</v>
      </c>
      <c r="O54" s="467">
        <f t="shared" si="26"/>
        <v>0</v>
      </c>
      <c r="P54" s="467">
        <f t="shared" si="26"/>
        <v>0</v>
      </c>
      <c r="Q54" s="467">
        <f t="shared" si="26"/>
        <v>0</v>
      </c>
      <c r="R54" s="467">
        <f t="shared" si="26"/>
        <v>0</v>
      </c>
      <c r="S54" s="467">
        <f t="shared" si="26"/>
        <v>0</v>
      </c>
      <c r="U54" s="206">
        <f t="shared" si="28"/>
        <v>0</v>
      </c>
    </row>
    <row r="55" spans="2:24" x14ac:dyDescent="0.25">
      <c r="B55" s="69" t="str">
        <f t="shared" si="27"/>
        <v>Location mobilière</v>
      </c>
      <c r="C55" s="69"/>
      <c r="E55" s="615">
        <v>0</v>
      </c>
      <c r="F55" s="581" t="s">
        <v>501</v>
      </c>
      <c r="H55" s="467">
        <f t="shared" si="26"/>
        <v>0</v>
      </c>
      <c r="I55" s="467">
        <f t="shared" si="26"/>
        <v>0</v>
      </c>
      <c r="J55" s="467">
        <f t="shared" si="26"/>
        <v>0</v>
      </c>
      <c r="K55" s="467">
        <f t="shared" si="26"/>
        <v>0</v>
      </c>
      <c r="L55" s="467">
        <f t="shared" si="26"/>
        <v>0</v>
      </c>
      <c r="M55" s="467">
        <f t="shared" si="26"/>
        <v>0</v>
      </c>
      <c r="N55" s="467">
        <f t="shared" si="26"/>
        <v>0</v>
      </c>
      <c r="O55" s="467">
        <f t="shared" si="26"/>
        <v>0</v>
      </c>
      <c r="P55" s="467">
        <f t="shared" si="26"/>
        <v>0</v>
      </c>
      <c r="Q55" s="467">
        <f t="shared" si="26"/>
        <v>0</v>
      </c>
      <c r="R55" s="467">
        <f t="shared" si="26"/>
        <v>0</v>
      </c>
      <c r="S55" s="467">
        <f t="shared" si="26"/>
        <v>0</v>
      </c>
      <c r="U55" s="206">
        <f t="shared" si="28"/>
        <v>0</v>
      </c>
    </row>
    <row r="56" spans="2:24" x14ac:dyDescent="0.25">
      <c r="B56" s="69" t="str">
        <f t="shared" si="27"/>
        <v>Crédit-bail mobilier</v>
      </c>
      <c r="C56" s="69"/>
      <c r="E56" s="615">
        <v>0</v>
      </c>
      <c r="F56" s="581" t="s">
        <v>501</v>
      </c>
      <c r="H56" s="467">
        <f t="shared" si="26"/>
        <v>0</v>
      </c>
      <c r="I56" s="467">
        <f t="shared" si="26"/>
        <v>0</v>
      </c>
      <c r="J56" s="467">
        <f t="shared" si="26"/>
        <v>0</v>
      </c>
      <c r="K56" s="467">
        <f t="shared" si="26"/>
        <v>0</v>
      </c>
      <c r="L56" s="467">
        <f t="shared" si="26"/>
        <v>0</v>
      </c>
      <c r="M56" s="467">
        <f t="shared" si="26"/>
        <v>0</v>
      </c>
      <c r="N56" s="467">
        <f t="shared" si="26"/>
        <v>0</v>
      </c>
      <c r="O56" s="467">
        <f t="shared" si="26"/>
        <v>0</v>
      </c>
      <c r="P56" s="467">
        <f t="shared" si="26"/>
        <v>0</v>
      </c>
      <c r="Q56" s="467">
        <f t="shared" si="26"/>
        <v>0</v>
      </c>
      <c r="R56" s="467">
        <f t="shared" si="26"/>
        <v>0</v>
      </c>
      <c r="S56" s="467">
        <f t="shared" si="26"/>
        <v>0</v>
      </c>
      <c r="U56" s="206">
        <f t="shared" si="28"/>
        <v>0</v>
      </c>
    </row>
    <row r="57" spans="2:24" x14ac:dyDescent="0.25">
      <c r="B57" s="69" t="str">
        <f t="shared" si="27"/>
        <v>Entretien &amp; réparations</v>
      </c>
      <c r="C57" s="69"/>
      <c r="E57" s="615">
        <v>0</v>
      </c>
      <c r="F57" s="581" t="s">
        <v>501</v>
      </c>
      <c r="H57" s="467">
        <f t="shared" si="26"/>
        <v>0</v>
      </c>
      <c r="I57" s="467">
        <f t="shared" si="26"/>
        <v>0</v>
      </c>
      <c r="J57" s="467">
        <f t="shared" si="26"/>
        <v>0</v>
      </c>
      <c r="K57" s="467">
        <f t="shared" si="26"/>
        <v>0</v>
      </c>
      <c r="L57" s="467">
        <f t="shared" si="26"/>
        <v>0</v>
      </c>
      <c r="M57" s="467">
        <f t="shared" si="26"/>
        <v>0</v>
      </c>
      <c r="N57" s="467">
        <f t="shared" si="26"/>
        <v>0</v>
      </c>
      <c r="O57" s="467">
        <f t="shared" si="26"/>
        <v>0</v>
      </c>
      <c r="P57" s="467">
        <f t="shared" si="26"/>
        <v>0</v>
      </c>
      <c r="Q57" s="467">
        <f t="shared" si="26"/>
        <v>0</v>
      </c>
      <c r="R57" s="467">
        <f t="shared" si="26"/>
        <v>0</v>
      </c>
      <c r="S57" s="467">
        <f t="shared" si="26"/>
        <v>0</v>
      </c>
      <c r="U57" s="206">
        <f t="shared" si="28"/>
        <v>0</v>
      </c>
    </row>
    <row r="58" spans="2:24" x14ac:dyDescent="0.25">
      <c r="B58" s="69" t="str">
        <f t="shared" si="27"/>
        <v>Assurances</v>
      </c>
      <c r="C58" s="69"/>
      <c r="E58" s="615">
        <v>0</v>
      </c>
      <c r="F58" s="581" t="s">
        <v>501</v>
      </c>
      <c r="H58" s="467">
        <f t="shared" si="26"/>
        <v>0</v>
      </c>
      <c r="I58" s="467">
        <f t="shared" si="26"/>
        <v>0</v>
      </c>
      <c r="J58" s="467">
        <f t="shared" si="26"/>
        <v>0</v>
      </c>
      <c r="K58" s="467">
        <f t="shared" si="26"/>
        <v>0</v>
      </c>
      <c r="L58" s="467">
        <f t="shared" si="26"/>
        <v>0</v>
      </c>
      <c r="M58" s="467">
        <f t="shared" si="26"/>
        <v>0</v>
      </c>
      <c r="N58" s="467">
        <f t="shared" si="26"/>
        <v>0</v>
      </c>
      <c r="O58" s="467">
        <f t="shared" si="26"/>
        <v>0</v>
      </c>
      <c r="P58" s="467">
        <f t="shared" si="26"/>
        <v>0</v>
      </c>
      <c r="Q58" s="467">
        <f t="shared" si="26"/>
        <v>0</v>
      </c>
      <c r="R58" s="467">
        <f t="shared" si="26"/>
        <v>0</v>
      </c>
      <c r="S58" s="467">
        <f t="shared" si="26"/>
        <v>0</v>
      </c>
      <c r="U58" s="206">
        <f t="shared" si="28"/>
        <v>0</v>
      </c>
    </row>
    <row r="59" spans="2:24" x14ac:dyDescent="0.25">
      <c r="B59" s="69" t="str">
        <f t="shared" si="27"/>
        <v>Etudes &amp; recherches</v>
      </c>
      <c r="C59" s="69"/>
      <c r="E59" s="615">
        <v>0</v>
      </c>
      <c r="F59" s="581" t="s">
        <v>501</v>
      </c>
      <c r="H59" s="467">
        <f t="shared" si="26"/>
        <v>0</v>
      </c>
      <c r="I59" s="467">
        <f t="shared" si="26"/>
        <v>0</v>
      </c>
      <c r="J59" s="467">
        <f t="shared" si="26"/>
        <v>0</v>
      </c>
      <c r="K59" s="467">
        <f t="shared" si="26"/>
        <v>0</v>
      </c>
      <c r="L59" s="467">
        <f t="shared" si="26"/>
        <v>0</v>
      </c>
      <c r="M59" s="467">
        <f t="shared" si="26"/>
        <v>0</v>
      </c>
      <c r="N59" s="467">
        <f t="shared" si="26"/>
        <v>0</v>
      </c>
      <c r="O59" s="467">
        <f t="shared" si="26"/>
        <v>0</v>
      </c>
      <c r="P59" s="467">
        <f t="shared" si="26"/>
        <v>0</v>
      </c>
      <c r="Q59" s="467">
        <f t="shared" si="26"/>
        <v>0</v>
      </c>
      <c r="R59" s="467">
        <f t="shared" si="26"/>
        <v>0</v>
      </c>
      <c r="S59" s="467">
        <f t="shared" si="26"/>
        <v>0</v>
      </c>
      <c r="U59" s="206">
        <f t="shared" si="28"/>
        <v>0</v>
      </c>
    </row>
    <row r="60" spans="2:24" x14ac:dyDescent="0.25">
      <c r="B60" s="69" t="str">
        <f t="shared" si="27"/>
        <v>Documentation, colloques &amp; séminaires</v>
      </c>
      <c r="C60" s="69"/>
      <c r="E60" s="615">
        <v>0</v>
      </c>
      <c r="F60" s="581" t="s">
        <v>501</v>
      </c>
      <c r="H60" s="467">
        <f t="shared" si="26"/>
        <v>0</v>
      </c>
      <c r="I60" s="467">
        <f t="shared" si="26"/>
        <v>0</v>
      </c>
      <c r="J60" s="467">
        <f t="shared" si="26"/>
        <v>0</v>
      </c>
      <c r="K60" s="467">
        <f t="shared" si="26"/>
        <v>0</v>
      </c>
      <c r="L60" s="467">
        <f t="shared" si="26"/>
        <v>0</v>
      </c>
      <c r="M60" s="467">
        <f t="shared" si="26"/>
        <v>0</v>
      </c>
      <c r="N60" s="467">
        <f t="shared" si="26"/>
        <v>0</v>
      </c>
      <c r="O60" s="467">
        <f t="shared" si="26"/>
        <v>0</v>
      </c>
      <c r="P60" s="467">
        <f t="shared" si="26"/>
        <v>0</v>
      </c>
      <c r="Q60" s="467">
        <f t="shared" si="26"/>
        <v>0</v>
      </c>
      <c r="R60" s="467">
        <f t="shared" si="26"/>
        <v>0</v>
      </c>
      <c r="S60" s="467">
        <f t="shared" si="26"/>
        <v>0</v>
      </c>
      <c r="U60" s="206">
        <f t="shared" si="28"/>
        <v>0</v>
      </c>
    </row>
    <row r="61" spans="2:24" x14ac:dyDescent="0.25">
      <c r="B61" s="69" t="str">
        <f t="shared" si="27"/>
        <v>Personnel extérieur (intérim, personnel détaché,...)</v>
      </c>
      <c r="C61" s="69"/>
      <c r="E61" s="615">
        <v>0</v>
      </c>
      <c r="F61" s="581" t="s">
        <v>501</v>
      </c>
      <c r="H61" s="467">
        <f t="shared" si="26"/>
        <v>0</v>
      </c>
      <c r="I61" s="467">
        <f t="shared" si="26"/>
        <v>0</v>
      </c>
      <c r="J61" s="467">
        <f t="shared" si="26"/>
        <v>0</v>
      </c>
      <c r="K61" s="467">
        <f t="shared" si="26"/>
        <v>0</v>
      </c>
      <c r="L61" s="467">
        <f t="shared" si="26"/>
        <v>0</v>
      </c>
      <c r="M61" s="467">
        <f t="shared" si="26"/>
        <v>0</v>
      </c>
      <c r="N61" s="467">
        <f t="shared" si="26"/>
        <v>0</v>
      </c>
      <c r="O61" s="467">
        <f t="shared" si="26"/>
        <v>0</v>
      </c>
      <c r="P61" s="467">
        <f t="shared" si="26"/>
        <v>0</v>
      </c>
      <c r="Q61" s="467">
        <f t="shared" si="26"/>
        <v>0</v>
      </c>
      <c r="R61" s="467">
        <f t="shared" si="26"/>
        <v>0</v>
      </c>
      <c r="S61" s="467">
        <f t="shared" si="26"/>
        <v>0</v>
      </c>
      <c r="U61" s="206">
        <f t="shared" si="28"/>
        <v>0</v>
      </c>
    </row>
    <row r="62" spans="2:24" x14ac:dyDescent="0.25">
      <c r="B62" s="69" t="str">
        <f t="shared" si="27"/>
        <v>Honoraires</v>
      </c>
      <c r="E62" s="615">
        <v>0</v>
      </c>
      <c r="F62" s="581" t="s">
        <v>501</v>
      </c>
      <c r="H62" s="467">
        <f t="shared" si="26"/>
        <v>0</v>
      </c>
      <c r="I62" s="467">
        <f t="shared" si="26"/>
        <v>0</v>
      </c>
      <c r="J62" s="467">
        <f t="shared" si="26"/>
        <v>0</v>
      </c>
      <c r="K62" s="467">
        <f t="shared" si="26"/>
        <v>0</v>
      </c>
      <c r="L62" s="467">
        <f t="shared" si="26"/>
        <v>0</v>
      </c>
      <c r="M62" s="467">
        <f t="shared" si="26"/>
        <v>0</v>
      </c>
      <c r="N62" s="467">
        <f t="shared" si="26"/>
        <v>0</v>
      </c>
      <c r="O62" s="467">
        <f t="shared" si="26"/>
        <v>0</v>
      </c>
      <c r="P62" s="467">
        <f t="shared" si="26"/>
        <v>0</v>
      </c>
      <c r="Q62" s="467">
        <f t="shared" si="26"/>
        <v>0</v>
      </c>
      <c r="R62" s="467">
        <f t="shared" si="26"/>
        <v>0</v>
      </c>
      <c r="S62" s="467">
        <f t="shared" si="26"/>
        <v>0</v>
      </c>
      <c r="U62" s="206">
        <f t="shared" si="28"/>
        <v>0</v>
      </c>
    </row>
    <row r="63" spans="2:24" x14ac:dyDescent="0.25">
      <c r="B63" s="69" t="str">
        <f t="shared" si="27"/>
        <v>Publicité, communication</v>
      </c>
      <c r="E63" s="615">
        <v>0</v>
      </c>
      <c r="F63" s="581" t="s">
        <v>501</v>
      </c>
      <c r="H63" s="467">
        <f t="shared" si="26"/>
        <v>0</v>
      </c>
      <c r="I63" s="467">
        <f t="shared" si="26"/>
        <v>0</v>
      </c>
      <c r="J63" s="467">
        <f t="shared" si="26"/>
        <v>0</v>
      </c>
      <c r="K63" s="467">
        <f t="shared" si="26"/>
        <v>0</v>
      </c>
      <c r="L63" s="467">
        <f t="shared" si="26"/>
        <v>0</v>
      </c>
      <c r="M63" s="467">
        <f t="shared" si="26"/>
        <v>0</v>
      </c>
      <c r="N63" s="467">
        <f t="shared" si="26"/>
        <v>0</v>
      </c>
      <c r="O63" s="467">
        <f t="shared" si="26"/>
        <v>0</v>
      </c>
      <c r="P63" s="467">
        <f t="shared" si="26"/>
        <v>0</v>
      </c>
      <c r="Q63" s="467">
        <f t="shared" si="26"/>
        <v>0</v>
      </c>
      <c r="R63" s="467">
        <f t="shared" si="26"/>
        <v>0</v>
      </c>
      <c r="S63" s="467">
        <f t="shared" si="26"/>
        <v>0</v>
      </c>
      <c r="U63" s="206">
        <f t="shared" si="28"/>
        <v>0</v>
      </c>
    </row>
    <row r="64" spans="2:24" x14ac:dyDescent="0.25">
      <c r="B64" s="69" t="str">
        <f t="shared" si="27"/>
        <v>Déplacements, missions, réceptions,…</v>
      </c>
      <c r="E64" s="615">
        <v>0</v>
      </c>
      <c r="F64" s="581" t="s">
        <v>501</v>
      </c>
      <c r="H64" s="467">
        <f t="shared" si="26"/>
        <v>0</v>
      </c>
      <c r="I64" s="467">
        <f t="shared" si="26"/>
        <v>0</v>
      </c>
      <c r="J64" s="467">
        <f t="shared" si="26"/>
        <v>0</v>
      </c>
      <c r="K64" s="467">
        <f t="shared" si="26"/>
        <v>0</v>
      </c>
      <c r="L64" s="467">
        <f t="shared" si="26"/>
        <v>0</v>
      </c>
      <c r="M64" s="467">
        <f t="shared" si="26"/>
        <v>0</v>
      </c>
      <c r="N64" s="467">
        <f t="shared" si="26"/>
        <v>0</v>
      </c>
      <c r="O64" s="467">
        <f t="shared" si="26"/>
        <v>0</v>
      </c>
      <c r="P64" s="467">
        <f t="shared" si="26"/>
        <v>0</v>
      </c>
      <c r="Q64" s="467">
        <f t="shared" si="26"/>
        <v>0</v>
      </c>
      <c r="R64" s="467">
        <f t="shared" si="26"/>
        <v>0</v>
      </c>
      <c r="S64" s="467">
        <f t="shared" si="26"/>
        <v>0</v>
      </c>
      <c r="U64" s="206">
        <f t="shared" si="28"/>
        <v>0</v>
      </c>
    </row>
    <row r="65" spans="2:24" x14ac:dyDescent="0.25">
      <c r="B65" s="69" t="str">
        <f t="shared" si="27"/>
        <v>PTT, Téléphone</v>
      </c>
      <c r="E65" s="615">
        <v>0</v>
      </c>
      <c r="F65" s="581" t="s">
        <v>501</v>
      </c>
      <c r="H65" s="467">
        <f t="shared" si="26"/>
        <v>0</v>
      </c>
      <c r="I65" s="467">
        <f t="shared" si="26"/>
        <v>0</v>
      </c>
      <c r="J65" s="467">
        <f t="shared" si="26"/>
        <v>0</v>
      </c>
      <c r="K65" s="467">
        <f t="shared" si="26"/>
        <v>0</v>
      </c>
      <c r="L65" s="467">
        <f t="shared" si="26"/>
        <v>0</v>
      </c>
      <c r="M65" s="467">
        <f t="shared" si="26"/>
        <v>0</v>
      </c>
      <c r="N65" s="467">
        <f t="shared" si="26"/>
        <v>0</v>
      </c>
      <c r="O65" s="467">
        <f t="shared" si="26"/>
        <v>0</v>
      </c>
      <c r="P65" s="467">
        <f t="shared" si="26"/>
        <v>0</v>
      </c>
      <c r="Q65" s="467">
        <f t="shared" si="26"/>
        <v>0</v>
      </c>
      <c r="R65" s="467">
        <f t="shared" si="26"/>
        <v>0</v>
      </c>
      <c r="S65" s="467">
        <f t="shared" si="26"/>
        <v>0</v>
      </c>
      <c r="U65" s="206">
        <f t="shared" si="28"/>
        <v>0</v>
      </c>
    </row>
    <row r="66" spans="2:24" x14ac:dyDescent="0.25">
      <c r="B66" s="69" t="str">
        <f t="shared" si="27"/>
        <v>Cotisations</v>
      </c>
      <c r="E66" s="615">
        <v>0</v>
      </c>
      <c r="F66" s="581" t="s">
        <v>501</v>
      </c>
      <c r="H66" s="467">
        <f t="shared" si="26"/>
        <v>0</v>
      </c>
      <c r="I66" s="467">
        <f t="shared" si="26"/>
        <v>0</v>
      </c>
      <c r="J66" s="467">
        <f t="shared" si="26"/>
        <v>0</v>
      </c>
      <c r="K66" s="467">
        <f t="shared" si="26"/>
        <v>0</v>
      </c>
      <c r="L66" s="467">
        <f t="shared" si="26"/>
        <v>0</v>
      </c>
      <c r="M66" s="467">
        <f t="shared" si="26"/>
        <v>0</v>
      </c>
      <c r="N66" s="467">
        <f t="shared" si="26"/>
        <v>0</v>
      </c>
      <c r="O66" s="467">
        <f t="shared" si="26"/>
        <v>0</v>
      </c>
      <c r="P66" s="467">
        <f t="shared" si="26"/>
        <v>0</v>
      </c>
      <c r="Q66" s="467">
        <f t="shared" si="26"/>
        <v>0</v>
      </c>
      <c r="R66" s="467">
        <f t="shared" si="26"/>
        <v>0</v>
      </c>
      <c r="S66" s="467">
        <f t="shared" si="26"/>
        <v>0</v>
      </c>
      <c r="U66" s="206">
        <f t="shared" si="28"/>
        <v>0</v>
      </c>
    </row>
    <row r="67" spans="2:24" x14ac:dyDescent="0.25">
      <c r="B67" s="69" t="str">
        <f t="shared" si="27"/>
        <v xml:space="preserve">Services bancaires </v>
      </c>
      <c r="E67" s="615">
        <v>0</v>
      </c>
      <c r="F67" s="581" t="s">
        <v>501</v>
      </c>
      <c r="H67" s="467">
        <f t="shared" si="26"/>
        <v>0</v>
      </c>
      <c r="I67" s="467">
        <f t="shared" si="26"/>
        <v>0</v>
      </c>
      <c r="J67" s="467">
        <f t="shared" si="26"/>
        <v>0</v>
      </c>
      <c r="K67" s="467">
        <f t="shared" si="26"/>
        <v>0</v>
      </c>
      <c r="L67" s="467">
        <f t="shared" si="26"/>
        <v>0</v>
      </c>
      <c r="M67" s="467">
        <f t="shared" si="26"/>
        <v>0</v>
      </c>
      <c r="N67" s="467">
        <f t="shared" si="26"/>
        <v>0</v>
      </c>
      <c r="O67" s="467">
        <f t="shared" si="26"/>
        <v>0</v>
      </c>
      <c r="P67" s="467">
        <f t="shared" si="26"/>
        <v>0</v>
      </c>
      <c r="Q67" s="467">
        <f t="shared" si="26"/>
        <v>0</v>
      </c>
      <c r="R67" s="467">
        <f t="shared" si="26"/>
        <v>0</v>
      </c>
      <c r="S67" s="467">
        <f t="shared" si="26"/>
        <v>0</v>
      </c>
      <c r="U67" s="206">
        <f t="shared" si="28"/>
        <v>0</v>
      </c>
    </row>
    <row r="68" spans="2:24" x14ac:dyDescent="0.25">
      <c r="B68" s="69" t="str">
        <f t="shared" si="27"/>
        <v>Divers</v>
      </c>
      <c r="E68" s="615">
        <v>0</v>
      </c>
      <c r="F68" s="581" t="s">
        <v>501</v>
      </c>
      <c r="H68" s="467">
        <f t="shared" ref="H68:S69" si="29">IF(AND(H$3&gt;=$E$2,H$3&lt;DATE(YEAR($E$2),MONTH($E$2)+12,1),MOD(COLUMN()-MOD(MONTH($E$2)-$F68+1,$F68),$F68)=0),$E68/(12/$F68),0)</f>
        <v>0</v>
      </c>
      <c r="I68" s="467">
        <f t="shared" si="29"/>
        <v>0</v>
      </c>
      <c r="J68" s="467">
        <f t="shared" si="29"/>
        <v>0</v>
      </c>
      <c r="K68" s="467">
        <f t="shared" si="29"/>
        <v>0</v>
      </c>
      <c r="L68" s="467">
        <f t="shared" si="29"/>
        <v>0</v>
      </c>
      <c r="M68" s="467">
        <f t="shared" si="29"/>
        <v>0</v>
      </c>
      <c r="N68" s="467">
        <f t="shared" si="29"/>
        <v>0</v>
      </c>
      <c r="O68" s="467">
        <f t="shared" si="29"/>
        <v>0</v>
      </c>
      <c r="P68" s="467">
        <f t="shared" si="29"/>
        <v>0</v>
      </c>
      <c r="Q68" s="467">
        <f t="shared" si="29"/>
        <v>0</v>
      </c>
      <c r="R68" s="467">
        <f t="shared" si="29"/>
        <v>0</v>
      </c>
      <c r="S68" s="467">
        <f t="shared" si="29"/>
        <v>0</v>
      </c>
      <c r="U68" s="206">
        <f t="shared" si="28"/>
        <v>0</v>
      </c>
    </row>
    <row r="69" spans="2:24" x14ac:dyDescent="0.25">
      <c r="B69" s="69" t="str">
        <f t="shared" si="27"/>
        <v>Frais de Formation</v>
      </c>
      <c r="E69" s="615">
        <v>0</v>
      </c>
      <c r="F69" s="581" t="s">
        <v>501</v>
      </c>
      <c r="H69" s="467">
        <f t="shared" si="29"/>
        <v>0</v>
      </c>
      <c r="I69" s="467">
        <f t="shared" si="29"/>
        <v>0</v>
      </c>
      <c r="J69" s="467">
        <f t="shared" si="29"/>
        <v>0</v>
      </c>
      <c r="K69" s="467">
        <f t="shared" si="29"/>
        <v>0</v>
      </c>
      <c r="L69" s="467">
        <f t="shared" si="29"/>
        <v>0</v>
      </c>
      <c r="M69" s="467">
        <f t="shared" si="29"/>
        <v>0</v>
      </c>
      <c r="N69" s="467">
        <f t="shared" si="29"/>
        <v>0</v>
      </c>
      <c r="O69" s="467">
        <f t="shared" si="29"/>
        <v>0</v>
      </c>
      <c r="P69" s="467">
        <f t="shared" si="29"/>
        <v>0</v>
      </c>
      <c r="Q69" s="467">
        <f t="shared" si="29"/>
        <v>0</v>
      </c>
      <c r="R69" s="467">
        <f t="shared" si="29"/>
        <v>0</v>
      </c>
      <c r="S69" s="467">
        <f t="shared" si="29"/>
        <v>0</v>
      </c>
      <c r="U69" s="206">
        <f t="shared" si="28"/>
        <v>0</v>
      </c>
    </row>
    <row r="70" spans="2:24" x14ac:dyDescent="0.25">
      <c r="C70" s="199" t="s">
        <v>71</v>
      </c>
      <c r="E70" s="55">
        <f>SUM(E52:E69)</f>
        <v>0</v>
      </c>
      <c r="H70" s="55">
        <f>SUM(H52:H69)</f>
        <v>0</v>
      </c>
      <c r="I70" s="55">
        <f t="shared" ref="I70:S70" si="30">SUM(I52:I69)</f>
        <v>0</v>
      </c>
      <c r="J70" s="55">
        <f t="shared" si="30"/>
        <v>0</v>
      </c>
      <c r="K70" s="55">
        <f t="shared" si="30"/>
        <v>0</v>
      </c>
      <c r="L70" s="55">
        <f t="shared" si="30"/>
        <v>0</v>
      </c>
      <c r="M70" s="55">
        <f t="shared" si="30"/>
        <v>0</v>
      </c>
      <c r="N70" s="55">
        <f t="shared" si="30"/>
        <v>0</v>
      </c>
      <c r="O70" s="55">
        <f t="shared" si="30"/>
        <v>0</v>
      </c>
      <c r="P70" s="55">
        <f t="shared" si="30"/>
        <v>0</v>
      </c>
      <c r="Q70" s="55">
        <f t="shared" si="30"/>
        <v>0</v>
      </c>
      <c r="R70" s="55">
        <f t="shared" si="30"/>
        <v>0</v>
      </c>
      <c r="S70" s="55">
        <f t="shared" si="30"/>
        <v>0</v>
      </c>
      <c r="U70" s="55">
        <f>SUM(U52:U69)</f>
        <v>0</v>
      </c>
    </row>
    <row r="72" spans="2:24" ht="26.25" x14ac:dyDescent="0.25">
      <c r="H72" s="721" t="s">
        <v>305</v>
      </c>
      <c r="I72" s="721"/>
      <c r="J72" s="721"/>
      <c r="K72" s="721"/>
      <c r="L72" s="721"/>
      <c r="M72" s="721"/>
      <c r="N72" s="721"/>
      <c r="O72" s="721"/>
      <c r="P72" s="721"/>
      <c r="Q72" s="721"/>
      <c r="R72" s="721"/>
      <c r="S72" s="721"/>
      <c r="T72" s="721"/>
      <c r="U72" s="721"/>
    </row>
    <row r="73" spans="2:24" ht="64.150000000000006" customHeight="1" x14ac:dyDescent="0.25">
      <c r="B73" s="706" t="s">
        <v>458</v>
      </c>
      <c r="C73" s="706"/>
      <c r="D73" s="1"/>
      <c r="E73" s="203" t="s">
        <v>185</v>
      </c>
      <c r="F73" s="204" t="s">
        <v>307</v>
      </c>
      <c r="H73" s="202">
        <f>DATE(YEAR(S38),MONTH(S38)+1, DAY(S38))</f>
        <v>733</v>
      </c>
      <c r="I73" s="197">
        <f t="shared" ref="I73:S73" si="31">DATE(YEAR(H73),MONTH(H73)+1, DAY(H73))</f>
        <v>764</v>
      </c>
      <c r="J73" s="202">
        <f t="shared" si="31"/>
        <v>792</v>
      </c>
      <c r="K73" s="197">
        <f t="shared" si="31"/>
        <v>823</v>
      </c>
      <c r="L73" s="202">
        <f t="shared" si="31"/>
        <v>853</v>
      </c>
      <c r="M73" s="197">
        <f t="shared" si="31"/>
        <v>884</v>
      </c>
      <c r="N73" s="202">
        <f t="shared" si="31"/>
        <v>914</v>
      </c>
      <c r="O73" s="197">
        <f t="shared" si="31"/>
        <v>945</v>
      </c>
      <c r="P73" s="202">
        <f t="shared" si="31"/>
        <v>976</v>
      </c>
      <c r="Q73" s="197">
        <f t="shared" si="31"/>
        <v>1006</v>
      </c>
      <c r="R73" s="202">
        <f t="shared" si="31"/>
        <v>1037</v>
      </c>
      <c r="S73" s="197">
        <f t="shared" si="31"/>
        <v>1067</v>
      </c>
      <c r="U73" s="209" t="s">
        <v>71</v>
      </c>
      <c r="W73" s="196" t="s">
        <v>300</v>
      </c>
      <c r="X73" s="208" t="s">
        <v>302</v>
      </c>
    </row>
    <row r="74" spans="2:24" x14ac:dyDescent="0.25">
      <c r="B74" s="69" t="str">
        <f t="shared" ref="B74:B83" si="32">+B39</f>
        <v>Matières premières</v>
      </c>
      <c r="C74" s="69"/>
      <c r="E74" s="591">
        <v>0</v>
      </c>
      <c r="F74" s="581" t="s">
        <v>501</v>
      </c>
      <c r="H74" s="467">
        <f t="shared" ref="H74:S83" si="33">IF(AND(H$3&gt;=$E$2,H$3&lt;DATE(YEAR($E$2),MONTH($E$2)+12,1),MOD(COLUMN()-MOD(MONTH($E$2)-$F74+1,$F74),$F74)=0),$E74/(12/$F74),0)</f>
        <v>0</v>
      </c>
      <c r="I74" s="467">
        <f t="shared" si="33"/>
        <v>0</v>
      </c>
      <c r="J74" s="467">
        <f t="shared" si="33"/>
        <v>0</v>
      </c>
      <c r="K74" s="467">
        <f t="shared" si="33"/>
        <v>0</v>
      </c>
      <c r="L74" s="467">
        <f t="shared" si="33"/>
        <v>0</v>
      </c>
      <c r="M74" s="467">
        <f t="shared" si="33"/>
        <v>0</v>
      </c>
      <c r="N74" s="467">
        <f t="shared" si="33"/>
        <v>0</v>
      </c>
      <c r="O74" s="467">
        <f t="shared" si="33"/>
        <v>0</v>
      </c>
      <c r="P74" s="467">
        <f t="shared" si="33"/>
        <v>0</v>
      </c>
      <c r="Q74" s="467">
        <f t="shared" si="33"/>
        <v>0</v>
      </c>
      <c r="R74" s="467">
        <f t="shared" si="33"/>
        <v>0</v>
      </c>
      <c r="S74" s="467">
        <f t="shared" si="33"/>
        <v>0</v>
      </c>
      <c r="U74" s="206">
        <f t="shared" ref="U74" si="34">SUM(H74:S74)</f>
        <v>0</v>
      </c>
      <c r="W74" s="602" t="s">
        <v>495</v>
      </c>
      <c r="X74" s="603" t="s">
        <v>495</v>
      </c>
    </row>
    <row r="75" spans="2:24" x14ac:dyDescent="0.25">
      <c r="B75" s="69" t="str">
        <f t="shared" si="32"/>
        <v>Fournitures d'entretien &amp; petit équipement</v>
      </c>
      <c r="E75" s="615">
        <v>0</v>
      </c>
      <c r="F75" s="581" t="s">
        <v>501</v>
      </c>
      <c r="H75" s="467">
        <f t="shared" si="33"/>
        <v>0</v>
      </c>
      <c r="I75" s="467">
        <f t="shared" si="33"/>
        <v>0</v>
      </c>
      <c r="J75" s="467">
        <f t="shared" si="33"/>
        <v>0</v>
      </c>
      <c r="K75" s="467">
        <f t="shared" si="33"/>
        <v>0</v>
      </c>
      <c r="L75" s="467">
        <f t="shared" si="33"/>
        <v>0</v>
      </c>
      <c r="M75" s="467">
        <f t="shared" si="33"/>
        <v>0</v>
      </c>
      <c r="N75" s="467">
        <f t="shared" si="33"/>
        <v>0</v>
      </c>
      <c r="O75" s="467">
        <f t="shared" si="33"/>
        <v>0</v>
      </c>
      <c r="P75" s="467">
        <f t="shared" si="33"/>
        <v>0</v>
      </c>
      <c r="Q75" s="467">
        <f t="shared" si="33"/>
        <v>0</v>
      </c>
      <c r="R75" s="467">
        <f t="shared" si="33"/>
        <v>0</v>
      </c>
      <c r="S75" s="467">
        <f t="shared" si="33"/>
        <v>0</v>
      </c>
      <c r="U75" s="206">
        <f t="shared" ref="U75:U84" si="35">SUM(H75:S75)</f>
        <v>0</v>
      </c>
    </row>
    <row r="76" spans="2:24" x14ac:dyDescent="0.25">
      <c r="B76" s="69" t="str">
        <f t="shared" si="32"/>
        <v>Fournitures administratives</v>
      </c>
      <c r="E76" s="615">
        <v>0</v>
      </c>
      <c r="F76" s="581" t="s">
        <v>501</v>
      </c>
      <c r="H76" s="467">
        <f t="shared" si="33"/>
        <v>0</v>
      </c>
      <c r="I76" s="467">
        <f t="shared" si="33"/>
        <v>0</v>
      </c>
      <c r="J76" s="467">
        <f t="shared" si="33"/>
        <v>0</v>
      </c>
      <c r="K76" s="467">
        <f t="shared" si="33"/>
        <v>0</v>
      </c>
      <c r="L76" s="467">
        <f t="shared" si="33"/>
        <v>0</v>
      </c>
      <c r="M76" s="467">
        <f t="shared" si="33"/>
        <v>0</v>
      </c>
      <c r="N76" s="467">
        <f t="shared" si="33"/>
        <v>0</v>
      </c>
      <c r="O76" s="467">
        <f t="shared" si="33"/>
        <v>0</v>
      </c>
      <c r="P76" s="467">
        <f t="shared" si="33"/>
        <v>0</v>
      </c>
      <c r="Q76" s="467">
        <f t="shared" si="33"/>
        <v>0</v>
      </c>
      <c r="R76" s="467">
        <f t="shared" si="33"/>
        <v>0</v>
      </c>
      <c r="S76" s="467">
        <f t="shared" si="33"/>
        <v>0</v>
      </c>
      <c r="U76" s="206">
        <f t="shared" si="35"/>
        <v>0</v>
      </c>
    </row>
    <row r="77" spans="2:24" x14ac:dyDescent="0.25">
      <c r="B77" s="69" t="str">
        <f t="shared" si="32"/>
        <v>Gaz / électricité</v>
      </c>
      <c r="E77" s="615">
        <v>0</v>
      </c>
      <c r="F77" s="581" t="s">
        <v>501</v>
      </c>
      <c r="H77" s="467">
        <f t="shared" si="33"/>
        <v>0</v>
      </c>
      <c r="I77" s="467">
        <f t="shared" si="33"/>
        <v>0</v>
      </c>
      <c r="J77" s="467">
        <f t="shared" si="33"/>
        <v>0</v>
      </c>
      <c r="K77" s="467">
        <f t="shared" si="33"/>
        <v>0</v>
      </c>
      <c r="L77" s="467">
        <f t="shared" si="33"/>
        <v>0</v>
      </c>
      <c r="M77" s="467">
        <f t="shared" si="33"/>
        <v>0</v>
      </c>
      <c r="N77" s="467">
        <f t="shared" si="33"/>
        <v>0</v>
      </c>
      <c r="O77" s="467">
        <f t="shared" si="33"/>
        <v>0</v>
      </c>
      <c r="P77" s="467">
        <f t="shared" si="33"/>
        <v>0</v>
      </c>
      <c r="Q77" s="467">
        <f t="shared" si="33"/>
        <v>0</v>
      </c>
      <c r="R77" s="467">
        <f t="shared" si="33"/>
        <v>0</v>
      </c>
      <c r="S77" s="467">
        <f t="shared" si="33"/>
        <v>0</v>
      </c>
      <c r="U77" s="206">
        <f t="shared" si="35"/>
        <v>0</v>
      </c>
    </row>
    <row r="78" spans="2:24" x14ac:dyDescent="0.25">
      <c r="B78" s="69" t="str">
        <f t="shared" si="32"/>
        <v>Carburant</v>
      </c>
      <c r="E78" s="615">
        <v>0</v>
      </c>
      <c r="F78" s="581" t="s">
        <v>501</v>
      </c>
      <c r="H78" s="467">
        <f t="shared" si="33"/>
        <v>0</v>
      </c>
      <c r="I78" s="467">
        <f t="shared" si="33"/>
        <v>0</v>
      </c>
      <c r="J78" s="467">
        <f t="shared" si="33"/>
        <v>0</v>
      </c>
      <c r="K78" s="467">
        <f t="shared" si="33"/>
        <v>0</v>
      </c>
      <c r="L78" s="467">
        <f t="shared" si="33"/>
        <v>0</v>
      </c>
      <c r="M78" s="467">
        <f t="shared" si="33"/>
        <v>0</v>
      </c>
      <c r="N78" s="467">
        <f t="shared" si="33"/>
        <v>0</v>
      </c>
      <c r="O78" s="467">
        <f t="shared" si="33"/>
        <v>0</v>
      </c>
      <c r="P78" s="467">
        <f t="shared" si="33"/>
        <v>0</v>
      </c>
      <c r="Q78" s="467">
        <f t="shared" si="33"/>
        <v>0</v>
      </c>
      <c r="R78" s="467">
        <f t="shared" si="33"/>
        <v>0</v>
      </c>
      <c r="S78" s="467">
        <f t="shared" si="33"/>
        <v>0</v>
      </c>
      <c r="U78" s="206">
        <f t="shared" si="35"/>
        <v>0</v>
      </c>
    </row>
    <row r="79" spans="2:24" x14ac:dyDescent="0.25">
      <c r="B79" s="69" t="str">
        <f t="shared" si="32"/>
        <v>Eau</v>
      </c>
      <c r="E79" s="615">
        <v>0</v>
      </c>
      <c r="F79" s="581" t="s">
        <v>501</v>
      </c>
      <c r="H79" s="467">
        <f t="shared" si="33"/>
        <v>0</v>
      </c>
      <c r="I79" s="467">
        <f t="shared" si="33"/>
        <v>0</v>
      </c>
      <c r="J79" s="467">
        <f t="shared" si="33"/>
        <v>0</v>
      </c>
      <c r="K79" s="467">
        <f t="shared" si="33"/>
        <v>0</v>
      </c>
      <c r="L79" s="467">
        <f t="shared" si="33"/>
        <v>0</v>
      </c>
      <c r="M79" s="467">
        <f t="shared" si="33"/>
        <v>0</v>
      </c>
      <c r="N79" s="467">
        <f t="shared" si="33"/>
        <v>0</v>
      </c>
      <c r="O79" s="467">
        <f t="shared" si="33"/>
        <v>0</v>
      </c>
      <c r="P79" s="467">
        <f t="shared" si="33"/>
        <v>0</v>
      </c>
      <c r="Q79" s="467">
        <f t="shared" si="33"/>
        <v>0</v>
      </c>
      <c r="R79" s="467">
        <f t="shared" si="33"/>
        <v>0</v>
      </c>
      <c r="S79" s="467">
        <f t="shared" si="33"/>
        <v>0</v>
      </c>
      <c r="U79" s="206">
        <f t="shared" si="35"/>
        <v>0</v>
      </c>
    </row>
    <row r="80" spans="2:24" x14ac:dyDescent="0.25">
      <c r="B80" s="69" t="str">
        <f t="shared" si="32"/>
        <v>Alimentation</v>
      </c>
      <c r="E80" s="615">
        <v>0</v>
      </c>
      <c r="F80" s="581" t="s">
        <v>501</v>
      </c>
      <c r="H80" s="467">
        <f t="shared" si="33"/>
        <v>0</v>
      </c>
      <c r="I80" s="467">
        <f t="shared" si="33"/>
        <v>0</v>
      </c>
      <c r="J80" s="467">
        <f t="shared" si="33"/>
        <v>0</v>
      </c>
      <c r="K80" s="467">
        <f t="shared" si="33"/>
        <v>0</v>
      </c>
      <c r="L80" s="467">
        <f t="shared" si="33"/>
        <v>0</v>
      </c>
      <c r="M80" s="467">
        <f t="shared" si="33"/>
        <v>0</v>
      </c>
      <c r="N80" s="467">
        <f t="shared" si="33"/>
        <v>0</v>
      </c>
      <c r="O80" s="467">
        <f t="shared" si="33"/>
        <v>0</v>
      </c>
      <c r="P80" s="467">
        <f t="shared" si="33"/>
        <v>0</v>
      </c>
      <c r="Q80" s="467">
        <f t="shared" si="33"/>
        <v>0</v>
      </c>
      <c r="R80" s="467">
        <f t="shared" si="33"/>
        <v>0</v>
      </c>
      <c r="S80" s="467">
        <f t="shared" si="33"/>
        <v>0</v>
      </c>
      <c r="U80" s="206">
        <f t="shared" si="35"/>
        <v>0</v>
      </c>
    </row>
    <row r="81" spans="2:24" x14ac:dyDescent="0.25">
      <c r="B81" s="69" t="str">
        <f t="shared" si="32"/>
        <v>Frais accessoires sur achats (transport,..)</v>
      </c>
      <c r="E81" s="615">
        <v>0</v>
      </c>
      <c r="F81" s="581" t="s">
        <v>501</v>
      </c>
      <c r="H81" s="467">
        <f t="shared" si="33"/>
        <v>0</v>
      </c>
      <c r="I81" s="467">
        <f t="shared" si="33"/>
        <v>0</v>
      </c>
      <c r="J81" s="467">
        <f t="shared" si="33"/>
        <v>0</v>
      </c>
      <c r="K81" s="467">
        <f t="shared" si="33"/>
        <v>0</v>
      </c>
      <c r="L81" s="467">
        <f t="shared" si="33"/>
        <v>0</v>
      </c>
      <c r="M81" s="467">
        <f t="shared" si="33"/>
        <v>0</v>
      </c>
      <c r="N81" s="467">
        <f t="shared" si="33"/>
        <v>0</v>
      </c>
      <c r="O81" s="467">
        <f t="shared" si="33"/>
        <v>0</v>
      </c>
      <c r="P81" s="467">
        <f t="shared" si="33"/>
        <v>0</v>
      </c>
      <c r="Q81" s="467">
        <f t="shared" si="33"/>
        <v>0</v>
      </c>
      <c r="R81" s="467">
        <f t="shared" si="33"/>
        <v>0</v>
      </c>
      <c r="S81" s="467">
        <f t="shared" si="33"/>
        <v>0</v>
      </c>
      <c r="U81" s="206">
        <f t="shared" si="35"/>
        <v>0</v>
      </c>
    </row>
    <row r="82" spans="2:24" x14ac:dyDescent="0.25">
      <c r="B82" s="69" t="str">
        <f t="shared" si="32"/>
        <v>Emballages</v>
      </c>
      <c r="E82" s="615">
        <v>0</v>
      </c>
      <c r="F82" s="581" t="s">
        <v>501</v>
      </c>
      <c r="H82" s="467">
        <f t="shared" si="33"/>
        <v>0</v>
      </c>
      <c r="I82" s="467">
        <f t="shared" si="33"/>
        <v>0</v>
      </c>
      <c r="J82" s="467">
        <f t="shared" si="33"/>
        <v>0</v>
      </c>
      <c r="K82" s="467">
        <f t="shared" si="33"/>
        <v>0</v>
      </c>
      <c r="L82" s="467">
        <f t="shared" si="33"/>
        <v>0</v>
      </c>
      <c r="M82" s="467">
        <f t="shared" si="33"/>
        <v>0</v>
      </c>
      <c r="N82" s="467">
        <f t="shared" si="33"/>
        <v>0</v>
      </c>
      <c r="O82" s="467">
        <f t="shared" si="33"/>
        <v>0</v>
      </c>
      <c r="P82" s="467">
        <f t="shared" si="33"/>
        <v>0</v>
      </c>
      <c r="Q82" s="467">
        <f t="shared" si="33"/>
        <v>0</v>
      </c>
      <c r="R82" s="467">
        <f t="shared" si="33"/>
        <v>0</v>
      </c>
      <c r="S82" s="467">
        <f t="shared" si="33"/>
        <v>0</v>
      </c>
      <c r="U82" s="206">
        <f t="shared" si="35"/>
        <v>0</v>
      </c>
    </row>
    <row r="83" spans="2:24" x14ac:dyDescent="0.25">
      <c r="B83" s="69" t="str">
        <f t="shared" si="32"/>
        <v>Autres matières &amp; fournitures</v>
      </c>
      <c r="E83" s="615">
        <v>0</v>
      </c>
      <c r="F83" s="581" t="s">
        <v>501</v>
      </c>
      <c r="H83" s="467">
        <f t="shared" si="33"/>
        <v>0</v>
      </c>
      <c r="I83" s="467">
        <f t="shared" si="33"/>
        <v>0</v>
      </c>
      <c r="J83" s="467">
        <f t="shared" si="33"/>
        <v>0</v>
      </c>
      <c r="K83" s="467">
        <f t="shared" si="33"/>
        <v>0</v>
      </c>
      <c r="L83" s="467">
        <f t="shared" si="33"/>
        <v>0</v>
      </c>
      <c r="M83" s="467">
        <f t="shared" si="33"/>
        <v>0</v>
      </c>
      <c r="N83" s="467">
        <f t="shared" si="33"/>
        <v>0</v>
      </c>
      <c r="O83" s="467">
        <f t="shared" si="33"/>
        <v>0</v>
      </c>
      <c r="P83" s="467">
        <f t="shared" si="33"/>
        <v>0</v>
      </c>
      <c r="Q83" s="467">
        <f t="shared" si="33"/>
        <v>0</v>
      </c>
      <c r="R83" s="467">
        <f t="shared" si="33"/>
        <v>0</v>
      </c>
      <c r="S83" s="467">
        <f t="shared" si="33"/>
        <v>0</v>
      </c>
      <c r="U83" s="206">
        <f t="shared" si="35"/>
        <v>0</v>
      </c>
    </row>
    <row r="84" spans="2:24" x14ac:dyDescent="0.25">
      <c r="B84" s="58"/>
      <c r="C84" s="199" t="s">
        <v>71</v>
      </c>
      <c r="D84" s="58"/>
      <c r="E84" s="55">
        <f>SUM(E74:E83)</f>
        <v>0</v>
      </c>
      <c r="F84" s="58"/>
      <c r="H84" s="55">
        <f t="shared" ref="H84" si="36">SUM(H74:H83)</f>
        <v>0</v>
      </c>
      <c r="I84" s="55">
        <f t="shared" ref="I84" si="37">SUM(I74:I83)</f>
        <v>0</v>
      </c>
      <c r="J84" s="55">
        <f t="shared" ref="J84" si="38">SUM(J74:J83)</f>
        <v>0</v>
      </c>
      <c r="K84" s="55">
        <f t="shared" ref="K84" si="39">SUM(K74:K83)</f>
        <v>0</v>
      </c>
      <c r="L84" s="55">
        <f t="shared" ref="L84" si="40">SUM(L74:L83)</f>
        <v>0</v>
      </c>
      <c r="M84" s="55">
        <f t="shared" ref="M84" si="41">SUM(M74:M83)</f>
        <v>0</v>
      </c>
      <c r="N84" s="55">
        <f t="shared" ref="N84" si="42">SUM(N74:N83)</f>
        <v>0</v>
      </c>
      <c r="O84" s="55">
        <f t="shared" ref="O84" si="43">SUM(O74:O83)</f>
        <v>0</v>
      </c>
      <c r="P84" s="55">
        <f t="shared" ref="P84" si="44">SUM(P74:P83)</f>
        <v>0</v>
      </c>
      <c r="Q84" s="55">
        <f t="shared" ref="Q84" si="45">SUM(Q74:Q83)</f>
        <v>0</v>
      </c>
      <c r="R84" s="55">
        <f t="shared" ref="R84" si="46">SUM(R74:R83)</f>
        <v>0</v>
      </c>
      <c r="S84" s="55">
        <f t="shared" ref="S84" si="47">SUM(S74:S83)</f>
        <v>0</v>
      </c>
      <c r="U84" s="206">
        <f t="shared" si="35"/>
        <v>0</v>
      </c>
    </row>
    <row r="85" spans="2:24" x14ac:dyDescent="0.25">
      <c r="B85" s="58"/>
      <c r="C85" s="58"/>
      <c r="D85" s="58"/>
      <c r="E85" s="58"/>
      <c r="F85" s="58"/>
    </row>
    <row r="86" spans="2:24" ht="60" x14ac:dyDescent="0.25">
      <c r="B86" s="706" t="s">
        <v>459</v>
      </c>
      <c r="C86" s="706"/>
      <c r="D86" s="200" t="s">
        <v>9</v>
      </c>
      <c r="E86" s="203" t="s">
        <v>185</v>
      </c>
      <c r="F86" s="204" t="s">
        <v>307</v>
      </c>
      <c r="H86" s="627" t="s">
        <v>494</v>
      </c>
      <c r="I86" s="627"/>
      <c r="J86" s="627"/>
      <c r="K86" s="627"/>
      <c r="L86" s="627"/>
      <c r="M86" s="627"/>
      <c r="N86" s="627"/>
      <c r="O86" s="627"/>
      <c r="P86" s="627"/>
      <c r="Q86" s="627"/>
      <c r="R86" s="627"/>
      <c r="U86" s="209" t="s">
        <v>71</v>
      </c>
      <c r="W86" s="196" t="s">
        <v>301</v>
      </c>
      <c r="X86" s="208" t="s">
        <v>303</v>
      </c>
    </row>
    <row r="87" spans="2:24" x14ac:dyDescent="0.25">
      <c r="B87" s="69" t="str">
        <f t="shared" ref="B87:B104" si="48">+B52</f>
        <v>Sous-traitance</v>
      </c>
      <c r="C87" s="69"/>
      <c r="E87" s="591">
        <v>0</v>
      </c>
      <c r="F87" s="581" t="s">
        <v>501</v>
      </c>
      <c r="H87" s="467">
        <f t="shared" ref="H87:S102" si="49">IF(AND(H$3&gt;=$E$2,H$3&lt;DATE(YEAR($E$2),MONTH($E$2)+12,1),MOD(COLUMN()-MOD(MONTH($E$2)-$F87+1,$F87),$F87)=0),$E87/(12/$F87),0)</f>
        <v>0</v>
      </c>
      <c r="I87" s="467">
        <f t="shared" si="49"/>
        <v>0</v>
      </c>
      <c r="J87" s="467">
        <f t="shared" si="49"/>
        <v>0</v>
      </c>
      <c r="K87" s="467">
        <f t="shared" si="49"/>
        <v>0</v>
      </c>
      <c r="L87" s="467">
        <f t="shared" si="49"/>
        <v>0</v>
      </c>
      <c r="M87" s="467">
        <f t="shared" si="49"/>
        <v>0</v>
      </c>
      <c r="N87" s="467">
        <f t="shared" si="49"/>
        <v>0</v>
      </c>
      <c r="O87" s="467">
        <f t="shared" si="49"/>
        <v>0</v>
      </c>
      <c r="P87" s="467">
        <f t="shared" si="49"/>
        <v>0</v>
      </c>
      <c r="Q87" s="467">
        <f t="shared" si="49"/>
        <v>0</v>
      </c>
      <c r="R87" s="467">
        <f t="shared" si="49"/>
        <v>0</v>
      </c>
      <c r="S87" s="467">
        <f t="shared" si="49"/>
        <v>0</v>
      </c>
      <c r="U87" s="206">
        <f>SUM(H87:S87)</f>
        <v>0</v>
      </c>
      <c r="W87" s="602" t="s">
        <v>495</v>
      </c>
      <c r="X87" s="603" t="s">
        <v>495</v>
      </c>
    </row>
    <row r="88" spans="2:24" x14ac:dyDescent="0.25">
      <c r="B88" s="69" t="str">
        <f t="shared" si="48"/>
        <v>Crédit-bail immobilier</v>
      </c>
      <c r="C88" s="69"/>
      <c r="E88" s="615">
        <v>0</v>
      </c>
      <c r="F88" s="581" t="s">
        <v>501</v>
      </c>
      <c r="H88" s="467">
        <f t="shared" si="49"/>
        <v>0</v>
      </c>
      <c r="I88" s="467">
        <f t="shared" si="49"/>
        <v>0</v>
      </c>
      <c r="J88" s="467">
        <f t="shared" si="49"/>
        <v>0</v>
      </c>
      <c r="K88" s="467">
        <f t="shared" si="49"/>
        <v>0</v>
      </c>
      <c r="L88" s="467">
        <f t="shared" si="49"/>
        <v>0</v>
      </c>
      <c r="M88" s="467">
        <f t="shared" si="49"/>
        <v>0</v>
      </c>
      <c r="N88" s="467">
        <f t="shared" si="49"/>
        <v>0</v>
      </c>
      <c r="O88" s="467">
        <f t="shared" si="49"/>
        <v>0</v>
      </c>
      <c r="P88" s="467">
        <f t="shared" si="49"/>
        <v>0</v>
      </c>
      <c r="Q88" s="467">
        <f t="shared" si="49"/>
        <v>0</v>
      </c>
      <c r="R88" s="467">
        <f t="shared" si="49"/>
        <v>0</v>
      </c>
      <c r="S88" s="467">
        <f t="shared" si="49"/>
        <v>0</v>
      </c>
      <c r="U88" s="206">
        <f t="shared" ref="U88:U103" si="50">SUM(H88:S88)</f>
        <v>0</v>
      </c>
    </row>
    <row r="89" spans="2:24" x14ac:dyDescent="0.25">
      <c r="B89" s="69" t="str">
        <f t="shared" si="48"/>
        <v>Location immobilière</v>
      </c>
      <c r="C89" s="69"/>
      <c r="E89" s="615">
        <v>0</v>
      </c>
      <c r="F89" s="581" t="s">
        <v>501</v>
      </c>
      <c r="H89" s="467">
        <f t="shared" si="49"/>
        <v>0</v>
      </c>
      <c r="I89" s="467">
        <f t="shared" si="49"/>
        <v>0</v>
      </c>
      <c r="J89" s="467">
        <f t="shared" si="49"/>
        <v>0</v>
      </c>
      <c r="K89" s="467">
        <f t="shared" si="49"/>
        <v>0</v>
      </c>
      <c r="L89" s="467">
        <f t="shared" si="49"/>
        <v>0</v>
      </c>
      <c r="M89" s="467">
        <f t="shared" si="49"/>
        <v>0</v>
      </c>
      <c r="N89" s="467">
        <f t="shared" si="49"/>
        <v>0</v>
      </c>
      <c r="O89" s="467">
        <f t="shared" si="49"/>
        <v>0</v>
      </c>
      <c r="P89" s="467">
        <f t="shared" si="49"/>
        <v>0</v>
      </c>
      <c r="Q89" s="467">
        <f t="shared" si="49"/>
        <v>0</v>
      </c>
      <c r="R89" s="467">
        <f t="shared" si="49"/>
        <v>0</v>
      </c>
      <c r="S89" s="467">
        <f t="shared" si="49"/>
        <v>0</v>
      </c>
      <c r="U89" s="206">
        <f t="shared" si="50"/>
        <v>0</v>
      </c>
    </row>
    <row r="90" spans="2:24" x14ac:dyDescent="0.25">
      <c r="B90" s="69" t="str">
        <f t="shared" si="48"/>
        <v>Location mobilière</v>
      </c>
      <c r="C90" s="69"/>
      <c r="E90" s="615">
        <v>0</v>
      </c>
      <c r="F90" s="581" t="s">
        <v>501</v>
      </c>
      <c r="H90" s="467">
        <f t="shared" si="49"/>
        <v>0</v>
      </c>
      <c r="I90" s="467">
        <f t="shared" si="49"/>
        <v>0</v>
      </c>
      <c r="J90" s="467">
        <f t="shared" si="49"/>
        <v>0</v>
      </c>
      <c r="K90" s="467">
        <f t="shared" si="49"/>
        <v>0</v>
      </c>
      <c r="L90" s="467">
        <f t="shared" si="49"/>
        <v>0</v>
      </c>
      <c r="M90" s="467">
        <f t="shared" si="49"/>
        <v>0</v>
      </c>
      <c r="N90" s="467">
        <f t="shared" si="49"/>
        <v>0</v>
      </c>
      <c r="O90" s="467">
        <f t="shared" si="49"/>
        <v>0</v>
      </c>
      <c r="P90" s="467">
        <f t="shared" si="49"/>
        <v>0</v>
      </c>
      <c r="Q90" s="467">
        <f t="shared" si="49"/>
        <v>0</v>
      </c>
      <c r="R90" s="467">
        <f t="shared" si="49"/>
        <v>0</v>
      </c>
      <c r="S90" s="467">
        <f t="shared" si="49"/>
        <v>0</v>
      </c>
      <c r="U90" s="206">
        <f t="shared" si="50"/>
        <v>0</v>
      </c>
    </row>
    <row r="91" spans="2:24" x14ac:dyDescent="0.25">
      <c r="B91" s="69" t="str">
        <f t="shared" si="48"/>
        <v>Crédit-bail mobilier</v>
      </c>
      <c r="C91" s="69"/>
      <c r="E91" s="615">
        <v>0</v>
      </c>
      <c r="F91" s="581" t="s">
        <v>501</v>
      </c>
      <c r="H91" s="467">
        <f t="shared" si="49"/>
        <v>0</v>
      </c>
      <c r="I91" s="467">
        <f t="shared" si="49"/>
        <v>0</v>
      </c>
      <c r="J91" s="467">
        <f t="shared" si="49"/>
        <v>0</v>
      </c>
      <c r="K91" s="467">
        <f t="shared" si="49"/>
        <v>0</v>
      </c>
      <c r="L91" s="467">
        <f t="shared" si="49"/>
        <v>0</v>
      </c>
      <c r="M91" s="467">
        <f t="shared" si="49"/>
        <v>0</v>
      </c>
      <c r="N91" s="467">
        <f t="shared" si="49"/>
        <v>0</v>
      </c>
      <c r="O91" s="467">
        <f t="shared" si="49"/>
        <v>0</v>
      </c>
      <c r="P91" s="467">
        <f t="shared" si="49"/>
        <v>0</v>
      </c>
      <c r="Q91" s="467">
        <f t="shared" si="49"/>
        <v>0</v>
      </c>
      <c r="R91" s="467">
        <f t="shared" si="49"/>
        <v>0</v>
      </c>
      <c r="S91" s="467">
        <f t="shared" si="49"/>
        <v>0</v>
      </c>
      <c r="U91" s="206">
        <f t="shared" si="50"/>
        <v>0</v>
      </c>
    </row>
    <row r="92" spans="2:24" x14ac:dyDescent="0.25">
      <c r="B92" s="69" t="str">
        <f t="shared" si="48"/>
        <v>Entretien &amp; réparations</v>
      </c>
      <c r="C92" s="69"/>
      <c r="E92" s="615">
        <v>0</v>
      </c>
      <c r="F92" s="581" t="s">
        <v>501</v>
      </c>
      <c r="H92" s="467">
        <f t="shared" si="49"/>
        <v>0</v>
      </c>
      <c r="I92" s="467">
        <f t="shared" si="49"/>
        <v>0</v>
      </c>
      <c r="J92" s="467">
        <f t="shared" si="49"/>
        <v>0</v>
      </c>
      <c r="K92" s="467">
        <f t="shared" si="49"/>
        <v>0</v>
      </c>
      <c r="L92" s="467">
        <f t="shared" si="49"/>
        <v>0</v>
      </c>
      <c r="M92" s="467">
        <f t="shared" si="49"/>
        <v>0</v>
      </c>
      <c r="N92" s="467">
        <f t="shared" si="49"/>
        <v>0</v>
      </c>
      <c r="O92" s="467">
        <f t="shared" si="49"/>
        <v>0</v>
      </c>
      <c r="P92" s="467">
        <f t="shared" si="49"/>
        <v>0</v>
      </c>
      <c r="Q92" s="467">
        <f t="shared" si="49"/>
        <v>0</v>
      </c>
      <c r="R92" s="467">
        <f t="shared" si="49"/>
        <v>0</v>
      </c>
      <c r="S92" s="467">
        <f t="shared" si="49"/>
        <v>0</v>
      </c>
      <c r="U92" s="206">
        <f t="shared" si="50"/>
        <v>0</v>
      </c>
    </row>
    <row r="93" spans="2:24" x14ac:dyDescent="0.25">
      <c r="B93" s="69" t="str">
        <f t="shared" si="48"/>
        <v>Assurances</v>
      </c>
      <c r="C93" s="69"/>
      <c r="E93" s="615">
        <v>0</v>
      </c>
      <c r="F93" s="581" t="s">
        <v>501</v>
      </c>
      <c r="H93" s="467">
        <f t="shared" si="49"/>
        <v>0</v>
      </c>
      <c r="I93" s="467">
        <f t="shared" si="49"/>
        <v>0</v>
      </c>
      <c r="J93" s="467">
        <f t="shared" si="49"/>
        <v>0</v>
      </c>
      <c r="K93" s="467">
        <f t="shared" si="49"/>
        <v>0</v>
      </c>
      <c r="L93" s="467">
        <f t="shared" si="49"/>
        <v>0</v>
      </c>
      <c r="M93" s="467">
        <f t="shared" si="49"/>
        <v>0</v>
      </c>
      <c r="N93" s="467">
        <f t="shared" si="49"/>
        <v>0</v>
      </c>
      <c r="O93" s="467">
        <f t="shared" si="49"/>
        <v>0</v>
      </c>
      <c r="P93" s="467">
        <f t="shared" si="49"/>
        <v>0</v>
      </c>
      <c r="Q93" s="467">
        <f t="shared" si="49"/>
        <v>0</v>
      </c>
      <c r="R93" s="467">
        <f t="shared" si="49"/>
        <v>0</v>
      </c>
      <c r="S93" s="467">
        <f t="shared" si="49"/>
        <v>0</v>
      </c>
      <c r="U93" s="206">
        <f t="shared" si="50"/>
        <v>0</v>
      </c>
    </row>
    <row r="94" spans="2:24" x14ac:dyDescent="0.25">
      <c r="B94" s="69" t="str">
        <f t="shared" si="48"/>
        <v>Etudes &amp; recherches</v>
      </c>
      <c r="C94" s="69"/>
      <c r="E94" s="615">
        <v>0</v>
      </c>
      <c r="F94" s="581" t="s">
        <v>501</v>
      </c>
      <c r="H94" s="467">
        <f t="shared" si="49"/>
        <v>0</v>
      </c>
      <c r="I94" s="467">
        <f t="shared" si="49"/>
        <v>0</v>
      </c>
      <c r="J94" s="467">
        <f t="shared" si="49"/>
        <v>0</v>
      </c>
      <c r="K94" s="467">
        <f t="shared" si="49"/>
        <v>0</v>
      </c>
      <c r="L94" s="467">
        <f t="shared" si="49"/>
        <v>0</v>
      </c>
      <c r="M94" s="467">
        <f t="shared" si="49"/>
        <v>0</v>
      </c>
      <c r="N94" s="467">
        <f t="shared" si="49"/>
        <v>0</v>
      </c>
      <c r="O94" s="467">
        <f t="shared" si="49"/>
        <v>0</v>
      </c>
      <c r="P94" s="467">
        <f t="shared" si="49"/>
        <v>0</v>
      </c>
      <c r="Q94" s="467">
        <f t="shared" si="49"/>
        <v>0</v>
      </c>
      <c r="R94" s="467">
        <f t="shared" si="49"/>
        <v>0</v>
      </c>
      <c r="S94" s="467">
        <f t="shared" si="49"/>
        <v>0</v>
      </c>
      <c r="U94" s="206">
        <f t="shared" si="50"/>
        <v>0</v>
      </c>
    </row>
    <row r="95" spans="2:24" x14ac:dyDescent="0.25">
      <c r="B95" s="69" t="str">
        <f t="shared" si="48"/>
        <v>Documentation, colloques &amp; séminaires</v>
      </c>
      <c r="C95" s="69"/>
      <c r="E95" s="615">
        <v>0</v>
      </c>
      <c r="F95" s="581" t="s">
        <v>501</v>
      </c>
      <c r="H95" s="467">
        <f t="shared" si="49"/>
        <v>0</v>
      </c>
      <c r="I95" s="467">
        <f t="shared" si="49"/>
        <v>0</v>
      </c>
      <c r="J95" s="467">
        <f t="shared" si="49"/>
        <v>0</v>
      </c>
      <c r="K95" s="467">
        <f t="shared" si="49"/>
        <v>0</v>
      </c>
      <c r="L95" s="467">
        <f t="shared" si="49"/>
        <v>0</v>
      </c>
      <c r="M95" s="467">
        <f t="shared" si="49"/>
        <v>0</v>
      </c>
      <c r="N95" s="467">
        <f t="shared" si="49"/>
        <v>0</v>
      </c>
      <c r="O95" s="467">
        <f t="shared" si="49"/>
        <v>0</v>
      </c>
      <c r="P95" s="467">
        <f t="shared" si="49"/>
        <v>0</v>
      </c>
      <c r="Q95" s="467">
        <f t="shared" si="49"/>
        <v>0</v>
      </c>
      <c r="R95" s="467">
        <f t="shared" si="49"/>
        <v>0</v>
      </c>
      <c r="S95" s="467">
        <f t="shared" si="49"/>
        <v>0</v>
      </c>
      <c r="U95" s="206">
        <f t="shared" si="50"/>
        <v>0</v>
      </c>
    </row>
    <row r="96" spans="2:24" x14ac:dyDescent="0.25">
      <c r="B96" s="69" t="str">
        <f t="shared" si="48"/>
        <v>Personnel extérieur (intérim, personnel détaché,...)</v>
      </c>
      <c r="C96" s="69"/>
      <c r="E96" s="615">
        <v>0</v>
      </c>
      <c r="F96" s="581" t="s">
        <v>501</v>
      </c>
      <c r="H96" s="467">
        <f t="shared" si="49"/>
        <v>0</v>
      </c>
      <c r="I96" s="467">
        <f t="shared" si="49"/>
        <v>0</v>
      </c>
      <c r="J96" s="467">
        <f t="shared" si="49"/>
        <v>0</v>
      </c>
      <c r="K96" s="467">
        <f t="shared" si="49"/>
        <v>0</v>
      </c>
      <c r="L96" s="467">
        <f t="shared" si="49"/>
        <v>0</v>
      </c>
      <c r="M96" s="467">
        <f t="shared" si="49"/>
        <v>0</v>
      </c>
      <c r="N96" s="467">
        <f t="shared" si="49"/>
        <v>0</v>
      </c>
      <c r="O96" s="467">
        <f t="shared" si="49"/>
        <v>0</v>
      </c>
      <c r="P96" s="467">
        <f t="shared" si="49"/>
        <v>0</v>
      </c>
      <c r="Q96" s="467">
        <f t="shared" si="49"/>
        <v>0</v>
      </c>
      <c r="R96" s="467">
        <f t="shared" si="49"/>
        <v>0</v>
      </c>
      <c r="S96" s="467">
        <f t="shared" si="49"/>
        <v>0</v>
      </c>
      <c r="U96" s="206">
        <f t="shared" si="50"/>
        <v>0</v>
      </c>
    </row>
    <row r="97" spans="2:26" x14ac:dyDescent="0.25">
      <c r="B97" s="69" t="str">
        <f t="shared" si="48"/>
        <v>Honoraires</v>
      </c>
      <c r="E97" s="615">
        <v>0</v>
      </c>
      <c r="F97" s="581" t="s">
        <v>501</v>
      </c>
      <c r="H97" s="467">
        <f t="shared" si="49"/>
        <v>0</v>
      </c>
      <c r="I97" s="467">
        <f t="shared" si="49"/>
        <v>0</v>
      </c>
      <c r="J97" s="467">
        <f t="shared" si="49"/>
        <v>0</v>
      </c>
      <c r="K97" s="467">
        <f t="shared" si="49"/>
        <v>0</v>
      </c>
      <c r="L97" s="467">
        <f t="shared" si="49"/>
        <v>0</v>
      </c>
      <c r="M97" s="467">
        <f t="shared" si="49"/>
        <v>0</v>
      </c>
      <c r="N97" s="467">
        <f t="shared" si="49"/>
        <v>0</v>
      </c>
      <c r="O97" s="467">
        <f t="shared" si="49"/>
        <v>0</v>
      </c>
      <c r="P97" s="467">
        <f t="shared" si="49"/>
        <v>0</v>
      </c>
      <c r="Q97" s="467">
        <f t="shared" si="49"/>
        <v>0</v>
      </c>
      <c r="R97" s="467">
        <f t="shared" si="49"/>
        <v>0</v>
      </c>
      <c r="S97" s="467">
        <f t="shared" si="49"/>
        <v>0</v>
      </c>
      <c r="U97" s="206">
        <f t="shared" si="50"/>
        <v>0</v>
      </c>
    </row>
    <row r="98" spans="2:26" x14ac:dyDescent="0.25">
      <c r="B98" s="69" t="str">
        <f t="shared" si="48"/>
        <v>Publicité, communication</v>
      </c>
      <c r="E98" s="615">
        <v>0</v>
      </c>
      <c r="F98" s="581" t="s">
        <v>501</v>
      </c>
      <c r="H98" s="467">
        <f t="shared" si="49"/>
        <v>0</v>
      </c>
      <c r="I98" s="467">
        <f t="shared" si="49"/>
        <v>0</v>
      </c>
      <c r="J98" s="467">
        <f t="shared" si="49"/>
        <v>0</v>
      </c>
      <c r="K98" s="467">
        <f t="shared" si="49"/>
        <v>0</v>
      </c>
      <c r="L98" s="467">
        <f t="shared" si="49"/>
        <v>0</v>
      </c>
      <c r="M98" s="467">
        <f t="shared" si="49"/>
        <v>0</v>
      </c>
      <c r="N98" s="467">
        <f t="shared" si="49"/>
        <v>0</v>
      </c>
      <c r="O98" s="467">
        <f t="shared" si="49"/>
        <v>0</v>
      </c>
      <c r="P98" s="467">
        <f t="shared" si="49"/>
        <v>0</v>
      </c>
      <c r="Q98" s="467">
        <f t="shared" si="49"/>
        <v>0</v>
      </c>
      <c r="R98" s="467">
        <f t="shared" si="49"/>
        <v>0</v>
      </c>
      <c r="S98" s="467">
        <f t="shared" si="49"/>
        <v>0</v>
      </c>
      <c r="U98" s="206">
        <f t="shared" si="50"/>
        <v>0</v>
      </c>
    </row>
    <row r="99" spans="2:26" x14ac:dyDescent="0.25">
      <c r="B99" s="69" t="str">
        <f t="shared" si="48"/>
        <v>Déplacements, missions, réceptions,…</v>
      </c>
      <c r="E99" s="615">
        <v>0</v>
      </c>
      <c r="F99" s="581" t="s">
        <v>501</v>
      </c>
      <c r="H99" s="467">
        <f t="shared" si="49"/>
        <v>0</v>
      </c>
      <c r="I99" s="467">
        <f t="shared" si="49"/>
        <v>0</v>
      </c>
      <c r="J99" s="467">
        <f t="shared" si="49"/>
        <v>0</v>
      </c>
      <c r="K99" s="467">
        <f t="shared" si="49"/>
        <v>0</v>
      </c>
      <c r="L99" s="467">
        <f t="shared" si="49"/>
        <v>0</v>
      </c>
      <c r="M99" s="467">
        <f t="shared" si="49"/>
        <v>0</v>
      </c>
      <c r="N99" s="467">
        <f t="shared" si="49"/>
        <v>0</v>
      </c>
      <c r="O99" s="467">
        <f t="shared" si="49"/>
        <v>0</v>
      </c>
      <c r="P99" s="467">
        <f t="shared" si="49"/>
        <v>0</v>
      </c>
      <c r="Q99" s="467">
        <f t="shared" si="49"/>
        <v>0</v>
      </c>
      <c r="R99" s="467">
        <f t="shared" si="49"/>
        <v>0</v>
      </c>
      <c r="S99" s="467">
        <f t="shared" si="49"/>
        <v>0</v>
      </c>
      <c r="U99" s="206">
        <f t="shared" si="50"/>
        <v>0</v>
      </c>
    </row>
    <row r="100" spans="2:26" x14ac:dyDescent="0.25">
      <c r="B100" s="69" t="str">
        <f t="shared" si="48"/>
        <v>PTT, Téléphone</v>
      </c>
      <c r="E100" s="615">
        <v>0</v>
      </c>
      <c r="F100" s="581" t="s">
        <v>501</v>
      </c>
      <c r="H100" s="467">
        <f t="shared" si="49"/>
        <v>0</v>
      </c>
      <c r="I100" s="467">
        <f t="shared" si="49"/>
        <v>0</v>
      </c>
      <c r="J100" s="467">
        <f t="shared" si="49"/>
        <v>0</v>
      </c>
      <c r="K100" s="467">
        <f t="shared" si="49"/>
        <v>0</v>
      </c>
      <c r="L100" s="467">
        <f t="shared" si="49"/>
        <v>0</v>
      </c>
      <c r="M100" s="467">
        <f t="shared" si="49"/>
        <v>0</v>
      </c>
      <c r="N100" s="467">
        <f t="shared" si="49"/>
        <v>0</v>
      </c>
      <c r="O100" s="467">
        <f t="shared" si="49"/>
        <v>0</v>
      </c>
      <c r="P100" s="467">
        <f t="shared" si="49"/>
        <v>0</v>
      </c>
      <c r="Q100" s="467">
        <f t="shared" si="49"/>
        <v>0</v>
      </c>
      <c r="R100" s="467">
        <f t="shared" si="49"/>
        <v>0</v>
      </c>
      <c r="S100" s="467">
        <f t="shared" si="49"/>
        <v>0</v>
      </c>
      <c r="U100" s="206">
        <f t="shared" si="50"/>
        <v>0</v>
      </c>
    </row>
    <row r="101" spans="2:26" x14ac:dyDescent="0.25">
      <c r="B101" s="69" t="str">
        <f t="shared" si="48"/>
        <v>Cotisations</v>
      </c>
      <c r="E101" s="615">
        <v>0</v>
      </c>
      <c r="F101" s="581" t="s">
        <v>501</v>
      </c>
      <c r="H101" s="467">
        <f t="shared" si="49"/>
        <v>0</v>
      </c>
      <c r="I101" s="467">
        <f t="shared" si="49"/>
        <v>0</v>
      </c>
      <c r="J101" s="467">
        <f t="shared" si="49"/>
        <v>0</v>
      </c>
      <c r="K101" s="467">
        <f t="shared" si="49"/>
        <v>0</v>
      </c>
      <c r="L101" s="467">
        <f t="shared" si="49"/>
        <v>0</v>
      </c>
      <c r="M101" s="467">
        <f t="shared" si="49"/>
        <v>0</v>
      </c>
      <c r="N101" s="467">
        <f t="shared" si="49"/>
        <v>0</v>
      </c>
      <c r="O101" s="467">
        <f t="shared" si="49"/>
        <v>0</v>
      </c>
      <c r="P101" s="467">
        <f t="shared" si="49"/>
        <v>0</v>
      </c>
      <c r="Q101" s="467">
        <f t="shared" si="49"/>
        <v>0</v>
      </c>
      <c r="R101" s="467">
        <f t="shared" si="49"/>
        <v>0</v>
      </c>
      <c r="S101" s="467">
        <f t="shared" si="49"/>
        <v>0</v>
      </c>
      <c r="U101" s="206">
        <f t="shared" si="50"/>
        <v>0</v>
      </c>
    </row>
    <row r="102" spans="2:26" x14ac:dyDescent="0.25">
      <c r="B102" s="69" t="str">
        <f t="shared" si="48"/>
        <v xml:space="preserve">Services bancaires </v>
      </c>
      <c r="E102" s="615">
        <v>0</v>
      </c>
      <c r="F102" s="581" t="s">
        <v>501</v>
      </c>
      <c r="H102" s="467">
        <f t="shared" si="49"/>
        <v>0</v>
      </c>
      <c r="I102" s="467">
        <f t="shared" si="49"/>
        <v>0</v>
      </c>
      <c r="J102" s="467">
        <f t="shared" si="49"/>
        <v>0</v>
      </c>
      <c r="K102" s="467">
        <f t="shared" si="49"/>
        <v>0</v>
      </c>
      <c r="L102" s="467">
        <f t="shared" si="49"/>
        <v>0</v>
      </c>
      <c r="M102" s="467">
        <f t="shared" si="49"/>
        <v>0</v>
      </c>
      <c r="N102" s="467">
        <f t="shared" si="49"/>
        <v>0</v>
      </c>
      <c r="O102" s="467">
        <f t="shared" si="49"/>
        <v>0</v>
      </c>
      <c r="P102" s="467">
        <f t="shared" si="49"/>
        <v>0</v>
      </c>
      <c r="Q102" s="467">
        <f t="shared" si="49"/>
        <v>0</v>
      </c>
      <c r="R102" s="467">
        <f t="shared" si="49"/>
        <v>0</v>
      </c>
      <c r="S102" s="467">
        <f t="shared" si="49"/>
        <v>0</v>
      </c>
      <c r="U102" s="206">
        <f t="shared" si="50"/>
        <v>0</v>
      </c>
    </row>
    <row r="103" spans="2:26" x14ac:dyDescent="0.25">
      <c r="B103" s="69" t="str">
        <f t="shared" si="48"/>
        <v>Divers</v>
      </c>
      <c r="E103" s="615">
        <v>0</v>
      </c>
      <c r="F103" s="581" t="s">
        <v>501</v>
      </c>
      <c r="H103" s="467">
        <f t="shared" ref="H103:S104" si="51">IF(AND(H$3&gt;=$E$2,H$3&lt;DATE(YEAR($E$2),MONTH($E$2)+12,1),MOD(COLUMN()-MOD(MONTH($E$2)-$F103+1,$F103),$F103)=0),$E103/(12/$F103),0)</f>
        <v>0</v>
      </c>
      <c r="I103" s="467">
        <f t="shared" si="51"/>
        <v>0</v>
      </c>
      <c r="J103" s="467">
        <f t="shared" si="51"/>
        <v>0</v>
      </c>
      <c r="K103" s="467">
        <f t="shared" si="51"/>
        <v>0</v>
      </c>
      <c r="L103" s="467">
        <f t="shared" si="51"/>
        <v>0</v>
      </c>
      <c r="M103" s="467">
        <f t="shared" si="51"/>
        <v>0</v>
      </c>
      <c r="N103" s="467">
        <f t="shared" si="51"/>
        <v>0</v>
      </c>
      <c r="O103" s="467">
        <f t="shared" si="51"/>
        <v>0</v>
      </c>
      <c r="P103" s="467">
        <f t="shared" si="51"/>
        <v>0</v>
      </c>
      <c r="Q103" s="467">
        <f t="shared" si="51"/>
        <v>0</v>
      </c>
      <c r="R103" s="467">
        <f t="shared" si="51"/>
        <v>0</v>
      </c>
      <c r="S103" s="467">
        <f t="shared" si="51"/>
        <v>0</v>
      </c>
      <c r="U103" s="206">
        <f t="shared" si="50"/>
        <v>0</v>
      </c>
    </row>
    <row r="104" spans="2:26" x14ac:dyDescent="0.25">
      <c r="B104" s="69" t="str">
        <f t="shared" si="48"/>
        <v>Frais de Formation</v>
      </c>
      <c r="E104" s="615">
        <v>0</v>
      </c>
      <c r="F104" s="581" t="s">
        <v>501</v>
      </c>
      <c r="H104" s="467">
        <f t="shared" si="51"/>
        <v>0</v>
      </c>
      <c r="I104" s="467">
        <f t="shared" si="51"/>
        <v>0</v>
      </c>
      <c r="J104" s="467">
        <f t="shared" si="51"/>
        <v>0</v>
      </c>
      <c r="K104" s="467">
        <f t="shared" si="51"/>
        <v>0</v>
      </c>
      <c r="L104" s="467">
        <f t="shared" si="51"/>
        <v>0</v>
      </c>
      <c r="M104" s="467">
        <f t="shared" si="51"/>
        <v>0</v>
      </c>
      <c r="N104" s="467">
        <f t="shared" si="51"/>
        <v>0</v>
      </c>
      <c r="O104" s="467">
        <f t="shared" si="51"/>
        <v>0</v>
      </c>
      <c r="P104" s="467">
        <f t="shared" si="51"/>
        <v>0</v>
      </c>
      <c r="Q104" s="467">
        <f t="shared" si="51"/>
        <v>0</v>
      </c>
      <c r="R104" s="467">
        <f t="shared" si="51"/>
        <v>0</v>
      </c>
      <c r="S104" s="467">
        <f t="shared" si="51"/>
        <v>0</v>
      </c>
      <c r="U104" s="206">
        <f t="shared" ref="U104" si="52">SUM(H104:S104)</f>
        <v>0</v>
      </c>
    </row>
    <row r="105" spans="2:26" x14ac:dyDescent="0.25">
      <c r="C105" s="199" t="s">
        <v>71</v>
      </c>
      <c r="D105" s="58"/>
      <c r="E105" s="55">
        <f>SUM(E87:E104)</f>
        <v>0</v>
      </c>
      <c r="H105" s="55">
        <f>SUM(H87:H104)</f>
        <v>0</v>
      </c>
      <c r="I105" s="55">
        <f t="shared" ref="I105:S105" si="53">SUM(I87:I104)</f>
        <v>0</v>
      </c>
      <c r="J105" s="55">
        <f t="shared" si="53"/>
        <v>0</v>
      </c>
      <c r="K105" s="55">
        <f t="shared" si="53"/>
        <v>0</v>
      </c>
      <c r="L105" s="55">
        <f t="shared" si="53"/>
        <v>0</v>
      </c>
      <c r="M105" s="55">
        <f t="shared" si="53"/>
        <v>0</v>
      </c>
      <c r="N105" s="55">
        <f t="shared" si="53"/>
        <v>0</v>
      </c>
      <c r="O105" s="55">
        <f t="shared" si="53"/>
        <v>0</v>
      </c>
      <c r="P105" s="55">
        <f t="shared" si="53"/>
        <v>0</v>
      </c>
      <c r="Q105" s="55">
        <f t="shared" si="53"/>
        <v>0</v>
      </c>
      <c r="R105" s="55">
        <f t="shared" si="53"/>
        <v>0</v>
      </c>
      <c r="S105" s="55">
        <f t="shared" si="53"/>
        <v>0</v>
      </c>
      <c r="U105" s="55">
        <f>SUM(U87:U104)</f>
        <v>0</v>
      </c>
    </row>
    <row r="107" spans="2:26" ht="24" customHeight="1" x14ac:dyDescent="0.25">
      <c r="F107" s="716" t="s">
        <v>272</v>
      </c>
      <c r="H107" s="697" t="s">
        <v>310</v>
      </c>
      <c r="I107" s="697"/>
      <c r="J107" s="697"/>
      <c r="K107" s="697"/>
      <c r="L107" s="697"/>
      <c r="M107" s="697"/>
      <c r="N107" s="697"/>
      <c r="O107" s="697"/>
      <c r="P107" s="697"/>
      <c r="Q107" s="697"/>
      <c r="R107" s="697"/>
      <c r="S107" s="697"/>
      <c r="T107" s="697"/>
      <c r="W107" s="703" t="s">
        <v>88</v>
      </c>
      <c r="X107" s="703"/>
      <c r="Y107" s="703"/>
      <c r="Z107" s="710" t="s">
        <v>422</v>
      </c>
    </row>
    <row r="108" spans="2:26" ht="15.75" x14ac:dyDescent="0.25">
      <c r="F108" s="716"/>
      <c r="H108" s="51" t="s">
        <v>59</v>
      </c>
      <c r="I108" s="52" t="s">
        <v>60</v>
      </c>
      <c r="J108" s="51" t="s">
        <v>61</v>
      </c>
      <c r="K108" s="52" t="s">
        <v>62</v>
      </c>
      <c r="L108" s="51" t="s">
        <v>63</v>
      </c>
      <c r="M108" s="52" t="s">
        <v>64</v>
      </c>
      <c r="N108" s="51" t="s">
        <v>65</v>
      </c>
      <c r="O108" s="52" t="s">
        <v>66</v>
      </c>
      <c r="P108" s="51" t="s">
        <v>67</v>
      </c>
      <c r="Q108" s="52" t="s">
        <v>68</v>
      </c>
      <c r="R108" s="51" t="s">
        <v>69</v>
      </c>
      <c r="S108" s="52" t="s">
        <v>70</v>
      </c>
      <c r="U108" s="53" t="s">
        <v>71</v>
      </c>
      <c r="W108" s="51" t="s">
        <v>59</v>
      </c>
      <c r="X108" s="52" t="s">
        <v>60</v>
      </c>
      <c r="Y108" s="51" t="s">
        <v>61</v>
      </c>
      <c r="Z108" s="710"/>
    </row>
    <row r="109" spans="2:26" x14ac:dyDescent="0.25">
      <c r="F109" s="716"/>
      <c r="H109" s="216">
        <f t="shared" ref="H109:H118" si="54">IF($X$4&lt;=120,IF($X$4&lt;=90,IF($X$4&lt;=60,IF($X$4&lt;=30,IF($X$4&gt;=0,H4+(H4*$W$4/100),0),0),0),0),0)</f>
        <v>0</v>
      </c>
      <c r="I109" s="216">
        <f t="shared" ref="I109:I118" si="55">IF($X$4&lt;=120,IF($X$4&lt;=90,IF($X$4&lt;=60,IF($X$4&lt;=30,IF($X$4&gt;=0,I4+(I4*$W$4/100),0),H4+(H4*$W$4/100)),0),0),0)</f>
        <v>0</v>
      </c>
      <c r="J109" s="216">
        <f t="shared" ref="J109:J118" si="56">IF($X$4&lt;=120,IF($X$4&lt;=90,IF($X$4&lt;=60,IF($X$4&lt;=30,IF($X$4&gt;=0,J4+(J4*$W$4/100),0),I4+(I4*$W$4/100)),H4+(H4*$W$4/100)),0),0)</f>
        <v>0</v>
      </c>
      <c r="K109" s="216">
        <f t="shared" ref="K109:K118" si="57">IF($X$4&lt;=120,IF($X$4&lt;=90,IF($X$4&lt;=60,IF($X$4&lt;=30,IF($X$4&gt;=0,K4+(K4*$W$4/100),0),J4+(J4*$W$4/100)),I4+(I4*$W$4/100)),H4+(H4*$W$4/100)),0)</f>
        <v>0</v>
      </c>
      <c r="L109" s="216">
        <f t="shared" ref="L109:L118" si="58">IF($X$4&lt;=120,IF($X$4&lt;=90,IF($X$4&lt;=60,IF($X$4&lt;=30,IF($X$4&gt;=0,L4+(L4*$W$4/100),0),K4+(K4*$W$4/100)),J4+(J4*$W$4/100)),I4+(I4*$W$4/100)),0)</f>
        <v>0</v>
      </c>
      <c r="M109" s="216">
        <f t="shared" ref="M109:M118" si="59">IF($X$4&lt;=120,IF($X$4&lt;=90,IF($X$4&lt;=60,IF($X$4&lt;=30,IF($X$4&gt;=0,M4+(M4*$W$4/100),0),L4+(L4*$W$4/100)),K4+(K4*$W$4/100)),J4+(J4*$W$4/100)),0)</f>
        <v>0</v>
      </c>
      <c r="N109" s="216">
        <f t="shared" ref="N109:N118" si="60">IF($X$4&lt;=120,IF($X$4&lt;=90,IF($X$4&lt;=60,IF($X$4&lt;=30,IF($X$4&gt;=0,N4+(N4*$W$4/100),0),M4+(M4*$W$4/100)),L4+(L4*$W$4/100)),K4+(K4*$W$4/100)),0)</f>
        <v>0</v>
      </c>
      <c r="O109" s="216">
        <f t="shared" ref="O109:O118" si="61">IF($X$4&lt;=120,IF($X$4&lt;=90,IF($X$4&lt;=60,IF($X$4&lt;=30,IF($X$4&gt;=0,O4+(O4*$W$4/100),0),N4+(N4*$W$4/100)),M4+(M4*$W$4/100)),L4+(L4*$W$4/100)),0)</f>
        <v>0</v>
      </c>
      <c r="P109" s="216">
        <f t="shared" ref="P109:P118" si="62">IF($X$4&lt;=120,IF($X$4&lt;=90,IF($X$4&lt;=60,IF($X$4&lt;=30,IF($X$4&gt;=0,P4+(P4*$W$4/100),0),O4+(O4*$W$4/100)),N4+(N4*$W$4/100)),M4+(M4*$W$4/100)),0)</f>
        <v>0</v>
      </c>
      <c r="Q109" s="216">
        <f t="shared" ref="Q109:Q118" si="63">IF($X$4&lt;=120,IF($X$4&lt;=90,IF($X$4&lt;=60,IF($X$4&lt;=30,IF($X$4&gt;=0,Q4+(Q4*$W$4/100),0),P4+(P4*$W$4/100)),O4+(O4*$W$4/100)),N4+(N4*$W$4/100)),0)</f>
        <v>0</v>
      </c>
      <c r="R109" s="216">
        <f t="shared" ref="R109:R118" si="64">IF($X$4&lt;=120,IF($X$4&lt;=90,IF($X$4&lt;=60,IF($X$4&lt;=30,IF($X$4&gt;=0,R4+(R4*$W$4/100),0),Q4+(Q4*$W$4/100)),P4+(P4*$W$4/100)),O4+(O4*$W$4/100)),0)</f>
        <v>0</v>
      </c>
      <c r="S109" s="216">
        <f t="shared" ref="S109:S118" si="65">IF($X$4&lt;=120,IF($X$4&lt;=90,IF($X$4&lt;=60,IF($X$4&lt;=30,IF($X$4&gt;=0,S4+(S4*$W$4/100),0),R4+(R4*$W$4/100)),Q4+(Q4*$W$4/100)),P4+(P4*$W$4/100)),0)</f>
        <v>0</v>
      </c>
      <c r="U109" s="61">
        <f>SUM(H109:S109)</f>
        <v>0</v>
      </c>
      <c r="W109" s="216">
        <f t="shared" ref="W109:W118" si="66">IF($X$4&lt;=120,IF($X$4&lt;=90,IF($X$4&lt;=60,IF($X$4&lt;=30,IF($X$4&gt;=0,0,0),S4+(S4*$W$4/100)),R4+(R4*$W$4/100)),Q4+(Q4*$W$4/100)),0)</f>
        <v>0</v>
      </c>
      <c r="X109" s="216">
        <f t="shared" ref="X109:X118" si="67">IF($X$4&lt;=120,IF($X$4&lt;=90,IF($X$4&lt;=60,IF($X$4&lt;=30,IF($X$4&gt;=0,0,0),0),S4+(S4*$W$4/100)),R4+(R4*$W$4/100)),0)</f>
        <v>0</v>
      </c>
      <c r="Y109" s="216">
        <f t="shared" ref="Y109:Y118" si="68">IF($X$4&lt;=120,IF($X$4&lt;=90,IF($X$4&lt;=60,IF($X$4&lt;=30,IF($X$4&gt;=0,0,0),0),0),S4+(S4*$W$4/100)),0)</f>
        <v>0</v>
      </c>
      <c r="Z109" s="252">
        <f>SUM(W109:Y109)</f>
        <v>0</v>
      </c>
    </row>
    <row r="110" spans="2:26" x14ac:dyDescent="0.25">
      <c r="F110" s="716"/>
      <c r="H110" s="216">
        <f t="shared" si="54"/>
        <v>0</v>
      </c>
      <c r="I110" s="216">
        <f t="shared" si="55"/>
        <v>0</v>
      </c>
      <c r="J110" s="216">
        <f t="shared" si="56"/>
        <v>0</v>
      </c>
      <c r="K110" s="216">
        <f t="shared" si="57"/>
        <v>0</v>
      </c>
      <c r="L110" s="216">
        <f t="shared" si="58"/>
        <v>0</v>
      </c>
      <c r="M110" s="216">
        <f t="shared" si="59"/>
        <v>0</v>
      </c>
      <c r="N110" s="216">
        <f t="shared" si="60"/>
        <v>0</v>
      </c>
      <c r="O110" s="216">
        <f t="shared" si="61"/>
        <v>0</v>
      </c>
      <c r="P110" s="216">
        <f t="shared" si="62"/>
        <v>0</v>
      </c>
      <c r="Q110" s="216">
        <f t="shared" si="63"/>
        <v>0</v>
      </c>
      <c r="R110" s="216">
        <f t="shared" si="64"/>
        <v>0</v>
      </c>
      <c r="S110" s="216">
        <f t="shared" si="65"/>
        <v>0</v>
      </c>
      <c r="U110" s="61">
        <f t="shared" ref="U110:U114" si="69">SUM(H110:S110)</f>
        <v>0</v>
      </c>
      <c r="W110" s="216">
        <f t="shared" si="66"/>
        <v>0</v>
      </c>
      <c r="X110" s="216">
        <f t="shared" si="67"/>
        <v>0</v>
      </c>
      <c r="Y110" s="216">
        <f t="shared" si="68"/>
        <v>0</v>
      </c>
      <c r="Z110" s="252">
        <f t="shared" ref="Z110:Z118" si="70">SUM(W110:Y110)</f>
        <v>0</v>
      </c>
    </row>
    <row r="111" spans="2:26" x14ac:dyDescent="0.25">
      <c r="F111" s="716"/>
      <c r="H111" s="216">
        <f t="shared" si="54"/>
        <v>0</v>
      </c>
      <c r="I111" s="216">
        <f t="shared" si="55"/>
        <v>0</v>
      </c>
      <c r="J111" s="216">
        <f t="shared" si="56"/>
        <v>0</v>
      </c>
      <c r="K111" s="216">
        <f t="shared" si="57"/>
        <v>0</v>
      </c>
      <c r="L111" s="216">
        <f t="shared" si="58"/>
        <v>0</v>
      </c>
      <c r="M111" s="216">
        <f t="shared" si="59"/>
        <v>0</v>
      </c>
      <c r="N111" s="216">
        <f t="shared" si="60"/>
        <v>0</v>
      </c>
      <c r="O111" s="216">
        <f t="shared" si="61"/>
        <v>0</v>
      </c>
      <c r="P111" s="216">
        <f t="shared" si="62"/>
        <v>0</v>
      </c>
      <c r="Q111" s="216">
        <f t="shared" si="63"/>
        <v>0</v>
      </c>
      <c r="R111" s="216">
        <f t="shared" si="64"/>
        <v>0</v>
      </c>
      <c r="S111" s="216">
        <f t="shared" si="65"/>
        <v>0</v>
      </c>
      <c r="U111" s="61">
        <f t="shared" si="69"/>
        <v>0</v>
      </c>
      <c r="W111" s="216">
        <f t="shared" si="66"/>
        <v>0</v>
      </c>
      <c r="X111" s="216">
        <f t="shared" si="67"/>
        <v>0</v>
      </c>
      <c r="Y111" s="216">
        <f t="shared" si="68"/>
        <v>0</v>
      </c>
      <c r="Z111" s="252">
        <f t="shared" si="70"/>
        <v>0</v>
      </c>
    </row>
    <row r="112" spans="2:26" x14ac:dyDescent="0.25">
      <c r="F112" s="716"/>
      <c r="H112" s="216">
        <f t="shared" si="54"/>
        <v>0</v>
      </c>
      <c r="I112" s="216">
        <f t="shared" si="55"/>
        <v>0</v>
      </c>
      <c r="J112" s="216">
        <f t="shared" si="56"/>
        <v>0</v>
      </c>
      <c r="K112" s="216">
        <f t="shared" si="57"/>
        <v>0</v>
      </c>
      <c r="L112" s="216">
        <f t="shared" si="58"/>
        <v>0</v>
      </c>
      <c r="M112" s="216">
        <f t="shared" si="59"/>
        <v>0</v>
      </c>
      <c r="N112" s="216">
        <f t="shared" si="60"/>
        <v>0</v>
      </c>
      <c r="O112" s="216">
        <f t="shared" si="61"/>
        <v>0</v>
      </c>
      <c r="P112" s="216">
        <f t="shared" si="62"/>
        <v>0</v>
      </c>
      <c r="Q112" s="216">
        <f t="shared" si="63"/>
        <v>0</v>
      </c>
      <c r="R112" s="216">
        <f t="shared" si="64"/>
        <v>0</v>
      </c>
      <c r="S112" s="216">
        <f t="shared" si="65"/>
        <v>0</v>
      </c>
      <c r="U112" s="61">
        <f t="shared" si="69"/>
        <v>0</v>
      </c>
      <c r="W112" s="216">
        <f t="shared" si="66"/>
        <v>0</v>
      </c>
      <c r="X112" s="216">
        <f t="shared" si="67"/>
        <v>0</v>
      </c>
      <c r="Y112" s="216">
        <f t="shared" si="68"/>
        <v>0</v>
      </c>
      <c r="Z112" s="252">
        <f t="shared" si="70"/>
        <v>0</v>
      </c>
    </row>
    <row r="113" spans="6:26" x14ac:dyDescent="0.25">
      <c r="F113" s="716"/>
      <c r="H113" s="216">
        <f t="shared" si="54"/>
        <v>0</v>
      </c>
      <c r="I113" s="216">
        <f t="shared" si="55"/>
        <v>0</v>
      </c>
      <c r="J113" s="216">
        <f t="shared" si="56"/>
        <v>0</v>
      </c>
      <c r="K113" s="216">
        <f t="shared" si="57"/>
        <v>0</v>
      </c>
      <c r="L113" s="216">
        <f t="shared" si="58"/>
        <v>0</v>
      </c>
      <c r="M113" s="216">
        <f t="shared" si="59"/>
        <v>0</v>
      </c>
      <c r="N113" s="216">
        <f t="shared" si="60"/>
        <v>0</v>
      </c>
      <c r="O113" s="216">
        <f t="shared" si="61"/>
        <v>0</v>
      </c>
      <c r="P113" s="216">
        <f t="shared" si="62"/>
        <v>0</v>
      </c>
      <c r="Q113" s="216">
        <f t="shared" si="63"/>
        <v>0</v>
      </c>
      <c r="R113" s="216">
        <f t="shared" si="64"/>
        <v>0</v>
      </c>
      <c r="S113" s="216">
        <f t="shared" si="65"/>
        <v>0</v>
      </c>
      <c r="U113" s="61">
        <f t="shared" si="69"/>
        <v>0</v>
      </c>
      <c r="W113" s="216">
        <f t="shared" si="66"/>
        <v>0</v>
      </c>
      <c r="X113" s="216">
        <f t="shared" si="67"/>
        <v>0</v>
      </c>
      <c r="Y113" s="216">
        <f t="shared" si="68"/>
        <v>0</v>
      </c>
      <c r="Z113" s="252">
        <f t="shared" si="70"/>
        <v>0</v>
      </c>
    </row>
    <row r="114" spans="6:26" x14ac:dyDescent="0.25">
      <c r="F114" s="716"/>
      <c r="H114" s="216">
        <f t="shared" si="54"/>
        <v>0</v>
      </c>
      <c r="I114" s="216">
        <f t="shared" si="55"/>
        <v>0</v>
      </c>
      <c r="J114" s="216">
        <f t="shared" si="56"/>
        <v>0</v>
      </c>
      <c r="K114" s="216">
        <f t="shared" si="57"/>
        <v>0</v>
      </c>
      <c r="L114" s="216">
        <f t="shared" si="58"/>
        <v>0</v>
      </c>
      <c r="M114" s="216">
        <f t="shared" si="59"/>
        <v>0</v>
      </c>
      <c r="N114" s="216">
        <f t="shared" si="60"/>
        <v>0</v>
      </c>
      <c r="O114" s="216">
        <f t="shared" si="61"/>
        <v>0</v>
      </c>
      <c r="P114" s="216">
        <f t="shared" si="62"/>
        <v>0</v>
      </c>
      <c r="Q114" s="216">
        <f t="shared" si="63"/>
        <v>0</v>
      </c>
      <c r="R114" s="216">
        <f t="shared" si="64"/>
        <v>0</v>
      </c>
      <c r="S114" s="216">
        <f t="shared" si="65"/>
        <v>0</v>
      </c>
      <c r="U114" s="61">
        <f t="shared" si="69"/>
        <v>0</v>
      </c>
      <c r="W114" s="216">
        <f t="shared" si="66"/>
        <v>0</v>
      </c>
      <c r="X114" s="216">
        <f t="shared" si="67"/>
        <v>0</v>
      </c>
      <c r="Y114" s="216">
        <f t="shared" si="68"/>
        <v>0</v>
      </c>
      <c r="Z114" s="252">
        <f t="shared" si="70"/>
        <v>0</v>
      </c>
    </row>
    <row r="115" spans="6:26" x14ac:dyDescent="0.25">
      <c r="F115" s="716"/>
      <c r="H115" s="216">
        <f t="shared" si="54"/>
        <v>0</v>
      </c>
      <c r="I115" s="216">
        <f t="shared" si="55"/>
        <v>0</v>
      </c>
      <c r="J115" s="216">
        <f t="shared" si="56"/>
        <v>0</v>
      </c>
      <c r="K115" s="216">
        <f t="shared" si="57"/>
        <v>0</v>
      </c>
      <c r="L115" s="216">
        <f t="shared" si="58"/>
        <v>0</v>
      </c>
      <c r="M115" s="216">
        <f t="shared" si="59"/>
        <v>0</v>
      </c>
      <c r="N115" s="216">
        <f t="shared" si="60"/>
        <v>0</v>
      </c>
      <c r="O115" s="216">
        <f t="shared" si="61"/>
        <v>0</v>
      </c>
      <c r="P115" s="216">
        <f t="shared" si="62"/>
        <v>0</v>
      </c>
      <c r="Q115" s="216">
        <f t="shared" si="63"/>
        <v>0</v>
      </c>
      <c r="R115" s="216">
        <f t="shared" si="64"/>
        <v>0</v>
      </c>
      <c r="S115" s="216">
        <f t="shared" si="65"/>
        <v>0</v>
      </c>
      <c r="U115" s="61">
        <f>SUM(H115:S115)</f>
        <v>0</v>
      </c>
      <c r="W115" s="216">
        <f t="shared" si="66"/>
        <v>0</v>
      </c>
      <c r="X115" s="216">
        <f t="shared" si="67"/>
        <v>0</v>
      </c>
      <c r="Y115" s="216">
        <f t="shared" si="68"/>
        <v>0</v>
      </c>
      <c r="Z115" s="252">
        <f t="shared" si="70"/>
        <v>0</v>
      </c>
    </row>
    <row r="116" spans="6:26" x14ac:dyDescent="0.25">
      <c r="F116" s="716"/>
      <c r="H116" s="216">
        <f t="shared" si="54"/>
        <v>0</v>
      </c>
      <c r="I116" s="216">
        <f t="shared" si="55"/>
        <v>0</v>
      </c>
      <c r="J116" s="216">
        <f t="shared" si="56"/>
        <v>0</v>
      </c>
      <c r="K116" s="216">
        <f t="shared" si="57"/>
        <v>0</v>
      </c>
      <c r="L116" s="216">
        <f t="shared" si="58"/>
        <v>0</v>
      </c>
      <c r="M116" s="216">
        <f t="shared" si="59"/>
        <v>0</v>
      </c>
      <c r="N116" s="216">
        <f t="shared" si="60"/>
        <v>0</v>
      </c>
      <c r="O116" s="216">
        <f t="shared" si="61"/>
        <v>0</v>
      </c>
      <c r="P116" s="216">
        <f t="shared" si="62"/>
        <v>0</v>
      </c>
      <c r="Q116" s="216">
        <f t="shared" si="63"/>
        <v>0</v>
      </c>
      <c r="R116" s="216">
        <f t="shared" si="64"/>
        <v>0</v>
      </c>
      <c r="S116" s="216">
        <f t="shared" si="65"/>
        <v>0</v>
      </c>
      <c r="U116" s="61">
        <f>SUM(H116:S116)</f>
        <v>0</v>
      </c>
      <c r="W116" s="216">
        <f t="shared" si="66"/>
        <v>0</v>
      </c>
      <c r="X116" s="216">
        <f t="shared" si="67"/>
        <v>0</v>
      </c>
      <c r="Y116" s="216">
        <f t="shared" si="68"/>
        <v>0</v>
      </c>
      <c r="Z116" s="252">
        <f t="shared" si="70"/>
        <v>0</v>
      </c>
    </row>
    <row r="117" spans="6:26" x14ac:dyDescent="0.25">
      <c r="F117" s="716"/>
      <c r="H117" s="216">
        <f t="shared" si="54"/>
        <v>0</v>
      </c>
      <c r="I117" s="216">
        <f t="shared" si="55"/>
        <v>0</v>
      </c>
      <c r="J117" s="216">
        <f t="shared" si="56"/>
        <v>0</v>
      </c>
      <c r="K117" s="216">
        <f t="shared" si="57"/>
        <v>0</v>
      </c>
      <c r="L117" s="216">
        <f t="shared" si="58"/>
        <v>0</v>
      </c>
      <c r="M117" s="216">
        <f t="shared" si="59"/>
        <v>0</v>
      </c>
      <c r="N117" s="216">
        <f t="shared" si="60"/>
        <v>0</v>
      </c>
      <c r="O117" s="216">
        <f t="shared" si="61"/>
        <v>0</v>
      </c>
      <c r="P117" s="216">
        <f t="shared" si="62"/>
        <v>0</v>
      </c>
      <c r="Q117" s="216">
        <f t="shared" si="63"/>
        <v>0</v>
      </c>
      <c r="R117" s="216">
        <f t="shared" si="64"/>
        <v>0</v>
      </c>
      <c r="S117" s="216">
        <f t="shared" si="65"/>
        <v>0</v>
      </c>
      <c r="U117" s="61">
        <f>SUM(H117:S117)</f>
        <v>0</v>
      </c>
      <c r="W117" s="216">
        <f t="shared" si="66"/>
        <v>0</v>
      </c>
      <c r="X117" s="216">
        <f t="shared" si="67"/>
        <v>0</v>
      </c>
      <c r="Y117" s="216">
        <f t="shared" si="68"/>
        <v>0</v>
      </c>
      <c r="Z117" s="252">
        <f t="shared" si="70"/>
        <v>0</v>
      </c>
    </row>
    <row r="118" spans="6:26" x14ac:dyDescent="0.25">
      <c r="F118" s="716"/>
      <c r="H118" s="216">
        <f t="shared" si="54"/>
        <v>0</v>
      </c>
      <c r="I118" s="216">
        <f t="shared" si="55"/>
        <v>0</v>
      </c>
      <c r="J118" s="216">
        <f t="shared" si="56"/>
        <v>0</v>
      </c>
      <c r="K118" s="216">
        <f t="shared" si="57"/>
        <v>0</v>
      </c>
      <c r="L118" s="216">
        <f t="shared" si="58"/>
        <v>0</v>
      </c>
      <c r="M118" s="216">
        <f t="shared" si="59"/>
        <v>0</v>
      </c>
      <c r="N118" s="216">
        <f t="shared" si="60"/>
        <v>0</v>
      </c>
      <c r="O118" s="216">
        <f t="shared" si="61"/>
        <v>0</v>
      </c>
      <c r="P118" s="216">
        <f t="shared" si="62"/>
        <v>0</v>
      </c>
      <c r="Q118" s="216">
        <f t="shared" si="63"/>
        <v>0</v>
      </c>
      <c r="R118" s="216">
        <f t="shared" si="64"/>
        <v>0</v>
      </c>
      <c r="S118" s="216">
        <f t="shared" si="65"/>
        <v>0</v>
      </c>
      <c r="U118" s="61">
        <f>SUM(H118:S118)</f>
        <v>0</v>
      </c>
      <c r="W118" s="216">
        <f t="shared" si="66"/>
        <v>0</v>
      </c>
      <c r="X118" s="216">
        <f t="shared" si="67"/>
        <v>0</v>
      </c>
      <c r="Y118" s="216">
        <f t="shared" si="68"/>
        <v>0</v>
      </c>
      <c r="Z118" s="252">
        <f t="shared" si="70"/>
        <v>0</v>
      </c>
    </row>
    <row r="119" spans="6:26" x14ac:dyDescent="0.25">
      <c r="F119" s="716"/>
      <c r="H119" s="57">
        <f>SUM(H109:H118)</f>
        <v>0</v>
      </c>
      <c r="I119" s="57">
        <f t="shared" ref="I119:S119" si="71">SUM(I109:I118)</f>
        <v>0</v>
      </c>
      <c r="J119" s="57">
        <f t="shared" si="71"/>
        <v>0</v>
      </c>
      <c r="K119" s="57">
        <f t="shared" si="71"/>
        <v>0</v>
      </c>
      <c r="L119" s="57">
        <f t="shared" si="71"/>
        <v>0</v>
      </c>
      <c r="M119" s="57">
        <f t="shared" si="71"/>
        <v>0</v>
      </c>
      <c r="N119" s="57">
        <f t="shared" si="71"/>
        <v>0</v>
      </c>
      <c r="O119" s="57">
        <f t="shared" si="71"/>
        <v>0</v>
      </c>
      <c r="P119" s="57">
        <f t="shared" si="71"/>
        <v>0</v>
      </c>
      <c r="Q119" s="57">
        <f t="shared" si="71"/>
        <v>0</v>
      </c>
      <c r="R119" s="57">
        <f t="shared" si="71"/>
        <v>0</v>
      </c>
      <c r="S119" s="57">
        <f t="shared" si="71"/>
        <v>0</v>
      </c>
      <c r="U119" s="57">
        <f>SUM(U109:U118)</f>
        <v>0</v>
      </c>
      <c r="W119" s="57">
        <f t="shared" ref="W119" si="72">SUM(W109:W118)</f>
        <v>0</v>
      </c>
      <c r="X119" s="57">
        <f t="shared" ref="X119" si="73">SUM(X109:X118)</f>
        <v>0</v>
      </c>
      <c r="Y119" s="57">
        <f t="shared" ref="Y119" si="74">SUM(Y109:Y118)</f>
        <v>0</v>
      </c>
      <c r="Z119" s="55">
        <f>SUM(Z109:Z118)</f>
        <v>0</v>
      </c>
    </row>
    <row r="120" spans="6:26" x14ac:dyDescent="0.25">
      <c r="F120" s="716"/>
      <c r="H120" s="62"/>
      <c r="I120" s="62"/>
      <c r="J120" s="62"/>
      <c r="K120" s="62"/>
      <c r="L120" s="62"/>
      <c r="M120" s="62"/>
      <c r="N120" s="62"/>
      <c r="O120" s="62"/>
      <c r="P120" s="62"/>
      <c r="Q120" s="62"/>
      <c r="R120" s="62"/>
      <c r="S120" s="62"/>
      <c r="T120" s="63"/>
      <c r="U120" s="64"/>
      <c r="V120" s="62"/>
      <c r="W120" s="62"/>
      <c r="X120" s="62"/>
    </row>
    <row r="121" spans="6:26" ht="19.899999999999999" customHeight="1" x14ac:dyDescent="0.25">
      <c r="F121" s="716"/>
      <c r="H121" s="695" t="s">
        <v>311</v>
      </c>
      <c r="I121" s="695"/>
      <c r="J121" s="695"/>
      <c r="K121" s="695"/>
      <c r="L121" s="695"/>
      <c r="M121" s="695"/>
      <c r="N121" s="695"/>
      <c r="O121" s="695"/>
      <c r="P121" s="695"/>
      <c r="Q121" s="695"/>
      <c r="R121" s="695"/>
      <c r="S121" s="695"/>
      <c r="T121" s="695"/>
      <c r="V121" s="62"/>
      <c r="W121" s="696" t="s">
        <v>88</v>
      </c>
      <c r="X121" s="696"/>
      <c r="Y121" s="696"/>
      <c r="Z121" s="710" t="s">
        <v>422</v>
      </c>
    </row>
    <row r="122" spans="6:26" ht="15.75" x14ac:dyDescent="0.25">
      <c r="F122" s="716"/>
      <c r="H122" s="51" t="s">
        <v>59</v>
      </c>
      <c r="I122" s="52" t="s">
        <v>60</v>
      </c>
      <c r="J122" s="51" t="s">
        <v>61</v>
      </c>
      <c r="K122" s="52" t="s">
        <v>62</v>
      </c>
      <c r="L122" s="51" t="s">
        <v>63</v>
      </c>
      <c r="M122" s="52" t="s">
        <v>64</v>
      </c>
      <c r="N122" s="51" t="s">
        <v>65</v>
      </c>
      <c r="O122" s="52" t="s">
        <v>66</v>
      </c>
      <c r="P122" s="51" t="s">
        <v>67</v>
      </c>
      <c r="Q122" s="52" t="s">
        <v>68</v>
      </c>
      <c r="R122" s="51" t="s">
        <v>69</v>
      </c>
      <c r="S122" s="52" t="s">
        <v>70</v>
      </c>
      <c r="U122" s="53" t="s">
        <v>71</v>
      </c>
      <c r="W122" s="51" t="s">
        <v>59</v>
      </c>
      <c r="X122" s="52" t="s">
        <v>60</v>
      </c>
      <c r="Y122" s="51" t="s">
        <v>61</v>
      </c>
      <c r="Z122" s="710"/>
    </row>
    <row r="123" spans="6:26" x14ac:dyDescent="0.25">
      <c r="F123" s="716"/>
      <c r="H123" s="217">
        <f t="shared" ref="H123:H140" si="75">IF($X$17&lt;=120,IF($X$17&lt;=90,IF($X$17&lt;=60,IF($X$17&lt;=30,IF($X$17&gt;=0,H17+(H17*$W$17/100),0),0),0),0),0)</f>
        <v>0</v>
      </c>
      <c r="I123" s="217">
        <f t="shared" ref="I123:I140" si="76">IF($X$17&lt;=120,IF($X$17&lt;=90,IF($X$17&lt;=60,IF($X$17&lt;=30,IF($X$17&gt;=0,I17+(I17*$W$17/100),0),H17+(H17*$W$17/100)),0),0),0)</f>
        <v>0</v>
      </c>
      <c r="J123" s="217">
        <f t="shared" ref="J123:J140" si="77">IF($X$17&lt;=120,IF($X$17&lt;=90,IF($X$17&lt;=60,IF($X$17&lt;=30,IF($X$17&gt;=0,J17+(J17*$W$17/100),0),I17+(I17*$W$17/100)),H17+(H17*$W$17/100)),0),0)</f>
        <v>0</v>
      </c>
      <c r="K123" s="217">
        <f t="shared" ref="K123:K140" si="78">IF($X$17&lt;=120,IF($X$17&lt;=90,IF($X$17&lt;=60,IF($X$17&lt;=30,IF($X$17&gt;=0,K17+(K17*$W$17/100),0),J17+(J17*$W$17/100)),I17+(I17*$W$17/100)),H17+(H17*$W$17/100)),0)</f>
        <v>0</v>
      </c>
      <c r="L123" s="217">
        <f t="shared" ref="L123:L140" si="79">IF($X$17&lt;=120,IF($X$17&lt;=90,IF($X$17&lt;=60,IF($X$17&lt;=30,IF($X$17&gt;=0,L17+(L17*$W$17/100),0),K17+(K17*$W$17/100)),J17+(J17*$W$17/100)),I17+(I17*$W$17/100)),0)</f>
        <v>0</v>
      </c>
      <c r="M123" s="217">
        <f t="shared" ref="M123:M140" si="80">IF($X$17&lt;=120,IF($X$17&lt;=90,IF($X$17&lt;=60,IF($X$17&lt;=30,IF($X$17&gt;=0,M17+(M17*$W$17/100),0),L17+(L17*$W$17/100)),K17+(K17*$W$17/100)),J17+(J17*$W$17/100)),0)</f>
        <v>0</v>
      </c>
      <c r="N123" s="217">
        <f t="shared" ref="N123:N140" si="81">IF($X$17&lt;=120,IF($X$17&lt;=90,IF($X$17&lt;=60,IF($X$17&lt;=30,IF($X$17&gt;=0,N17+(N17*$W$17/100),0),M17+(M17*$W$17/100)),L17+(L17*$W$17/100)),K17+(K17*$W$17/100)),0)</f>
        <v>0</v>
      </c>
      <c r="O123" s="217">
        <f t="shared" ref="O123:O140" si="82">IF($X$17&lt;=120,IF($X$17&lt;=90,IF($X$17&lt;=60,IF($X$17&lt;=30,IF($X$17&gt;=0,O17+(O17*$W$17/100),0),N17+(N17*$W$17/100)),M17+(M17*$W$17/100)),L17+(L17*$W$17/100)),0)</f>
        <v>0</v>
      </c>
      <c r="P123" s="217">
        <f t="shared" ref="P123:P140" si="83">IF($X$17&lt;=120,IF($X$17&lt;=90,IF($X$17&lt;=60,IF($X$17&lt;=30,IF($X$17&gt;=0,P17+(P17*$W$17/100),0),O17+(O17*$W$17/100)),N17+(N17*$W$17/100)),M17+(M17*$W$17/100)),0)</f>
        <v>0</v>
      </c>
      <c r="Q123" s="217">
        <f t="shared" ref="Q123:Q140" si="84">IF($X$17&lt;=120,IF($X$17&lt;=90,IF($X$17&lt;=60,IF($X$17&lt;=30,IF($X$17&gt;=0,Q17+(Q17*$W$17/100),0),P17+(P17*$W$17/100)),O17+(O17*$W$17/100)),N17+(N17*$W$17/100)),0)</f>
        <v>0</v>
      </c>
      <c r="R123" s="217">
        <f t="shared" ref="R123:R140" si="85">IF($X$17&lt;=120,IF($X$17&lt;=90,IF($X$17&lt;=60,IF($X$17&lt;=30,IF($X$17&gt;=0,R17+(R17*$W$17/100),0),Q17+(Q17*$W$17/100)),P17+(P17*$W$17/100)),O17+(O17*$W$17/100)),0)</f>
        <v>0</v>
      </c>
      <c r="S123" s="217">
        <f t="shared" ref="S123:S140" si="86">IF($X$17&lt;=120,IF($X$17&lt;=90,IF($X$17&lt;=60,IF($X$17&lt;=30,IF($X$17&gt;=0,S17+(S17*$W$17/100),0),R17+(R17*$W$17/100)),Q17+(Q17*$W$17/100)),P17+(P17*$W$17/100)),0)</f>
        <v>0</v>
      </c>
      <c r="U123" s="66">
        <f>SUM(H123:S123)</f>
        <v>0</v>
      </c>
      <c r="W123" s="217">
        <f t="shared" ref="W123:W140" si="87">IF($X$17&lt;=120,IF($X$17&lt;=90,IF($X$17&lt;=60,IF($X$17&lt;=30,IF($X$17&gt;=0,0,0),S17+(S17*$W$17/100)),R17+(R17*$W$17/100)),Q17+(Q17*$W$17/100)),0)</f>
        <v>0</v>
      </c>
      <c r="X123" s="217">
        <f t="shared" ref="X123:X140" si="88">IF($X$17&lt;=120,IF($X$17&lt;=90,IF($X$17&lt;=60,IF($X$17&lt;=30,IF($X$17&gt;=0,0,0),0),S17+(S17*$W$17/100)),R17+(R17*$W$17/100)),0)</f>
        <v>0</v>
      </c>
      <c r="Y123" s="217">
        <f t="shared" ref="Y123:Y140" si="89">IF($X$17&lt;=120,IF($X$17&lt;=90,IF($X$17&lt;=60,IF($X$17&lt;=30,IF($X$17&gt;=0,0,0),0),0),S17+(S17*$W$17/100)),0)</f>
        <v>0</v>
      </c>
      <c r="Z123" s="252">
        <f>SUM(W123:Y123)</f>
        <v>0</v>
      </c>
    </row>
    <row r="124" spans="6:26" x14ac:dyDescent="0.25">
      <c r="F124" s="716"/>
      <c r="H124" s="217">
        <f t="shared" si="75"/>
        <v>0</v>
      </c>
      <c r="I124" s="217">
        <f t="shared" si="76"/>
        <v>0</v>
      </c>
      <c r="J124" s="217">
        <f t="shared" si="77"/>
        <v>0</v>
      </c>
      <c r="K124" s="217">
        <f t="shared" si="78"/>
        <v>0</v>
      </c>
      <c r="L124" s="217">
        <f t="shared" si="79"/>
        <v>0</v>
      </c>
      <c r="M124" s="217">
        <f t="shared" si="80"/>
        <v>0</v>
      </c>
      <c r="N124" s="217">
        <f t="shared" si="81"/>
        <v>0</v>
      </c>
      <c r="O124" s="217">
        <f t="shared" si="82"/>
        <v>0</v>
      </c>
      <c r="P124" s="217">
        <f t="shared" si="83"/>
        <v>0</v>
      </c>
      <c r="Q124" s="217">
        <f t="shared" si="84"/>
        <v>0</v>
      </c>
      <c r="R124" s="217">
        <f t="shared" si="85"/>
        <v>0</v>
      </c>
      <c r="S124" s="217">
        <f t="shared" si="86"/>
        <v>0</v>
      </c>
      <c r="U124" s="66">
        <f t="shared" ref="U124:U140" si="90">SUM(H124:S124)</f>
        <v>0</v>
      </c>
      <c r="W124" s="217">
        <f t="shared" si="87"/>
        <v>0</v>
      </c>
      <c r="X124" s="217">
        <f t="shared" si="88"/>
        <v>0</v>
      </c>
      <c r="Y124" s="217">
        <f t="shared" si="89"/>
        <v>0</v>
      </c>
      <c r="Z124" s="252">
        <f t="shared" ref="Z124:Z139" si="91">SUM(W124:Y124)</f>
        <v>0</v>
      </c>
    </row>
    <row r="125" spans="6:26" x14ac:dyDescent="0.25">
      <c r="F125" s="716"/>
      <c r="H125" s="217">
        <f t="shared" si="75"/>
        <v>0</v>
      </c>
      <c r="I125" s="217">
        <f t="shared" si="76"/>
        <v>0</v>
      </c>
      <c r="J125" s="217">
        <f t="shared" si="77"/>
        <v>0</v>
      </c>
      <c r="K125" s="217">
        <f t="shared" si="78"/>
        <v>0</v>
      </c>
      <c r="L125" s="217">
        <f t="shared" si="79"/>
        <v>0</v>
      </c>
      <c r="M125" s="217">
        <f t="shared" si="80"/>
        <v>0</v>
      </c>
      <c r="N125" s="217">
        <f t="shared" si="81"/>
        <v>0</v>
      </c>
      <c r="O125" s="217">
        <f t="shared" si="82"/>
        <v>0</v>
      </c>
      <c r="P125" s="217">
        <f t="shared" si="83"/>
        <v>0</v>
      </c>
      <c r="Q125" s="217">
        <f t="shared" si="84"/>
        <v>0</v>
      </c>
      <c r="R125" s="217">
        <f t="shared" si="85"/>
        <v>0</v>
      </c>
      <c r="S125" s="217">
        <f t="shared" si="86"/>
        <v>0</v>
      </c>
      <c r="U125" s="66">
        <f t="shared" si="90"/>
        <v>0</v>
      </c>
      <c r="W125" s="217">
        <f t="shared" si="87"/>
        <v>0</v>
      </c>
      <c r="X125" s="217">
        <f t="shared" si="88"/>
        <v>0</v>
      </c>
      <c r="Y125" s="217">
        <f t="shared" si="89"/>
        <v>0</v>
      </c>
      <c r="Z125" s="252">
        <f t="shared" si="91"/>
        <v>0</v>
      </c>
    </row>
    <row r="126" spans="6:26" x14ac:dyDescent="0.25">
      <c r="F126" s="716"/>
      <c r="H126" s="217">
        <f t="shared" si="75"/>
        <v>0</v>
      </c>
      <c r="I126" s="217">
        <f t="shared" si="76"/>
        <v>0</v>
      </c>
      <c r="J126" s="217">
        <f t="shared" si="77"/>
        <v>0</v>
      </c>
      <c r="K126" s="217">
        <f t="shared" si="78"/>
        <v>0</v>
      </c>
      <c r="L126" s="217">
        <f t="shared" si="79"/>
        <v>0</v>
      </c>
      <c r="M126" s="217">
        <f t="shared" si="80"/>
        <v>0</v>
      </c>
      <c r="N126" s="217">
        <f t="shared" si="81"/>
        <v>0</v>
      </c>
      <c r="O126" s="217">
        <f t="shared" si="82"/>
        <v>0</v>
      </c>
      <c r="P126" s="217">
        <f t="shared" si="83"/>
        <v>0</v>
      </c>
      <c r="Q126" s="217">
        <f t="shared" si="84"/>
        <v>0</v>
      </c>
      <c r="R126" s="217">
        <f t="shared" si="85"/>
        <v>0</v>
      </c>
      <c r="S126" s="217">
        <f t="shared" si="86"/>
        <v>0</v>
      </c>
      <c r="U126" s="66">
        <f t="shared" si="90"/>
        <v>0</v>
      </c>
      <c r="W126" s="217">
        <f t="shared" si="87"/>
        <v>0</v>
      </c>
      <c r="X126" s="217">
        <f t="shared" si="88"/>
        <v>0</v>
      </c>
      <c r="Y126" s="217">
        <f t="shared" si="89"/>
        <v>0</v>
      </c>
      <c r="Z126" s="252">
        <f t="shared" si="91"/>
        <v>0</v>
      </c>
    </row>
    <row r="127" spans="6:26" x14ac:dyDescent="0.25">
      <c r="F127" s="716"/>
      <c r="H127" s="217">
        <f t="shared" si="75"/>
        <v>0</v>
      </c>
      <c r="I127" s="217">
        <f t="shared" si="76"/>
        <v>0</v>
      </c>
      <c r="J127" s="217">
        <f t="shared" si="77"/>
        <v>0</v>
      </c>
      <c r="K127" s="217">
        <f t="shared" si="78"/>
        <v>0</v>
      </c>
      <c r="L127" s="217">
        <f t="shared" si="79"/>
        <v>0</v>
      </c>
      <c r="M127" s="217">
        <f t="shared" si="80"/>
        <v>0</v>
      </c>
      <c r="N127" s="217">
        <f t="shared" si="81"/>
        <v>0</v>
      </c>
      <c r="O127" s="217">
        <f t="shared" si="82"/>
        <v>0</v>
      </c>
      <c r="P127" s="217">
        <f t="shared" si="83"/>
        <v>0</v>
      </c>
      <c r="Q127" s="217">
        <f t="shared" si="84"/>
        <v>0</v>
      </c>
      <c r="R127" s="217">
        <f t="shared" si="85"/>
        <v>0</v>
      </c>
      <c r="S127" s="217">
        <f t="shared" si="86"/>
        <v>0</v>
      </c>
      <c r="U127" s="66">
        <f t="shared" si="90"/>
        <v>0</v>
      </c>
      <c r="W127" s="217">
        <f t="shared" si="87"/>
        <v>0</v>
      </c>
      <c r="X127" s="217">
        <f t="shared" si="88"/>
        <v>0</v>
      </c>
      <c r="Y127" s="217">
        <f t="shared" si="89"/>
        <v>0</v>
      </c>
      <c r="Z127" s="252">
        <f t="shared" si="91"/>
        <v>0</v>
      </c>
    </row>
    <row r="128" spans="6:26" x14ac:dyDescent="0.25">
      <c r="F128" s="716"/>
      <c r="H128" s="217">
        <f t="shared" si="75"/>
        <v>0</v>
      </c>
      <c r="I128" s="217">
        <f t="shared" si="76"/>
        <v>0</v>
      </c>
      <c r="J128" s="217">
        <f t="shared" si="77"/>
        <v>0</v>
      </c>
      <c r="K128" s="217">
        <f t="shared" si="78"/>
        <v>0</v>
      </c>
      <c r="L128" s="217">
        <f t="shared" si="79"/>
        <v>0</v>
      </c>
      <c r="M128" s="217">
        <f t="shared" si="80"/>
        <v>0</v>
      </c>
      <c r="N128" s="217">
        <f t="shared" si="81"/>
        <v>0</v>
      </c>
      <c r="O128" s="217">
        <f t="shared" si="82"/>
        <v>0</v>
      </c>
      <c r="P128" s="217">
        <f t="shared" si="83"/>
        <v>0</v>
      </c>
      <c r="Q128" s="217">
        <f t="shared" si="84"/>
        <v>0</v>
      </c>
      <c r="R128" s="217">
        <f t="shared" si="85"/>
        <v>0</v>
      </c>
      <c r="S128" s="217">
        <f t="shared" si="86"/>
        <v>0</v>
      </c>
      <c r="U128" s="66">
        <f t="shared" si="90"/>
        <v>0</v>
      </c>
      <c r="W128" s="217">
        <f t="shared" si="87"/>
        <v>0</v>
      </c>
      <c r="X128" s="217">
        <f t="shared" si="88"/>
        <v>0</v>
      </c>
      <c r="Y128" s="217">
        <f t="shared" si="89"/>
        <v>0</v>
      </c>
      <c r="Z128" s="252">
        <f t="shared" si="91"/>
        <v>0</v>
      </c>
    </row>
    <row r="129" spans="6:26" x14ac:dyDescent="0.25">
      <c r="F129" s="716"/>
      <c r="H129" s="217">
        <f t="shared" si="75"/>
        <v>0</v>
      </c>
      <c r="I129" s="217">
        <f t="shared" si="76"/>
        <v>0</v>
      </c>
      <c r="J129" s="217">
        <f t="shared" si="77"/>
        <v>0</v>
      </c>
      <c r="K129" s="217">
        <f t="shared" si="78"/>
        <v>0</v>
      </c>
      <c r="L129" s="217">
        <f t="shared" si="79"/>
        <v>0</v>
      </c>
      <c r="M129" s="217">
        <f t="shared" si="80"/>
        <v>0</v>
      </c>
      <c r="N129" s="217">
        <f t="shared" si="81"/>
        <v>0</v>
      </c>
      <c r="O129" s="217">
        <f t="shared" si="82"/>
        <v>0</v>
      </c>
      <c r="P129" s="217">
        <f t="shared" si="83"/>
        <v>0</v>
      </c>
      <c r="Q129" s="217">
        <f t="shared" si="84"/>
        <v>0</v>
      </c>
      <c r="R129" s="217">
        <f t="shared" si="85"/>
        <v>0</v>
      </c>
      <c r="S129" s="217">
        <f t="shared" si="86"/>
        <v>0</v>
      </c>
      <c r="U129" s="66">
        <f t="shared" si="90"/>
        <v>0</v>
      </c>
      <c r="W129" s="217">
        <f t="shared" si="87"/>
        <v>0</v>
      </c>
      <c r="X129" s="217">
        <f t="shared" si="88"/>
        <v>0</v>
      </c>
      <c r="Y129" s="217">
        <f t="shared" si="89"/>
        <v>0</v>
      </c>
      <c r="Z129" s="252">
        <f t="shared" si="91"/>
        <v>0</v>
      </c>
    </row>
    <row r="130" spans="6:26" x14ac:dyDescent="0.25">
      <c r="F130" s="716"/>
      <c r="H130" s="217">
        <f t="shared" si="75"/>
        <v>0</v>
      </c>
      <c r="I130" s="217">
        <f t="shared" si="76"/>
        <v>0</v>
      </c>
      <c r="J130" s="217">
        <f t="shared" si="77"/>
        <v>0</v>
      </c>
      <c r="K130" s="217">
        <f t="shared" si="78"/>
        <v>0</v>
      </c>
      <c r="L130" s="217">
        <f t="shared" si="79"/>
        <v>0</v>
      </c>
      <c r="M130" s="217">
        <f t="shared" si="80"/>
        <v>0</v>
      </c>
      <c r="N130" s="217">
        <f t="shared" si="81"/>
        <v>0</v>
      </c>
      <c r="O130" s="217">
        <f t="shared" si="82"/>
        <v>0</v>
      </c>
      <c r="P130" s="217">
        <f t="shared" si="83"/>
        <v>0</v>
      </c>
      <c r="Q130" s="217">
        <f t="shared" si="84"/>
        <v>0</v>
      </c>
      <c r="R130" s="217">
        <f t="shared" si="85"/>
        <v>0</v>
      </c>
      <c r="S130" s="217">
        <f t="shared" si="86"/>
        <v>0</v>
      </c>
      <c r="U130" s="66">
        <f t="shared" si="90"/>
        <v>0</v>
      </c>
      <c r="W130" s="217">
        <f t="shared" si="87"/>
        <v>0</v>
      </c>
      <c r="X130" s="217">
        <f t="shared" si="88"/>
        <v>0</v>
      </c>
      <c r="Y130" s="217">
        <f t="shared" si="89"/>
        <v>0</v>
      </c>
      <c r="Z130" s="252">
        <f t="shared" si="91"/>
        <v>0</v>
      </c>
    </row>
    <row r="131" spans="6:26" x14ac:dyDescent="0.25">
      <c r="F131" s="716"/>
      <c r="H131" s="217">
        <f t="shared" si="75"/>
        <v>0</v>
      </c>
      <c r="I131" s="217">
        <f t="shared" si="76"/>
        <v>0</v>
      </c>
      <c r="J131" s="217">
        <f t="shared" si="77"/>
        <v>0</v>
      </c>
      <c r="K131" s="217">
        <f t="shared" si="78"/>
        <v>0</v>
      </c>
      <c r="L131" s="217">
        <f t="shared" si="79"/>
        <v>0</v>
      </c>
      <c r="M131" s="217">
        <f t="shared" si="80"/>
        <v>0</v>
      </c>
      <c r="N131" s="217">
        <f t="shared" si="81"/>
        <v>0</v>
      </c>
      <c r="O131" s="217">
        <f t="shared" si="82"/>
        <v>0</v>
      </c>
      <c r="P131" s="217">
        <f t="shared" si="83"/>
        <v>0</v>
      </c>
      <c r="Q131" s="217">
        <f t="shared" si="84"/>
        <v>0</v>
      </c>
      <c r="R131" s="217">
        <f t="shared" si="85"/>
        <v>0</v>
      </c>
      <c r="S131" s="217">
        <f t="shared" si="86"/>
        <v>0</v>
      </c>
      <c r="U131" s="66">
        <f t="shared" si="90"/>
        <v>0</v>
      </c>
      <c r="W131" s="217">
        <f t="shared" si="87"/>
        <v>0</v>
      </c>
      <c r="X131" s="217">
        <f t="shared" si="88"/>
        <v>0</v>
      </c>
      <c r="Y131" s="217">
        <f t="shared" si="89"/>
        <v>0</v>
      </c>
      <c r="Z131" s="252">
        <f t="shared" si="91"/>
        <v>0</v>
      </c>
    </row>
    <row r="132" spans="6:26" x14ac:dyDescent="0.25">
      <c r="F132" s="716"/>
      <c r="H132" s="217">
        <f t="shared" si="75"/>
        <v>0</v>
      </c>
      <c r="I132" s="217">
        <f t="shared" si="76"/>
        <v>0</v>
      </c>
      <c r="J132" s="217">
        <f t="shared" si="77"/>
        <v>0</v>
      </c>
      <c r="K132" s="217">
        <f t="shared" si="78"/>
        <v>0</v>
      </c>
      <c r="L132" s="217">
        <f t="shared" si="79"/>
        <v>0</v>
      </c>
      <c r="M132" s="217">
        <f t="shared" si="80"/>
        <v>0</v>
      </c>
      <c r="N132" s="217">
        <f t="shared" si="81"/>
        <v>0</v>
      </c>
      <c r="O132" s="217">
        <f t="shared" si="82"/>
        <v>0</v>
      </c>
      <c r="P132" s="217">
        <f t="shared" si="83"/>
        <v>0</v>
      </c>
      <c r="Q132" s="217">
        <f t="shared" si="84"/>
        <v>0</v>
      </c>
      <c r="R132" s="217">
        <f t="shared" si="85"/>
        <v>0</v>
      </c>
      <c r="S132" s="217">
        <f t="shared" si="86"/>
        <v>0</v>
      </c>
      <c r="U132" s="66">
        <f t="shared" si="90"/>
        <v>0</v>
      </c>
      <c r="W132" s="217">
        <f t="shared" si="87"/>
        <v>0</v>
      </c>
      <c r="X132" s="217">
        <f t="shared" si="88"/>
        <v>0</v>
      </c>
      <c r="Y132" s="217">
        <f t="shared" si="89"/>
        <v>0</v>
      </c>
      <c r="Z132" s="252">
        <f t="shared" si="91"/>
        <v>0</v>
      </c>
    </row>
    <row r="133" spans="6:26" x14ac:dyDescent="0.25">
      <c r="F133" s="716"/>
      <c r="H133" s="217">
        <f t="shared" si="75"/>
        <v>0</v>
      </c>
      <c r="I133" s="217">
        <f t="shared" si="76"/>
        <v>0</v>
      </c>
      <c r="J133" s="217">
        <f t="shared" si="77"/>
        <v>0</v>
      </c>
      <c r="K133" s="217">
        <f t="shared" si="78"/>
        <v>0</v>
      </c>
      <c r="L133" s="217">
        <f t="shared" si="79"/>
        <v>0</v>
      </c>
      <c r="M133" s="217">
        <f t="shared" si="80"/>
        <v>0</v>
      </c>
      <c r="N133" s="217">
        <f t="shared" si="81"/>
        <v>0</v>
      </c>
      <c r="O133" s="217">
        <f t="shared" si="82"/>
        <v>0</v>
      </c>
      <c r="P133" s="217">
        <f t="shared" si="83"/>
        <v>0</v>
      </c>
      <c r="Q133" s="217">
        <f t="shared" si="84"/>
        <v>0</v>
      </c>
      <c r="R133" s="217">
        <f t="shared" si="85"/>
        <v>0</v>
      </c>
      <c r="S133" s="217">
        <f t="shared" si="86"/>
        <v>0</v>
      </c>
      <c r="U133" s="66">
        <f t="shared" si="90"/>
        <v>0</v>
      </c>
      <c r="W133" s="217">
        <f t="shared" si="87"/>
        <v>0</v>
      </c>
      <c r="X133" s="217">
        <f t="shared" si="88"/>
        <v>0</v>
      </c>
      <c r="Y133" s="217">
        <f t="shared" si="89"/>
        <v>0</v>
      </c>
      <c r="Z133" s="252">
        <f t="shared" si="91"/>
        <v>0</v>
      </c>
    </row>
    <row r="134" spans="6:26" x14ac:dyDescent="0.25">
      <c r="F134" s="716"/>
      <c r="H134" s="217">
        <f t="shared" si="75"/>
        <v>0</v>
      </c>
      <c r="I134" s="217">
        <f t="shared" si="76"/>
        <v>0</v>
      </c>
      <c r="J134" s="217">
        <f t="shared" si="77"/>
        <v>0</v>
      </c>
      <c r="K134" s="217">
        <f t="shared" si="78"/>
        <v>0</v>
      </c>
      <c r="L134" s="217">
        <f t="shared" si="79"/>
        <v>0</v>
      </c>
      <c r="M134" s="217">
        <f t="shared" si="80"/>
        <v>0</v>
      </c>
      <c r="N134" s="217">
        <f t="shared" si="81"/>
        <v>0</v>
      </c>
      <c r="O134" s="217">
        <f t="shared" si="82"/>
        <v>0</v>
      </c>
      <c r="P134" s="217">
        <f t="shared" si="83"/>
        <v>0</v>
      </c>
      <c r="Q134" s="217">
        <f t="shared" si="84"/>
        <v>0</v>
      </c>
      <c r="R134" s="217">
        <f t="shared" si="85"/>
        <v>0</v>
      </c>
      <c r="S134" s="217">
        <f t="shared" si="86"/>
        <v>0</v>
      </c>
      <c r="U134" s="66">
        <f t="shared" si="90"/>
        <v>0</v>
      </c>
      <c r="W134" s="217">
        <f t="shared" si="87"/>
        <v>0</v>
      </c>
      <c r="X134" s="217">
        <f t="shared" si="88"/>
        <v>0</v>
      </c>
      <c r="Y134" s="217">
        <f t="shared" si="89"/>
        <v>0</v>
      </c>
      <c r="Z134" s="252">
        <f t="shared" si="91"/>
        <v>0</v>
      </c>
    </row>
    <row r="135" spans="6:26" x14ac:dyDescent="0.25">
      <c r="F135" s="716"/>
      <c r="H135" s="217">
        <f t="shared" si="75"/>
        <v>0</v>
      </c>
      <c r="I135" s="217">
        <f t="shared" si="76"/>
        <v>0</v>
      </c>
      <c r="J135" s="217">
        <f t="shared" si="77"/>
        <v>0</v>
      </c>
      <c r="K135" s="217">
        <f t="shared" si="78"/>
        <v>0</v>
      </c>
      <c r="L135" s="217">
        <f t="shared" si="79"/>
        <v>0</v>
      </c>
      <c r="M135" s="217">
        <f t="shared" si="80"/>
        <v>0</v>
      </c>
      <c r="N135" s="217">
        <f t="shared" si="81"/>
        <v>0</v>
      </c>
      <c r="O135" s="217">
        <f t="shared" si="82"/>
        <v>0</v>
      </c>
      <c r="P135" s="217">
        <f t="shared" si="83"/>
        <v>0</v>
      </c>
      <c r="Q135" s="217">
        <f t="shared" si="84"/>
        <v>0</v>
      </c>
      <c r="R135" s="217">
        <f t="shared" si="85"/>
        <v>0</v>
      </c>
      <c r="S135" s="217">
        <f t="shared" si="86"/>
        <v>0</v>
      </c>
      <c r="U135" s="66">
        <f t="shared" si="90"/>
        <v>0</v>
      </c>
      <c r="W135" s="217">
        <f t="shared" si="87"/>
        <v>0</v>
      </c>
      <c r="X135" s="217">
        <f t="shared" si="88"/>
        <v>0</v>
      </c>
      <c r="Y135" s="217">
        <f t="shared" si="89"/>
        <v>0</v>
      </c>
      <c r="Z135" s="252">
        <f t="shared" si="91"/>
        <v>0</v>
      </c>
    </row>
    <row r="136" spans="6:26" x14ac:dyDescent="0.25">
      <c r="F136" s="716"/>
      <c r="H136" s="217">
        <f t="shared" si="75"/>
        <v>0</v>
      </c>
      <c r="I136" s="217">
        <f t="shared" si="76"/>
        <v>0</v>
      </c>
      <c r="J136" s="217">
        <f t="shared" si="77"/>
        <v>0</v>
      </c>
      <c r="K136" s="217">
        <f t="shared" si="78"/>
        <v>0</v>
      </c>
      <c r="L136" s="217">
        <f t="shared" si="79"/>
        <v>0</v>
      </c>
      <c r="M136" s="217">
        <f t="shared" si="80"/>
        <v>0</v>
      </c>
      <c r="N136" s="217">
        <f t="shared" si="81"/>
        <v>0</v>
      </c>
      <c r="O136" s="217">
        <f t="shared" si="82"/>
        <v>0</v>
      </c>
      <c r="P136" s="217">
        <f t="shared" si="83"/>
        <v>0</v>
      </c>
      <c r="Q136" s="217">
        <f t="shared" si="84"/>
        <v>0</v>
      </c>
      <c r="R136" s="217">
        <f t="shared" si="85"/>
        <v>0</v>
      </c>
      <c r="S136" s="217">
        <f t="shared" si="86"/>
        <v>0</v>
      </c>
      <c r="U136" s="66">
        <f t="shared" si="90"/>
        <v>0</v>
      </c>
      <c r="W136" s="217">
        <f t="shared" si="87"/>
        <v>0</v>
      </c>
      <c r="X136" s="217">
        <f t="shared" si="88"/>
        <v>0</v>
      </c>
      <c r="Y136" s="217">
        <f t="shared" si="89"/>
        <v>0</v>
      </c>
      <c r="Z136" s="252">
        <f t="shared" si="91"/>
        <v>0</v>
      </c>
    </row>
    <row r="137" spans="6:26" x14ac:dyDescent="0.25">
      <c r="F137" s="716"/>
      <c r="H137" s="217">
        <f t="shared" si="75"/>
        <v>0</v>
      </c>
      <c r="I137" s="217">
        <f t="shared" si="76"/>
        <v>0</v>
      </c>
      <c r="J137" s="217">
        <f t="shared" si="77"/>
        <v>0</v>
      </c>
      <c r="K137" s="217">
        <f t="shared" si="78"/>
        <v>0</v>
      </c>
      <c r="L137" s="217">
        <f t="shared" si="79"/>
        <v>0</v>
      </c>
      <c r="M137" s="217">
        <f t="shared" si="80"/>
        <v>0</v>
      </c>
      <c r="N137" s="217">
        <f t="shared" si="81"/>
        <v>0</v>
      </c>
      <c r="O137" s="217">
        <f t="shared" si="82"/>
        <v>0</v>
      </c>
      <c r="P137" s="217">
        <f t="shared" si="83"/>
        <v>0</v>
      </c>
      <c r="Q137" s="217">
        <f t="shared" si="84"/>
        <v>0</v>
      </c>
      <c r="R137" s="217">
        <f t="shared" si="85"/>
        <v>0</v>
      </c>
      <c r="S137" s="217">
        <f t="shared" si="86"/>
        <v>0</v>
      </c>
      <c r="U137" s="66">
        <f t="shared" si="90"/>
        <v>0</v>
      </c>
      <c r="W137" s="217">
        <f t="shared" si="87"/>
        <v>0</v>
      </c>
      <c r="X137" s="217">
        <f t="shared" si="88"/>
        <v>0</v>
      </c>
      <c r="Y137" s="217">
        <f t="shared" si="89"/>
        <v>0</v>
      </c>
      <c r="Z137" s="252">
        <f t="shared" si="91"/>
        <v>0</v>
      </c>
    </row>
    <row r="138" spans="6:26" x14ac:dyDescent="0.25">
      <c r="F138" s="716"/>
      <c r="H138" s="217">
        <f t="shared" si="75"/>
        <v>0</v>
      </c>
      <c r="I138" s="217">
        <f t="shared" si="76"/>
        <v>0</v>
      </c>
      <c r="J138" s="217">
        <f t="shared" si="77"/>
        <v>0</v>
      </c>
      <c r="K138" s="217">
        <f t="shared" si="78"/>
        <v>0</v>
      </c>
      <c r="L138" s="217">
        <f t="shared" si="79"/>
        <v>0</v>
      </c>
      <c r="M138" s="217">
        <f t="shared" si="80"/>
        <v>0</v>
      </c>
      <c r="N138" s="217">
        <f t="shared" si="81"/>
        <v>0</v>
      </c>
      <c r="O138" s="217">
        <f t="shared" si="82"/>
        <v>0</v>
      </c>
      <c r="P138" s="217">
        <f t="shared" si="83"/>
        <v>0</v>
      </c>
      <c r="Q138" s="217">
        <f t="shared" si="84"/>
        <v>0</v>
      </c>
      <c r="R138" s="217">
        <f t="shared" si="85"/>
        <v>0</v>
      </c>
      <c r="S138" s="217">
        <f t="shared" si="86"/>
        <v>0</v>
      </c>
      <c r="U138" s="66">
        <f t="shared" si="90"/>
        <v>0</v>
      </c>
      <c r="W138" s="217">
        <f t="shared" si="87"/>
        <v>0</v>
      </c>
      <c r="X138" s="217">
        <f t="shared" si="88"/>
        <v>0</v>
      </c>
      <c r="Y138" s="217">
        <f t="shared" si="89"/>
        <v>0</v>
      </c>
      <c r="Z138" s="252">
        <f t="shared" si="91"/>
        <v>0</v>
      </c>
    </row>
    <row r="139" spans="6:26" x14ac:dyDescent="0.25">
      <c r="F139" s="716"/>
      <c r="H139" s="217">
        <f t="shared" si="75"/>
        <v>0</v>
      </c>
      <c r="I139" s="217">
        <f t="shared" si="76"/>
        <v>0</v>
      </c>
      <c r="J139" s="217">
        <f t="shared" si="77"/>
        <v>0</v>
      </c>
      <c r="K139" s="217">
        <f t="shared" si="78"/>
        <v>0</v>
      </c>
      <c r="L139" s="217">
        <f t="shared" si="79"/>
        <v>0</v>
      </c>
      <c r="M139" s="217">
        <f t="shared" si="80"/>
        <v>0</v>
      </c>
      <c r="N139" s="217">
        <f t="shared" si="81"/>
        <v>0</v>
      </c>
      <c r="O139" s="217">
        <f t="shared" si="82"/>
        <v>0</v>
      </c>
      <c r="P139" s="217">
        <f t="shared" si="83"/>
        <v>0</v>
      </c>
      <c r="Q139" s="217">
        <f t="shared" si="84"/>
        <v>0</v>
      </c>
      <c r="R139" s="217">
        <f t="shared" si="85"/>
        <v>0</v>
      </c>
      <c r="S139" s="217">
        <f t="shared" si="86"/>
        <v>0</v>
      </c>
      <c r="U139" s="66">
        <f t="shared" si="90"/>
        <v>0</v>
      </c>
      <c r="W139" s="217">
        <f t="shared" si="87"/>
        <v>0</v>
      </c>
      <c r="X139" s="217">
        <f t="shared" si="88"/>
        <v>0</v>
      </c>
      <c r="Y139" s="217">
        <f t="shared" si="89"/>
        <v>0</v>
      </c>
      <c r="Z139" s="252">
        <f t="shared" si="91"/>
        <v>0</v>
      </c>
    </row>
    <row r="140" spans="6:26" x14ac:dyDescent="0.25">
      <c r="F140" s="716"/>
      <c r="H140" s="217">
        <f t="shared" si="75"/>
        <v>0</v>
      </c>
      <c r="I140" s="217">
        <f t="shared" si="76"/>
        <v>0</v>
      </c>
      <c r="J140" s="217">
        <f t="shared" si="77"/>
        <v>0</v>
      </c>
      <c r="K140" s="217">
        <f t="shared" si="78"/>
        <v>0</v>
      </c>
      <c r="L140" s="217">
        <f t="shared" si="79"/>
        <v>0</v>
      </c>
      <c r="M140" s="217">
        <f t="shared" si="80"/>
        <v>0</v>
      </c>
      <c r="N140" s="217">
        <f t="shared" si="81"/>
        <v>0</v>
      </c>
      <c r="O140" s="217">
        <f t="shared" si="82"/>
        <v>0</v>
      </c>
      <c r="P140" s="217">
        <f t="shared" si="83"/>
        <v>0</v>
      </c>
      <c r="Q140" s="217">
        <f t="shared" si="84"/>
        <v>0</v>
      </c>
      <c r="R140" s="217">
        <f t="shared" si="85"/>
        <v>0</v>
      </c>
      <c r="S140" s="217">
        <f t="shared" si="86"/>
        <v>0</v>
      </c>
      <c r="U140" s="66">
        <f t="shared" si="90"/>
        <v>0</v>
      </c>
      <c r="W140" s="217">
        <f t="shared" si="87"/>
        <v>0</v>
      </c>
      <c r="X140" s="217">
        <f t="shared" si="88"/>
        <v>0</v>
      </c>
      <c r="Y140" s="217">
        <f t="shared" si="89"/>
        <v>0</v>
      </c>
      <c r="Z140" s="376">
        <f t="shared" ref="Z140" si="92">SUM(W140:Y140)</f>
        <v>0</v>
      </c>
    </row>
    <row r="141" spans="6:26" x14ac:dyDescent="0.25">
      <c r="F141" s="716"/>
      <c r="H141" s="57">
        <f>SUM(H123:H140)</f>
        <v>0</v>
      </c>
      <c r="I141" s="57">
        <f t="shared" ref="I141:S141" si="93">SUM(I123:I140)</f>
        <v>0</v>
      </c>
      <c r="J141" s="57">
        <f t="shared" si="93"/>
        <v>0</v>
      </c>
      <c r="K141" s="57">
        <f t="shared" si="93"/>
        <v>0</v>
      </c>
      <c r="L141" s="57">
        <f t="shared" si="93"/>
        <v>0</v>
      </c>
      <c r="M141" s="57">
        <f t="shared" si="93"/>
        <v>0</v>
      </c>
      <c r="N141" s="57">
        <f t="shared" si="93"/>
        <v>0</v>
      </c>
      <c r="O141" s="57">
        <f t="shared" si="93"/>
        <v>0</v>
      </c>
      <c r="P141" s="57">
        <f t="shared" si="93"/>
        <v>0</v>
      </c>
      <c r="Q141" s="57">
        <f t="shared" si="93"/>
        <v>0</v>
      </c>
      <c r="R141" s="57">
        <f t="shared" si="93"/>
        <v>0</v>
      </c>
      <c r="S141" s="57">
        <f t="shared" si="93"/>
        <v>0</v>
      </c>
      <c r="U141" s="57">
        <f>SUM(U123:U140)</f>
        <v>0</v>
      </c>
      <c r="W141" s="57">
        <f t="shared" ref="W141" si="94">SUM(W123:W140)</f>
        <v>0</v>
      </c>
      <c r="X141" s="57">
        <f t="shared" ref="X141" si="95">SUM(X123:X140)</f>
        <v>0</v>
      </c>
      <c r="Y141" s="57">
        <f t="shared" ref="Y141" si="96">SUM(Y123:Y140)</f>
        <v>0</v>
      </c>
      <c r="Z141" s="57">
        <f t="shared" ref="Z141" si="97">SUM(Z123:Z140)</f>
        <v>0</v>
      </c>
    </row>
    <row r="143" spans="6:26" ht="22.9" customHeight="1" x14ac:dyDescent="0.25">
      <c r="F143" s="717" t="s">
        <v>304</v>
      </c>
      <c r="H143" s="697" t="s">
        <v>318</v>
      </c>
      <c r="I143" s="697"/>
      <c r="J143" s="697"/>
      <c r="K143" s="697"/>
      <c r="L143" s="697"/>
      <c r="M143" s="697"/>
      <c r="N143" s="697"/>
      <c r="O143" s="697"/>
      <c r="P143" s="697"/>
      <c r="Q143" s="697"/>
      <c r="R143" s="697"/>
      <c r="S143" s="697"/>
      <c r="T143" s="697"/>
      <c r="W143" s="703" t="s">
        <v>92</v>
      </c>
      <c r="X143" s="703"/>
      <c r="Y143" s="703"/>
      <c r="Z143" s="710" t="s">
        <v>422</v>
      </c>
    </row>
    <row r="144" spans="6:26" ht="15.75" x14ac:dyDescent="0.25">
      <c r="F144" s="717"/>
      <c r="H144" s="51" t="s">
        <v>59</v>
      </c>
      <c r="I144" s="52" t="s">
        <v>60</v>
      </c>
      <c r="J144" s="51" t="s">
        <v>61</v>
      </c>
      <c r="K144" s="52" t="s">
        <v>62</v>
      </c>
      <c r="L144" s="51" t="s">
        <v>63</v>
      </c>
      <c r="M144" s="52" t="s">
        <v>64</v>
      </c>
      <c r="N144" s="51" t="s">
        <v>65</v>
      </c>
      <c r="O144" s="52" t="s">
        <v>66</v>
      </c>
      <c r="P144" s="51" t="s">
        <v>67</v>
      </c>
      <c r="Q144" s="52" t="s">
        <v>68</v>
      </c>
      <c r="R144" s="51" t="s">
        <v>69</v>
      </c>
      <c r="S144" s="52" t="s">
        <v>70</v>
      </c>
      <c r="U144" s="53" t="s">
        <v>71</v>
      </c>
      <c r="W144" s="51" t="s">
        <v>59</v>
      </c>
      <c r="X144" s="52" t="s">
        <v>60</v>
      </c>
      <c r="Y144" s="51" t="s">
        <v>61</v>
      </c>
      <c r="Z144" s="710"/>
    </row>
    <row r="145" spans="6:26" x14ac:dyDescent="0.25">
      <c r="F145" s="717"/>
      <c r="H145" s="216">
        <f t="shared" ref="H145:H154" si="98">IF($X$39&lt;=120,IF($X$39&lt;=90,IF($X$39&lt;=60,IF($X$39&lt;=30,IF($X$39&gt;=0,H39+(H39*$W$39/100),0),0),0),0),0)</f>
        <v>0</v>
      </c>
      <c r="I145" s="216">
        <f t="shared" ref="I145:I154" si="99">IF($X$39&lt;=120,IF($X$39&lt;=90,IF($X$39&lt;=60,IF($X$39&lt;=30,IF($X$39&gt;=0,I39+(I39*$W$39/100),0),H39+(H39*$W$39/100)),0),0),0)</f>
        <v>0</v>
      </c>
      <c r="J145" s="216">
        <f t="shared" ref="J145:J154" si="100">IF($X$39&lt;=120,IF($X$39&lt;=90,IF($X$39&lt;=60,IF($X$39&lt;=30,IF($X$39&gt;=0,J39+(J39*$W$39/100),0),I39+(I39*$W$39/100)),H39+(H39*$W$39/100)),0),0)</f>
        <v>0</v>
      </c>
      <c r="K145" s="216">
        <f t="shared" ref="K145:K154" si="101">IF($X$39&lt;=120,IF($X$39&lt;=90,IF($X$39&lt;=60,IF($X$39&lt;=30,IF($X$39&gt;=0,K39+(K39*$W$39/100),0),J39+(J39*$W$39/100)),I39+(I39*$W$39/100)),H39+(H39*$W$39/100)),0)</f>
        <v>0</v>
      </c>
      <c r="L145" s="216">
        <f t="shared" ref="L145:L154" si="102">IF($X$39&lt;=120,IF($X$39&lt;=90,IF($X$39&lt;=60,IF($X$39&lt;=30,IF($X$39&gt;=0,L39+(L39*$W$39/100),0),K39+(K39*$W$39/100)),J39+(J39*$W$39/100)),I39+(I39*$W$39/100)),0)</f>
        <v>0</v>
      </c>
      <c r="M145" s="216">
        <f t="shared" ref="M145:M154" si="103">IF($X$39&lt;=120,IF($X$39&lt;=90,IF($X$39&lt;=60,IF($X$39&lt;=30,IF($X$39&gt;=0,M39+(M39*$W$39/100),0),L39+(L39*$W$39/100)),K39+(K39*$W$39/100)),J39+(J39*$W$39/100)),0)</f>
        <v>0</v>
      </c>
      <c r="N145" s="216">
        <f t="shared" ref="N145:N154" si="104">IF($X$39&lt;=120,IF($X$39&lt;=90,IF($X$39&lt;=60,IF($X$39&lt;=30,IF($X$39&gt;=0,N39+(N39*$W$39/100),0),M39+(M39*$W$39/100)),L39+(L39*$W$39/100)),K39+(K39*$W$39/100)),0)</f>
        <v>0</v>
      </c>
      <c r="O145" s="216">
        <f t="shared" ref="O145:O154" si="105">IF($X$39&lt;=120,IF($X$39&lt;=90,IF($X$39&lt;=60,IF($X$39&lt;=30,IF($X$39&gt;=0,O39+(O39*$W$39/100),0),N39+(N39*$W$39/100)),M39+(M39*$W$39/100)),L39+(L39*$W$39/100)),0)</f>
        <v>0</v>
      </c>
      <c r="P145" s="216">
        <f t="shared" ref="P145:P154" si="106">IF($X$39&lt;=120,IF($X$39&lt;=90,IF($X$39&lt;=60,IF($X$39&lt;=30,IF($X$39&gt;=0,P39+(P39*$W$39/100),0),O39+(O39*$W$39/100)),N39+(N39*$W$39/100)),M39+(M39*$W$39/100)),0)</f>
        <v>0</v>
      </c>
      <c r="Q145" s="216">
        <f t="shared" ref="Q145:Q154" si="107">IF($X$39&lt;=120,IF($X$39&lt;=90,IF($X$39&lt;=60,IF($X$39&lt;=30,IF($X$39&gt;=0,Q39+(Q39*$W$39/100),0),P39+(P39*$W$39/100)),O39+(O39*$W$39/100)),N39+(N39*$W$39/100)),0)</f>
        <v>0</v>
      </c>
      <c r="R145" s="216">
        <f t="shared" ref="R145:R154" si="108">IF($X$39&lt;=120,IF($X$39&lt;=90,IF($X$39&lt;=60,IF($X$39&lt;=30,IF($X$39&gt;=0,R39+(R39*$W$39/100),0),Q39+(Q39*$W$39/100)),P39+(P39*$W$39/100)),O39+(O39*$W$39/100)),0)</f>
        <v>0</v>
      </c>
      <c r="S145" s="216">
        <f t="shared" ref="S145:S154" si="109">IF($X$39&lt;=120,IF($X$39&lt;=90,IF($X$39&lt;=60,IF($X$39&lt;=30,IF($X$39&gt;=0,S39+(S39*$W$39/100),0),R39+(R39*$W$39/100)),Q39+(Q39*$W$39/100)),P39+(P39*$W$39/100)),0)</f>
        <v>0</v>
      </c>
      <c r="U145" s="61">
        <f>SUM(H145:S145)</f>
        <v>0</v>
      </c>
      <c r="W145" s="216">
        <f t="shared" ref="W145:W154" si="110">IF($X$39&lt;=120,IF($X$39&lt;=90,IF($X$39&lt;=60,IF($X$39&lt;=30,IF($X$39&gt;=0,0,0),S39+(S39*$W$39/100)),R39+(R39*$W$39/100)),Q39+(Q39*$W$39/100)),0)</f>
        <v>0</v>
      </c>
      <c r="X145" s="216">
        <f t="shared" ref="X145:X154" si="111">IF($X$39&lt;=120,IF($X$39&lt;=90,IF($X$39&lt;=60,IF($X$39&lt;=30,IF($X$39&gt;=0,0,0),0),S39+(S39*$W$39/100)),R39+(R39*$W$39/100)),0)</f>
        <v>0</v>
      </c>
      <c r="Y145" s="216">
        <f t="shared" ref="Y145:Y154" si="112">IF($X$39&lt;=120,IF($X$39&lt;=90,IF($X$39&lt;=60,IF($X$39&lt;=30,IF($X$39&gt;=0,0,0),0),0),S39+(S39*$W$39/100)),0)</f>
        <v>0</v>
      </c>
      <c r="Z145" s="252">
        <f>SUM(W145:Y145)</f>
        <v>0</v>
      </c>
    </row>
    <row r="146" spans="6:26" x14ac:dyDescent="0.25">
      <c r="F146" s="717"/>
      <c r="H146" s="216">
        <f t="shared" si="98"/>
        <v>0</v>
      </c>
      <c r="I146" s="216">
        <f t="shared" si="99"/>
        <v>0</v>
      </c>
      <c r="J146" s="216">
        <f t="shared" si="100"/>
        <v>0</v>
      </c>
      <c r="K146" s="216">
        <f t="shared" si="101"/>
        <v>0</v>
      </c>
      <c r="L146" s="216">
        <f t="shared" si="102"/>
        <v>0</v>
      </c>
      <c r="M146" s="216">
        <f t="shared" si="103"/>
        <v>0</v>
      </c>
      <c r="N146" s="216">
        <f t="shared" si="104"/>
        <v>0</v>
      </c>
      <c r="O146" s="216">
        <f t="shared" si="105"/>
        <v>0</v>
      </c>
      <c r="P146" s="216">
        <f t="shared" si="106"/>
        <v>0</v>
      </c>
      <c r="Q146" s="216">
        <f t="shared" si="107"/>
        <v>0</v>
      </c>
      <c r="R146" s="216">
        <f t="shared" si="108"/>
        <v>0</v>
      </c>
      <c r="S146" s="216">
        <f t="shared" si="109"/>
        <v>0</v>
      </c>
      <c r="U146" s="61">
        <f t="shared" ref="U146:U151" si="113">SUM(H146:S146)</f>
        <v>0</v>
      </c>
      <c r="W146" s="216">
        <f t="shared" si="110"/>
        <v>0</v>
      </c>
      <c r="X146" s="216">
        <f t="shared" si="111"/>
        <v>0</v>
      </c>
      <c r="Y146" s="216">
        <f t="shared" si="112"/>
        <v>0</v>
      </c>
      <c r="Z146" s="252">
        <f t="shared" ref="Z146:Z154" si="114">SUM(W146:Y146)</f>
        <v>0</v>
      </c>
    </row>
    <row r="147" spans="6:26" x14ac:dyDescent="0.25">
      <c r="F147" s="717"/>
      <c r="H147" s="216">
        <f t="shared" si="98"/>
        <v>0</v>
      </c>
      <c r="I147" s="216">
        <f t="shared" si="99"/>
        <v>0</v>
      </c>
      <c r="J147" s="216">
        <f t="shared" si="100"/>
        <v>0</v>
      </c>
      <c r="K147" s="216">
        <f t="shared" si="101"/>
        <v>0</v>
      </c>
      <c r="L147" s="216">
        <f t="shared" si="102"/>
        <v>0</v>
      </c>
      <c r="M147" s="216">
        <f t="shared" si="103"/>
        <v>0</v>
      </c>
      <c r="N147" s="216">
        <f t="shared" si="104"/>
        <v>0</v>
      </c>
      <c r="O147" s="216">
        <f t="shared" si="105"/>
        <v>0</v>
      </c>
      <c r="P147" s="216">
        <f t="shared" si="106"/>
        <v>0</v>
      </c>
      <c r="Q147" s="216">
        <f t="shared" si="107"/>
        <v>0</v>
      </c>
      <c r="R147" s="216">
        <f t="shared" si="108"/>
        <v>0</v>
      </c>
      <c r="S147" s="216">
        <f t="shared" si="109"/>
        <v>0</v>
      </c>
      <c r="U147" s="61">
        <f t="shared" si="113"/>
        <v>0</v>
      </c>
      <c r="W147" s="216">
        <f t="shared" si="110"/>
        <v>0</v>
      </c>
      <c r="X147" s="216">
        <f t="shared" si="111"/>
        <v>0</v>
      </c>
      <c r="Y147" s="216">
        <f t="shared" si="112"/>
        <v>0</v>
      </c>
      <c r="Z147" s="252">
        <f t="shared" si="114"/>
        <v>0</v>
      </c>
    </row>
    <row r="148" spans="6:26" x14ac:dyDescent="0.25">
      <c r="F148" s="717"/>
      <c r="H148" s="216">
        <f t="shared" si="98"/>
        <v>0</v>
      </c>
      <c r="I148" s="216">
        <f t="shared" si="99"/>
        <v>0</v>
      </c>
      <c r="J148" s="216">
        <f t="shared" si="100"/>
        <v>0</v>
      </c>
      <c r="K148" s="216">
        <f t="shared" si="101"/>
        <v>0</v>
      </c>
      <c r="L148" s="216">
        <f t="shared" si="102"/>
        <v>0</v>
      </c>
      <c r="M148" s="216">
        <f t="shared" si="103"/>
        <v>0</v>
      </c>
      <c r="N148" s="216">
        <f t="shared" si="104"/>
        <v>0</v>
      </c>
      <c r="O148" s="216">
        <f t="shared" si="105"/>
        <v>0</v>
      </c>
      <c r="P148" s="216">
        <f t="shared" si="106"/>
        <v>0</v>
      </c>
      <c r="Q148" s="216">
        <f t="shared" si="107"/>
        <v>0</v>
      </c>
      <c r="R148" s="216">
        <f t="shared" si="108"/>
        <v>0</v>
      </c>
      <c r="S148" s="216">
        <f t="shared" si="109"/>
        <v>0</v>
      </c>
      <c r="U148" s="61">
        <f t="shared" si="113"/>
        <v>0</v>
      </c>
      <c r="W148" s="216">
        <f t="shared" si="110"/>
        <v>0</v>
      </c>
      <c r="X148" s="216">
        <f t="shared" si="111"/>
        <v>0</v>
      </c>
      <c r="Y148" s="216">
        <f t="shared" si="112"/>
        <v>0</v>
      </c>
      <c r="Z148" s="252">
        <f t="shared" si="114"/>
        <v>0</v>
      </c>
    </row>
    <row r="149" spans="6:26" x14ac:dyDescent="0.25">
      <c r="F149" s="717"/>
      <c r="H149" s="216">
        <f t="shared" si="98"/>
        <v>0</v>
      </c>
      <c r="I149" s="216">
        <f t="shared" si="99"/>
        <v>0</v>
      </c>
      <c r="J149" s="216">
        <f t="shared" si="100"/>
        <v>0</v>
      </c>
      <c r="K149" s="216">
        <f t="shared" si="101"/>
        <v>0</v>
      </c>
      <c r="L149" s="216">
        <f t="shared" si="102"/>
        <v>0</v>
      </c>
      <c r="M149" s="216">
        <f t="shared" si="103"/>
        <v>0</v>
      </c>
      <c r="N149" s="216">
        <f t="shared" si="104"/>
        <v>0</v>
      </c>
      <c r="O149" s="216">
        <f t="shared" si="105"/>
        <v>0</v>
      </c>
      <c r="P149" s="216">
        <f t="shared" si="106"/>
        <v>0</v>
      </c>
      <c r="Q149" s="216">
        <f t="shared" si="107"/>
        <v>0</v>
      </c>
      <c r="R149" s="216">
        <f t="shared" si="108"/>
        <v>0</v>
      </c>
      <c r="S149" s="216">
        <f t="shared" si="109"/>
        <v>0</v>
      </c>
      <c r="U149" s="61">
        <f t="shared" si="113"/>
        <v>0</v>
      </c>
      <c r="W149" s="216">
        <f t="shared" si="110"/>
        <v>0</v>
      </c>
      <c r="X149" s="216">
        <f t="shared" si="111"/>
        <v>0</v>
      </c>
      <c r="Y149" s="216">
        <f t="shared" si="112"/>
        <v>0</v>
      </c>
      <c r="Z149" s="252">
        <f t="shared" si="114"/>
        <v>0</v>
      </c>
    </row>
    <row r="150" spans="6:26" x14ac:dyDescent="0.25">
      <c r="F150" s="717"/>
      <c r="H150" s="216">
        <f t="shared" si="98"/>
        <v>0</v>
      </c>
      <c r="I150" s="216">
        <f t="shared" si="99"/>
        <v>0</v>
      </c>
      <c r="J150" s="216">
        <f t="shared" si="100"/>
        <v>0</v>
      </c>
      <c r="K150" s="216">
        <f t="shared" si="101"/>
        <v>0</v>
      </c>
      <c r="L150" s="216">
        <f t="shared" si="102"/>
        <v>0</v>
      </c>
      <c r="M150" s="216">
        <f t="shared" si="103"/>
        <v>0</v>
      </c>
      <c r="N150" s="216">
        <f t="shared" si="104"/>
        <v>0</v>
      </c>
      <c r="O150" s="216">
        <f t="shared" si="105"/>
        <v>0</v>
      </c>
      <c r="P150" s="216">
        <f t="shared" si="106"/>
        <v>0</v>
      </c>
      <c r="Q150" s="216">
        <f t="shared" si="107"/>
        <v>0</v>
      </c>
      <c r="R150" s="216">
        <f t="shared" si="108"/>
        <v>0</v>
      </c>
      <c r="S150" s="216">
        <f t="shared" si="109"/>
        <v>0</v>
      </c>
      <c r="U150" s="61">
        <f t="shared" si="113"/>
        <v>0</v>
      </c>
      <c r="W150" s="216">
        <f t="shared" si="110"/>
        <v>0</v>
      </c>
      <c r="X150" s="216">
        <f t="shared" si="111"/>
        <v>0</v>
      </c>
      <c r="Y150" s="216">
        <f t="shared" si="112"/>
        <v>0</v>
      </c>
      <c r="Z150" s="252">
        <f t="shared" si="114"/>
        <v>0</v>
      </c>
    </row>
    <row r="151" spans="6:26" x14ac:dyDescent="0.25">
      <c r="F151" s="717"/>
      <c r="H151" s="216">
        <f t="shared" si="98"/>
        <v>0</v>
      </c>
      <c r="I151" s="216">
        <f t="shared" si="99"/>
        <v>0</v>
      </c>
      <c r="J151" s="216">
        <f t="shared" si="100"/>
        <v>0</v>
      </c>
      <c r="K151" s="216">
        <f t="shared" si="101"/>
        <v>0</v>
      </c>
      <c r="L151" s="216">
        <f t="shared" si="102"/>
        <v>0</v>
      </c>
      <c r="M151" s="216">
        <f t="shared" si="103"/>
        <v>0</v>
      </c>
      <c r="N151" s="216">
        <f t="shared" si="104"/>
        <v>0</v>
      </c>
      <c r="O151" s="216">
        <f t="shared" si="105"/>
        <v>0</v>
      </c>
      <c r="P151" s="216">
        <f t="shared" si="106"/>
        <v>0</v>
      </c>
      <c r="Q151" s="216">
        <f t="shared" si="107"/>
        <v>0</v>
      </c>
      <c r="R151" s="216">
        <f t="shared" si="108"/>
        <v>0</v>
      </c>
      <c r="S151" s="216">
        <f t="shared" si="109"/>
        <v>0</v>
      </c>
      <c r="U151" s="61">
        <f t="shared" si="113"/>
        <v>0</v>
      </c>
      <c r="W151" s="216">
        <f t="shared" si="110"/>
        <v>0</v>
      </c>
      <c r="X151" s="216">
        <f t="shared" si="111"/>
        <v>0</v>
      </c>
      <c r="Y151" s="216">
        <f t="shared" si="112"/>
        <v>0</v>
      </c>
      <c r="Z151" s="252">
        <f t="shared" si="114"/>
        <v>0</v>
      </c>
    </row>
    <row r="152" spans="6:26" x14ac:dyDescent="0.25">
      <c r="F152" s="717"/>
      <c r="H152" s="216">
        <f t="shared" si="98"/>
        <v>0</v>
      </c>
      <c r="I152" s="216">
        <f t="shared" si="99"/>
        <v>0</v>
      </c>
      <c r="J152" s="216">
        <f t="shared" si="100"/>
        <v>0</v>
      </c>
      <c r="K152" s="216">
        <f t="shared" si="101"/>
        <v>0</v>
      </c>
      <c r="L152" s="216">
        <f t="shared" si="102"/>
        <v>0</v>
      </c>
      <c r="M152" s="216">
        <f t="shared" si="103"/>
        <v>0</v>
      </c>
      <c r="N152" s="216">
        <f t="shared" si="104"/>
        <v>0</v>
      </c>
      <c r="O152" s="216">
        <f t="shared" si="105"/>
        <v>0</v>
      </c>
      <c r="P152" s="216">
        <f t="shared" si="106"/>
        <v>0</v>
      </c>
      <c r="Q152" s="216">
        <f t="shared" si="107"/>
        <v>0</v>
      </c>
      <c r="R152" s="216">
        <f t="shared" si="108"/>
        <v>0</v>
      </c>
      <c r="S152" s="216">
        <f t="shared" si="109"/>
        <v>0</v>
      </c>
      <c r="U152" s="61">
        <f>SUM(H152:S152)</f>
        <v>0</v>
      </c>
      <c r="W152" s="216">
        <f t="shared" si="110"/>
        <v>0</v>
      </c>
      <c r="X152" s="216">
        <f t="shared" si="111"/>
        <v>0</v>
      </c>
      <c r="Y152" s="216">
        <f t="shared" si="112"/>
        <v>0</v>
      </c>
      <c r="Z152" s="252">
        <f t="shared" si="114"/>
        <v>0</v>
      </c>
    </row>
    <row r="153" spans="6:26" x14ac:dyDescent="0.25">
      <c r="F153" s="717"/>
      <c r="H153" s="216">
        <f t="shared" si="98"/>
        <v>0</v>
      </c>
      <c r="I153" s="216">
        <f t="shared" si="99"/>
        <v>0</v>
      </c>
      <c r="J153" s="216">
        <f t="shared" si="100"/>
        <v>0</v>
      </c>
      <c r="K153" s="216">
        <f t="shared" si="101"/>
        <v>0</v>
      </c>
      <c r="L153" s="216">
        <f t="shared" si="102"/>
        <v>0</v>
      </c>
      <c r="M153" s="216">
        <f t="shared" si="103"/>
        <v>0</v>
      </c>
      <c r="N153" s="216">
        <f t="shared" si="104"/>
        <v>0</v>
      </c>
      <c r="O153" s="216">
        <f t="shared" si="105"/>
        <v>0</v>
      </c>
      <c r="P153" s="216">
        <f t="shared" si="106"/>
        <v>0</v>
      </c>
      <c r="Q153" s="216">
        <f t="shared" si="107"/>
        <v>0</v>
      </c>
      <c r="R153" s="216">
        <f t="shared" si="108"/>
        <v>0</v>
      </c>
      <c r="S153" s="216">
        <f t="shared" si="109"/>
        <v>0</v>
      </c>
      <c r="U153" s="61">
        <f>SUM(H153:S153)</f>
        <v>0</v>
      </c>
      <c r="W153" s="216">
        <f t="shared" si="110"/>
        <v>0</v>
      </c>
      <c r="X153" s="216">
        <f t="shared" si="111"/>
        <v>0</v>
      </c>
      <c r="Y153" s="216">
        <f t="shared" si="112"/>
        <v>0</v>
      </c>
      <c r="Z153" s="252">
        <f t="shared" si="114"/>
        <v>0</v>
      </c>
    </row>
    <row r="154" spans="6:26" x14ac:dyDescent="0.25">
      <c r="F154" s="717"/>
      <c r="H154" s="216">
        <f t="shared" si="98"/>
        <v>0</v>
      </c>
      <c r="I154" s="216">
        <f t="shared" si="99"/>
        <v>0</v>
      </c>
      <c r="J154" s="216">
        <f t="shared" si="100"/>
        <v>0</v>
      </c>
      <c r="K154" s="216">
        <f t="shared" si="101"/>
        <v>0</v>
      </c>
      <c r="L154" s="216">
        <f t="shared" si="102"/>
        <v>0</v>
      </c>
      <c r="M154" s="216">
        <f t="shared" si="103"/>
        <v>0</v>
      </c>
      <c r="N154" s="216">
        <f t="shared" si="104"/>
        <v>0</v>
      </c>
      <c r="O154" s="216">
        <f t="shared" si="105"/>
        <v>0</v>
      </c>
      <c r="P154" s="216">
        <f t="shared" si="106"/>
        <v>0</v>
      </c>
      <c r="Q154" s="216">
        <f t="shared" si="107"/>
        <v>0</v>
      </c>
      <c r="R154" s="216">
        <f t="shared" si="108"/>
        <v>0</v>
      </c>
      <c r="S154" s="216">
        <f t="shared" si="109"/>
        <v>0</v>
      </c>
      <c r="U154" s="61">
        <f>SUM(H154:S154)</f>
        <v>0</v>
      </c>
      <c r="W154" s="216">
        <f t="shared" si="110"/>
        <v>0</v>
      </c>
      <c r="X154" s="216">
        <f t="shared" si="111"/>
        <v>0</v>
      </c>
      <c r="Y154" s="216">
        <f t="shared" si="112"/>
        <v>0</v>
      </c>
      <c r="Z154" s="252">
        <f t="shared" si="114"/>
        <v>0</v>
      </c>
    </row>
    <row r="155" spans="6:26" x14ac:dyDescent="0.25">
      <c r="F155" s="717"/>
      <c r="H155" s="57">
        <f>SUM(H145:H154)</f>
        <v>0</v>
      </c>
      <c r="I155" s="57">
        <f t="shared" ref="I155" si="115">SUM(I145:I154)</f>
        <v>0</v>
      </c>
      <c r="J155" s="57">
        <f t="shared" ref="J155" si="116">SUM(J145:J154)</f>
        <v>0</v>
      </c>
      <c r="K155" s="57">
        <f t="shared" ref="K155" si="117">SUM(K145:K154)</f>
        <v>0</v>
      </c>
      <c r="L155" s="57">
        <f t="shared" ref="L155" si="118">SUM(L145:L154)</f>
        <v>0</v>
      </c>
      <c r="M155" s="57">
        <f t="shared" ref="M155" si="119">SUM(M145:M154)</f>
        <v>0</v>
      </c>
      <c r="N155" s="57">
        <f t="shared" ref="N155" si="120">SUM(N145:N154)</f>
        <v>0</v>
      </c>
      <c r="O155" s="57">
        <f t="shared" ref="O155" si="121">SUM(O145:O154)</f>
        <v>0</v>
      </c>
      <c r="P155" s="57">
        <f t="shared" ref="P155" si="122">SUM(P145:P154)</f>
        <v>0</v>
      </c>
      <c r="Q155" s="57">
        <f t="shared" ref="Q155" si="123">SUM(Q145:Q154)</f>
        <v>0</v>
      </c>
      <c r="R155" s="57">
        <f t="shared" ref="R155" si="124">SUM(R145:R154)</f>
        <v>0</v>
      </c>
      <c r="S155" s="57">
        <f t="shared" ref="S155" si="125">SUM(S145:S154)</f>
        <v>0</v>
      </c>
      <c r="U155" s="57">
        <f>SUM(U145:U154)</f>
        <v>0</v>
      </c>
      <c r="W155" s="57">
        <f t="shared" ref="W155" si="126">SUM(W145:W154)</f>
        <v>0</v>
      </c>
      <c r="X155" s="57">
        <f t="shared" ref="X155" si="127">SUM(X145:X154)</f>
        <v>0</v>
      </c>
      <c r="Y155" s="57">
        <f t="shared" ref="Y155" si="128">SUM(Y145:Y154)</f>
        <v>0</v>
      </c>
      <c r="Z155" s="55">
        <f>SUM(Z145:Z154)</f>
        <v>0</v>
      </c>
    </row>
    <row r="156" spans="6:26" x14ac:dyDescent="0.25">
      <c r="F156" s="717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62"/>
      <c r="S156" s="62"/>
      <c r="T156" s="63"/>
      <c r="U156" s="64"/>
      <c r="V156" s="62"/>
      <c r="W156" s="62"/>
      <c r="X156" s="62"/>
    </row>
    <row r="157" spans="6:26" ht="22.15" customHeight="1" x14ac:dyDescent="0.25">
      <c r="F157" s="717"/>
      <c r="H157" s="695" t="s">
        <v>319</v>
      </c>
      <c r="I157" s="695"/>
      <c r="J157" s="695"/>
      <c r="K157" s="695"/>
      <c r="L157" s="695"/>
      <c r="M157" s="695"/>
      <c r="N157" s="695"/>
      <c r="O157" s="695"/>
      <c r="P157" s="695"/>
      <c r="Q157" s="695"/>
      <c r="R157" s="695"/>
      <c r="S157" s="695"/>
      <c r="T157" s="695"/>
      <c r="V157" s="62"/>
      <c r="W157" s="696" t="s">
        <v>92</v>
      </c>
      <c r="X157" s="696"/>
      <c r="Y157" s="696"/>
      <c r="Z157" s="710" t="s">
        <v>422</v>
      </c>
    </row>
    <row r="158" spans="6:26" ht="15.75" x14ac:dyDescent="0.25">
      <c r="F158" s="717"/>
      <c r="H158" s="51" t="s">
        <v>59</v>
      </c>
      <c r="I158" s="52" t="s">
        <v>60</v>
      </c>
      <c r="J158" s="51" t="s">
        <v>61</v>
      </c>
      <c r="K158" s="52" t="s">
        <v>62</v>
      </c>
      <c r="L158" s="51" t="s">
        <v>63</v>
      </c>
      <c r="M158" s="52" t="s">
        <v>64</v>
      </c>
      <c r="N158" s="51" t="s">
        <v>65</v>
      </c>
      <c r="O158" s="52" t="s">
        <v>66</v>
      </c>
      <c r="P158" s="51" t="s">
        <v>67</v>
      </c>
      <c r="Q158" s="52" t="s">
        <v>68</v>
      </c>
      <c r="R158" s="51" t="s">
        <v>69</v>
      </c>
      <c r="S158" s="52" t="s">
        <v>70</v>
      </c>
      <c r="U158" s="53" t="s">
        <v>71</v>
      </c>
      <c r="W158" s="51" t="s">
        <v>59</v>
      </c>
      <c r="X158" s="52" t="s">
        <v>60</v>
      </c>
      <c r="Y158" s="51" t="s">
        <v>61</v>
      </c>
      <c r="Z158" s="710"/>
    </row>
    <row r="159" spans="6:26" x14ac:dyDescent="0.25">
      <c r="F159" s="717"/>
      <c r="H159" s="217">
        <f t="shared" ref="H159:H176" si="129">IF($X$52&lt;=120,IF($X$52&lt;=90,IF($X$52&lt;=60,IF($X$52&lt;=30,IF($X$52&gt;=0,H52+(H52*$W$52/100),0),0),0),0),0)</f>
        <v>0</v>
      </c>
      <c r="I159" s="217">
        <f t="shared" ref="I159:I176" si="130">IF($X$52&lt;=120,IF($X$52&lt;=90,IF($X$52&lt;=60,IF($X$52&lt;=30,IF($X$52&gt;=0,I52+(I52*$W$52/100),0),H52+(H52*$W$52/100)),0),0),0)</f>
        <v>0</v>
      </c>
      <c r="J159" s="217">
        <f t="shared" ref="J159:J176" si="131">IF($X$52&lt;=120,IF($X$52&lt;=90,IF($X$52&lt;=60,IF($X$52&lt;=30,IF($X$52&gt;=0,J52+(J52*$W$52/100),0),I52+(I52*$W$52/100)),H52+(H52*$W$52/100)),0),0)</f>
        <v>0</v>
      </c>
      <c r="K159" s="217">
        <f t="shared" ref="K159:K176" si="132">IF($X$52&lt;=120,IF($X$52&lt;=90,IF($X$52&lt;=60,IF($X$52&lt;=30,IF($X$52&gt;=0,K52+(K52*$W$52/100),0),J52+(J52*$W$52/100)),I52+(I52*$W$52/100)),H52+(H52*$W$52/100)),0)</f>
        <v>0</v>
      </c>
      <c r="L159" s="217">
        <f t="shared" ref="L159:L176" si="133">IF($X$52&lt;=120,IF($X$52&lt;=90,IF($X$52&lt;=60,IF($X$52&lt;=30,IF($X$52&gt;=0,L52+(L52*$W$52/100),0),K52+(K52*$W$52/100)),J52+(J52*$W$52/100)),I52+(I52*$W$52/100)),0)</f>
        <v>0</v>
      </c>
      <c r="M159" s="217">
        <f t="shared" ref="M159:M176" si="134">IF($X$52&lt;=120,IF($X$52&lt;=90,IF($X$52&lt;=60,IF($X$52&lt;=30,IF($X$52&gt;=0,M52+(M52*$W$52/100),0),L52+(L52*$W$52/100)),K52+(K52*$W$52/100)),J52+(J52*$W$52/100)),0)</f>
        <v>0</v>
      </c>
      <c r="N159" s="217">
        <f t="shared" ref="N159:N176" si="135">IF($X$52&lt;=120,IF($X$52&lt;=90,IF($X$52&lt;=60,IF($X$52&lt;=30,IF($X$52&gt;=0,N52+(N52*$W$52/100),0),M52+(M52*$W$52/100)),L52+(L52*$W$52/100)),K52+(K52*$W$52/100)),0)</f>
        <v>0</v>
      </c>
      <c r="O159" s="217">
        <f t="shared" ref="O159:O176" si="136">IF($X$52&lt;=120,IF($X$52&lt;=90,IF($X$52&lt;=60,IF($X$52&lt;=30,IF($X$52&gt;=0,O52+(O52*$W$52/100),0),N52+(N52*$W$52/100)),M52+(M52*$W$52/100)),L52+(L52*$W$52/100)),0)</f>
        <v>0</v>
      </c>
      <c r="P159" s="217">
        <f t="shared" ref="P159:P176" si="137">IF($X$52&lt;=120,IF($X$52&lt;=90,IF($X$52&lt;=60,IF($X$52&lt;=30,IF($X$52&gt;=0,P52+(P52*$W$52/100),0),O52+(O52*$W$52/100)),N52+(N52*$W$52/100)),M52+(M52*$W$52/100)),0)</f>
        <v>0</v>
      </c>
      <c r="Q159" s="217">
        <f t="shared" ref="Q159:Q176" si="138">IF($X$52&lt;=120,IF($X$52&lt;=90,IF($X$52&lt;=60,IF($X$52&lt;=30,IF($X$52&gt;=0,Q52+(Q52*$W$52/100),0),P52+(P52*$W$52/100)),O52+(O52*$W$52/100)),N52+(N52*$W$52/100)),0)</f>
        <v>0</v>
      </c>
      <c r="R159" s="217">
        <f t="shared" ref="R159:R176" si="139">IF($X$52&lt;=120,IF($X$52&lt;=90,IF($X$52&lt;=60,IF($X$52&lt;=30,IF($X$52&gt;=0,R52+(R52*$W$52/100),0),Q52+(Q52*$W$52/100)),P52+(P52*$W$52/100)),O52+(O52*$W$52/100)),0)</f>
        <v>0</v>
      </c>
      <c r="S159" s="217">
        <f t="shared" ref="S159:S176" si="140">IF($X$52&lt;=120,IF($X$52&lt;=90,IF($X$52&lt;=60,IF($X$52&lt;=30,IF($X$52&gt;=0,S52+(S52*$W$52/100),0),R52+(R52*$W$52/100)),Q52+(Q52*$W$52/100)),P52+(P52*$W$52/100)),0)</f>
        <v>0</v>
      </c>
      <c r="U159" s="66">
        <f>SUM(H159:S159)</f>
        <v>0</v>
      </c>
      <c r="W159" s="217">
        <f t="shared" ref="W159:W176" si="141">IF($X$52&lt;=120,IF($X$52&lt;=90,IF($X$52&lt;=60,IF($X$52&lt;=30,IF($X$52&gt;=0,0,0),S52+(S52*$W$52/100)),R52+(R52*$W$52/100)),Q52+(Q52*$W$52/100)),0)</f>
        <v>0</v>
      </c>
      <c r="X159" s="217">
        <f t="shared" ref="X159:X176" si="142">IF($X$52&lt;=120,IF($X$52&lt;=90,IF($X$52&lt;=60,IF($X$52&lt;=30,IF($X$52&gt;=0,0,0),0),S52+(S52*$W$52/100)),R52+(R52*$W$52/100)),0)</f>
        <v>0</v>
      </c>
      <c r="Y159" s="217">
        <f t="shared" ref="Y159:Y176" si="143">IF($X$52&lt;=120,IF($X$52&lt;=90,IF($X$52&lt;=60,IF($X$52&lt;=30,IF($X$52&gt;=0,0,0),0),0),S52+(S52*$W$52/100)),0)</f>
        <v>0</v>
      </c>
      <c r="Z159" s="252">
        <f>SUM(W159:Y159)</f>
        <v>0</v>
      </c>
    </row>
    <row r="160" spans="6:26" x14ac:dyDescent="0.25">
      <c r="F160" s="717"/>
      <c r="H160" s="217">
        <f t="shared" si="129"/>
        <v>0</v>
      </c>
      <c r="I160" s="217">
        <f t="shared" si="130"/>
        <v>0</v>
      </c>
      <c r="J160" s="217">
        <f t="shared" si="131"/>
        <v>0</v>
      </c>
      <c r="K160" s="217">
        <f t="shared" si="132"/>
        <v>0</v>
      </c>
      <c r="L160" s="217">
        <f t="shared" si="133"/>
        <v>0</v>
      </c>
      <c r="M160" s="217">
        <f t="shared" si="134"/>
        <v>0</v>
      </c>
      <c r="N160" s="217">
        <f t="shared" si="135"/>
        <v>0</v>
      </c>
      <c r="O160" s="217">
        <f t="shared" si="136"/>
        <v>0</v>
      </c>
      <c r="P160" s="217">
        <f t="shared" si="137"/>
        <v>0</v>
      </c>
      <c r="Q160" s="217">
        <f t="shared" si="138"/>
        <v>0</v>
      </c>
      <c r="R160" s="217">
        <f t="shared" si="139"/>
        <v>0</v>
      </c>
      <c r="S160" s="217">
        <f t="shared" si="140"/>
        <v>0</v>
      </c>
      <c r="U160" s="66">
        <f t="shared" ref="U160:U175" si="144">SUM(H160:S160)</f>
        <v>0</v>
      </c>
      <c r="W160" s="217">
        <f t="shared" si="141"/>
        <v>0</v>
      </c>
      <c r="X160" s="217">
        <f t="shared" si="142"/>
        <v>0</v>
      </c>
      <c r="Y160" s="217">
        <f t="shared" si="143"/>
        <v>0</v>
      </c>
      <c r="Z160" s="252">
        <f t="shared" ref="Z160:Z176" si="145">SUM(W160:Y160)</f>
        <v>0</v>
      </c>
    </row>
    <row r="161" spans="6:26" x14ac:dyDescent="0.25">
      <c r="F161" s="717"/>
      <c r="H161" s="217">
        <f t="shared" si="129"/>
        <v>0</v>
      </c>
      <c r="I161" s="217">
        <f t="shared" si="130"/>
        <v>0</v>
      </c>
      <c r="J161" s="217">
        <f t="shared" si="131"/>
        <v>0</v>
      </c>
      <c r="K161" s="217">
        <f t="shared" si="132"/>
        <v>0</v>
      </c>
      <c r="L161" s="217">
        <f t="shared" si="133"/>
        <v>0</v>
      </c>
      <c r="M161" s="217">
        <f t="shared" si="134"/>
        <v>0</v>
      </c>
      <c r="N161" s="217">
        <f t="shared" si="135"/>
        <v>0</v>
      </c>
      <c r="O161" s="217">
        <f t="shared" si="136"/>
        <v>0</v>
      </c>
      <c r="P161" s="217">
        <f t="shared" si="137"/>
        <v>0</v>
      </c>
      <c r="Q161" s="217">
        <f t="shared" si="138"/>
        <v>0</v>
      </c>
      <c r="R161" s="217">
        <f t="shared" si="139"/>
        <v>0</v>
      </c>
      <c r="S161" s="217">
        <f t="shared" si="140"/>
        <v>0</v>
      </c>
      <c r="U161" s="66">
        <f t="shared" si="144"/>
        <v>0</v>
      </c>
      <c r="W161" s="217">
        <f t="shared" si="141"/>
        <v>0</v>
      </c>
      <c r="X161" s="217">
        <f t="shared" si="142"/>
        <v>0</v>
      </c>
      <c r="Y161" s="217">
        <f t="shared" si="143"/>
        <v>0</v>
      </c>
      <c r="Z161" s="252">
        <f t="shared" si="145"/>
        <v>0</v>
      </c>
    </row>
    <row r="162" spans="6:26" x14ac:dyDescent="0.25">
      <c r="F162" s="717"/>
      <c r="H162" s="217">
        <f t="shared" si="129"/>
        <v>0</v>
      </c>
      <c r="I162" s="217">
        <f t="shared" si="130"/>
        <v>0</v>
      </c>
      <c r="J162" s="217">
        <f t="shared" si="131"/>
        <v>0</v>
      </c>
      <c r="K162" s="217">
        <f t="shared" si="132"/>
        <v>0</v>
      </c>
      <c r="L162" s="217">
        <f t="shared" si="133"/>
        <v>0</v>
      </c>
      <c r="M162" s="217">
        <f t="shared" si="134"/>
        <v>0</v>
      </c>
      <c r="N162" s="217">
        <f t="shared" si="135"/>
        <v>0</v>
      </c>
      <c r="O162" s="217">
        <f t="shared" si="136"/>
        <v>0</v>
      </c>
      <c r="P162" s="217">
        <f t="shared" si="137"/>
        <v>0</v>
      </c>
      <c r="Q162" s="217">
        <f t="shared" si="138"/>
        <v>0</v>
      </c>
      <c r="R162" s="217">
        <f t="shared" si="139"/>
        <v>0</v>
      </c>
      <c r="S162" s="217">
        <f t="shared" si="140"/>
        <v>0</v>
      </c>
      <c r="U162" s="66">
        <f t="shared" si="144"/>
        <v>0</v>
      </c>
      <c r="W162" s="217">
        <f t="shared" si="141"/>
        <v>0</v>
      </c>
      <c r="X162" s="217">
        <f t="shared" si="142"/>
        <v>0</v>
      </c>
      <c r="Y162" s="217">
        <f t="shared" si="143"/>
        <v>0</v>
      </c>
      <c r="Z162" s="252">
        <f t="shared" si="145"/>
        <v>0</v>
      </c>
    </row>
    <row r="163" spans="6:26" x14ac:dyDescent="0.25">
      <c r="F163" s="717"/>
      <c r="H163" s="217">
        <f t="shared" si="129"/>
        <v>0</v>
      </c>
      <c r="I163" s="217">
        <f t="shared" si="130"/>
        <v>0</v>
      </c>
      <c r="J163" s="217">
        <f t="shared" si="131"/>
        <v>0</v>
      </c>
      <c r="K163" s="217">
        <f t="shared" si="132"/>
        <v>0</v>
      </c>
      <c r="L163" s="217">
        <f t="shared" si="133"/>
        <v>0</v>
      </c>
      <c r="M163" s="217">
        <f t="shared" si="134"/>
        <v>0</v>
      </c>
      <c r="N163" s="217">
        <f t="shared" si="135"/>
        <v>0</v>
      </c>
      <c r="O163" s="217">
        <f t="shared" si="136"/>
        <v>0</v>
      </c>
      <c r="P163" s="217">
        <f t="shared" si="137"/>
        <v>0</v>
      </c>
      <c r="Q163" s="217">
        <f t="shared" si="138"/>
        <v>0</v>
      </c>
      <c r="R163" s="217">
        <f t="shared" si="139"/>
        <v>0</v>
      </c>
      <c r="S163" s="217">
        <f t="shared" si="140"/>
        <v>0</v>
      </c>
      <c r="U163" s="66">
        <f t="shared" si="144"/>
        <v>0</v>
      </c>
      <c r="W163" s="217">
        <f t="shared" si="141"/>
        <v>0</v>
      </c>
      <c r="X163" s="217">
        <f t="shared" si="142"/>
        <v>0</v>
      </c>
      <c r="Y163" s="217">
        <f t="shared" si="143"/>
        <v>0</v>
      </c>
      <c r="Z163" s="252">
        <f t="shared" si="145"/>
        <v>0</v>
      </c>
    </row>
    <row r="164" spans="6:26" x14ac:dyDescent="0.25">
      <c r="F164" s="717"/>
      <c r="H164" s="217">
        <f t="shared" si="129"/>
        <v>0</v>
      </c>
      <c r="I164" s="217">
        <f t="shared" si="130"/>
        <v>0</v>
      </c>
      <c r="J164" s="217">
        <f t="shared" si="131"/>
        <v>0</v>
      </c>
      <c r="K164" s="217">
        <f t="shared" si="132"/>
        <v>0</v>
      </c>
      <c r="L164" s="217">
        <f t="shared" si="133"/>
        <v>0</v>
      </c>
      <c r="M164" s="217">
        <f t="shared" si="134"/>
        <v>0</v>
      </c>
      <c r="N164" s="217">
        <f t="shared" si="135"/>
        <v>0</v>
      </c>
      <c r="O164" s="217">
        <f t="shared" si="136"/>
        <v>0</v>
      </c>
      <c r="P164" s="217">
        <f t="shared" si="137"/>
        <v>0</v>
      </c>
      <c r="Q164" s="217">
        <f t="shared" si="138"/>
        <v>0</v>
      </c>
      <c r="R164" s="217">
        <f t="shared" si="139"/>
        <v>0</v>
      </c>
      <c r="S164" s="217">
        <f t="shared" si="140"/>
        <v>0</v>
      </c>
      <c r="U164" s="66">
        <f t="shared" si="144"/>
        <v>0</v>
      </c>
      <c r="W164" s="217">
        <f t="shared" si="141"/>
        <v>0</v>
      </c>
      <c r="X164" s="217">
        <f t="shared" si="142"/>
        <v>0</v>
      </c>
      <c r="Y164" s="217">
        <f t="shared" si="143"/>
        <v>0</v>
      </c>
      <c r="Z164" s="252">
        <f t="shared" si="145"/>
        <v>0</v>
      </c>
    </row>
    <row r="165" spans="6:26" x14ac:dyDescent="0.25">
      <c r="F165" s="717"/>
      <c r="H165" s="217">
        <f t="shared" si="129"/>
        <v>0</v>
      </c>
      <c r="I165" s="217">
        <f t="shared" si="130"/>
        <v>0</v>
      </c>
      <c r="J165" s="217">
        <f t="shared" si="131"/>
        <v>0</v>
      </c>
      <c r="K165" s="217">
        <f t="shared" si="132"/>
        <v>0</v>
      </c>
      <c r="L165" s="217">
        <f t="shared" si="133"/>
        <v>0</v>
      </c>
      <c r="M165" s="217">
        <f t="shared" si="134"/>
        <v>0</v>
      </c>
      <c r="N165" s="217">
        <f t="shared" si="135"/>
        <v>0</v>
      </c>
      <c r="O165" s="217">
        <f t="shared" si="136"/>
        <v>0</v>
      </c>
      <c r="P165" s="217">
        <f t="shared" si="137"/>
        <v>0</v>
      </c>
      <c r="Q165" s="217">
        <f t="shared" si="138"/>
        <v>0</v>
      </c>
      <c r="R165" s="217">
        <f t="shared" si="139"/>
        <v>0</v>
      </c>
      <c r="S165" s="217">
        <f t="shared" si="140"/>
        <v>0</v>
      </c>
      <c r="U165" s="66">
        <f t="shared" si="144"/>
        <v>0</v>
      </c>
      <c r="W165" s="217">
        <f t="shared" si="141"/>
        <v>0</v>
      </c>
      <c r="X165" s="217">
        <f t="shared" si="142"/>
        <v>0</v>
      </c>
      <c r="Y165" s="217">
        <f t="shared" si="143"/>
        <v>0</v>
      </c>
      <c r="Z165" s="252">
        <f t="shared" si="145"/>
        <v>0</v>
      </c>
    </row>
    <row r="166" spans="6:26" x14ac:dyDescent="0.25">
      <c r="F166" s="717"/>
      <c r="H166" s="217">
        <f t="shared" si="129"/>
        <v>0</v>
      </c>
      <c r="I166" s="217">
        <f t="shared" si="130"/>
        <v>0</v>
      </c>
      <c r="J166" s="217">
        <f t="shared" si="131"/>
        <v>0</v>
      </c>
      <c r="K166" s="217">
        <f t="shared" si="132"/>
        <v>0</v>
      </c>
      <c r="L166" s="217">
        <f t="shared" si="133"/>
        <v>0</v>
      </c>
      <c r="M166" s="217">
        <f t="shared" si="134"/>
        <v>0</v>
      </c>
      <c r="N166" s="217">
        <f t="shared" si="135"/>
        <v>0</v>
      </c>
      <c r="O166" s="217">
        <f t="shared" si="136"/>
        <v>0</v>
      </c>
      <c r="P166" s="217">
        <f t="shared" si="137"/>
        <v>0</v>
      </c>
      <c r="Q166" s="217">
        <f t="shared" si="138"/>
        <v>0</v>
      </c>
      <c r="R166" s="217">
        <f t="shared" si="139"/>
        <v>0</v>
      </c>
      <c r="S166" s="217">
        <f t="shared" si="140"/>
        <v>0</v>
      </c>
      <c r="U166" s="66">
        <f t="shared" si="144"/>
        <v>0</v>
      </c>
      <c r="W166" s="217">
        <f t="shared" si="141"/>
        <v>0</v>
      </c>
      <c r="X166" s="217">
        <f t="shared" si="142"/>
        <v>0</v>
      </c>
      <c r="Y166" s="217">
        <f t="shared" si="143"/>
        <v>0</v>
      </c>
      <c r="Z166" s="252">
        <f t="shared" si="145"/>
        <v>0</v>
      </c>
    </row>
    <row r="167" spans="6:26" x14ac:dyDescent="0.25">
      <c r="F167" s="717"/>
      <c r="H167" s="217">
        <f t="shared" si="129"/>
        <v>0</v>
      </c>
      <c r="I167" s="217">
        <f t="shared" si="130"/>
        <v>0</v>
      </c>
      <c r="J167" s="217">
        <f t="shared" si="131"/>
        <v>0</v>
      </c>
      <c r="K167" s="217">
        <f t="shared" si="132"/>
        <v>0</v>
      </c>
      <c r="L167" s="217">
        <f t="shared" si="133"/>
        <v>0</v>
      </c>
      <c r="M167" s="217">
        <f t="shared" si="134"/>
        <v>0</v>
      </c>
      <c r="N167" s="217">
        <f t="shared" si="135"/>
        <v>0</v>
      </c>
      <c r="O167" s="217">
        <f t="shared" si="136"/>
        <v>0</v>
      </c>
      <c r="P167" s="217">
        <f t="shared" si="137"/>
        <v>0</v>
      </c>
      <c r="Q167" s="217">
        <f t="shared" si="138"/>
        <v>0</v>
      </c>
      <c r="R167" s="217">
        <f t="shared" si="139"/>
        <v>0</v>
      </c>
      <c r="S167" s="217">
        <f t="shared" si="140"/>
        <v>0</v>
      </c>
      <c r="U167" s="66">
        <f t="shared" si="144"/>
        <v>0</v>
      </c>
      <c r="W167" s="217">
        <f t="shared" si="141"/>
        <v>0</v>
      </c>
      <c r="X167" s="217">
        <f t="shared" si="142"/>
        <v>0</v>
      </c>
      <c r="Y167" s="217">
        <f t="shared" si="143"/>
        <v>0</v>
      </c>
      <c r="Z167" s="252">
        <f t="shared" si="145"/>
        <v>0</v>
      </c>
    </row>
    <row r="168" spans="6:26" x14ac:dyDescent="0.25">
      <c r="F168" s="717"/>
      <c r="H168" s="217">
        <f t="shared" si="129"/>
        <v>0</v>
      </c>
      <c r="I168" s="217">
        <f t="shared" si="130"/>
        <v>0</v>
      </c>
      <c r="J168" s="217">
        <f t="shared" si="131"/>
        <v>0</v>
      </c>
      <c r="K168" s="217">
        <f t="shared" si="132"/>
        <v>0</v>
      </c>
      <c r="L168" s="217">
        <f t="shared" si="133"/>
        <v>0</v>
      </c>
      <c r="M168" s="217">
        <f t="shared" si="134"/>
        <v>0</v>
      </c>
      <c r="N168" s="217">
        <f t="shared" si="135"/>
        <v>0</v>
      </c>
      <c r="O168" s="217">
        <f t="shared" si="136"/>
        <v>0</v>
      </c>
      <c r="P168" s="217">
        <f t="shared" si="137"/>
        <v>0</v>
      </c>
      <c r="Q168" s="217">
        <f t="shared" si="138"/>
        <v>0</v>
      </c>
      <c r="R168" s="217">
        <f t="shared" si="139"/>
        <v>0</v>
      </c>
      <c r="S168" s="217">
        <f t="shared" si="140"/>
        <v>0</v>
      </c>
      <c r="U168" s="66">
        <f t="shared" si="144"/>
        <v>0</v>
      </c>
      <c r="W168" s="217">
        <f t="shared" si="141"/>
        <v>0</v>
      </c>
      <c r="X168" s="217">
        <f t="shared" si="142"/>
        <v>0</v>
      </c>
      <c r="Y168" s="217">
        <f t="shared" si="143"/>
        <v>0</v>
      </c>
      <c r="Z168" s="252">
        <f t="shared" si="145"/>
        <v>0</v>
      </c>
    </row>
    <row r="169" spans="6:26" x14ac:dyDescent="0.25">
      <c r="F169" s="717"/>
      <c r="H169" s="217">
        <f t="shared" si="129"/>
        <v>0</v>
      </c>
      <c r="I169" s="217">
        <f t="shared" si="130"/>
        <v>0</v>
      </c>
      <c r="J169" s="217">
        <f t="shared" si="131"/>
        <v>0</v>
      </c>
      <c r="K169" s="217">
        <f t="shared" si="132"/>
        <v>0</v>
      </c>
      <c r="L169" s="217">
        <f t="shared" si="133"/>
        <v>0</v>
      </c>
      <c r="M169" s="217">
        <f t="shared" si="134"/>
        <v>0</v>
      </c>
      <c r="N169" s="217">
        <f t="shared" si="135"/>
        <v>0</v>
      </c>
      <c r="O169" s="217">
        <f t="shared" si="136"/>
        <v>0</v>
      </c>
      <c r="P169" s="217">
        <f t="shared" si="137"/>
        <v>0</v>
      </c>
      <c r="Q169" s="217">
        <f t="shared" si="138"/>
        <v>0</v>
      </c>
      <c r="R169" s="217">
        <f t="shared" si="139"/>
        <v>0</v>
      </c>
      <c r="S169" s="217">
        <f t="shared" si="140"/>
        <v>0</v>
      </c>
      <c r="U169" s="66">
        <f t="shared" si="144"/>
        <v>0</v>
      </c>
      <c r="W169" s="217">
        <f t="shared" si="141"/>
        <v>0</v>
      </c>
      <c r="X169" s="217">
        <f t="shared" si="142"/>
        <v>0</v>
      </c>
      <c r="Y169" s="217">
        <f t="shared" si="143"/>
        <v>0</v>
      </c>
      <c r="Z169" s="252">
        <f t="shared" si="145"/>
        <v>0</v>
      </c>
    </row>
    <row r="170" spans="6:26" x14ac:dyDescent="0.25">
      <c r="F170" s="717"/>
      <c r="H170" s="217">
        <f t="shared" si="129"/>
        <v>0</v>
      </c>
      <c r="I170" s="217">
        <f t="shared" si="130"/>
        <v>0</v>
      </c>
      <c r="J170" s="217">
        <f t="shared" si="131"/>
        <v>0</v>
      </c>
      <c r="K170" s="217">
        <f t="shared" si="132"/>
        <v>0</v>
      </c>
      <c r="L170" s="217">
        <f t="shared" si="133"/>
        <v>0</v>
      </c>
      <c r="M170" s="217">
        <f t="shared" si="134"/>
        <v>0</v>
      </c>
      <c r="N170" s="217">
        <f t="shared" si="135"/>
        <v>0</v>
      </c>
      <c r="O170" s="217">
        <f t="shared" si="136"/>
        <v>0</v>
      </c>
      <c r="P170" s="217">
        <f t="shared" si="137"/>
        <v>0</v>
      </c>
      <c r="Q170" s="217">
        <f t="shared" si="138"/>
        <v>0</v>
      </c>
      <c r="R170" s="217">
        <f t="shared" si="139"/>
        <v>0</v>
      </c>
      <c r="S170" s="217">
        <f t="shared" si="140"/>
        <v>0</v>
      </c>
      <c r="U170" s="66">
        <f t="shared" si="144"/>
        <v>0</v>
      </c>
      <c r="W170" s="217">
        <f t="shared" si="141"/>
        <v>0</v>
      </c>
      <c r="X170" s="217">
        <f t="shared" si="142"/>
        <v>0</v>
      </c>
      <c r="Y170" s="217">
        <f t="shared" si="143"/>
        <v>0</v>
      </c>
      <c r="Z170" s="252">
        <f t="shared" si="145"/>
        <v>0</v>
      </c>
    </row>
    <row r="171" spans="6:26" x14ac:dyDescent="0.25">
      <c r="F171" s="717"/>
      <c r="H171" s="217">
        <f t="shared" si="129"/>
        <v>0</v>
      </c>
      <c r="I171" s="217">
        <f t="shared" si="130"/>
        <v>0</v>
      </c>
      <c r="J171" s="217">
        <f t="shared" si="131"/>
        <v>0</v>
      </c>
      <c r="K171" s="217">
        <f t="shared" si="132"/>
        <v>0</v>
      </c>
      <c r="L171" s="217">
        <f t="shared" si="133"/>
        <v>0</v>
      </c>
      <c r="M171" s="217">
        <f t="shared" si="134"/>
        <v>0</v>
      </c>
      <c r="N171" s="217">
        <f t="shared" si="135"/>
        <v>0</v>
      </c>
      <c r="O171" s="217">
        <f t="shared" si="136"/>
        <v>0</v>
      </c>
      <c r="P171" s="217">
        <f t="shared" si="137"/>
        <v>0</v>
      </c>
      <c r="Q171" s="217">
        <f t="shared" si="138"/>
        <v>0</v>
      </c>
      <c r="R171" s="217">
        <f t="shared" si="139"/>
        <v>0</v>
      </c>
      <c r="S171" s="217">
        <f t="shared" si="140"/>
        <v>0</v>
      </c>
      <c r="U171" s="66">
        <f t="shared" si="144"/>
        <v>0</v>
      </c>
      <c r="W171" s="217">
        <f t="shared" si="141"/>
        <v>0</v>
      </c>
      <c r="X171" s="217">
        <f t="shared" si="142"/>
        <v>0</v>
      </c>
      <c r="Y171" s="217">
        <f t="shared" si="143"/>
        <v>0</v>
      </c>
      <c r="Z171" s="252">
        <f t="shared" si="145"/>
        <v>0</v>
      </c>
    </row>
    <row r="172" spans="6:26" x14ac:dyDescent="0.25">
      <c r="F172" s="717"/>
      <c r="H172" s="217">
        <f t="shared" si="129"/>
        <v>0</v>
      </c>
      <c r="I172" s="217">
        <f t="shared" si="130"/>
        <v>0</v>
      </c>
      <c r="J172" s="217">
        <f t="shared" si="131"/>
        <v>0</v>
      </c>
      <c r="K172" s="217">
        <f t="shared" si="132"/>
        <v>0</v>
      </c>
      <c r="L172" s="217">
        <f t="shared" si="133"/>
        <v>0</v>
      </c>
      <c r="M172" s="217">
        <f t="shared" si="134"/>
        <v>0</v>
      </c>
      <c r="N172" s="217">
        <f t="shared" si="135"/>
        <v>0</v>
      </c>
      <c r="O172" s="217">
        <f t="shared" si="136"/>
        <v>0</v>
      </c>
      <c r="P172" s="217">
        <f t="shared" si="137"/>
        <v>0</v>
      </c>
      <c r="Q172" s="217">
        <f t="shared" si="138"/>
        <v>0</v>
      </c>
      <c r="R172" s="217">
        <f t="shared" si="139"/>
        <v>0</v>
      </c>
      <c r="S172" s="217">
        <f t="shared" si="140"/>
        <v>0</v>
      </c>
      <c r="U172" s="66">
        <f t="shared" si="144"/>
        <v>0</v>
      </c>
      <c r="W172" s="217">
        <f t="shared" si="141"/>
        <v>0</v>
      </c>
      <c r="X172" s="217">
        <f t="shared" si="142"/>
        <v>0</v>
      </c>
      <c r="Y172" s="217">
        <f t="shared" si="143"/>
        <v>0</v>
      </c>
      <c r="Z172" s="252">
        <f t="shared" si="145"/>
        <v>0</v>
      </c>
    </row>
    <row r="173" spans="6:26" x14ac:dyDescent="0.25">
      <c r="F173" s="717"/>
      <c r="H173" s="217">
        <f t="shared" si="129"/>
        <v>0</v>
      </c>
      <c r="I173" s="217">
        <f t="shared" si="130"/>
        <v>0</v>
      </c>
      <c r="J173" s="217">
        <f t="shared" si="131"/>
        <v>0</v>
      </c>
      <c r="K173" s="217">
        <f t="shared" si="132"/>
        <v>0</v>
      </c>
      <c r="L173" s="217">
        <f t="shared" si="133"/>
        <v>0</v>
      </c>
      <c r="M173" s="217">
        <f t="shared" si="134"/>
        <v>0</v>
      </c>
      <c r="N173" s="217">
        <f t="shared" si="135"/>
        <v>0</v>
      </c>
      <c r="O173" s="217">
        <f t="shared" si="136"/>
        <v>0</v>
      </c>
      <c r="P173" s="217">
        <f t="shared" si="137"/>
        <v>0</v>
      </c>
      <c r="Q173" s="217">
        <f t="shared" si="138"/>
        <v>0</v>
      </c>
      <c r="R173" s="217">
        <f t="shared" si="139"/>
        <v>0</v>
      </c>
      <c r="S173" s="217">
        <f t="shared" si="140"/>
        <v>0</v>
      </c>
      <c r="U173" s="66">
        <f t="shared" si="144"/>
        <v>0</v>
      </c>
      <c r="W173" s="217">
        <f t="shared" si="141"/>
        <v>0</v>
      </c>
      <c r="X173" s="217">
        <f t="shared" si="142"/>
        <v>0</v>
      </c>
      <c r="Y173" s="217">
        <f t="shared" si="143"/>
        <v>0</v>
      </c>
      <c r="Z173" s="252">
        <f t="shared" si="145"/>
        <v>0</v>
      </c>
    </row>
    <row r="174" spans="6:26" x14ac:dyDescent="0.25">
      <c r="F174" s="717"/>
      <c r="H174" s="217">
        <f t="shared" si="129"/>
        <v>0</v>
      </c>
      <c r="I174" s="217">
        <f t="shared" si="130"/>
        <v>0</v>
      </c>
      <c r="J174" s="217">
        <f t="shared" si="131"/>
        <v>0</v>
      </c>
      <c r="K174" s="217">
        <f t="shared" si="132"/>
        <v>0</v>
      </c>
      <c r="L174" s="217">
        <f t="shared" si="133"/>
        <v>0</v>
      </c>
      <c r="M174" s="217">
        <f t="shared" si="134"/>
        <v>0</v>
      </c>
      <c r="N174" s="217">
        <f t="shared" si="135"/>
        <v>0</v>
      </c>
      <c r="O174" s="217">
        <f t="shared" si="136"/>
        <v>0</v>
      </c>
      <c r="P174" s="217">
        <f t="shared" si="137"/>
        <v>0</v>
      </c>
      <c r="Q174" s="217">
        <f t="shared" si="138"/>
        <v>0</v>
      </c>
      <c r="R174" s="217">
        <f t="shared" si="139"/>
        <v>0</v>
      </c>
      <c r="S174" s="217">
        <f t="shared" si="140"/>
        <v>0</v>
      </c>
      <c r="U174" s="66">
        <f t="shared" si="144"/>
        <v>0</v>
      </c>
      <c r="W174" s="217">
        <f t="shared" si="141"/>
        <v>0</v>
      </c>
      <c r="X174" s="217">
        <f t="shared" si="142"/>
        <v>0</v>
      </c>
      <c r="Y174" s="217">
        <f t="shared" si="143"/>
        <v>0</v>
      </c>
      <c r="Z174" s="252">
        <f t="shared" si="145"/>
        <v>0</v>
      </c>
    </row>
    <row r="175" spans="6:26" x14ac:dyDescent="0.25">
      <c r="F175" s="717"/>
      <c r="H175" s="217">
        <f t="shared" si="129"/>
        <v>0</v>
      </c>
      <c r="I175" s="217">
        <f t="shared" si="130"/>
        <v>0</v>
      </c>
      <c r="J175" s="217">
        <f t="shared" si="131"/>
        <v>0</v>
      </c>
      <c r="K175" s="217">
        <f t="shared" si="132"/>
        <v>0</v>
      </c>
      <c r="L175" s="217">
        <f t="shared" si="133"/>
        <v>0</v>
      </c>
      <c r="M175" s="217">
        <f t="shared" si="134"/>
        <v>0</v>
      </c>
      <c r="N175" s="217">
        <f t="shared" si="135"/>
        <v>0</v>
      </c>
      <c r="O175" s="217">
        <f t="shared" si="136"/>
        <v>0</v>
      </c>
      <c r="P175" s="217">
        <f t="shared" si="137"/>
        <v>0</v>
      </c>
      <c r="Q175" s="217">
        <f t="shared" si="138"/>
        <v>0</v>
      </c>
      <c r="R175" s="217">
        <f t="shared" si="139"/>
        <v>0</v>
      </c>
      <c r="S175" s="217">
        <f t="shared" si="140"/>
        <v>0</v>
      </c>
      <c r="U175" s="66">
        <f t="shared" si="144"/>
        <v>0</v>
      </c>
      <c r="W175" s="217">
        <f t="shared" si="141"/>
        <v>0</v>
      </c>
      <c r="X175" s="217">
        <f t="shared" si="142"/>
        <v>0</v>
      </c>
      <c r="Y175" s="217">
        <f t="shared" si="143"/>
        <v>0</v>
      </c>
      <c r="Z175" s="252">
        <f t="shared" si="145"/>
        <v>0</v>
      </c>
    </row>
    <row r="176" spans="6:26" x14ac:dyDescent="0.25">
      <c r="F176" s="717"/>
      <c r="H176" s="217">
        <f t="shared" si="129"/>
        <v>0</v>
      </c>
      <c r="I176" s="217">
        <f t="shared" si="130"/>
        <v>0</v>
      </c>
      <c r="J176" s="217">
        <f t="shared" si="131"/>
        <v>0</v>
      </c>
      <c r="K176" s="217">
        <f t="shared" si="132"/>
        <v>0</v>
      </c>
      <c r="L176" s="217">
        <f t="shared" si="133"/>
        <v>0</v>
      </c>
      <c r="M176" s="217">
        <f t="shared" si="134"/>
        <v>0</v>
      </c>
      <c r="N176" s="217">
        <f t="shared" si="135"/>
        <v>0</v>
      </c>
      <c r="O176" s="217">
        <f t="shared" si="136"/>
        <v>0</v>
      </c>
      <c r="P176" s="217">
        <f t="shared" si="137"/>
        <v>0</v>
      </c>
      <c r="Q176" s="217">
        <f t="shared" si="138"/>
        <v>0</v>
      </c>
      <c r="R176" s="217">
        <f t="shared" si="139"/>
        <v>0</v>
      </c>
      <c r="S176" s="217">
        <f t="shared" si="140"/>
        <v>0</v>
      </c>
      <c r="U176" s="66"/>
      <c r="W176" s="217">
        <f t="shared" si="141"/>
        <v>0</v>
      </c>
      <c r="X176" s="217">
        <f t="shared" si="142"/>
        <v>0</v>
      </c>
      <c r="Y176" s="217">
        <f t="shared" si="143"/>
        <v>0</v>
      </c>
      <c r="Z176" s="376">
        <f t="shared" si="145"/>
        <v>0</v>
      </c>
    </row>
    <row r="177" spans="6:26" x14ac:dyDescent="0.25">
      <c r="F177" s="717"/>
      <c r="H177" s="57">
        <f>SUM(H159:H176)</f>
        <v>0</v>
      </c>
      <c r="I177" s="57">
        <f t="shared" ref="I177:S177" si="146">SUM(I159:I176)</f>
        <v>0</v>
      </c>
      <c r="J177" s="57">
        <f t="shared" si="146"/>
        <v>0</v>
      </c>
      <c r="K177" s="57">
        <f t="shared" si="146"/>
        <v>0</v>
      </c>
      <c r="L177" s="57">
        <f t="shared" si="146"/>
        <v>0</v>
      </c>
      <c r="M177" s="57">
        <f t="shared" si="146"/>
        <v>0</v>
      </c>
      <c r="N177" s="57">
        <f t="shared" si="146"/>
        <v>0</v>
      </c>
      <c r="O177" s="57">
        <f t="shared" si="146"/>
        <v>0</v>
      </c>
      <c r="P177" s="57">
        <f t="shared" si="146"/>
        <v>0</v>
      </c>
      <c r="Q177" s="57">
        <f t="shared" si="146"/>
        <v>0</v>
      </c>
      <c r="R177" s="57">
        <f t="shared" si="146"/>
        <v>0</v>
      </c>
      <c r="S177" s="57">
        <f t="shared" si="146"/>
        <v>0</v>
      </c>
      <c r="U177" s="57">
        <f>SUM(U159:U176)</f>
        <v>0</v>
      </c>
      <c r="W177" s="57">
        <f>SUM(W159:W176)</f>
        <v>0</v>
      </c>
      <c r="X177" s="57">
        <f t="shared" ref="X177:Z177" si="147">SUM(X159:X176)</f>
        <v>0</v>
      </c>
      <c r="Y177" s="57">
        <f t="shared" si="147"/>
        <v>0</v>
      </c>
      <c r="Z177" s="57">
        <f t="shared" si="147"/>
        <v>0</v>
      </c>
    </row>
    <row r="179" spans="6:26" ht="20.45" customHeight="1" x14ac:dyDescent="0.25">
      <c r="F179" s="715" t="s">
        <v>305</v>
      </c>
      <c r="H179" s="697" t="s">
        <v>320</v>
      </c>
      <c r="I179" s="697"/>
      <c r="J179" s="697"/>
      <c r="K179" s="697"/>
      <c r="L179" s="697"/>
      <c r="M179" s="697"/>
      <c r="N179" s="697"/>
      <c r="O179" s="697"/>
      <c r="P179" s="697"/>
      <c r="Q179" s="697"/>
      <c r="R179" s="697"/>
      <c r="S179" s="697"/>
      <c r="T179" s="697"/>
      <c r="W179" s="703" t="s">
        <v>94</v>
      </c>
      <c r="X179" s="703"/>
      <c r="Y179" s="703"/>
      <c r="Z179" s="710" t="s">
        <v>422</v>
      </c>
    </row>
    <row r="180" spans="6:26" ht="15.75" x14ac:dyDescent="0.25">
      <c r="F180" s="715"/>
      <c r="H180" s="51" t="s">
        <v>59</v>
      </c>
      <c r="I180" s="52" t="s">
        <v>60</v>
      </c>
      <c r="J180" s="51" t="s">
        <v>61</v>
      </c>
      <c r="K180" s="52" t="s">
        <v>62</v>
      </c>
      <c r="L180" s="51" t="s">
        <v>63</v>
      </c>
      <c r="M180" s="52" t="s">
        <v>64</v>
      </c>
      <c r="N180" s="51" t="s">
        <v>65</v>
      </c>
      <c r="O180" s="52" t="s">
        <v>66</v>
      </c>
      <c r="P180" s="51" t="s">
        <v>67</v>
      </c>
      <c r="Q180" s="52" t="s">
        <v>68</v>
      </c>
      <c r="R180" s="51" t="s">
        <v>69</v>
      </c>
      <c r="S180" s="52" t="s">
        <v>70</v>
      </c>
      <c r="U180" s="53" t="s">
        <v>71</v>
      </c>
      <c r="W180" s="51" t="s">
        <v>59</v>
      </c>
      <c r="X180" s="52" t="s">
        <v>60</v>
      </c>
      <c r="Y180" s="51" t="s">
        <v>61</v>
      </c>
      <c r="Z180" s="710"/>
    </row>
    <row r="181" spans="6:26" x14ac:dyDescent="0.25">
      <c r="F181" s="715"/>
      <c r="H181" s="216">
        <f t="shared" ref="H181:H190" si="148">IF($X$74&lt;=120,IF($X$74&lt;=90,IF($X$74&lt;=60,IF($X$74&lt;=30,IF($X$74&gt;=0,H74+(H74*$W$74/100),0),0),0),0),0)</f>
        <v>0</v>
      </c>
      <c r="I181" s="216">
        <f t="shared" ref="I181:I190" si="149">IF($X$74&lt;=120,IF($X$74&lt;=90,IF($X$74&lt;=60,IF($X$74&lt;=30,IF($X$74&gt;=0,I74+(I74*$W$74/100),0),H74+(H74*$W$74/100)),0),0),0)</f>
        <v>0</v>
      </c>
      <c r="J181" s="216">
        <f t="shared" ref="J181:J190" si="150">IF($X$74&lt;=120,IF($X$74&lt;=90,IF($X$74&lt;=60,IF($X$74&lt;=30,IF($X$74&gt;=0,J74+(J74*$W$74/100),0),I74+(I74*$W$74/100)),H74+(H74*$W$74/100)),0),0)</f>
        <v>0</v>
      </c>
      <c r="K181" s="216">
        <f t="shared" ref="K181:S181" si="151">IF($X$74&lt;=120,IF($X$74&lt;=90,IF($X$74&lt;=60,IF($X$74&lt;=30,IF($X$74&gt;=0,K74+(K74*$W$74/100),0),J74+(J74*$W$74/100)),I74+(I74*$W$74/100)),H74+(H74*$W$74/100)),0)</f>
        <v>0</v>
      </c>
      <c r="L181" s="216">
        <f t="shared" si="151"/>
        <v>0</v>
      </c>
      <c r="M181" s="216">
        <f t="shared" si="151"/>
        <v>0</v>
      </c>
      <c r="N181" s="216">
        <f t="shared" si="151"/>
        <v>0</v>
      </c>
      <c r="O181" s="216">
        <f t="shared" si="151"/>
        <v>0</v>
      </c>
      <c r="P181" s="216">
        <f t="shared" si="151"/>
        <v>0</v>
      </c>
      <c r="Q181" s="216">
        <f t="shared" si="151"/>
        <v>0</v>
      </c>
      <c r="R181" s="216">
        <f t="shared" si="151"/>
        <v>0</v>
      </c>
      <c r="S181" s="216">
        <f t="shared" si="151"/>
        <v>0</v>
      </c>
      <c r="U181" s="61">
        <f>SUM(H181:S181)</f>
        <v>0</v>
      </c>
      <c r="W181" s="216">
        <f t="shared" ref="W181:W190" si="152">IF($X$74&lt;=120,IF($X$74&lt;=90,IF($X$74&lt;=60,IF($X$74&lt;=30,IF($X$74&gt;=0,0,0),S74+(S74*$W$74/100)),R74+(R74*$W$74/100)),Q74+(Q74*$W$74/100)),0)</f>
        <v>0</v>
      </c>
      <c r="X181" s="216">
        <f t="shared" ref="X181:X190" si="153">IF($X$74&lt;=120,IF($X$74&lt;=90,IF($X$74&lt;=60,IF($X$74&lt;=30,IF($X$74&gt;=0,0,0),0),S74+(S74*$W$74/100)),R74+(R74*$W$74/100)),0)</f>
        <v>0</v>
      </c>
      <c r="Y181" s="216">
        <f t="shared" ref="Y181:Y190" si="154">IF($X$74&lt;=120,IF($X$74&lt;=90,IF($X$74&lt;=60,IF($X$74&lt;=30,IF($X$74&gt;=0,0,0),0),0),S74+(S74*$W$74/100)),0)</f>
        <v>0</v>
      </c>
      <c r="Z181" s="252">
        <f>SUM(W181:Y181)</f>
        <v>0</v>
      </c>
    </row>
    <row r="182" spans="6:26" x14ac:dyDescent="0.25">
      <c r="F182" s="715"/>
      <c r="H182" s="216">
        <f t="shared" si="148"/>
        <v>0</v>
      </c>
      <c r="I182" s="216">
        <f t="shared" si="149"/>
        <v>0</v>
      </c>
      <c r="J182" s="216">
        <f t="shared" si="150"/>
        <v>0</v>
      </c>
      <c r="K182" s="216">
        <f t="shared" ref="K182:S182" si="155">IF($X$74&lt;=120,IF($X$74&lt;=90,IF($X$74&lt;=60,IF($X$74&lt;=30,IF($X$74&gt;=0,K75+(K75*$W$74/100),0),J75+(J75*$W$74/100)),I75+(I75*$W$74/100)),H75+(H75*$W$74/100)),0)</f>
        <v>0</v>
      </c>
      <c r="L182" s="216">
        <f t="shared" si="155"/>
        <v>0</v>
      </c>
      <c r="M182" s="216">
        <f t="shared" si="155"/>
        <v>0</v>
      </c>
      <c r="N182" s="216">
        <f t="shared" si="155"/>
        <v>0</v>
      </c>
      <c r="O182" s="216">
        <f t="shared" si="155"/>
        <v>0</v>
      </c>
      <c r="P182" s="216">
        <f t="shared" si="155"/>
        <v>0</v>
      </c>
      <c r="Q182" s="216">
        <f t="shared" si="155"/>
        <v>0</v>
      </c>
      <c r="R182" s="216">
        <f t="shared" si="155"/>
        <v>0</v>
      </c>
      <c r="S182" s="216">
        <f t="shared" si="155"/>
        <v>0</v>
      </c>
      <c r="U182" s="61">
        <f t="shared" ref="U182:U190" si="156">SUM(H182:S182)</f>
        <v>0</v>
      </c>
      <c r="W182" s="216">
        <f t="shared" si="152"/>
        <v>0</v>
      </c>
      <c r="X182" s="216">
        <f t="shared" si="153"/>
        <v>0</v>
      </c>
      <c r="Y182" s="216">
        <f t="shared" si="154"/>
        <v>0</v>
      </c>
      <c r="Z182" s="252">
        <f t="shared" ref="Z182:Z190" si="157">SUM(W182:Y182)</f>
        <v>0</v>
      </c>
    </row>
    <row r="183" spans="6:26" x14ac:dyDescent="0.25">
      <c r="F183" s="715"/>
      <c r="H183" s="216">
        <f t="shared" si="148"/>
        <v>0</v>
      </c>
      <c r="I183" s="216">
        <f t="shared" si="149"/>
        <v>0</v>
      </c>
      <c r="J183" s="216">
        <f t="shared" si="150"/>
        <v>0</v>
      </c>
      <c r="K183" s="216">
        <f t="shared" ref="K183:S183" si="158">IF($X$74&lt;=120,IF($X$74&lt;=90,IF($X$74&lt;=60,IF($X$74&lt;=30,IF($X$74&gt;=0,K76+(K76*$W$74/100),0),J76+(J76*$W$74/100)),I76+(I76*$W$74/100)),H76+(H76*$W$74/100)),0)</f>
        <v>0</v>
      </c>
      <c r="L183" s="216">
        <f t="shared" si="158"/>
        <v>0</v>
      </c>
      <c r="M183" s="216">
        <f t="shared" si="158"/>
        <v>0</v>
      </c>
      <c r="N183" s="216">
        <f t="shared" si="158"/>
        <v>0</v>
      </c>
      <c r="O183" s="216">
        <f t="shared" si="158"/>
        <v>0</v>
      </c>
      <c r="P183" s="216">
        <f t="shared" si="158"/>
        <v>0</v>
      </c>
      <c r="Q183" s="216">
        <f t="shared" si="158"/>
        <v>0</v>
      </c>
      <c r="R183" s="216">
        <f t="shared" si="158"/>
        <v>0</v>
      </c>
      <c r="S183" s="216">
        <f t="shared" si="158"/>
        <v>0</v>
      </c>
      <c r="U183" s="61">
        <f t="shared" si="156"/>
        <v>0</v>
      </c>
      <c r="W183" s="216">
        <f t="shared" si="152"/>
        <v>0</v>
      </c>
      <c r="X183" s="216">
        <f t="shared" si="153"/>
        <v>0</v>
      </c>
      <c r="Y183" s="216">
        <f t="shared" si="154"/>
        <v>0</v>
      </c>
      <c r="Z183" s="252">
        <f t="shared" si="157"/>
        <v>0</v>
      </c>
    </row>
    <row r="184" spans="6:26" x14ac:dyDescent="0.25">
      <c r="F184" s="715"/>
      <c r="H184" s="216">
        <f t="shared" si="148"/>
        <v>0</v>
      </c>
      <c r="I184" s="216">
        <f t="shared" si="149"/>
        <v>0</v>
      </c>
      <c r="J184" s="216">
        <f t="shared" si="150"/>
        <v>0</v>
      </c>
      <c r="K184" s="216">
        <f t="shared" ref="K184:S184" si="159">IF($X$74&lt;=120,IF($X$74&lt;=90,IF($X$74&lt;=60,IF($X$74&lt;=30,IF($X$74&gt;=0,K77+(K77*$W$74/100),0),J77+(J77*$W$74/100)),I77+(I77*$W$74/100)),H77+(H77*$W$74/100)),0)</f>
        <v>0</v>
      </c>
      <c r="L184" s="216">
        <f t="shared" si="159"/>
        <v>0</v>
      </c>
      <c r="M184" s="216">
        <f t="shared" si="159"/>
        <v>0</v>
      </c>
      <c r="N184" s="216">
        <f t="shared" si="159"/>
        <v>0</v>
      </c>
      <c r="O184" s="216">
        <f t="shared" si="159"/>
        <v>0</v>
      </c>
      <c r="P184" s="216">
        <f t="shared" si="159"/>
        <v>0</v>
      </c>
      <c r="Q184" s="216">
        <f t="shared" si="159"/>
        <v>0</v>
      </c>
      <c r="R184" s="216">
        <f t="shared" si="159"/>
        <v>0</v>
      </c>
      <c r="S184" s="216">
        <f t="shared" si="159"/>
        <v>0</v>
      </c>
      <c r="U184" s="61">
        <f t="shared" si="156"/>
        <v>0</v>
      </c>
      <c r="W184" s="216">
        <f t="shared" si="152"/>
        <v>0</v>
      </c>
      <c r="X184" s="216">
        <f t="shared" si="153"/>
        <v>0</v>
      </c>
      <c r="Y184" s="216">
        <f t="shared" si="154"/>
        <v>0</v>
      </c>
      <c r="Z184" s="252">
        <f t="shared" si="157"/>
        <v>0</v>
      </c>
    </row>
    <row r="185" spans="6:26" x14ac:dyDescent="0.25">
      <c r="F185" s="715"/>
      <c r="H185" s="216">
        <f t="shared" si="148"/>
        <v>0</v>
      </c>
      <c r="I185" s="216">
        <f t="shared" si="149"/>
        <v>0</v>
      </c>
      <c r="J185" s="216">
        <f t="shared" si="150"/>
        <v>0</v>
      </c>
      <c r="K185" s="216">
        <f t="shared" ref="K185:S185" si="160">IF($X$74&lt;=120,IF($X$74&lt;=90,IF($X$74&lt;=60,IF($X$74&lt;=30,IF($X$74&gt;=0,K78+(K78*$W$74/100),0),J78+(J78*$W$74/100)),I78+(I78*$W$74/100)),H78+(H78*$W$74/100)),0)</f>
        <v>0</v>
      </c>
      <c r="L185" s="216">
        <f t="shared" si="160"/>
        <v>0</v>
      </c>
      <c r="M185" s="216">
        <f t="shared" si="160"/>
        <v>0</v>
      </c>
      <c r="N185" s="216">
        <f t="shared" si="160"/>
        <v>0</v>
      </c>
      <c r="O185" s="216">
        <f t="shared" si="160"/>
        <v>0</v>
      </c>
      <c r="P185" s="216">
        <f t="shared" si="160"/>
        <v>0</v>
      </c>
      <c r="Q185" s="216">
        <f t="shared" si="160"/>
        <v>0</v>
      </c>
      <c r="R185" s="216">
        <f t="shared" si="160"/>
        <v>0</v>
      </c>
      <c r="S185" s="216">
        <f t="shared" si="160"/>
        <v>0</v>
      </c>
      <c r="U185" s="61">
        <f t="shared" si="156"/>
        <v>0</v>
      </c>
      <c r="W185" s="216">
        <f t="shared" si="152"/>
        <v>0</v>
      </c>
      <c r="X185" s="216">
        <f t="shared" si="153"/>
        <v>0</v>
      </c>
      <c r="Y185" s="216">
        <f t="shared" si="154"/>
        <v>0</v>
      </c>
      <c r="Z185" s="252">
        <f t="shared" si="157"/>
        <v>0</v>
      </c>
    </row>
    <row r="186" spans="6:26" x14ac:dyDescent="0.25">
      <c r="F186" s="715"/>
      <c r="H186" s="216">
        <f t="shared" si="148"/>
        <v>0</v>
      </c>
      <c r="I186" s="216">
        <f t="shared" si="149"/>
        <v>0</v>
      </c>
      <c r="J186" s="216">
        <f t="shared" si="150"/>
        <v>0</v>
      </c>
      <c r="K186" s="216">
        <f t="shared" ref="K186:S186" si="161">IF($X$74&lt;=120,IF($X$74&lt;=90,IF($X$74&lt;=60,IF($X$74&lt;=30,IF($X$74&gt;=0,K79+(K79*$W$74/100),0),J79+(J79*$W$74/100)),I79+(I79*$W$74/100)),H79+(H79*$W$74/100)),0)</f>
        <v>0</v>
      </c>
      <c r="L186" s="216">
        <f t="shared" si="161"/>
        <v>0</v>
      </c>
      <c r="M186" s="216">
        <f t="shared" si="161"/>
        <v>0</v>
      </c>
      <c r="N186" s="216">
        <f t="shared" si="161"/>
        <v>0</v>
      </c>
      <c r="O186" s="216">
        <f t="shared" si="161"/>
        <v>0</v>
      </c>
      <c r="P186" s="216">
        <f t="shared" si="161"/>
        <v>0</v>
      </c>
      <c r="Q186" s="216">
        <f t="shared" si="161"/>
        <v>0</v>
      </c>
      <c r="R186" s="216">
        <f t="shared" si="161"/>
        <v>0</v>
      </c>
      <c r="S186" s="216">
        <f t="shared" si="161"/>
        <v>0</v>
      </c>
      <c r="U186" s="61">
        <f t="shared" si="156"/>
        <v>0</v>
      </c>
      <c r="W186" s="216">
        <f t="shared" si="152"/>
        <v>0</v>
      </c>
      <c r="X186" s="216">
        <f t="shared" si="153"/>
        <v>0</v>
      </c>
      <c r="Y186" s="216">
        <f t="shared" si="154"/>
        <v>0</v>
      </c>
      <c r="Z186" s="252">
        <f t="shared" si="157"/>
        <v>0</v>
      </c>
    </row>
    <row r="187" spans="6:26" x14ac:dyDescent="0.25">
      <c r="F187" s="715"/>
      <c r="H187" s="216">
        <f t="shared" si="148"/>
        <v>0</v>
      </c>
      <c r="I187" s="216">
        <f t="shared" si="149"/>
        <v>0</v>
      </c>
      <c r="J187" s="216">
        <f t="shared" si="150"/>
        <v>0</v>
      </c>
      <c r="K187" s="216">
        <f t="shared" ref="K187:S187" si="162">IF($X$74&lt;=120,IF($X$74&lt;=90,IF($X$74&lt;=60,IF($X$74&lt;=30,IF($X$74&gt;=0,K80+(K80*$W$74/100),0),J80+(J80*$W$74/100)),I80+(I80*$W$74/100)),H80+(H80*$W$74/100)),0)</f>
        <v>0</v>
      </c>
      <c r="L187" s="216">
        <f t="shared" si="162"/>
        <v>0</v>
      </c>
      <c r="M187" s="216">
        <f t="shared" si="162"/>
        <v>0</v>
      </c>
      <c r="N187" s="216">
        <f t="shared" si="162"/>
        <v>0</v>
      </c>
      <c r="O187" s="216">
        <f t="shared" si="162"/>
        <v>0</v>
      </c>
      <c r="P187" s="216">
        <f t="shared" si="162"/>
        <v>0</v>
      </c>
      <c r="Q187" s="216">
        <f t="shared" si="162"/>
        <v>0</v>
      </c>
      <c r="R187" s="216">
        <f t="shared" si="162"/>
        <v>0</v>
      </c>
      <c r="S187" s="216">
        <f t="shared" si="162"/>
        <v>0</v>
      </c>
      <c r="U187" s="61">
        <f t="shared" si="156"/>
        <v>0</v>
      </c>
      <c r="W187" s="216">
        <f t="shared" si="152"/>
        <v>0</v>
      </c>
      <c r="X187" s="216">
        <f t="shared" si="153"/>
        <v>0</v>
      </c>
      <c r="Y187" s="216">
        <f t="shared" si="154"/>
        <v>0</v>
      </c>
      <c r="Z187" s="252">
        <f t="shared" si="157"/>
        <v>0</v>
      </c>
    </row>
    <row r="188" spans="6:26" x14ac:dyDescent="0.25">
      <c r="F188" s="715"/>
      <c r="H188" s="216">
        <f t="shared" si="148"/>
        <v>0</v>
      </c>
      <c r="I188" s="216">
        <f t="shared" si="149"/>
        <v>0</v>
      </c>
      <c r="J188" s="216">
        <f t="shared" si="150"/>
        <v>0</v>
      </c>
      <c r="K188" s="216">
        <f t="shared" ref="K188:S188" si="163">IF($X$74&lt;=120,IF($X$74&lt;=90,IF($X$74&lt;=60,IF($X$74&lt;=30,IF($X$74&gt;=0,K81+(K81*$W$74/100),0),J81+(J81*$W$74/100)),I81+(I81*$W$74/100)),H81+(H81*$W$74/100)),0)</f>
        <v>0</v>
      </c>
      <c r="L188" s="216">
        <f t="shared" si="163"/>
        <v>0</v>
      </c>
      <c r="M188" s="216">
        <f t="shared" si="163"/>
        <v>0</v>
      </c>
      <c r="N188" s="216">
        <f t="shared" si="163"/>
        <v>0</v>
      </c>
      <c r="O188" s="216">
        <f t="shared" si="163"/>
        <v>0</v>
      </c>
      <c r="P188" s="216">
        <f t="shared" si="163"/>
        <v>0</v>
      </c>
      <c r="Q188" s="216">
        <f t="shared" si="163"/>
        <v>0</v>
      </c>
      <c r="R188" s="216">
        <f t="shared" si="163"/>
        <v>0</v>
      </c>
      <c r="S188" s="216">
        <f t="shared" si="163"/>
        <v>0</v>
      </c>
      <c r="U188" s="61">
        <f t="shared" si="156"/>
        <v>0</v>
      </c>
      <c r="W188" s="216">
        <f t="shared" si="152"/>
        <v>0</v>
      </c>
      <c r="X188" s="216">
        <f t="shared" si="153"/>
        <v>0</v>
      </c>
      <c r="Y188" s="216">
        <f t="shared" si="154"/>
        <v>0</v>
      </c>
      <c r="Z188" s="252">
        <f t="shared" si="157"/>
        <v>0</v>
      </c>
    </row>
    <row r="189" spans="6:26" x14ac:dyDescent="0.25">
      <c r="F189" s="715"/>
      <c r="H189" s="216">
        <f t="shared" si="148"/>
        <v>0</v>
      </c>
      <c r="I189" s="216">
        <f t="shared" si="149"/>
        <v>0</v>
      </c>
      <c r="J189" s="216">
        <f t="shared" si="150"/>
        <v>0</v>
      </c>
      <c r="K189" s="216">
        <f t="shared" ref="K189:S189" si="164">IF($X$74&lt;=120,IF($X$74&lt;=90,IF($X$74&lt;=60,IF($X$74&lt;=30,IF($X$74&gt;=0,K82+(K82*$W$74/100),0),J82+(J82*$W$74/100)),I82+(I82*$W$74/100)),H82+(H82*$W$74/100)),0)</f>
        <v>0</v>
      </c>
      <c r="L189" s="216">
        <f t="shared" si="164"/>
        <v>0</v>
      </c>
      <c r="M189" s="216">
        <f t="shared" si="164"/>
        <v>0</v>
      </c>
      <c r="N189" s="216">
        <f t="shared" si="164"/>
        <v>0</v>
      </c>
      <c r="O189" s="216">
        <f t="shared" si="164"/>
        <v>0</v>
      </c>
      <c r="P189" s="216">
        <f t="shared" si="164"/>
        <v>0</v>
      </c>
      <c r="Q189" s="216">
        <f t="shared" si="164"/>
        <v>0</v>
      </c>
      <c r="R189" s="216">
        <f t="shared" si="164"/>
        <v>0</v>
      </c>
      <c r="S189" s="216">
        <f t="shared" si="164"/>
        <v>0</v>
      </c>
      <c r="U189" s="61">
        <f t="shared" si="156"/>
        <v>0</v>
      </c>
      <c r="W189" s="216">
        <f t="shared" si="152"/>
        <v>0</v>
      </c>
      <c r="X189" s="216">
        <f t="shared" si="153"/>
        <v>0</v>
      </c>
      <c r="Y189" s="216">
        <f t="shared" si="154"/>
        <v>0</v>
      </c>
      <c r="Z189" s="252">
        <f t="shared" si="157"/>
        <v>0</v>
      </c>
    </row>
    <row r="190" spans="6:26" x14ac:dyDescent="0.25">
      <c r="F190" s="715"/>
      <c r="H190" s="216">
        <f t="shared" si="148"/>
        <v>0</v>
      </c>
      <c r="I190" s="216">
        <f t="shared" si="149"/>
        <v>0</v>
      </c>
      <c r="J190" s="216">
        <f t="shared" si="150"/>
        <v>0</v>
      </c>
      <c r="K190" s="216">
        <f t="shared" ref="K190:S190" si="165">IF($X$74&lt;=120,IF($X$74&lt;=90,IF($X$74&lt;=60,IF($X$74&lt;=30,IF($X$74&gt;=0,K83+(K83*$W$74/100),0),J83+(J83*$W$74/100)),I83+(I83*$W$74/100)),H83+(H83*$W$74/100)),0)</f>
        <v>0</v>
      </c>
      <c r="L190" s="216">
        <f t="shared" si="165"/>
        <v>0</v>
      </c>
      <c r="M190" s="216">
        <f t="shared" si="165"/>
        <v>0</v>
      </c>
      <c r="N190" s="216">
        <f t="shared" si="165"/>
        <v>0</v>
      </c>
      <c r="O190" s="216">
        <f t="shared" si="165"/>
        <v>0</v>
      </c>
      <c r="P190" s="216">
        <f t="shared" si="165"/>
        <v>0</v>
      </c>
      <c r="Q190" s="216">
        <f t="shared" si="165"/>
        <v>0</v>
      </c>
      <c r="R190" s="216">
        <f t="shared" si="165"/>
        <v>0</v>
      </c>
      <c r="S190" s="216">
        <f t="shared" si="165"/>
        <v>0</v>
      </c>
      <c r="U190" s="61">
        <f t="shared" si="156"/>
        <v>0</v>
      </c>
      <c r="W190" s="216">
        <f t="shared" si="152"/>
        <v>0</v>
      </c>
      <c r="X190" s="216">
        <f t="shared" si="153"/>
        <v>0</v>
      </c>
      <c r="Y190" s="216">
        <f t="shared" si="154"/>
        <v>0</v>
      </c>
      <c r="Z190" s="252">
        <f t="shared" si="157"/>
        <v>0</v>
      </c>
    </row>
    <row r="191" spans="6:26" x14ac:dyDescent="0.25">
      <c r="F191" s="715"/>
      <c r="H191" s="57">
        <f>SUM(H181:H190)</f>
        <v>0</v>
      </c>
      <c r="I191" s="57">
        <f t="shared" ref="I191" si="166">SUM(I181:I190)</f>
        <v>0</v>
      </c>
      <c r="J191" s="57">
        <f t="shared" ref="J191" si="167">SUM(J181:J190)</f>
        <v>0</v>
      </c>
      <c r="K191" s="57">
        <f t="shared" ref="K191" si="168">SUM(K181:K190)</f>
        <v>0</v>
      </c>
      <c r="L191" s="57">
        <f t="shared" ref="L191" si="169">SUM(L181:L190)</f>
        <v>0</v>
      </c>
      <c r="M191" s="57">
        <f t="shared" ref="M191" si="170">SUM(M181:M190)</f>
        <v>0</v>
      </c>
      <c r="N191" s="57">
        <f t="shared" ref="N191" si="171">SUM(N181:N190)</f>
        <v>0</v>
      </c>
      <c r="O191" s="57">
        <f t="shared" ref="O191" si="172">SUM(O181:O190)</f>
        <v>0</v>
      </c>
      <c r="P191" s="57">
        <f t="shared" ref="P191" si="173">SUM(P181:P190)</f>
        <v>0</v>
      </c>
      <c r="Q191" s="57">
        <f t="shared" ref="Q191" si="174">SUM(Q181:Q190)</f>
        <v>0</v>
      </c>
      <c r="R191" s="57">
        <f t="shared" ref="R191" si="175">SUM(R181:R190)</f>
        <v>0</v>
      </c>
      <c r="S191" s="57">
        <f t="shared" ref="S191" si="176">SUM(S181:S190)</f>
        <v>0</v>
      </c>
      <c r="U191" s="57">
        <f>SUM(U181:U190)</f>
        <v>0</v>
      </c>
      <c r="W191" s="57">
        <f t="shared" ref="W191" si="177">SUM(W181:W190)</f>
        <v>0</v>
      </c>
      <c r="X191" s="57">
        <f t="shared" ref="X191" si="178">SUM(X181:X190)</f>
        <v>0</v>
      </c>
      <c r="Y191" s="57">
        <f t="shared" ref="Y191" si="179">SUM(Y181:Y190)</f>
        <v>0</v>
      </c>
      <c r="Z191" s="55">
        <f>SUM(Z181:Z190)</f>
        <v>0</v>
      </c>
    </row>
    <row r="192" spans="6:26" x14ac:dyDescent="0.25">
      <c r="F192" s="715"/>
      <c r="H192" s="62"/>
      <c r="I192" s="62"/>
      <c r="J192" s="62"/>
      <c r="K192" s="62"/>
      <c r="L192" s="62"/>
      <c r="M192" s="62"/>
      <c r="N192" s="62"/>
      <c r="O192" s="62"/>
      <c r="P192" s="62"/>
      <c r="Q192" s="62"/>
      <c r="R192" s="62"/>
      <c r="S192" s="62"/>
      <c r="T192" s="63"/>
      <c r="U192" s="64"/>
      <c r="V192" s="62"/>
      <c r="W192" s="62"/>
      <c r="X192" s="62"/>
    </row>
    <row r="193" spans="6:26" ht="22.15" customHeight="1" x14ac:dyDescent="0.25">
      <c r="F193" s="715"/>
      <c r="H193" s="695" t="s">
        <v>321</v>
      </c>
      <c r="I193" s="695"/>
      <c r="J193" s="695"/>
      <c r="K193" s="695"/>
      <c r="L193" s="695"/>
      <c r="M193" s="695"/>
      <c r="N193" s="695"/>
      <c r="O193" s="695"/>
      <c r="P193" s="695"/>
      <c r="Q193" s="695"/>
      <c r="R193" s="695"/>
      <c r="S193" s="695"/>
      <c r="T193" s="695"/>
      <c r="V193" s="62"/>
      <c r="W193" s="696" t="s">
        <v>94</v>
      </c>
      <c r="X193" s="696"/>
      <c r="Y193" s="696"/>
      <c r="Z193" s="710" t="s">
        <v>422</v>
      </c>
    </row>
    <row r="194" spans="6:26" ht="15.75" x14ac:dyDescent="0.25">
      <c r="F194" s="715"/>
      <c r="H194" s="51" t="s">
        <v>59</v>
      </c>
      <c r="I194" s="52" t="s">
        <v>60</v>
      </c>
      <c r="J194" s="51" t="s">
        <v>61</v>
      </c>
      <c r="K194" s="52" t="s">
        <v>62</v>
      </c>
      <c r="L194" s="51" t="s">
        <v>63</v>
      </c>
      <c r="M194" s="52" t="s">
        <v>64</v>
      </c>
      <c r="N194" s="51" t="s">
        <v>65</v>
      </c>
      <c r="O194" s="52" t="s">
        <v>66</v>
      </c>
      <c r="P194" s="51" t="s">
        <v>67</v>
      </c>
      <c r="Q194" s="52" t="s">
        <v>68</v>
      </c>
      <c r="R194" s="51" t="s">
        <v>69</v>
      </c>
      <c r="S194" s="52" t="s">
        <v>70</v>
      </c>
      <c r="U194" s="53" t="s">
        <v>71</v>
      </c>
      <c r="W194" s="51" t="s">
        <v>59</v>
      </c>
      <c r="X194" s="52" t="s">
        <v>60</v>
      </c>
      <c r="Y194" s="51" t="s">
        <v>61</v>
      </c>
      <c r="Z194" s="710"/>
    </row>
    <row r="195" spans="6:26" x14ac:dyDescent="0.25">
      <c r="F195" s="715"/>
      <c r="H195" s="217">
        <f t="shared" ref="H195:H212" si="180">IF($X$87&lt;=120,IF($X$87&lt;=90,IF($X$87&lt;=60,IF($X$87&lt;=30,IF($X$87&gt;=0,H87+(H87*$W$87/100),0),0),0),0),0)</f>
        <v>0</v>
      </c>
      <c r="I195" s="217">
        <f t="shared" ref="I195:I212" si="181">IF($X$87&lt;=120,IF($X$87&lt;=90,IF($X$87&lt;=60,IF($X$87&lt;=30,IF($X$87&gt;=0,I87+(I87*$W$87/100),0),H87+(H87*$W$87/100)),0),0),0)</f>
        <v>0</v>
      </c>
      <c r="J195" s="217">
        <f t="shared" ref="J195:J212" si="182">IF($X$87&lt;=120,IF($X$87&lt;=90,IF($X$87&lt;=60,IF($X$87&lt;=30,IF($X$87&gt;=0,J87+(J87*$W$87/100),0),I87+(I87*$W$87/100)),H87+(H87*$W$87/100)),0),0)</f>
        <v>0</v>
      </c>
      <c r="K195" s="217">
        <f t="shared" ref="K195:S195" si="183">IF($X$87&lt;=120,IF($X$87&lt;=90,IF($X$87&lt;=60,IF($X$87&lt;=30,IF($X$87&gt;=0,K87+(K87*$W$87/100),0),J87+(J87*$W$87/100)),I87+(I87*$W$87/100)),H87+(H87*$W$87/100)),0)</f>
        <v>0</v>
      </c>
      <c r="L195" s="217">
        <f t="shared" si="183"/>
        <v>0</v>
      </c>
      <c r="M195" s="217">
        <f t="shared" si="183"/>
        <v>0</v>
      </c>
      <c r="N195" s="217">
        <f t="shared" si="183"/>
        <v>0</v>
      </c>
      <c r="O195" s="217">
        <f t="shared" si="183"/>
        <v>0</v>
      </c>
      <c r="P195" s="217">
        <f t="shared" si="183"/>
        <v>0</v>
      </c>
      <c r="Q195" s="217">
        <f t="shared" si="183"/>
        <v>0</v>
      </c>
      <c r="R195" s="217">
        <f t="shared" si="183"/>
        <v>0</v>
      </c>
      <c r="S195" s="217">
        <f t="shared" si="183"/>
        <v>0</v>
      </c>
      <c r="U195" s="66">
        <f>SUM(H195:S195)</f>
        <v>0</v>
      </c>
      <c r="W195" s="217">
        <f t="shared" ref="W195:W212" si="184">IF($X$87&lt;=120,IF($X$87&lt;=90,IF($X$87&lt;=60,IF($X$87&lt;=30,IF($X$87&gt;=0,0,0),S87+(S87*$W$87/100)),R87+(R87*$W$87/100)),Q87+(Q87*$W$87/100)),0)</f>
        <v>0</v>
      </c>
      <c r="X195" s="217">
        <f t="shared" ref="X195:X212" si="185">IF($X$87&lt;=120,IF($X$87&lt;=90,IF($X$87&lt;=60,IF($X$87&lt;=30,IF($X$87&gt;=0,0,0),0),S87+(S87*$W$87/100)),R87+(R87*$W$87/100)),0)</f>
        <v>0</v>
      </c>
      <c r="Y195" s="217">
        <f t="shared" ref="Y195:Y212" si="186">IF($X$87&lt;=120,IF($X$87&lt;=90,IF($X$87&lt;=60,IF($X$87&lt;=30,IF($X$87&gt;=0,0,0),0),0),S87+(S87*$W$87/100)),0)</f>
        <v>0</v>
      </c>
      <c r="Z195" s="252">
        <f>SUM(W195:Y195)</f>
        <v>0</v>
      </c>
    </row>
    <row r="196" spans="6:26" x14ac:dyDescent="0.25">
      <c r="F196" s="715"/>
      <c r="H196" s="217">
        <f t="shared" si="180"/>
        <v>0</v>
      </c>
      <c r="I196" s="217">
        <f t="shared" si="181"/>
        <v>0</v>
      </c>
      <c r="J196" s="217">
        <f t="shared" si="182"/>
        <v>0</v>
      </c>
      <c r="K196" s="217">
        <f t="shared" ref="K196:S196" si="187">IF($X$87&lt;=120,IF($X$87&lt;=90,IF($X$87&lt;=60,IF($X$87&lt;=30,IF($X$87&gt;=0,K88+(K88*$W$87/100),0),J88+(J88*$W$87/100)),I88+(I88*$W$87/100)),H88+(H88*$W$87/100)),0)</f>
        <v>0</v>
      </c>
      <c r="L196" s="217">
        <f t="shared" si="187"/>
        <v>0</v>
      </c>
      <c r="M196" s="217">
        <f t="shared" si="187"/>
        <v>0</v>
      </c>
      <c r="N196" s="217">
        <f t="shared" si="187"/>
        <v>0</v>
      </c>
      <c r="O196" s="217">
        <f t="shared" si="187"/>
        <v>0</v>
      </c>
      <c r="P196" s="217">
        <f t="shared" si="187"/>
        <v>0</v>
      </c>
      <c r="Q196" s="217">
        <f t="shared" si="187"/>
        <v>0</v>
      </c>
      <c r="R196" s="217">
        <f t="shared" si="187"/>
        <v>0</v>
      </c>
      <c r="S196" s="217">
        <f t="shared" si="187"/>
        <v>0</v>
      </c>
      <c r="U196" s="66">
        <f t="shared" ref="U196:U212" si="188">SUM(H196:S196)</f>
        <v>0</v>
      </c>
      <c r="W196" s="217">
        <f t="shared" si="184"/>
        <v>0</v>
      </c>
      <c r="X196" s="217">
        <f t="shared" si="185"/>
        <v>0</v>
      </c>
      <c r="Y196" s="217">
        <f t="shared" si="186"/>
        <v>0</v>
      </c>
      <c r="Z196" s="252">
        <f t="shared" ref="Z196:Z212" si="189">SUM(W196:Y196)</f>
        <v>0</v>
      </c>
    </row>
    <row r="197" spans="6:26" x14ac:dyDescent="0.25">
      <c r="F197" s="715"/>
      <c r="H197" s="217">
        <f t="shared" si="180"/>
        <v>0</v>
      </c>
      <c r="I197" s="217">
        <f t="shared" si="181"/>
        <v>0</v>
      </c>
      <c r="J197" s="217">
        <f t="shared" si="182"/>
        <v>0</v>
      </c>
      <c r="K197" s="217">
        <f t="shared" ref="K197:S197" si="190">IF($X$87&lt;=120,IF($X$87&lt;=90,IF($X$87&lt;=60,IF($X$87&lt;=30,IF($X$87&gt;=0,K89+(K89*$W$87/100),0),J89+(J89*$W$87/100)),I89+(I89*$W$87/100)),H89+(H89*$W$87/100)),0)</f>
        <v>0</v>
      </c>
      <c r="L197" s="217">
        <f t="shared" si="190"/>
        <v>0</v>
      </c>
      <c r="M197" s="217">
        <f t="shared" si="190"/>
        <v>0</v>
      </c>
      <c r="N197" s="217">
        <f t="shared" si="190"/>
        <v>0</v>
      </c>
      <c r="O197" s="217">
        <f t="shared" si="190"/>
        <v>0</v>
      </c>
      <c r="P197" s="217">
        <f t="shared" si="190"/>
        <v>0</v>
      </c>
      <c r="Q197" s="217">
        <f t="shared" si="190"/>
        <v>0</v>
      </c>
      <c r="R197" s="217">
        <f t="shared" si="190"/>
        <v>0</v>
      </c>
      <c r="S197" s="217">
        <f t="shared" si="190"/>
        <v>0</v>
      </c>
      <c r="U197" s="66">
        <f t="shared" si="188"/>
        <v>0</v>
      </c>
      <c r="W197" s="217">
        <f t="shared" si="184"/>
        <v>0</v>
      </c>
      <c r="X197" s="217">
        <f t="shared" si="185"/>
        <v>0</v>
      </c>
      <c r="Y197" s="217">
        <f t="shared" si="186"/>
        <v>0</v>
      </c>
      <c r="Z197" s="252">
        <f t="shared" si="189"/>
        <v>0</v>
      </c>
    </row>
    <row r="198" spans="6:26" x14ac:dyDescent="0.25">
      <c r="F198" s="715"/>
      <c r="H198" s="217">
        <f t="shared" si="180"/>
        <v>0</v>
      </c>
      <c r="I198" s="217">
        <f t="shared" si="181"/>
        <v>0</v>
      </c>
      <c r="J198" s="217">
        <f t="shared" si="182"/>
        <v>0</v>
      </c>
      <c r="K198" s="217">
        <f t="shared" ref="K198:S198" si="191">IF($X$87&lt;=120,IF($X$87&lt;=90,IF($X$87&lt;=60,IF($X$87&lt;=30,IF($X$87&gt;=0,K90+(K90*$W$87/100),0),J90+(J90*$W$87/100)),I90+(I90*$W$87/100)),H90+(H90*$W$87/100)),0)</f>
        <v>0</v>
      </c>
      <c r="L198" s="217">
        <f t="shared" si="191"/>
        <v>0</v>
      </c>
      <c r="M198" s="217">
        <f t="shared" si="191"/>
        <v>0</v>
      </c>
      <c r="N198" s="217">
        <f t="shared" si="191"/>
        <v>0</v>
      </c>
      <c r="O198" s="217">
        <f t="shared" si="191"/>
        <v>0</v>
      </c>
      <c r="P198" s="217">
        <f t="shared" si="191"/>
        <v>0</v>
      </c>
      <c r="Q198" s="217">
        <f t="shared" si="191"/>
        <v>0</v>
      </c>
      <c r="R198" s="217">
        <f t="shared" si="191"/>
        <v>0</v>
      </c>
      <c r="S198" s="217">
        <f t="shared" si="191"/>
        <v>0</v>
      </c>
      <c r="U198" s="66">
        <f t="shared" si="188"/>
        <v>0</v>
      </c>
      <c r="W198" s="217">
        <f t="shared" si="184"/>
        <v>0</v>
      </c>
      <c r="X198" s="217">
        <f t="shared" si="185"/>
        <v>0</v>
      </c>
      <c r="Y198" s="217">
        <f t="shared" si="186"/>
        <v>0</v>
      </c>
      <c r="Z198" s="252">
        <f t="shared" si="189"/>
        <v>0</v>
      </c>
    </row>
    <row r="199" spans="6:26" x14ac:dyDescent="0.25">
      <c r="F199" s="715"/>
      <c r="H199" s="217">
        <f t="shared" si="180"/>
        <v>0</v>
      </c>
      <c r="I199" s="217">
        <f t="shared" si="181"/>
        <v>0</v>
      </c>
      <c r="J199" s="217">
        <f t="shared" si="182"/>
        <v>0</v>
      </c>
      <c r="K199" s="217">
        <f t="shared" ref="K199:S199" si="192">IF($X$87&lt;=120,IF($X$87&lt;=90,IF($X$87&lt;=60,IF($X$87&lt;=30,IF($X$87&gt;=0,K91+(K91*$W$87/100),0),J91+(J91*$W$87/100)),I91+(I91*$W$87/100)),H91+(H91*$W$87/100)),0)</f>
        <v>0</v>
      </c>
      <c r="L199" s="217">
        <f t="shared" si="192"/>
        <v>0</v>
      </c>
      <c r="M199" s="217">
        <f t="shared" si="192"/>
        <v>0</v>
      </c>
      <c r="N199" s="217">
        <f t="shared" si="192"/>
        <v>0</v>
      </c>
      <c r="O199" s="217">
        <f t="shared" si="192"/>
        <v>0</v>
      </c>
      <c r="P199" s="217">
        <f t="shared" si="192"/>
        <v>0</v>
      </c>
      <c r="Q199" s="217">
        <f t="shared" si="192"/>
        <v>0</v>
      </c>
      <c r="R199" s="217">
        <f t="shared" si="192"/>
        <v>0</v>
      </c>
      <c r="S199" s="217">
        <f t="shared" si="192"/>
        <v>0</v>
      </c>
      <c r="U199" s="66">
        <f t="shared" si="188"/>
        <v>0</v>
      </c>
      <c r="W199" s="217">
        <f t="shared" si="184"/>
        <v>0</v>
      </c>
      <c r="X199" s="217">
        <f t="shared" si="185"/>
        <v>0</v>
      </c>
      <c r="Y199" s="217">
        <f t="shared" si="186"/>
        <v>0</v>
      </c>
      <c r="Z199" s="252">
        <f t="shared" si="189"/>
        <v>0</v>
      </c>
    </row>
    <row r="200" spans="6:26" x14ac:dyDescent="0.25">
      <c r="F200" s="715"/>
      <c r="H200" s="217">
        <f t="shared" si="180"/>
        <v>0</v>
      </c>
      <c r="I200" s="217">
        <f t="shared" si="181"/>
        <v>0</v>
      </c>
      <c r="J200" s="217">
        <f t="shared" si="182"/>
        <v>0</v>
      </c>
      <c r="K200" s="217">
        <f t="shared" ref="K200:S200" si="193">IF($X$87&lt;=120,IF($X$87&lt;=90,IF($X$87&lt;=60,IF($X$87&lt;=30,IF($X$87&gt;=0,K92+(K92*$W$87/100),0),J92+(J92*$W$87/100)),I92+(I92*$W$87/100)),H92+(H92*$W$87/100)),0)</f>
        <v>0</v>
      </c>
      <c r="L200" s="217">
        <f t="shared" si="193"/>
        <v>0</v>
      </c>
      <c r="M200" s="217">
        <f t="shared" si="193"/>
        <v>0</v>
      </c>
      <c r="N200" s="217">
        <f t="shared" si="193"/>
        <v>0</v>
      </c>
      <c r="O200" s="217">
        <f t="shared" si="193"/>
        <v>0</v>
      </c>
      <c r="P200" s="217">
        <f t="shared" si="193"/>
        <v>0</v>
      </c>
      <c r="Q200" s="217">
        <f t="shared" si="193"/>
        <v>0</v>
      </c>
      <c r="R200" s="217">
        <f t="shared" si="193"/>
        <v>0</v>
      </c>
      <c r="S200" s="217">
        <f t="shared" si="193"/>
        <v>0</v>
      </c>
      <c r="U200" s="66">
        <f t="shared" si="188"/>
        <v>0</v>
      </c>
      <c r="W200" s="217">
        <f t="shared" si="184"/>
        <v>0</v>
      </c>
      <c r="X200" s="217">
        <f t="shared" si="185"/>
        <v>0</v>
      </c>
      <c r="Y200" s="217">
        <f t="shared" si="186"/>
        <v>0</v>
      </c>
      <c r="Z200" s="252">
        <f t="shared" si="189"/>
        <v>0</v>
      </c>
    </row>
    <row r="201" spans="6:26" x14ac:dyDescent="0.25">
      <c r="F201" s="715"/>
      <c r="H201" s="217">
        <f t="shared" si="180"/>
        <v>0</v>
      </c>
      <c r="I201" s="217">
        <f t="shared" si="181"/>
        <v>0</v>
      </c>
      <c r="J201" s="217">
        <f t="shared" si="182"/>
        <v>0</v>
      </c>
      <c r="K201" s="217">
        <f t="shared" ref="K201:S201" si="194">IF($X$87&lt;=120,IF($X$87&lt;=90,IF($X$87&lt;=60,IF($X$87&lt;=30,IF($X$87&gt;=0,K93+(K93*$W$87/100),0),J93+(J93*$W$87/100)),I93+(I93*$W$87/100)),H93+(H93*$W$87/100)),0)</f>
        <v>0</v>
      </c>
      <c r="L201" s="217">
        <f t="shared" si="194"/>
        <v>0</v>
      </c>
      <c r="M201" s="217">
        <f t="shared" si="194"/>
        <v>0</v>
      </c>
      <c r="N201" s="217">
        <f t="shared" si="194"/>
        <v>0</v>
      </c>
      <c r="O201" s="217">
        <f t="shared" si="194"/>
        <v>0</v>
      </c>
      <c r="P201" s="217">
        <f t="shared" si="194"/>
        <v>0</v>
      </c>
      <c r="Q201" s="217">
        <f t="shared" si="194"/>
        <v>0</v>
      </c>
      <c r="R201" s="217">
        <f t="shared" si="194"/>
        <v>0</v>
      </c>
      <c r="S201" s="217">
        <f t="shared" si="194"/>
        <v>0</v>
      </c>
      <c r="U201" s="66">
        <f t="shared" si="188"/>
        <v>0</v>
      </c>
      <c r="W201" s="217">
        <f t="shared" si="184"/>
        <v>0</v>
      </c>
      <c r="X201" s="217">
        <f t="shared" si="185"/>
        <v>0</v>
      </c>
      <c r="Y201" s="217">
        <f t="shared" si="186"/>
        <v>0</v>
      </c>
      <c r="Z201" s="252">
        <f t="shared" si="189"/>
        <v>0</v>
      </c>
    </row>
    <row r="202" spans="6:26" x14ac:dyDescent="0.25">
      <c r="F202" s="715"/>
      <c r="H202" s="217">
        <f t="shared" si="180"/>
        <v>0</v>
      </c>
      <c r="I202" s="217">
        <f t="shared" si="181"/>
        <v>0</v>
      </c>
      <c r="J202" s="217">
        <f t="shared" si="182"/>
        <v>0</v>
      </c>
      <c r="K202" s="217">
        <f t="shared" ref="K202:S202" si="195">IF($X$87&lt;=120,IF($X$87&lt;=90,IF($X$87&lt;=60,IF($X$87&lt;=30,IF($X$87&gt;=0,K94+(K94*$W$87/100),0),J94+(J94*$W$87/100)),I94+(I94*$W$87/100)),H94+(H94*$W$87/100)),0)</f>
        <v>0</v>
      </c>
      <c r="L202" s="217">
        <f t="shared" si="195"/>
        <v>0</v>
      </c>
      <c r="M202" s="217">
        <f t="shared" si="195"/>
        <v>0</v>
      </c>
      <c r="N202" s="217">
        <f t="shared" si="195"/>
        <v>0</v>
      </c>
      <c r="O202" s="217">
        <f t="shared" si="195"/>
        <v>0</v>
      </c>
      <c r="P202" s="217">
        <f t="shared" si="195"/>
        <v>0</v>
      </c>
      <c r="Q202" s="217">
        <f t="shared" si="195"/>
        <v>0</v>
      </c>
      <c r="R202" s="217">
        <f t="shared" si="195"/>
        <v>0</v>
      </c>
      <c r="S202" s="217">
        <f t="shared" si="195"/>
        <v>0</v>
      </c>
      <c r="U202" s="66">
        <f t="shared" si="188"/>
        <v>0</v>
      </c>
      <c r="W202" s="217">
        <f t="shared" si="184"/>
        <v>0</v>
      </c>
      <c r="X202" s="217">
        <f t="shared" si="185"/>
        <v>0</v>
      </c>
      <c r="Y202" s="217">
        <f t="shared" si="186"/>
        <v>0</v>
      </c>
      <c r="Z202" s="252">
        <f t="shared" si="189"/>
        <v>0</v>
      </c>
    </row>
    <row r="203" spans="6:26" x14ac:dyDescent="0.25">
      <c r="F203" s="715"/>
      <c r="H203" s="217">
        <f t="shared" si="180"/>
        <v>0</v>
      </c>
      <c r="I203" s="217">
        <f t="shared" si="181"/>
        <v>0</v>
      </c>
      <c r="J203" s="217">
        <f t="shared" si="182"/>
        <v>0</v>
      </c>
      <c r="K203" s="217">
        <f t="shared" ref="K203:S203" si="196">IF($X$87&lt;=120,IF($X$87&lt;=90,IF($X$87&lt;=60,IF($X$87&lt;=30,IF($X$87&gt;=0,K95+(K95*$W$87/100),0),J95+(J95*$W$87/100)),I95+(I95*$W$87/100)),H95+(H95*$W$87/100)),0)</f>
        <v>0</v>
      </c>
      <c r="L203" s="217">
        <f t="shared" si="196"/>
        <v>0</v>
      </c>
      <c r="M203" s="217">
        <f t="shared" si="196"/>
        <v>0</v>
      </c>
      <c r="N203" s="217">
        <f t="shared" si="196"/>
        <v>0</v>
      </c>
      <c r="O203" s="217">
        <f t="shared" si="196"/>
        <v>0</v>
      </c>
      <c r="P203" s="217">
        <f t="shared" si="196"/>
        <v>0</v>
      </c>
      <c r="Q203" s="217">
        <f t="shared" si="196"/>
        <v>0</v>
      </c>
      <c r="R203" s="217">
        <f t="shared" si="196"/>
        <v>0</v>
      </c>
      <c r="S203" s="217">
        <f t="shared" si="196"/>
        <v>0</v>
      </c>
      <c r="U203" s="66">
        <f t="shared" si="188"/>
        <v>0</v>
      </c>
      <c r="W203" s="217">
        <f t="shared" si="184"/>
        <v>0</v>
      </c>
      <c r="X203" s="217">
        <f t="shared" si="185"/>
        <v>0</v>
      </c>
      <c r="Y203" s="217">
        <f t="shared" si="186"/>
        <v>0</v>
      </c>
      <c r="Z203" s="252">
        <f t="shared" si="189"/>
        <v>0</v>
      </c>
    </row>
    <row r="204" spans="6:26" x14ac:dyDescent="0.25">
      <c r="F204" s="715"/>
      <c r="H204" s="217">
        <f t="shared" si="180"/>
        <v>0</v>
      </c>
      <c r="I204" s="217">
        <f t="shared" si="181"/>
        <v>0</v>
      </c>
      <c r="J204" s="217">
        <f t="shared" si="182"/>
        <v>0</v>
      </c>
      <c r="K204" s="217">
        <f t="shared" ref="K204:S204" si="197">IF($X$87&lt;=120,IF($X$87&lt;=90,IF($X$87&lt;=60,IF($X$87&lt;=30,IF($X$87&gt;=0,K96+(K96*$W$87/100),0),J96+(J96*$W$87/100)),I96+(I96*$W$87/100)),H96+(H96*$W$87/100)),0)</f>
        <v>0</v>
      </c>
      <c r="L204" s="217">
        <f t="shared" si="197"/>
        <v>0</v>
      </c>
      <c r="M204" s="217">
        <f t="shared" si="197"/>
        <v>0</v>
      </c>
      <c r="N204" s="217">
        <f t="shared" si="197"/>
        <v>0</v>
      </c>
      <c r="O204" s="217">
        <f t="shared" si="197"/>
        <v>0</v>
      </c>
      <c r="P204" s="217">
        <f t="shared" si="197"/>
        <v>0</v>
      </c>
      <c r="Q204" s="217">
        <f t="shared" si="197"/>
        <v>0</v>
      </c>
      <c r="R204" s="217">
        <f t="shared" si="197"/>
        <v>0</v>
      </c>
      <c r="S204" s="217">
        <f t="shared" si="197"/>
        <v>0</v>
      </c>
      <c r="U204" s="66">
        <f t="shared" si="188"/>
        <v>0</v>
      </c>
      <c r="W204" s="217">
        <f t="shared" si="184"/>
        <v>0</v>
      </c>
      <c r="X204" s="217">
        <f t="shared" si="185"/>
        <v>0</v>
      </c>
      <c r="Y204" s="217">
        <f t="shared" si="186"/>
        <v>0</v>
      </c>
      <c r="Z204" s="252">
        <f t="shared" si="189"/>
        <v>0</v>
      </c>
    </row>
    <row r="205" spans="6:26" x14ac:dyDescent="0.25">
      <c r="F205" s="715"/>
      <c r="H205" s="217">
        <f t="shared" si="180"/>
        <v>0</v>
      </c>
      <c r="I205" s="217">
        <f t="shared" si="181"/>
        <v>0</v>
      </c>
      <c r="J205" s="217">
        <f t="shared" si="182"/>
        <v>0</v>
      </c>
      <c r="K205" s="217">
        <f t="shared" ref="K205:S205" si="198">IF($X$87&lt;=120,IF($X$87&lt;=90,IF($X$87&lt;=60,IF($X$87&lt;=30,IF($X$87&gt;=0,K97+(K97*$W$87/100),0),J97+(J97*$W$87/100)),I97+(I97*$W$87/100)),H97+(H97*$W$87/100)),0)</f>
        <v>0</v>
      </c>
      <c r="L205" s="217">
        <f t="shared" si="198"/>
        <v>0</v>
      </c>
      <c r="M205" s="217">
        <f t="shared" si="198"/>
        <v>0</v>
      </c>
      <c r="N205" s="217">
        <f t="shared" si="198"/>
        <v>0</v>
      </c>
      <c r="O205" s="217">
        <f t="shared" si="198"/>
        <v>0</v>
      </c>
      <c r="P205" s="217">
        <f t="shared" si="198"/>
        <v>0</v>
      </c>
      <c r="Q205" s="217">
        <f t="shared" si="198"/>
        <v>0</v>
      </c>
      <c r="R205" s="217">
        <f t="shared" si="198"/>
        <v>0</v>
      </c>
      <c r="S205" s="217">
        <f t="shared" si="198"/>
        <v>0</v>
      </c>
      <c r="U205" s="66">
        <f t="shared" si="188"/>
        <v>0</v>
      </c>
      <c r="W205" s="217">
        <f t="shared" si="184"/>
        <v>0</v>
      </c>
      <c r="X205" s="217">
        <f t="shared" si="185"/>
        <v>0</v>
      </c>
      <c r="Y205" s="217">
        <f t="shared" si="186"/>
        <v>0</v>
      </c>
      <c r="Z205" s="252">
        <f t="shared" si="189"/>
        <v>0</v>
      </c>
    </row>
    <row r="206" spans="6:26" x14ac:dyDescent="0.25">
      <c r="F206" s="715"/>
      <c r="H206" s="217">
        <f t="shared" si="180"/>
        <v>0</v>
      </c>
      <c r="I206" s="217">
        <f t="shared" si="181"/>
        <v>0</v>
      </c>
      <c r="J206" s="217">
        <f t="shared" si="182"/>
        <v>0</v>
      </c>
      <c r="K206" s="217">
        <f t="shared" ref="K206:S206" si="199">IF($X$87&lt;=120,IF($X$87&lt;=90,IF($X$87&lt;=60,IF($X$87&lt;=30,IF($X$87&gt;=0,K98+(K98*$W$87/100),0),J98+(J98*$W$87/100)),I98+(I98*$W$87/100)),H98+(H98*$W$87/100)),0)</f>
        <v>0</v>
      </c>
      <c r="L206" s="217">
        <f t="shared" si="199"/>
        <v>0</v>
      </c>
      <c r="M206" s="217">
        <f t="shared" si="199"/>
        <v>0</v>
      </c>
      <c r="N206" s="217">
        <f t="shared" si="199"/>
        <v>0</v>
      </c>
      <c r="O206" s="217">
        <f t="shared" si="199"/>
        <v>0</v>
      </c>
      <c r="P206" s="217">
        <f t="shared" si="199"/>
        <v>0</v>
      </c>
      <c r="Q206" s="217">
        <f t="shared" si="199"/>
        <v>0</v>
      </c>
      <c r="R206" s="217">
        <f t="shared" si="199"/>
        <v>0</v>
      </c>
      <c r="S206" s="217">
        <f t="shared" si="199"/>
        <v>0</v>
      </c>
      <c r="U206" s="66">
        <f t="shared" si="188"/>
        <v>0</v>
      </c>
      <c r="W206" s="217">
        <f t="shared" si="184"/>
        <v>0</v>
      </c>
      <c r="X206" s="217">
        <f t="shared" si="185"/>
        <v>0</v>
      </c>
      <c r="Y206" s="217">
        <f t="shared" si="186"/>
        <v>0</v>
      </c>
      <c r="Z206" s="252">
        <f t="shared" si="189"/>
        <v>0</v>
      </c>
    </row>
    <row r="207" spans="6:26" x14ac:dyDescent="0.25">
      <c r="F207" s="715"/>
      <c r="H207" s="217">
        <f t="shared" si="180"/>
        <v>0</v>
      </c>
      <c r="I207" s="217">
        <f t="shared" si="181"/>
        <v>0</v>
      </c>
      <c r="J207" s="217">
        <f t="shared" si="182"/>
        <v>0</v>
      </c>
      <c r="K207" s="217">
        <f t="shared" ref="K207:S207" si="200">IF($X$87&lt;=120,IF($X$87&lt;=90,IF($X$87&lt;=60,IF($X$87&lt;=30,IF($X$87&gt;=0,K99+(K99*$W$87/100),0),J99+(J99*$W$87/100)),I99+(I99*$W$87/100)),H99+(H99*$W$87/100)),0)</f>
        <v>0</v>
      </c>
      <c r="L207" s="217">
        <f t="shared" si="200"/>
        <v>0</v>
      </c>
      <c r="M207" s="217">
        <f t="shared" si="200"/>
        <v>0</v>
      </c>
      <c r="N207" s="217">
        <f t="shared" si="200"/>
        <v>0</v>
      </c>
      <c r="O207" s="217">
        <f t="shared" si="200"/>
        <v>0</v>
      </c>
      <c r="P207" s="217">
        <f t="shared" si="200"/>
        <v>0</v>
      </c>
      <c r="Q207" s="217">
        <f t="shared" si="200"/>
        <v>0</v>
      </c>
      <c r="R207" s="217">
        <f t="shared" si="200"/>
        <v>0</v>
      </c>
      <c r="S207" s="217">
        <f t="shared" si="200"/>
        <v>0</v>
      </c>
      <c r="U207" s="66">
        <f t="shared" si="188"/>
        <v>0</v>
      </c>
      <c r="W207" s="217">
        <f t="shared" si="184"/>
        <v>0</v>
      </c>
      <c r="X207" s="217">
        <f t="shared" si="185"/>
        <v>0</v>
      </c>
      <c r="Y207" s="217">
        <f t="shared" si="186"/>
        <v>0</v>
      </c>
      <c r="Z207" s="252">
        <f t="shared" si="189"/>
        <v>0</v>
      </c>
    </row>
    <row r="208" spans="6:26" x14ac:dyDescent="0.25">
      <c r="F208" s="715"/>
      <c r="H208" s="217">
        <f t="shared" si="180"/>
        <v>0</v>
      </c>
      <c r="I208" s="217">
        <f t="shared" si="181"/>
        <v>0</v>
      </c>
      <c r="J208" s="217">
        <f t="shared" si="182"/>
        <v>0</v>
      </c>
      <c r="K208" s="217">
        <f t="shared" ref="K208:S208" si="201">IF($X$87&lt;=120,IF($X$87&lt;=90,IF($X$87&lt;=60,IF($X$87&lt;=30,IF($X$87&gt;=0,K100+(K100*$W$87/100),0),J100+(J100*$W$87/100)),I100+(I100*$W$87/100)),H100+(H100*$W$87/100)),0)</f>
        <v>0</v>
      </c>
      <c r="L208" s="217">
        <f t="shared" si="201"/>
        <v>0</v>
      </c>
      <c r="M208" s="217">
        <f t="shared" si="201"/>
        <v>0</v>
      </c>
      <c r="N208" s="217">
        <f t="shared" si="201"/>
        <v>0</v>
      </c>
      <c r="O208" s="217">
        <f t="shared" si="201"/>
        <v>0</v>
      </c>
      <c r="P208" s="217">
        <f t="shared" si="201"/>
        <v>0</v>
      </c>
      <c r="Q208" s="217">
        <f t="shared" si="201"/>
        <v>0</v>
      </c>
      <c r="R208" s="217">
        <f t="shared" si="201"/>
        <v>0</v>
      </c>
      <c r="S208" s="217">
        <f t="shared" si="201"/>
        <v>0</v>
      </c>
      <c r="U208" s="66">
        <f t="shared" si="188"/>
        <v>0</v>
      </c>
      <c r="W208" s="217">
        <f t="shared" si="184"/>
        <v>0</v>
      </c>
      <c r="X208" s="217">
        <f t="shared" si="185"/>
        <v>0</v>
      </c>
      <c r="Y208" s="217">
        <f t="shared" si="186"/>
        <v>0</v>
      </c>
      <c r="Z208" s="252">
        <f t="shared" si="189"/>
        <v>0</v>
      </c>
    </row>
    <row r="209" spans="6:26" x14ac:dyDescent="0.25">
      <c r="F209" s="715"/>
      <c r="H209" s="217">
        <f t="shared" si="180"/>
        <v>0</v>
      </c>
      <c r="I209" s="217">
        <f t="shared" si="181"/>
        <v>0</v>
      </c>
      <c r="J209" s="217">
        <f t="shared" si="182"/>
        <v>0</v>
      </c>
      <c r="K209" s="217">
        <f t="shared" ref="K209:S209" si="202">IF($X$87&lt;=120,IF($X$87&lt;=90,IF($X$87&lt;=60,IF($X$87&lt;=30,IF($X$87&gt;=0,K101+(K101*$W$87/100),0),J101+(J101*$W$87/100)),I101+(I101*$W$87/100)),H101+(H101*$W$87/100)),0)</f>
        <v>0</v>
      </c>
      <c r="L209" s="217">
        <f t="shared" si="202"/>
        <v>0</v>
      </c>
      <c r="M209" s="217">
        <f t="shared" si="202"/>
        <v>0</v>
      </c>
      <c r="N209" s="217">
        <f t="shared" si="202"/>
        <v>0</v>
      </c>
      <c r="O209" s="217">
        <f t="shared" si="202"/>
        <v>0</v>
      </c>
      <c r="P209" s="217">
        <f t="shared" si="202"/>
        <v>0</v>
      </c>
      <c r="Q209" s="217">
        <f t="shared" si="202"/>
        <v>0</v>
      </c>
      <c r="R209" s="217">
        <f t="shared" si="202"/>
        <v>0</v>
      </c>
      <c r="S209" s="217">
        <f t="shared" si="202"/>
        <v>0</v>
      </c>
      <c r="U209" s="66">
        <f t="shared" si="188"/>
        <v>0</v>
      </c>
      <c r="W209" s="217">
        <f t="shared" si="184"/>
        <v>0</v>
      </c>
      <c r="X209" s="217">
        <f t="shared" si="185"/>
        <v>0</v>
      </c>
      <c r="Y209" s="217">
        <f t="shared" si="186"/>
        <v>0</v>
      </c>
      <c r="Z209" s="252">
        <f t="shared" si="189"/>
        <v>0</v>
      </c>
    </row>
    <row r="210" spans="6:26" x14ac:dyDescent="0.25">
      <c r="F210" s="715"/>
      <c r="H210" s="217">
        <f t="shared" si="180"/>
        <v>0</v>
      </c>
      <c r="I210" s="217">
        <f t="shared" si="181"/>
        <v>0</v>
      </c>
      <c r="J210" s="217">
        <f t="shared" si="182"/>
        <v>0</v>
      </c>
      <c r="K210" s="217">
        <f t="shared" ref="K210:S210" si="203">IF($X$87&lt;=120,IF($X$87&lt;=90,IF($X$87&lt;=60,IF($X$87&lt;=30,IF($X$87&gt;=0,K102+(K102*$W$87/100),0),J102+(J102*$W$87/100)),I102+(I102*$W$87/100)),H102+(H102*$W$87/100)),0)</f>
        <v>0</v>
      </c>
      <c r="L210" s="217">
        <f t="shared" si="203"/>
        <v>0</v>
      </c>
      <c r="M210" s="217">
        <f t="shared" si="203"/>
        <v>0</v>
      </c>
      <c r="N210" s="217">
        <f t="shared" si="203"/>
        <v>0</v>
      </c>
      <c r="O210" s="217">
        <f t="shared" si="203"/>
        <v>0</v>
      </c>
      <c r="P210" s="217">
        <f t="shared" si="203"/>
        <v>0</v>
      </c>
      <c r="Q210" s="217">
        <f t="shared" si="203"/>
        <v>0</v>
      </c>
      <c r="R210" s="217">
        <f t="shared" si="203"/>
        <v>0</v>
      </c>
      <c r="S210" s="217">
        <f t="shared" si="203"/>
        <v>0</v>
      </c>
      <c r="U210" s="66">
        <f t="shared" si="188"/>
        <v>0</v>
      </c>
      <c r="W210" s="217">
        <f t="shared" si="184"/>
        <v>0</v>
      </c>
      <c r="X210" s="217">
        <f t="shared" si="185"/>
        <v>0</v>
      </c>
      <c r="Y210" s="217">
        <f t="shared" si="186"/>
        <v>0</v>
      </c>
      <c r="Z210" s="252">
        <f t="shared" si="189"/>
        <v>0</v>
      </c>
    </row>
    <row r="211" spans="6:26" x14ac:dyDescent="0.25">
      <c r="F211" s="715"/>
      <c r="H211" s="217">
        <f t="shared" si="180"/>
        <v>0</v>
      </c>
      <c r="I211" s="217">
        <f t="shared" si="181"/>
        <v>0</v>
      </c>
      <c r="J211" s="217">
        <f t="shared" si="182"/>
        <v>0</v>
      </c>
      <c r="K211" s="217">
        <f t="shared" ref="K211:S211" si="204">IF($X$87&lt;=120,IF($X$87&lt;=90,IF($X$87&lt;=60,IF($X$87&lt;=30,IF($X$87&gt;=0,K103+(K103*$W$87/100),0),J103+(J103*$W$87/100)),I103+(I103*$W$87/100)),H103+(H103*$W$87/100)),0)</f>
        <v>0</v>
      </c>
      <c r="L211" s="217">
        <f t="shared" si="204"/>
        <v>0</v>
      </c>
      <c r="M211" s="217">
        <f t="shared" si="204"/>
        <v>0</v>
      </c>
      <c r="N211" s="217">
        <f t="shared" si="204"/>
        <v>0</v>
      </c>
      <c r="O211" s="217">
        <f t="shared" si="204"/>
        <v>0</v>
      </c>
      <c r="P211" s="217">
        <f t="shared" si="204"/>
        <v>0</v>
      </c>
      <c r="Q211" s="217">
        <f t="shared" si="204"/>
        <v>0</v>
      </c>
      <c r="R211" s="217">
        <f t="shared" si="204"/>
        <v>0</v>
      </c>
      <c r="S211" s="217">
        <f t="shared" si="204"/>
        <v>0</v>
      </c>
      <c r="U211" s="66">
        <f t="shared" si="188"/>
        <v>0</v>
      </c>
      <c r="W211" s="217">
        <f t="shared" si="184"/>
        <v>0</v>
      </c>
      <c r="X211" s="217">
        <f t="shared" si="185"/>
        <v>0</v>
      </c>
      <c r="Y211" s="217">
        <f t="shared" si="186"/>
        <v>0</v>
      </c>
      <c r="Z211" s="252">
        <f t="shared" si="189"/>
        <v>0</v>
      </c>
    </row>
    <row r="212" spans="6:26" x14ac:dyDescent="0.25">
      <c r="F212" s="715"/>
      <c r="H212" s="217">
        <f t="shared" si="180"/>
        <v>0</v>
      </c>
      <c r="I212" s="217">
        <f t="shared" si="181"/>
        <v>0</v>
      </c>
      <c r="J212" s="217">
        <f t="shared" si="182"/>
        <v>0</v>
      </c>
      <c r="K212" s="217">
        <f t="shared" ref="K212" si="205">IF($X$87&lt;=120,IF($X$87&lt;=90,IF($X$87&lt;=60,IF($X$87&lt;=30,IF($X$87&gt;=0,K104+(K104*$W$87/100),0),J104+(J104*$W$87/100)),I104+(I104*$W$87/100)),H104+(H104*$W$87/100)),0)</f>
        <v>0</v>
      </c>
      <c r="L212" s="217">
        <f t="shared" ref="L212" si="206">IF($X$87&lt;=120,IF($X$87&lt;=90,IF($X$87&lt;=60,IF($X$87&lt;=30,IF($X$87&gt;=0,L104+(L104*$W$87/100),0),K104+(K104*$W$87/100)),J104+(J104*$W$87/100)),I104+(I104*$W$87/100)),0)</f>
        <v>0</v>
      </c>
      <c r="M212" s="217">
        <f t="shared" ref="M212" si="207">IF($X$87&lt;=120,IF($X$87&lt;=90,IF($X$87&lt;=60,IF($X$87&lt;=30,IF($X$87&gt;=0,M104+(M104*$W$87/100),0),L104+(L104*$W$87/100)),K104+(K104*$W$87/100)),J104+(J104*$W$87/100)),0)</f>
        <v>0</v>
      </c>
      <c r="N212" s="217">
        <f t="shared" ref="N212" si="208">IF($X$87&lt;=120,IF($X$87&lt;=90,IF($X$87&lt;=60,IF($X$87&lt;=30,IF($X$87&gt;=0,N104+(N104*$W$87/100),0),M104+(M104*$W$87/100)),L104+(L104*$W$87/100)),K104+(K104*$W$87/100)),0)</f>
        <v>0</v>
      </c>
      <c r="O212" s="217">
        <f t="shared" ref="O212" si="209">IF($X$87&lt;=120,IF($X$87&lt;=90,IF($X$87&lt;=60,IF($X$87&lt;=30,IF($X$87&gt;=0,O104+(O104*$W$87/100),0),N104+(N104*$W$87/100)),M104+(M104*$W$87/100)),L104+(L104*$W$87/100)),0)</f>
        <v>0</v>
      </c>
      <c r="P212" s="217">
        <f t="shared" ref="P212" si="210">IF($X$87&lt;=120,IF($X$87&lt;=90,IF($X$87&lt;=60,IF($X$87&lt;=30,IF($X$87&gt;=0,P104+(P104*$W$87/100),0),O104+(O104*$W$87/100)),N104+(N104*$W$87/100)),M104+(M104*$W$87/100)),0)</f>
        <v>0</v>
      </c>
      <c r="Q212" s="217">
        <f t="shared" ref="Q212" si="211">IF($X$87&lt;=120,IF($X$87&lt;=90,IF($X$87&lt;=60,IF($X$87&lt;=30,IF($X$87&gt;=0,Q104+(Q104*$W$87/100),0),P104+(P104*$W$87/100)),O104+(O104*$W$87/100)),N104+(N104*$W$87/100)),0)</f>
        <v>0</v>
      </c>
      <c r="R212" s="217">
        <f t="shared" ref="R212" si="212">IF($X$87&lt;=120,IF($X$87&lt;=90,IF($X$87&lt;=60,IF($X$87&lt;=30,IF($X$87&gt;=0,R104+(R104*$W$87/100),0),Q104+(Q104*$W$87/100)),P104+(P104*$W$87/100)),O104+(O104*$W$87/100)),0)</f>
        <v>0</v>
      </c>
      <c r="S212" s="217">
        <f t="shared" ref="S212" si="213">IF($X$87&lt;=120,IF($X$87&lt;=90,IF($X$87&lt;=60,IF($X$87&lt;=30,IF($X$87&gt;=0,S104+(S104*$W$87/100),0),R104+(R104*$W$87/100)),Q104+(Q104*$W$87/100)),P104+(P104*$W$87/100)),0)</f>
        <v>0</v>
      </c>
      <c r="U212" s="66">
        <f t="shared" si="188"/>
        <v>0</v>
      </c>
      <c r="W212" s="217">
        <f t="shared" si="184"/>
        <v>0</v>
      </c>
      <c r="X212" s="217">
        <f t="shared" si="185"/>
        <v>0</v>
      </c>
      <c r="Y212" s="217">
        <f t="shared" si="186"/>
        <v>0</v>
      </c>
      <c r="Z212" s="376">
        <f t="shared" si="189"/>
        <v>0</v>
      </c>
    </row>
    <row r="213" spans="6:26" x14ac:dyDescent="0.25">
      <c r="F213" s="715"/>
      <c r="H213" s="57">
        <f>SUM(H195:H212)</f>
        <v>0</v>
      </c>
      <c r="I213" s="57">
        <f t="shared" ref="I213:S213" si="214">SUM(I195:I212)</f>
        <v>0</v>
      </c>
      <c r="J213" s="57">
        <f t="shared" si="214"/>
        <v>0</v>
      </c>
      <c r="K213" s="57">
        <f t="shared" si="214"/>
        <v>0</v>
      </c>
      <c r="L213" s="57">
        <f t="shared" si="214"/>
        <v>0</v>
      </c>
      <c r="M213" s="57">
        <f t="shared" si="214"/>
        <v>0</v>
      </c>
      <c r="N213" s="57">
        <f t="shared" si="214"/>
        <v>0</v>
      </c>
      <c r="O213" s="57">
        <f t="shared" si="214"/>
        <v>0</v>
      </c>
      <c r="P213" s="57">
        <f t="shared" si="214"/>
        <v>0</v>
      </c>
      <c r="Q213" s="57">
        <f t="shared" si="214"/>
        <v>0</v>
      </c>
      <c r="R213" s="57">
        <f t="shared" si="214"/>
        <v>0</v>
      </c>
      <c r="S213" s="57">
        <f t="shared" si="214"/>
        <v>0</v>
      </c>
      <c r="U213" s="57">
        <f>SUM(U195:U212)</f>
        <v>0</v>
      </c>
      <c r="W213" s="57">
        <f>SUM(W195:W212)</f>
        <v>0</v>
      </c>
      <c r="X213" s="57">
        <f t="shared" ref="X213:Z213" si="215">SUM(X195:X212)</f>
        <v>0</v>
      </c>
      <c r="Y213" s="57">
        <f t="shared" si="215"/>
        <v>0</v>
      </c>
      <c r="Z213" s="57">
        <f t="shared" si="215"/>
        <v>0</v>
      </c>
    </row>
  </sheetData>
  <sheetProtection selectLockedCells="1"/>
  <mergeCells count="32">
    <mergeCell ref="Z193:Z194"/>
    <mergeCell ref="Z107:Z108"/>
    <mergeCell ref="Z121:Z122"/>
    <mergeCell ref="Z143:Z144"/>
    <mergeCell ref="Z157:Z158"/>
    <mergeCell ref="Z179:Z180"/>
    <mergeCell ref="B51:C51"/>
    <mergeCell ref="B73:C73"/>
    <mergeCell ref="B86:C86"/>
    <mergeCell ref="H37:U37"/>
    <mergeCell ref="H72:U72"/>
    <mergeCell ref="H86:R86"/>
    <mergeCell ref="H2:S2"/>
    <mergeCell ref="B3:C3"/>
    <mergeCell ref="B16:C16"/>
    <mergeCell ref="B2:C2"/>
    <mergeCell ref="B38:C38"/>
    <mergeCell ref="F107:F141"/>
    <mergeCell ref="F143:F177"/>
    <mergeCell ref="H143:T143"/>
    <mergeCell ref="W143:Y143"/>
    <mergeCell ref="H157:T157"/>
    <mergeCell ref="W157:Y157"/>
    <mergeCell ref="H107:T107"/>
    <mergeCell ref="H121:T121"/>
    <mergeCell ref="W107:Y107"/>
    <mergeCell ref="W121:Y121"/>
    <mergeCell ref="F179:F213"/>
    <mergeCell ref="H179:T179"/>
    <mergeCell ref="W179:Y179"/>
    <mergeCell ref="H193:T193"/>
    <mergeCell ref="W193:Y193"/>
  </mergeCells>
  <phoneticPr fontId="130" type="noConversion"/>
  <pageMargins left="0" right="0" top="0" bottom="0" header="0" footer="0"/>
  <pageSetup paperSize="9" scale="41" pageOrder="overThenDown" orientation="portrait" horizontalDpi="4294967294" verticalDpi="0" r:id="rId1"/>
  <ignoredErrors>
    <ignoredError sqref="H109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1" tint="0.14999847407452621"/>
    <pageSetUpPr fitToPage="1"/>
  </sheetPr>
  <dimension ref="A1:R119"/>
  <sheetViews>
    <sheetView showZeros="0" topLeftCell="A10" zoomScale="68" zoomScaleNormal="68" workbookViewId="0">
      <selection activeCell="C43" sqref="C43"/>
    </sheetView>
  </sheetViews>
  <sheetFormatPr baseColWidth="10" defaultRowHeight="15" x14ac:dyDescent="0.25"/>
  <cols>
    <col min="1" max="1" width="35.28515625" customWidth="1"/>
    <col min="2" max="2" width="1.28515625" customWidth="1"/>
    <col min="15" max="15" width="1.140625" customWidth="1"/>
    <col min="17" max="17" width="1.42578125" customWidth="1"/>
  </cols>
  <sheetData>
    <row r="1" spans="1:18" ht="30" customHeight="1" x14ac:dyDescent="0.25">
      <c r="A1" s="723" t="s">
        <v>105</v>
      </c>
      <c r="C1" s="724" t="s">
        <v>106</v>
      </c>
      <c r="D1" s="725"/>
      <c r="E1" s="725"/>
      <c r="F1" s="725"/>
      <c r="G1" s="725"/>
      <c r="H1" s="725"/>
      <c r="I1" s="725"/>
      <c r="J1" s="725"/>
      <c r="K1" s="725"/>
      <c r="L1" s="725"/>
      <c r="M1" s="725"/>
      <c r="N1" s="725"/>
      <c r="O1" s="725"/>
      <c r="P1" s="725"/>
      <c r="R1" s="722" t="s">
        <v>269</v>
      </c>
    </row>
    <row r="2" spans="1:18" ht="21.6" customHeight="1" x14ac:dyDescent="0.25">
      <c r="A2" s="723"/>
      <c r="C2" s="71" t="s">
        <v>107</v>
      </c>
      <c r="D2" s="72" t="s">
        <v>108</v>
      </c>
      <c r="E2" s="71" t="s">
        <v>109</v>
      </c>
      <c r="F2" s="72" t="s">
        <v>110</v>
      </c>
      <c r="G2" s="71" t="s">
        <v>111</v>
      </c>
      <c r="H2" s="72" t="s">
        <v>112</v>
      </c>
      <c r="I2" s="71" t="s">
        <v>113</v>
      </c>
      <c r="J2" s="72" t="s">
        <v>114</v>
      </c>
      <c r="K2" s="71" t="s">
        <v>115</v>
      </c>
      <c r="L2" s="72" t="s">
        <v>116</v>
      </c>
      <c r="M2" s="71" t="s">
        <v>117</v>
      </c>
      <c r="N2" s="72" t="s">
        <v>118</v>
      </c>
      <c r="O2" s="73"/>
      <c r="P2" s="74" t="s">
        <v>119</v>
      </c>
      <c r="R2" s="722"/>
    </row>
    <row r="3" spans="1:18" ht="7.9" customHeight="1" x14ac:dyDescent="0.25"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8" x14ac:dyDescent="0.25">
      <c r="A4" s="75" t="s">
        <v>270</v>
      </c>
      <c r="C4" s="76">
        <f>+Négoce!M17</f>
        <v>0</v>
      </c>
      <c r="D4" s="76">
        <f>+Négoce!N17</f>
        <v>0</v>
      </c>
      <c r="E4" s="76">
        <f>+Négoce!O17</f>
        <v>0</v>
      </c>
      <c r="F4" s="76">
        <f>+Négoce!P17</f>
        <v>0</v>
      </c>
      <c r="G4" s="76">
        <f>+Négoce!Q17</f>
        <v>0</v>
      </c>
      <c r="H4" s="76">
        <f>+Négoce!R17</f>
        <v>0</v>
      </c>
      <c r="I4" s="76">
        <f>+Négoce!S17</f>
        <v>0</v>
      </c>
      <c r="J4" s="76">
        <f>+Négoce!T17</f>
        <v>0</v>
      </c>
      <c r="K4" s="76">
        <f>+Négoce!U17</f>
        <v>0</v>
      </c>
      <c r="L4" s="76">
        <f>+Négoce!V17</f>
        <v>0</v>
      </c>
      <c r="M4" s="76">
        <f>+Négoce!W17</f>
        <v>0</v>
      </c>
      <c r="N4" s="76">
        <f>+Négoce!X17</f>
        <v>0</v>
      </c>
      <c r="O4" s="73"/>
      <c r="P4" s="77">
        <f>SUM(C4:N4)</f>
        <v>0</v>
      </c>
    </row>
    <row r="5" spans="1:18" x14ac:dyDescent="0.25">
      <c r="A5" s="78" t="s">
        <v>120</v>
      </c>
      <c r="C5" s="76">
        <f>+Négoce!M26</f>
        <v>0</v>
      </c>
      <c r="D5" s="76">
        <f>+Négoce!N26</f>
        <v>0</v>
      </c>
      <c r="E5" s="76">
        <f>+Négoce!O26</f>
        <v>0</v>
      </c>
      <c r="F5" s="76">
        <f>+Négoce!P26</f>
        <v>0</v>
      </c>
      <c r="G5" s="76">
        <f>+Négoce!Q26</f>
        <v>0</v>
      </c>
      <c r="H5" s="76">
        <f>+Négoce!R26</f>
        <v>0</v>
      </c>
      <c r="I5" s="76">
        <f>+Négoce!S26</f>
        <v>0</v>
      </c>
      <c r="J5" s="76">
        <f>+Négoce!T26</f>
        <v>0</v>
      </c>
      <c r="K5" s="76">
        <f>+Négoce!U26</f>
        <v>0</v>
      </c>
      <c r="L5" s="76">
        <f>+Négoce!V26</f>
        <v>0</v>
      </c>
      <c r="M5" s="76">
        <f>+Négoce!W26</f>
        <v>0</v>
      </c>
      <c r="N5" s="76">
        <f>+Négoce!X26</f>
        <v>0</v>
      </c>
      <c r="O5" s="73"/>
      <c r="P5" s="77">
        <f>SUM(C5:N5)</f>
        <v>0</v>
      </c>
    </row>
    <row r="6" spans="1:18" x14ac:dyDescent="0.25">
      <c r="A6" s="75" t="s">
        <v>271</v>
      </c>
      <c r="C6" s="76">
        <f>+C4+C5</f>
        <v>0</v>
      </c>
      <c r="D6" s="76">
        <f t="shared" ref="D6:N6" si="0">+D4+D5</f>
        <v>0</v>
      </c>
      <c r="E6" s="76">
        <f t="shared" si="0"/>
        <v>0</v>
      </c>
      <c r="F6" s="76">
        <f t="shared" si="0"/>
        <v>0</v>
      </c>
      <c r="G6" s="76">
        <f t="shared" si="0"/>
        <v>0</v>
      </c>
      <c r="H6" s="76">
        <f t="shared" si="0"/>
        <v>0</v>
      </c>
      <c r="I6" s="76">
        <f t="shared" si="0"/>
        <v>0</v>
      </c>
      <c r="J6" s="76">
        <f t="shared" si="0"/>
        <v>0</v>
      </c>
      <c r="K6" s="76">
        <f t="shared" si="0"/>
        <v>0</v>
      </c>
      <c r="L6" s="76">
        <f t="shared" si="0"/>
        <v>0</v>
      </c>
      <c r="M6" s="76">
        <f t="shared" si="0"/>
        <v>0</v>
      </c>
      <c r="N6" s="76">
        <f t="shared" si="0"/>
        <v>0</v>
      </c>
      <c r="O6" s="73"/>
      <c r="P6" s="77">
        <f>SUM(C6:N6)</f>
        <v>0</v>
      </c>
    </row>
    <row r="7" spans="1:18" ht="7.9" customHeight="1" x14ac:dyDescent="0.25">
      <c r="A7" s="79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73"/>
      <c r="P7" s="73"/>
    </row>
    <row r="8" spans="1:18" x14ac:dyDescent="0.25">
      <c r="A8" s="81" t="s">
        <v>261</v>
      </c>
      <c r="C8" s="76">
        <f>+Prestation!K17</f>
        <v>0</v>
      </c>
      <c r="D8" s="76">
        <f>+Prestation!L17</f>
        <v>0</v>
      </c>
      <c r="E8" s="76">
        <f>+Prestation!M17</f>
        <v>0</v>
      </c>
      <c r="F8" s="76">
        <f>+Prestation!N17</f>
        <v>0</v>
      </c>
      <c r="G8" s="76">
        <f>+Prestation!O17</f>
        <v>0</v>
      </c>
      <c r="H8" s="76">
        <f>+Prestation!P17</f>
        <v>0</v>
      </c>
      <c r="I8" s="76">
        <f>+Prestation!Q17</f>
        <v>0</v>
      </c>
      <c r="J8" s="76">
        <f>+Prestation!R17</f>
        <v>0</v>
      </c>
      <c r="K8" s="76">
        <f>+Prestation!S17</f>
        <v>0</v>
      </c>
      <c r="L8" s="76">
        <f>+Prestation!T17</f>
        <v>0</v>
      </c>
      <c r="M8" s="76">
        <f>+Prestation!U17</f>
        <v>0</v>
      </c>
      <c r="N8" s="76">
        <f>+Prestation!V17</f>
        <v>0</v>
      </c>
      <c r="O8" s="73"/>
      <c r="P8" s="82">
        <f>SUM(C8:N8)</f>
        <v>0</v>
      </c>
    </row>
    <row r="9" spans="1:18" x14ac:dyDescent="0.25">
      <c r="A9" s="83" t="s">
        <v>120</v>
      </c>
      <c r="C9" s="76">
        <f>+Prestation!K26</f>
        <v>0</v>
      </c>
      <c r="D9" s="76">
        <f>+Prestation!L26</f>
        <v>0</v>
      </c>
      <c r="E9" s="76">
        <f>+Prestation!M26</f>
        <v>0</v>
      </c>
      <c r="F9" s="76">
        <f>+Prestation!N26</f>
        <v>0</v>
      </c>
      <c r="G9" s="76">
        <f>+Prestation!O26</f>
        <v>0</v>
      </c>
      <c r="H9" s="76">
        <f>+Prestation!P26</f>
        <v>0</v>
      </c>
      <c r="I9" s="76">
        <f>+Prestation!Q26</f>
        <v>0</v>
      </c>
      <c r="J9" s="76">
        <f>+Prestation!R26</f>
        <v>0</v>
      </c>
      <c r="K9" s="76">
        <f>+Prestation!S26</f>
        <v>0</v>
      </c>
      <c r="L9" s="76">
        <f>+Prestation!T26</f>
        <v>0</v>
      </c>
      <c r="M9" s="76">
        <f>+Prestation!U26</f>
        <v>0</v>
      </c>
      <c r="N9" s="76">
        <f>+Prestation!V26</f>
        <v>0</v>
      </c>
      <c r="O9" s="73"/>
      <c r="P9" s="82">
        <f>SUM(C9:N9)</f>
        <v>0</v>
      </c>
    </row>
    <row r="10" spans="1:18" x14ac:dyDescent="0.25">
      <c r="A10" s="81" t="s">
        <v>262</v>
      </c>
      <c r="C10" s="76">
        <f>SUM(C8:C9)</f>
        <v>0</v>
      </c>
      <c r="D10" s="76">
        <f t="shared" ref="D10:N10" si="1">SUM(D8:D9)</f>
        <v>0</v>
      </c>
      <c r="E10" s="76">
        <f t="shared" si="1"/>
        <v>0</v>
      </c>
      <c r="F10" s="76">
        <f t="shared" si="1"/>
        <v>0</v>
      </c>
      <c r="G10" s="76">
        <f t="shared" si="1"/>
        <v>0</v>
      </c>
      <c r="H10" s="76">
        <f t="shared" si="1"/>
        <v>0</v>
      </c>
      <c r="I10" s="76">
        <f t="shared" si="1"/>
        <v>0</v>
      </c>
      <c r="J10" s="76">
        <f t="shared" si="1"/>
        <v>0</v>
      </c>
      <c r="K10" s="76">
        <f t="shared" si="1"/>
        <v>0</v>
      </c>
      <c r="L10" s="76">
        <f t="shared" si="1"/>
        <v>0</v>
      </c>
      <c r="M10" s="76">
        <f t="shared" si="1"/>
        <v>0</v>
      </c>
      <c r="N10" s="76">
        <f t="shared" si="1"/>
        <v>0</v>
      </c>
      <c r="O10" s="73"/>
      <c r="P10" s="82">
        <f>SUM(C10:N10)</f>
        <v>0</v>
      </c>
    </row>
    <row r="11" spans="1:18" ht="7.9" customHeight="1" x14ac:dyDescent="0.25">
      <c r="A11" s="79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73"/>
      <c r="P11" s="73"/>
    </row>
    <row r="12" spans="1:18" x14ac:dyDescent="0.25">
      <c r="A12" s="84" t="s">
        <v>263</v>
      </c>
      <c r="C12" s="76">
        <f>+Investaxes!W27</f>
        <v>0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  <c r="N12" s="76"/>
      <c r="O12" s="73"/>
      <c r="P12" s="85">
        <f>SUM(C12:N12)</f>
        <v>0</v>
      </c>
    </row>
    <row r="13" spans="1:18" x14ac:dyDescent="0.25">
      <c r="A13" s="86" t="s">
        <v>121</v>
      </c>
      <c r="C13" s="76">
        <f>+C12*$R13/100</f>
        <v>0</v>
      </c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3"/>
      <c r="P13" s="85">
        <f>SUM(C13:N13)</f>
        <v>0</v>
      </c>
      <c r="R13" s="383">
        <f>+Investaxes!Z5</f>
        <v>0</v>
      </c>
    </row>
    <row r="14" spans="1:18" x14ac:dyDescent="0.25">
      <c r="A14" s="84" t="s">
        <v>264</v>
      </c>
      <c r="C14" s="76">
        <f>SUM(C12:C13)</f>
        <v>0</v>
      </c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3"/>
      <c r="P14" s="85">
        <f>SUM(C14:N14)</f>
        <v>0</v>
      </c>
    </row>
    <row r="15" spans="1:18" ht="7.9" customHeight="1" x14ac:dyDescent="0.25">
      <c r="A15" s="79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73"/>
      <c r="P15" s="73"/>
    </row>
    <row r="16" spans="1:18" x14ac:dyDescent="0.25">
      <c r="A16" s="87" t="s">
        <v>463</v>
      </c>
      <c r="C16" s="76" t="e">
        <f>+Echéan!H14</f>
        <v>#VALUE!</v>
      </c>
      <c r="D16" s="76" t="e">
        <f>+Echéan!I14</f>
        <v>#VALUE!</v>
      </c>
      <c r="E16" s="76" t="e">
        <f>+Echéan!J14</f>
        <v>#VALUE!</v>
      </c>
      <c r="F16" s="76" t="e">
        <f>+Echéan!K14</f>
        <v>#VALUE!</v>
      </c>
      <c r="G16" s="76" t="e">
        <f>+Echéan!L14</f>
        <v>#VALUE!</v>
      </c>
      <c r="H16" s="76" t="e">
        <f>+Echéan!M14</f>
        <v>#VALUE!</v>
      </c>
      <c r="I16" s="76" t="e">
        <f>+Echéan!N14</f>
        <v>#VALUE!</v>
      </c>
      <c r="J16" s="76" t="e">
        <f>+Echéan!O14</f>
        <v>#VALUE!</v>
      </c>
      <c r="K16" s="76" t="e">
        <f>+Echéan!P14</f>
        <v>#VALUE!</v>
      </c>
      <c r="L16" s="76" t="e">
        <f>+Echéan!Q14</f>
        <v>#VALUE!</v>
      </c>
      <c r="M16" s="76" t="e">
        <f>+Echéan!R14</f>
        <v>#VALUE!</v>
      </c>
      <c r="N16" s="76" t="e">
        <f>+Echéan!S14</f>
        <v>#VALUE!</v>
      </c>
      <c r="O16" s="73"/>
      <c r="P16" s="88" t="e">
        <f>SUM(C16:N16)</f>
        <v>#VALUE!</v>
      </c>
    </row>
    <row r="17" spans="1:18" x14ac:dyDescent="0.25">
      <c r="A17" s="89" t="s">
        <v>121</v>
      </c>
      <c r="C17" s="76" t="e">
        <f>+C16*$R$17/100</f>
        <v>#VALUE!</v>
      </c>
      <c r="D17" s="76" t="e">
        <f t="shared" ref="D17:N17" si="2">+D16*$R$17/100</f>
        <v>#VALUE!</v>
      </c>
      <c r="E17" s="76" t="e">
        <f t="shared" si="2"/>
        <v>#VALUE!</v>
      </c>
      <c r="F17" s="76" t="e">
        <f t="shared" si="2"/>
        <v>#VALUE!</v>
      </c>
      <c r="G17" s="76" t="e">
        <f t="shared" si="2"/>
        <v>#VALUE!</v>
      </c>
      <c r="H17" s="76" t="e">
        <f t="shared" si="2"/>
        <v>#VALUE!</v>
      </c>
      <c r="I17" s="76" t="e">
        <f t="shared" si="2"/>
        <v>#VALUE!</v>
      </c>
      <c r="J17" s="76" t="e">
        <f t="shared" si="2"/>
        <v>#VALUE!</v>
      </c>
      <c r="K17" s="76" t="e">
        <f t="shared" si="2"/>
        <v>#VALUE!</v>
      </c>
      <c r="L17" s="76" t="e">
        <f t="shared" si="2"/>
        <v>#VALUE!</v>
      </c>
      <c r="M17" s="76" t="e">
        <f t="shared" si="2"/>
        <v>#VALUE!</v>
      </c>
      <c r="N17" s="76" t="e">
        <f t="shared" si="2"/>
        <v>#VALUE!</v>
      </c>
      <c r="O17" s="73"/>
      <c r="P17" s="88" t="e">
        <f>SUM(C17:N17)</f>
        <v>#VALUE!</v>
      </c>
      <c r="R17" s="384" t="str">
        <f>+Echéan!W4</f>
        <v/>
      </c>
    </row>
    <row r="18" spans="1:18" x14ac:dyDescent="0.25">
      <c r="A18" s="87" t="s">
        <v>464</v>
      </c>
      <c r="C18" s="76" t="e">
        <f>+C16+C17</f>
        <v>#VALUE!</v>
      </c>
      <c r="D18" s="76" t="e">
        <f t="shared" ref="D18:N18" si="3">+D16+D17</f>
        <v>#VALUE!</v>
      </c>
      <c r="E18" s="76" t="e">
        <f t="shared" si="3"/>
        <v>#VALUE!</v>
      </c>
      <c r="F18" s="76" t="e">
        <f t="shared" si="3"/>
        <v>#VALUE!</v>
      </c>
      <c r="G18" s="76" t="e">
        <f t="shared" si="3"/>
        <v>#VALUE!</v>
      </c>
      <c r="H18" s="76" t="e">
        <f t="shared" si="3"/>
        <v>#VALUE!</v>
      </c>
      <c r="I18" s="76" t="e">
        <f t="shared" si="3"/>
        <v>#VALUE!</v>
      </c>
      <c r="J18" s="76" t="e">
        <f t="shared" si="3"/>
        <v>#VALUE!</v>
      </c>
      <c r="K18" s="76" t="e">
        <f t="shared" si="3"/>
        <v>#VALUE!</v>
      </c>
      <c r="L18" s="76" t="e">
        <f t="shared" si="3"/>
        <v>#VALUE!</v>
      </c>
      <c r="M18" s="76" t="e">
        <f t="shared" si="3"/>
        <v>#VALUE!</v>
      </c>
      <c r="N18" s="76" t="e">
        <f t="shared" si="3"/>
        <v>#VALUE!</v>
      </c>
      <c r="O18" s="73"/>
      <c r="P18" s="88" t="e">
        <f>SUM(C18:N18)</f>
        <v>#VALUE!</v>
      </c>
    </row>
    <row r="19" spans="1:18" ht="7.9" customHeight="1" x14ac:dyDescent="0.25">
      <c r="A19" s="79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73"/>
      <c r="P19" s="73"/>
    </row>
    <row r="20" spans="1:18" x14ac:dyDescent="0.25">
      <c r="A20" s="90" t="s">
        <v>265</v>
      </c>
      <c r="C20" s="76">
        <f>+Négoce!M44</f>
        <v>0</v>
      </c>
      <c r="D20" s="76">
        <f>+Négoce!N44</f>
        <v>0</v>
      </c>
      <c r="E20" s="76">
        <f>+Négoce!O44</f>
        <v>0</v>
      </c>
      <c r="F20" s="76">
        <f>+Négoce!P44</f>
        <v>0</v>
      </c>
      <c r="G20" s="76">
        <f>+Négoce!Q44</f>
        <v>0</v>
      </c>
      <c r="H20" s="76">
        <f>+Négoce!R44</f>
        <v>0</v>
      </c>
      <c r="I20" s="76">
        <f>+Négoce!S44</f>
        <v>0</v>
      </c>
      <c r="J20" s="76">
        <f>+Négoce!T44</f>
        <v>0</v>
      </c>
      <c r="K20" s="76">
        <f>+Négoce!U44</f>
        <v>0</v>
      </c>
      <c r="L20" s="76">
        <f>+Négoce!V44</f>
        <v>0</v>
      </c>
      <c r="M20" s="76">
        <f>+Négoce!W44</f>
        <v>0</v>
      </c>
      <c r="N20" s="76">
        <f>+Négoce!X44+Négoce!AA44</f>
        <v>0</v>
      </c>
      <c r="O20" s="73"/>
      <c r="P20" s="91">
        <f>SUM(C20:N20)</f>
        <v>0</v>
      </c>
      <c r="R20" s="378" t="s">
        <v>465</v>
      </c>
    </row>
    <row r="21" spans="1:18" x14ac:dyDescent="0.25">
      <c r="A21" s="92" t="s">
        <v>121</v>
      </c>
      <c r="C21" s="80">
        <f>+Négoce!M53</f>
        <v>0</v>
      </c>
      <c r="D21" s="80">
        <f>+Négoce!N53</f>
        <v>0</v>
      </c>
      <c r="E21" s="80">
        <f>+Négoce!O53</f>
        <v>0</v>
      </c>
      <c r="F21" s="80">
        <f>+Négoce!P53</f>
        <v>0</v>
      </c>
      <c r="G21" s="80">
        <f>+Négoce!Q53</f>
        <v>0</v>
      </c>
      <c r="H21" s="80">
        <f>+Négoce!R53</f>
        <v>0</v>
      </c>
      <c r="I21" s="80">
        <f>+Négoce!S53</f>
        <v>0</v>
      </c>
      <c r="J21" s="80">
        <f>+Négoce!T53</f>
        <v>0</v>
      </c>
      <c r="K21" s="80">
        <f>+Négoce!U53</f>
        <v>0</v>
      </c>
      <c r="L21" s="80">
        <f>+Négoce!V53</f>
        <v>0</v>
      </c>
      <c r="M21" s="80">
        <f>+Négoce!W53</f>
        <v>0</v>
      </c>
      <c r="N21" s="80">
        <f>+Négoce!X53+(Négoce!AB44-Négoce!AA44)</f>
        <v>0</v>
      </c>
      <c r="O21" s="73"/>
      <c r="P21" s="91">
        <f>SUM(C21:N21)</f>
        <v>0</v>
      </c>
    </row>
    <row r="22" spans="1:18" x14ac:dyDescent="0.25">
      <c r="A22" s="90" t="s">
        <v>266</v>
      </c>
      <c r="C22" s="80">
        <f>SUM(C20:C21)</f>
        <v>0</v>
      </c>
      <c r="D22" s="80">
        <f t="shared" ref="D22:N22" si="4">SUM(D20:D21)</f>
        <v>0</v>
      </c>
      <c r="E22" s="80">
        <f t="shared" si="4"/>
        <v>0</v>
      </c>
      <c r="F22" s="80">
        <f t="shared" si="4"/>
        <v>0</v>
      </c>
      <c r="G22" s="80">
        <f t="shared" si="4"/>
        <v>0</v>
      </c>
      <c r="H22" s="80">
        <f t="shared" si="4"/>
        <v>0</v>
      </c>
      <c r="I22" s="80">
        <f t="shared" si="4"/>
        <v>0</v>
      </c>
      <c r="J22" s="80">
        <f t="shared" si="4"/>
        <v>0</v>
      </c>
      <c r="K22" s="80">
        <f t="shared" si="4"/>
        <v>0</v>
      </c>
      <c r="L22" s="80">
        <f t="shared" si="4"/>
        <v>0</v>
      </c>
      <c r="M22" s="80">
        <f t="shared" si="4"/>
        <v>0</v>
      </c>
      <c r="N22" s="80">
        <f t="shared" si="4"/>
        <v>0</v>
      </c>
      <c r="O22" s="73"/>
      <c r="P22" s="91">
        <f>SUM(C22:N22)</f>
        <v>0</v>
      </c>
    </row>
    <row r="23" spans="1:18" ht="7.9" customHeight="1" x14ac:dyDescent="0.25">
      <c r="A23" s="79"/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  <c r="N23" s="80"/>
      <c r="O23" s="73"/>
      <c r="P23" s="73"/>
    </row>
    <row r="24" spans="1:18" x14ac:dyDescent="0.25">
      <c r="A24" s="93" t="s">
        <v>267</v>
      </c>
      <c r="C24" s="76" t="e">
        <f>+Echéan!H35</f>
        <v>#VALUE!</v>
      </c>
      <c r="D24" s="76" t="e">
        <f>+Echéan!I35</f>
        <v>#VALUE!</v>
      </c>
      <c r="E24" s="76" t="e">
        <f>+Echéan!J35</f>
        <v>#VALUE!</v>
      </c>
      <c r="F24" s="76" t="e">
        <f>+Echéan!K35</f>
        <v>#VALUE!</v>
      </c>
      <c r="G24" s="76" t="e">
        <f>+Echéan!L35</f>
        <v>#VALUE!</v>
      </c>
      <c r="H24" s="76" t="e">
        <f>+Echéan!M35</f>
        <v>#VALUE!</v>
      </c>
      <c r="I24" s="76" t="e">
        <f>+Echéan!N35</f>
        <v>#VALUE!</v>
      </c>
      <c r="J24" s="76" t="e">
        <f>+Echéan!O35</f>
        <v>#VALUE!</v>
      </c>
      <c r="K24" s="76" t="e">
        <f>+Echéan!P35</f>
        <v>#VALUE!</v>
      </c>
      <c r="L24" s="76" t="e">
        <f>+Echéan!Q35</f>
        <v>#VALUE!</v>
      </c>
      <c r="M24" s="76" t="e">
        <f>+Echéan!R35</f>
        <v>#VALUE!</v>
      </c>
      <c r="N24" s="76" t="e">
        <f>+Echéan!S35</f>
        <v>#VALUE!</v>
      </c>
      <c r="O24" s="73"/>
      <c r="P24" s="94" t="e">
        <f>SUM(C24:N24)</f>
        <v>#VALUE!</v>
      </c>
    </row>
    <row r="25" spans="1:18" x14ac:dyDescent="0.25">
      <c r="A25" s="95" t="s">
        <v>121</v>
      </c>
      <c r="C25" s="80" t="e">
        <f>+C24*$R$25/100</f>
        <v>#VALUE!</v>
      </c>
      <c r="D25" s="80" t="e">
        <f t="shared" ref="D25:N25" si="5">+D24*$R$25/100</f>
        <v>#VALUE!</v>
      </c>
      <c r="E25" s="80" t="e">
        <f t="shared" si="5"/>
        <v>#VALUE!</v>
      </c>
      <c r="F25" s="80" t="e">
        <f t="shared" si="5"/>
        <v>#VALUE!</v>
      </c>
      <c r="G25" s="80" t="e">
        <f t="shared" si="5"/>
        <v>#VALUE!</v>
      </c>
      <c r="H25" s="80" t="e">
        <f t="shared" si="5"/>
        <v>#VALUE!</v>
      </c>
      <c r="I25" s="80" t="e">
        <f t="shared" si="5"/>
        <v>#VALUE!</v>
      </c>
      <c r="J25" s="80" t="e">
        <f t="shared" si="5"/>
        <v>#VALUE!</v>
      </c>
      <c r="K25" s="80" t="e">
        <f t="shared" si="5"/>
        <v>#VALUE!</v>
      </c>
      <c r="L25" s="80" t="e">
        <f t="shared" si="5"/>
        <v>#VALUE!</v>
      </c>
      <c r="M25" s="80" t="e">
        <f t="shared" si="5"/>
        <v>#VALUE!</v>
      </c>
      <c r="N25" s="80" t="e">
        <f t="shared" si="5"/>
        <v>#VALUE!</v>
      </c>
      <c r="O25" s="73"/>
      <c r="P25" s="94" t="e">
        <f t="shared" ref="P25:P30" si="6">SUM(C25:N25)</f>
        <v>#VALUE!</v>
      </c>
      <c r="R25" s="385" t="str">
        <f>+Echéan!W17</f>
        <v/>
      </c>
    </row>
    <row r="26" spans="1:18" x14ac:dyDescent="0.25">
      <c r="A26" s="93" t="s">
        <v>268</v>
      </c>
      <c r="C26" s="80" t="e">
        <f>+C24+C25</f>
        <v>#VALUE!</v>
      </c>
      <c r="D26" s="80" t="e">
        <f t="shared" ref="D26:N26" si="7">+D24+D25</f>
        <v>#VALUE!</v>
      </c>
      <c r="E26" s="80" t="e">
        <f t="shared" si="7"/>
        <v>#VALUE!</v>
      </c>
      <c r="F26" s="80" t="e">
        <f t="shared" si="7"/>
        <v>#VALUE!</v>
      </c>
      <c r="G26" s="80" t="e">
        <f t="shared" si="7"/>
        <v>#VALUE!</v>
      </c>
      <c r="H26" s="80" t="e">
        <f t="shared" si="7"/>
        <v>#VALUE!</v>
      </c>
      <c r="I26" s="80" t="e">
        <f t="shared" si="7"/>
        <v>#VALUE!</v>
      </c>
      <c r="J26" s="80" t="e">
        <f t="shared" si="7"/>
        <v>#VALUE!</v>
      </c>
      <c r="K26" s="80" t="e">
        <f t="shared" si="7"/>
        <v>#VALUE!</v>
      </c>
      <c r="L26" s="80" t="e">
        <f t="shared" si="7"/>
        <v>#VALUE!</v>
      </c>
      <c r="M26" s="80" t="e">
        <f t="shared" si="7"/>
        <v>#VALUE!</v>
      </c>
      <c r="N26" s="80" t="e">
        <f t="shared" si="7"/>
        <v>#VALUE!</v>
      </c>
      <c r="O26" s="73"/>
      <c r="P26" s="94" t="e">
        <f t="shared" si="6"/>
        <v>#VALUE!</v>
      </c>
    </row>
    <row r="27" spans="1:18" ht="4.9000000000000004" customHeight="1" x14ac:dyDescent="0.25">
      <c r="A27" s="79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73"/>
      <c r="P27" s="73"/>
      <c r="R27" s="146"/>
    </row>
    <row r="28" spans="1:18" x14ac:dyDescent="0.25">
      <c r="A28" s="79" t="s">
        <v>122</v>
      </c>
      <c r="B28" s="96"/>
      <c r="C28" s="97">
        <f>+C5+C9</f>
        <v>0</v>
      </c>
      <c r="D28" s="97">
        <f t="shared" ref="D28:N28" si="8">+D5+D9</f>
        <v>0</v>
      </c>
      <c r="E28" s="97">
        <f t="shared" si="8"/>
        <v>0</v>
      </c>
      <c r="F28" s="97">
        <f t="shared" si="8"/>
        <v>0</v>
      </c>
      <c r="G28" s="97">
        <f t="shared" si="8"/>
        <v>0</v>
      </c>
      <c r="H28" s="97">
        <f t="shared" si="8"/>
        <v>0</v>
      </c>
      <c r="I28" s="97">
        <f t="shared" si="8"/>
        <v>0</v>
      </c>
      <c r="J28" s="97">
        <f t="shared" si="8"/>
        <v>0</v>
      </c>
      <c r="K28" s="97">
        <f t="shared" si="8"/>
        <v>0</v>
      </c>
      <c r="L28" s="97">
        <f t="shared" si="8"/>
        <v>0</v>
      </c>
      <c r="M28" s="97">
        <f t="shared" si="8"/>
        <v>0</v>
      </c>
      <c r="N28" s="97">
        <f t="shared" si="8"/>
        <v>0</v>
      </c>
      <c r="O28" s="73"/>
      <c r="P28" s="98">
        <f t="shared" si="6"/>
        <v>0</v>
      </c>
      <c r="R28" s="146"/>
    </row>
    <row r="29" spans="1:18" ht="4.9000000000000004" customHeight="1" x14ac:dyDescent="0.25">
      <c r="A29" s="79"/>
      <c r="B29" s="99"/>
      <c r="C29" s="76"/>
      <c r="D29" s="76"/>
      <c r="E29" s="76"/>
      <c r="F29" s="76"/>
      <c r="G29" s="76"/>
      <c r="H29" s="76"/>
      <c r="I29" s="76"/>
      <c r="J29" s="76"/>
      <c r="K29" s="76"/>
      <c r="L29" s="76"/>
      <c r="M29" s="76"/>
      <c r="R29" s="146"/>
    </row>
    <row r="30" spans="1:18" x14ac:dyDescent="0.25">
      <c r="A30" s="79" t="s">
        <v>123</v>
      </c>
      <c r="B30" s="99"/>
      <c r="C30" s="97" t="e">
        <f>+C13+C17+C21+C25</f>
        <v>#VALUE!</v>
      </c>
      <c r="D30" s="97" t="e">
        <f t="shared" ref="D30:N30" si="9">+D13+D17+D21+D25</f>
        <v>#VALUE!</v>
      </c>
      <c r="E30" s="97" t="e">
        <f t="shared" si="9"/>
        <v>#VALUE!</v>
      </c>
      <c r="F30" s="97" t="e">
        <f t="shared" si="9"/>
        <v>#VALUE!</v>
      </c>
      <c r="G30" s="97" t="e">
        <f t="shared" si="9"/>
        <v>#VALUE!</v>
      </c>
      <c r="H30" s="97" t="e">
        <f t="shared" si="9"/>
        <v>#VALUE!</v>
      </c>
      <c r="I30" s="97" t="e">
        <f t="shared" si="9"/>
        <v>#VALUE!</v>
      </c>
      <c r="J30" s="97" t="e">
        <f t="shared" si="9"/>
        <v>#VALUE!</v>
      </c>
      <c r="K30" s="97" t="e">
        <f t="shared" si="9"/>
        <v>#VALUE!</v>
      </c>
      <c r="L30" s="97" t="e">
        <f t="shared" si="9"/>
        <v>#VALUE!</v>
      </c>
      <c r="M30" s="97" t="e">
        <f t="shared" si="9"/>
        <v>#VALUE!</v>
      </c>
      <c r="N30" s="97" t="e">
        <f t="shared" si="9"/>
        <v>#VALUE!</v>
      </c>
      <c r="O30" s="73"/>
      <c r="P30" s="98" t="e">
        <f t="shared" si="6"/>
        <v>#VALUE!</v>
      </c>
      <c r="R30" s="146"/>
    </row>
    <row r="31" spans="1:18" ht="4.9000000000000004" customHeight="1" x14ac:dyDescent="0.25">
      <c r="A31" s="7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73"/>
      <c r="P31" s="73"/>
      <c r="R31" s="146"/>
    </row>
    <row r="32" spans="1:18" x14ac:dyDescent="0.25">
      <c r="A32" s="101" t="s">
        <v>124</v>
      </c>
      <c r="B32" s="102"/>
      <c r="C32" s="103" t="e">
        <f t="shared" ref="C32:N32" si="10">IF(C28&gt;C30,C28-C30,0)</f>
        <v>#VALUE!</v>
      </c>
      <c r="D32" s="103" t="e">
        <f t="shared" si="10"/>
        <v>#VALUE!</v>
      </c>
      <c r="E32" s="103" t="e">
        <f t="shared" si="10"/>
        <v>#VALUE!</v>
      </c>
      <c r="F32" s="103" t="e">
        <f t="shared" si="10"/>
        <v>#VALUE!</v>
      </c>
      <c r="G32" s="103" t="e">
        <f t="shared" si="10"/>
        <v>#VALUE!</v>
      </c>
      <c r="H32" s="103" t="e">
        <f t="shared" si="10"/>
        <v>#VALUE!</v>
      </c>
      <c r="I32" s="103" t="e">
        <f t="shared" si="10"/>
        <v>#VALUE!</v>
      </c>
      <c r="J32" s="103" t="e">
        <f t="shared" si="10"/>
        <v>#VALUE!</v>
      </c>
      <c r="K32" s="103" t="e">
        <f t="shared" si="10"/>
        <v>#VALUE!</v>
      </c>
      <c r="L32" s="103" t="e">
        <f t="shared" si="10"/>
        <v>#VALUE!</v>
      </c>
      <c r="M32" s="103" t="e">
        <f t="shared" si="10"/>
        <v>#VALUE!</v>
      </c>
      <c r="N32" s="103" t="e">
        <f t="shared" si="10"/>
        <v>#VALUE!</v>
      </c>
      <c r="O32" s="73"/>
      <c r="P32" s="73"/>
      <c r="R32" s="146"/>
    </row>
    <row r="33" spans="1:18" ht="4.9000000000000004" customHeight="1" x14ac:dyDescent="0.25">
      <c r="A33" s="79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73"/>
      <c r="P33" s="73"/>
      <c r="R33" s="146"/>
    </row>
    <row r="34" spans="1:18" x14ac:dyDescent="0.25">
      <c r="A34" s="104" t="s">
        <v>125</v>
      </c>
      <c r="B34" s="105"/>
      <c r="C34" s="106" t="e">
        <f t="shared" ref="C34:N34" si="11">IF(C30&gt;C28,C30-C28,0)</f>
        <v>#VALUE!</v>
      </c>
      <c r="D34" s="106" t="e">
        <f t="shared" si="11"/>
        <v>#VALUE!</v>
      </c>
      <c r="E34" s="106" t="e">
        <f t="shared" si="11"/>
        <v>#VALUE!</v>
      </c>
      <c r="F34" s="106" t="e">
        <f t="shared" si="11"/>
        <v>#VALUE!</v>
      </c>
      <c r="G34" s="106" t="e">
        <f t="shared" si="11"/>
        <v>#VALUE!</v>
      </c>
      <c r="H34" s="106" t="e">
        <f t="shared" si="11"/>
        <v>#VALUE!</v>
      </c>
      <c r="I34" s="106" t="e">
        <f t="shared" si="11"/>
        <v>#VALUE!</v>
      </c>
      <c r="J34" s="106" t="e">
        <f t="shared" si="11"/>
        <v>#VALUE!</v>
      </c>
      <c r="K34" s="106" t="e">
        <f t="shared" si="11"/>
        <v>#VALUE!</v>
      </c>
      <c r="L34" s="106" t="e">
        <f t="shared" si="11"/>
        <v>#VALUE!</v>
      </c>
      <c r="M34" s="106" t="e">
        <f t="shared" si="11"/>
        <v>#VALUE!</v>
      </c>
      <c r="N34" s="106" t="e">
        <f t="shared" si="11"/>
        <v>#VALUE!</v>
      </c>
      <c r="O34" s="73"/>
      <c r="P34" s="73"/>
      <c r="R34" s="146"/>
    </row>
    <row r="35" spans="1:18" ht="4.9000000000000004" customHeight="1" x14ac:dyDescent="0.25">
      <c r="A35" s="79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73"/>
      <c r="P35" s="73"/>
      <c r="R35" s="146"/>
    </row>
    <row r="36" spans="1:18" x14ac:dyDescent="0.25">
      <c r="A36" s="107" t="s">
        <v>126</v>
      </c>
      <c r="C36" s="108" t="e">
        <f>+C34</f>
        <v>#VALUE!</v>
      </c>
      <c r="D36" s="108" t="e">
        <f>IF((C36+D34)&gt;D32,(C36+D34)-D32,0)</f>
        <v>#VALUE!</v>
      </c>
      <c r="E36" s="108" t="e">
        <f t="shared" ref="E36:N36" si="12">IF((D36+E34)&gt;E32,(D36+E34)-E32,0)</f>
        <v>#VALUE!</v>
      </c>
      <c r="F36" s="108" t="e">
        <f t="shared" si="12"/>
        <v>#VALUE!</v>
      </c>
      <c r="G36" s="108" t="e">
        <f t="shared" si="12"/>
        <v>#VALUE!</v>
      </c>
      <c r="H36" s="108" t="e">
        <f t="shared" si="12"/>
        <v>#VALUE!</v>
      </c>
      <c r="I36" s="108" t="e">
        <f t="shared" si="12"/>
        <v>#VALUE!</v>
      </c>
      <c r="J36" s="108" t="e">
        <f t="shared" si="12"/>
        <v>#VALUE!</v>
      </c>
      <c r="K36" s="108" t="e">
        <f t="shared" si="12"/>
        <v>#VALUE!</v>
      </c>
      <c r="L36" s="108" t="e">
        <f t="shared" si="12"/>
        <v>#VALUE!</v>
      </c>
      <c r="M36" s="108" t="e">
        <f t="shared" si="12"/>
        <v>#VALUE!</v>
      </c>
      <c r="N36" s="108" t="e">
        <f t="shared" si="12"/>
        <v>#VALUE!</v>
      </c>
      <c r="O36" s="109"/>
      <c r="P36" s="109"/>
      <c r="R36" s="146"/>
    </row>
    <row r="37" spans="1:18" ht="4.9000000000000004" customHeight="1" x14ac:dyDescent="0.25">
      <c r="A37" s="7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73"/>
      <c r="P37" s="73"/>
      <c r="R37" s="146"/>
    </row>
    <row r="38" spans="1:18" x14ac:dyDescent="0.25">
      <c r="A38" s="110" t="s">
        <v>127</v>
      </c>
      <c r="C38" s="111" t="e">
        <f>IF(C32&gt;(C34),C32-(C34),0)</f>
        <v>#VALUE!</v>
      </c>
      <c r="D38" s="111" t="e">
        <f>IF(D32&gt;(D34+C36),D32-(D34+C36),0)</f>
        <v>#VALUE!</v>
      </c>
      <c r="E38" s="111" t="e">
        <f t="shared" ref="E38:N38" si="13">IF(E32&gt;(E34+D36),E32-(E34+D36),0)</f>
        <v>#VALUE!</v>
      </c>
      <c r="F38" s="111" t="e">
        <f t="shared" si="13"/>
        <v>#VALUE!</v>
      </c>
      <c r="G38" s="111" t="e">
        <f t="shared" si="13"/>
        <v>#VALUE!</v>
      </c>
      <c r="H38" s="111" t="e">
        <f t="shared" si="13"/>
        <v>#VALUE!</v>
      </c>
      <c r="I38" s="111" t="e">
        <f t="shared" si="13"/>
        <v>#VALUE!</v>
      </c>
      <c r="J38" s="111" t="e">
        <f t="shared" si="13"/>
        <v>#VALUE!</v>
      </c>
      <c r="K38" s="111" t="e">
        <f t="shared" si="13"/>
        <v>#VALUE!</v>
      </c>
      <c r="L38" s="111" t="e">
        <f t="shared" si="13"/>
        <v>#VALUE!</v>
      </c>
      <c r="M38" s="111" t="e">
        <f t="shared" si="13"/>
        <v>#VALUE!</v>
      </c>
      <c r="N38" s="111" t="e">
        <f t="shared" si="13"/>
        <v>#VALUE!</v>
      </c>
      <c r="O38" s="73"/>
      <c r="P38" s="73"/>
      <c r="R38" s="146"/>
    </row>
    <row r="39" spans="1:18" x14ac:dyDescent="0.25">
      <c r="A39" s="79"/>
    </row>
    <row r="40" spans="1:18" ht="30" customHeight="1" x14ac:dyDescent="0.25">
      <c r="A40" s="723" t="s">
        <v>105</v>
      </c>
      <c r="C40" s="726" t="s">
        <v>128</v>
      </c>
      <c r="D40" s="727"/>
      <c r="E40" s="727"/>
      <c r="F40" s="727"/>
      <c r="G40" s="727"/>
      <c r="H40" s="727"/>
      <c r="I40" s="727"/>
      <c r="J40" s="727"/>
      <c r="K40" s="727"/>
      <c r="L40" s="727"/>
      <c r="M40" s="727"/>
      <c r="N40" s="727"/>
      <c r="O40" s="727"/>
      <c r="P40" s="727"/>
      <c r="R40" s="722" t="s">
        <v>269</v>
      </c>
    </row>
    <row r="41" spans="1:18" ht="19.899999999999999" customHeight="1" x14ac:dyDescent="0.25">
      <c r="A41" s="723"/>
      <c r="C41" s="71" t="s">
        <v>107</v>
      </c>
      <c r="D41" s="72" t="s">
        <v>108</v>
      </c>
      <c r="E41" s="71" t="s">
        <v>109</v>
      </c>
      <c r="F41" s="72" t="s">
        <v>110</v>
      </c>
      <c r="G41" s="71" t="s">
        <v>111</v>
      </c>
      <c r="H41" s="72" t="s">
        <v>112</v>
      </c>
      <c r="I41" s="71" t="s">
        <v>113</v>
      </c>
      <c r="J41" s="72" t="s">
        <v>114</v>
      </c>
      <c r="K41" s="71" t="s">
        <v>115</v>
      </c>
      <c r="L41" s="72" t="s">
        <v>116</v>
      </c>
      <c r="M41" s="71" t="s">
        <v>117</v>
      </c>
      <c r="N41" s="72" t="s">
        <v>118</v>
      </c>
      <c r="O41" s="73"/>
      <c r="P41" s="74" t="s">
        <v>119</v>
      </c>
      <c r="R41" s="722"/>
    </row>
    <row r="42" spans="1:18" ht="7.9" customHeight="1" x14ac:dyDescent="0.25"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</row>
    <row r="43" spans="1:18" x14ac:dyDescent="0.25">
      <c r="A43" s="75" t="s">
        <v>270</v>
      </c>
      <c r="C43" s="76">
        <f>+Négoce!M97</f>
        <v>0</v>
      </c>
      <c r="D43" s="76">
        <f>+Négoce!N97</f>
        <v>0</v>
      </c>
      <c r="E43" s="76">
        <f>+Négoce!O97</f>
        <v>0</v>
      </c>
      <c r="F43" s="76">
        <f>+Négoce!P97</f>
        <v>0</v>
      </c>
      <c r="G43" s="76">
        <f>+Négoce!Q97</f>
        <v>0</v>
      </c>
      <c r="H43" s="76">
        <f>+Négoce!R97</f>
        <v>0</v>
      </c>
      <c r="I43" s="76">
        <f>+Négoce!S97</f>
        <v>0</v>
      </c>
      <c r="J43" s="76">
        <f>+Négoce!T97</f>
        <v>0</v>
      </c>
      <c r="K43" s="76">
        <f>+Négoce!U97</f>
        <v>0</v>
      </c>
      <c r="L43" s="76">
        <f>+Négoce!V97</f>
        <v>0</v>
      </c>
      <c r="M43" s="76">
        <f>+Négoce!W97</f>
        <v>0</v>
      </c>
      <c r="N43" s="76">
        <f>+Négoce!X97</f>
        <v>0</v>
      </c>
      <c r="O43" s="73"/>
      <c r="P43" s="77">
        <f>SUM(C43:N43)</f>
        <v>0</v>
      </c>
      <c r="R43" s="146"/>
    </row>
    <row r="44" spans="1:18" x14ac:dyDescent="0.25">
      <c r="A44" s="78" t="s">
        <v>120</v>
      </c>
      <c r="C44" s="80">
        <f>+Négoce!M106</f>
        <v>0</v>
      </c>
      <c r="D44" s="80">
        <f>+Négoce!N106</f>
        <v>0</v>
      </c>
      <c r="E44" s="80">
        <f>+Négoce!O106</f>
        <v>0</v>
      </c>
      <c r="F44" s="80">
        <f>+Négoce!P106</f>
        <v>0</v>
      </c>
      <c r="G44" s="80">
        <f>+Négoce!Q106</f>
        <v>0</v>
      </c>
      <c r="H44" s="80">
        <f>+Négoce!R106</f>
        <v>0</v>
      </c>
      <c r="I44" s="80">
        <f>+Négoce!S106</f>
        <v>0</v>
      </c>
      <c r="J44" s="80">
        <f>+Négoce!T106</f>
        <v>0</v>
      </c>
      <c r="K44" s="80">
        <f>+Négoce!U106</f>
        <v>0</v>
      </c>
      <c r="L44" s="80">
        <f>+Négoce!V106</f>
        <v>0</v>
      </c>
      <c r="M44" s="80">
        <f>+Négoce!W106</f>
        <v>0</v>
      </c>
      <c r="N44" s="80">
        <f>+Négoce!X106</f>
        <v>0</v>
      </c>
      <c r="O44" s="73"/>
      <c r="P44" s="77">
        <f>SUM(C44:N44)</f>
        <v>0</v>
      </c>
      <c r="R44" s="195"/>
    </row>
    <row r="45" spans="1:18" x14ac:dyDescent="0.25">
      <c r="A45" s="75" t="s">
        <v>271</v>
      </c>
      <c r="C45" s="80">
        <f>+C43+C44</f>
        <v>0</v>
      </c>
      <c r="D45" s="80">
        <f t="shared" ref="D45:N45" si="14">+D43+D44</f>
        <v>0</v>
      </c>
      <c r="E45" s="80">
        <f t="shared" si="14"/>
        <v>0</v>
      </c>
      <c r="F45" s="80">
        <f t="shared" si="14"/>
        <v>0</v>
      </c>
      <c r="G45" s="80">
        <f t="shared" si="14"/>
        <v>0</v>
      </c>
      <c r="H45" s="80">
        <f t="shared" si="14"/>
        <v>0</v>
      </c>
      <c r="I45" s="80">
        <f t="shared" si="14"/>
        <v>0</v>
      </c>
      <c r="J45" s="80">
        <f t="shared" si="14"/>
        <v>0</v>
      </c>
      <c r="K45" s="80">
        <f t="shared" si="14"/>
        <v>0</v>
      </c>
      <c r="L45" s="80">
        <f t="shared" si="14"/>
        <v>0</v>
      </c>
      <c r="M45" s="80">
        <f t="shared" si="14"/>
        <v>0</v>
      </c>
      <c r="N45" s="80">
        <f t="shared" si="14"/>
        <v>0</v>
      </c>
      <c r="O45" s="73"/>
      <c r="P45" s="77">
        <f>SUM(C45:N45)</f>
        <v>0</v>
      </c>
      <c r="R45" s="195"/>
    </row>
    <row r="46" spans="1:18" ht="7.9" customHeight="1" x14ac:dyDescent="0.25">
      <c r="A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73"/>
      <c r="P46" s="73"/>
      <c r="R46" s="195"/>
    </row>
    <row r="47" spans="1:18" x14ac:dyDescent="0.25">
      <c r="A47" s="81" t="s">
        <v>261</v>
      </c>
      <c r="C47" s="76">
        <f>+Prestation!K61</f>
        <v>0</v>
      </c>
      <c r="D47" s="76">
        <f>+Prestation!L61</f>
        <v>0</v>
      </c>
      <c r="E47" s="76">
        <f>+Prestation!M61</f>
        <v>0</v>
      </c>
      <c r="F47" s="76">
        <f>+Prestation!N61</f>
        <v>0</v>
      </c>
      <c r="G47" s="76">
        <f>+Prestation!O61</f>
        <v>0</v>
      </c>
      <c r="H47" s="76">
        <f>+Prestation!P61</f>
        <v>0</v>
      </c>
      <c r="I47" s="76">
        <f>+Prestation!Q61</f>
        <v>0</v>
      </c>
      <c r="J47" s="76">
        <f>+Prestation!R61</f>
        <v>0</v>
      </c>
      <c r="K47" s="76">
        <f>+Prestation!S61</f>
        <v>0</v>
      </c>
      <c r="L47" s="76">
        <f>+Prestation!T61</f>
        <v>0</v>
      </c>
      <c r="M47" s="76">
        <f>+Prestation!U61</f>
        <v>0</v>
      </c>
      <c r="N47" s="76">
        <f>+Prestation!V61</f>
        <v>0</v>
      </c>
      <c r="O47" s="73"/>
      <c r="P47" s="82">
        <f>SUM(C47:N47)</f>
        <v>0</v>
      </c>
      <c r="R47" s="195"/>
    </row>
    <row r="48" spans="1:18" x14ac:dyDescent="0.25">
      <c r="A48" s="83" t="s">
        <v>120</v>
      </c>
      <c r="C48" s="76">
        <f>+Prestation!K70</f>
        <v>0</v>
      </c>
      <c r="D48" s="76">
        <f>+Prestation!L70</f>
        <v>0</v>
      </c>
      <c r="E48" s="76">
        <f>+Prestation!M70</f>
        <v>0</v>
      </c>
      <c r="F48" s="76">
        <f>+Prestation!N70</f>
        <v>0</v>
      </c>
      <c r="G48" s="76">
        <f>+Prestation!O70</f>
        <v>0</v>
      </c>
      <c r="H48" s="76">
        <f>+Prestation!P70</f>
        <v>0</v>
      </c>
      <c r="I48" s="76">
        <f>+Prestation!Q70</f>
        <v>0</v>
      </c>
      <c r="J48" s="76">
        <f>+Prestation!R70</f>
        <v>0</v>
      </c>
      <c r="K48" s="76">
        <f>+Prestation!S70</f>
        <v>0</v>
      </c>
      <c r="L48" s="76">
        <f>+Prestation!T70</f>
        <v>0</v>
      </c>
      <c r="M48" s="76">
        <f>+Prestation!U70</f>
        <v>0</v>
      </c>
      <c r="N48" s="76">
        <f>+Prestation!V70</f>
        <v>0</v>
      </c>
      <c r="O48" s="73"/>
      <c r="P48" s="82">
        <f>SUM(C48:N48)</f>
        <v>0</v>
      </c>
      <c r="R48" s="195"/>
    </row>
    <row r="49" spans="1:18" x14ac:dyDescent="0.25">
      <c r="A49" s="81" t="s">
        <v>262</v>
      </c>
      <c r="C49" s="80">
        <f>SUM(C47:C48)</f>
        <v>0</v>
      </c>
      <c r="D49" s="80">
        <f t="shared" ref="D49:N49" si="15">SUM(D47:D48)</f>
        <v>0</v>
      </c>
      <c r="E49" s="80">
        <f t="shared" si="15"/>
        <v>0</v>
      </c>
      <c r="F49" s="80">
        <f t="shared" si="15"/>
        <v>0</v>
      </c>
      <c r="G49" s="80">
        <f t="shared" si="15"/>
        <v>0</v>
      </c>
      <c r="H49" s="80">
        <f t="shared" si="15"/>
        <v>0</v>
      </c>
      <c r="I49" s="80">
        <f t="shared" si="15"/>
        <v>0</v>
      </c>
      <c r="J49" s="80">
        <f t="shared" si="15"/>
        <v>0</v>
      </c>
      <c r="K49" s="80">
        <f t="shared" si="15"/>
        <v>0</v>
      </c>
      <c r="L49" s="80">
        <f t="shared" si="15"/>
        <v>0</v>
      </c>
      <c r="M49" s="80">
        <f t="shared" si="15"/>
        <v>0</v>
      </c>
      <c r="N49" s="80">
        <f t="shared" si="15"/>
        <v>0</v>
      </c>
      <c r="O49" s="73"/>
      <c r="P49" s="82">
        <f>SUM(C49:N49)</f>
        <v>0</v>
      </c>
      <c r="R49" s="195"/>
    </row>
    <row r="50" spans="1:18" ht="7.9" customHeight="1" x14ac:dyDescent="0.25">
      <c r="A50" s="79"/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73"/>
      <c r="P50" s="73"/>
      <c r="R50" s="195"/>
    </row>
    <row r="51" spans="1:18" x14ac:dyDescent="0.25">
      <c r="A51" s="84" t="s">
        <v>263</v>
      </c>
      <c r="C51" s="76">
        <f>+Investaxes!D32+Investaxes!D44-Investaxes!D34</f>
        <v>-546546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3"/>
      <c r="P51" s="85">
        <f>SUM(C51:N51)</f>
        <v>-546546</v>
      </c>
      <c r="R51" s="195"/>
    </row>
    <row r="52" spans="1:18" x14ac:dyDescent="0.25">
      <c r="A52" s="86" t="s">
        <v>121</v>
      </c>
      <c r="C52" s="76">
        <f>+C51*$R52/100</f>
        <v>0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3"/>
      <c r="P52" s="85">
        <f>SUM(C52:N52)</f>
        <v>0</v>
      </c>
      <c r="R52" s="215">
        <f>+Investaxes!Z29</f>
        <v>0</v>
      </c>
    </row>
    <row r="53" spans="1:18" x14ac:dyDescent="0.25">
      <c r="A53" s="84" t="s">
        <v>264</v>
      </c>
      <c r="C53" s="80">
        <f>SUM(C51:C52)</f>
        <v>-546546</v>
      </c>
      <c r="D53" s="80"/>
      <c r="E53" s="80"/>
      <c r="F53" s="80"/>
      <c r="G53" s="80"/>
      <c r="H53" s="80"/>
      <c r="I53" s="80"/>
      <c r="J53" s="80"/>
      <c r="K53" s="80"/>
      <c r="L53" s="80"/>
      <c r="M53" s="80"/>
      <c r="N53" s="80"/>
      <c r="O53" s="73"/>
      <c r="P53" s="85">
        <f>SUM(C53:N53)</f>
        <v>-546546</v>
      </c>
      <c r="R53" s="195"/>
    </row>
    <row r="54" spans="1:18" ht="7.9" customHeight="1" x14ac:dyDescent="0.25">
      <c r="A54" s="79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73"/>
      <c r="P54" s="73"/>
      <c r="R54" s="195"/>
    </row>
    <row r="55" spans="1:18" x14ac:dyDescent="0.25">
      <c r="A55" s="87" t="s">
        <v>463</v>
      </c>
      <c r="C55" s="76">
        <f>+Echéan!H49</f>
        <v>0</v>
      </c>
      <c r="D55" s="76">
        <f>+Echéan!I49</f>
        <v>0</v>
      </c>
      <c r="E55" s="76">
        <f>+Echéan!J49</f>
        <v>0</v>
      </c>
      <c r="F55" s="76">
        <f>+Echéan!K49</f>
        <v>0</v>
      </c>
      <c r="G55" s="76">
        <f>+Echéan!L49</f>
        <v>0</v>
      </c>
      <c r="H55" s="76">
        <f>+Echéan!M49</f>
        <v>0</v>
      </c>
      <c r="I55" s="76">
        <f>+Echéan!N49</f>
        <v>0</v>
      </c>
      <c r="J55" s="76">
        <f>+Echéan!O49</f>
        <v>0</v>
      </c>
      <c r="K55" s="76">
        <f>+Echéan!P49</f>
        <v>0</v>
      </c>
      <c r="L55" s="76">
        <f>+Echéan!Q49</f>
        <v>0</v>
      </c>
      <c r="M55" s="76">
        <f>+Echéan!R49</f>
        <v>0</v>
      </c>
      <c r="N55" s="76">
        <f>+Echéan!S49</f>
        <v>0</v>
      </c>
      <c r="O55" s="73"/>
      <c r="P55" s="88">
        <f>SUM(C55:N55)</f>
        <v>0</v>
      </c>
      <c r="R55" s="195"/>
    </row>
    <row r="56" spans="1:18" x14ac:dyDescent="0.25">
      <c r="A56" s="89" t="s">
        <v>121</v>
      </c>
      <c r="C56" s="76" t="e">
        <f>+C55*$R$56/100</f>
        <v>#VALUE!</v>
      </c>
      <c r="D56" s="76" t="e">
        <f t="shared" ref="D56:N56" si="16">+D55*$R$56/100</f>
        <v>#VALUE!</v>
      </c>
      <c r="E56" s="76" t="e">
        <f t="shared" si="16"/>
        <v>#VALUE!</v>
      </c>
      <c r="F56" s="76" t="e">
        <f t="shared" si="16"/>
        <v>#VALUE!</v>
      </c>
      <c r="G56" s="76" t="e">
        <f t="shared" si="16"/>
        <v>#VALUE!</v>
      </c>
      <c r="H56" s="76" t="e">
        <f t="shared" si="16"/>
        <v>#VALUE!</v>
      </c>
      <c r="I56" s="76" t="e">
        <f t="shared" si="16"/>
        <v>#VALUE!</v>
      </c>
      <c r="J56" s="76" t="e">
        <f t="shared" si="16"/>
        <v>#VALUE!</v>
      </c>
      <c r="K56" s="76" t="e">
        <f t="shared" si="16"/>
        <v>#VALUE!</v>
      </c>
      <c r="L56" s="76" t="e">
        <f t="shared" si="16"/>
        <v>#VALUE!</v>
      </c>
      <c r="M56" s="76" t="e">
        <f t="shared" si="16"/>
        <v>#VALUE!</v>
      </c>
      <c r="N56" s="76" t="e">
        <f t="shared" si="16"/>
        <v>#VALUE!</v>
      </c>
      <c r="O56" s="73"/>
      <c r="P56" s="88" t="e">
        <f>SUM(C56:N56)</f>
        <v>#VALUE!</v>
      </c>
      <c r="R56" s="195" t="str">
        <f>+Echéan!W39</f>
        <v/>
      </c>
    </row>
    <row r="57" spans="1:18" x14ac:dyDescent="0.25">
      <c r="A57" s="87" t="s">
        <v>464</v>
      </c>
      <c r="C57" s="80" t="e">
        <f>+C55+C56</f>
        <v>#VALUE!</v>
      </c>
      <c r="D57" s="80" t="e">
        <f t="shared" ref="D57:N57" si="17">+D55+D56</f>
        <v>#VALUE!</v>
      </c>
      <c r="E57" s="80" t="e">
        <f t="shared" si="17"/>
        <v>#VALUE!</v>
      </c>
      <c r="F57" s="80" t="e">
        <f t="shared" si="17"/>
        <v>#VALUE!</v>
      </c>
      <c r="G57" s="80" t="e">
        <f t="shared" si="17"/>
        <v>#VALUE!</v>
      </c>
      <c r="H57" s="80" t="e">
        <f t="shared" si="17"/>
        <v>#VALUE!</v>
      </c>
      <c r="I57" s="80" t="e">
        <f t="shared" si="17"/>
        <v>#VALUE!</v>
      </c>
      <c r="J57" s="80" t="e">
        <f t="shared" si="17"/>
        <v>#VALUE!</v>
      </c>
      <c r="K57" s="80" t="e">
        <f t="shared" si="17"/>
        <v>#VALUE!</v>
      </c>
      <c r="L57" s="80" t="e">
        <f t="shared" si="17"/>
        <v>#VALUE!</v>
      </c>
      <c r="M57" s="80" t="e">
        <f t="shared" si="17"/>
        <v>#VALUE!</v>
      </c>
      <c r="N57" s="80" t="e">
        <f t="shared" si="17"/>
        <v>#VALUE!</v>
      </c>
      <c r="O57" s="73"/>
      <c r="P57" s="88" t="e">
        <f>SUM(C57:N57)</f>
        <v>#VALUE!</v>
      </c>
      <c r="R57" s="195"/>
    </row>
    <row r="58" spans="1:18" ht="7.9" customHeight="1" x14ac:dyDescent="0.25">
      <c r="A58" s="79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  <c r="N58" s="80"/>
      <c r="O58" s="73"/>
      <c r="P58" s="73"/>
      <c r="R58" s="195"/>
    </row>
    <row r="59" spans="1:18" x14ac:dyDescent="0.25">
      <c r="A59" s="90" t="s">
        <v>265</v>
      </c>
      <c r="C59" s="76">
        <f>+Négoce!M124</f>
        <v>0</v>
      </c>
      <c r="D59" s="76">
        <f>+Négoce!N124</f>
        <v>0</v>
      </c>
      <c r="E59" s="76">
        <f>+Négoce!O124</f>
        <v>0</v>
      </c>
      <c r="F59" s="76">
        <f>+Négoce!P124</f>
        <v>0</v>
      </c>
      <c r="G59" s="76">
        <f>+Négoce!Q124</f>
        <v>0</v>
      </c>
      <c r="H59" s="76">
        <f>+Négoce!R124</f>
        <v>0</v>
      </c>
      <c r="I59" s="76">
        <f>+Négoce!S124</f>
        <v>0</v>
      </c>
      <c r="J59" s="76">
        <f>+Négoce!T124</f>
        <v>0</v>
      </c>
      <c r="K59" s="76">
        <f>+Négoce!U124</f>
        <v>0</v>
      </c>
      <c r="L59" s="76">
        <f>+Négoce!V124</f>
        <v>0</v>
      </c>
      <c r="M59" s="76">
        <f>+Négoce!W124</f>
        <v>0</v>
      </c>
      <c r="N59" s="76">
        <f>+Négoce!X124</f>
        <v>0</v>
      </c>
      <c r="O59" s="73"/>
      <c r="P59" s="91">
        <f>SUM(C59:N59)</f>
        <v>0</v>
      </c>
      <c r="R59" s="195"/>
    </row>
    <row r="60" spans="1:18" x14ac:dyDescent="0.25">
      <c r="A60" s="92" t="s">
        <v>121</v>
      </c>
      <c r="C60" s="76">
        <f>+Négoce!M133</f>
        <v>0</v>
      </c>
      <c r="D60" s="76">
        <f>+Négoce!N133</f>
        <v>0</v>
      </c>
      <c r="E60" s="76">
        <f>+Négoce!O133</f>
        <v>0</v>
      </c>
      <c r="F60" s="76">
        <f>+Négoce!P133</f>
        <v>0</v>
      </c>
      <c r="G60" s="76">
        <f>+Négoce!Q133</f>
        <v>0</v>
      </c>
      <c r="H60" s="76">
        <f>+Négoce!R133</f>
        <v>0</v>
      </c>
      <c r="I60" s="76">
        <f>+Négoce!S133</f>
        <v>0</v>
      </c>
      <c r="J60" s="76">
        <f>+Négoce!T133</f>
        <v>0</v>
      </c>
      <c r="K60" s="76">
        <f>+Négoce!U133</f>
        <v>0</v>
      </c>
      <c r="L60" s="76">
        <f>+Négoce!V133</f>
        <v>0</v>
      </c>
      <c r="M60" s="76">
        <f>+Négoce!W133</f>
        <v>0</v>
      </c>
      <c r="N60" s="76">
        <f>+Négoce!X133</f>
        <v>0</v>
      </c>
      <c r="O60" s="73"/>
      <c r="P60" s="91">
        <f>SUM(C60:N60)</f>
        <v>0</v>
      </c>
      <c r="R60" s="195"/>
    </row>
    <row r="61" spans="1:18" x14ac:dyDescent="0.25">
      <c r="A61" s="90" t="s">
        <v>266</v>
      </c>
      <c r="C61" s="76">
        <f>SUM(C59:C60)</f>
        <v>0</v>
      </c>
      <c r="D61" s="76">
        <f t="shared" ref="D61:N61" si="18">SUM(D59:D60)</f>
        <v>0</v>
      </c>
      <c r="E61" s="76">
        <f t="shared" si="18"/>
        <v>0</v>
      </c>
      <c r="F61" s="76">
        <f t="shared" si="18"/>
        <v>0</v>
      </c>
      <c r="G61" s="76">
        <f t="shared" si="18"/>
        <v>0</v>
      </c>
      <c r="H61" s="76">
        <f t="shared" si="18"/>
        <v>0</v>
      </c>
      <c r="I61" s="76">
        <f t="shared" si="18"/>
        <v>0</v>
      </c>
      <c r="J61" s="76">
        <f t="shared" si="18"/>
        <v>0</v>
      </c>
      <c r="K61" s="76">
        <f t="shared" si="18"/>
        <v>0</v>
      </c>
      <c r="L61" s="76">
        <f t="shared" si="18"/>
        <v>0</v>
      </c>
      <c r="M61" s="76">
        <f t="shared" si="18"/>
        <v>0</v>
      </c>
      <c r="N61" s="76">
        <f t="shared" si="18"/>
        <v>0</v>
      </c>
      <c r="O61" s="73"/>
      <c r="P61" s="91">
        <f>SUM(C61:N61)</f>
        <v>0</v>
      </c>
      <c r="R61" s="195"/>
    </row>
    <row r="62" spans="1:18" ht="7.9" customHeight="1" x14ac:dyDescent="0.25">
      <c r="A62" s="79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  <c r="N62" s="80"/>
      <c r="O62" s="73"/>
      <c r="P62" s="73"/>
      <c r="R62" s="195"/>
    </row>
    <row r="63" spans="1:18" x14ac:dyDescent="0.25">
      <c r="A63" s="93" t="s">
        <v>267</v>
      </c>
      <c r="C63" s="76">
        <f>+Echéan!H70</f>
        <v>0</v>
      </c>
      <c r="D63" s="76">
        <f>+Echéan!I70</f>
        <v>0</v>
      </c>
      <c r="E63" s="76">
        <f>+Echéan!J70</f>
        <v>0</v>
      </c>
      <c r="F63" s="76">
        <f>+Echéan!K70</f>
        <v>0</v>
      </c>
      <c r="G63" s="76">
        <f>+Echéan!L70</f>
        <v>0</v>
      </c>
      <c r="H63" s="76">
        <f>+Echéan!M70</f>
        <v>0</v>
      </c>
      <c r="I63" s="76">
        <f>+Echéan!N70</f>
        <v>0</v>
      </c>
      <c r="J63" s="76">
        <f>+Echéan!O70</f>
        <v>0</v>
      </c>
      <c r="K63" s="76">
        <f>+Echéan!P70</f>
        <v>0</v>
      </c>
      <c r="L63" s="76">
        <f>+Echéan!Q70</f>
        <v>0</v>
      </c>
      <c r="M63" s="76">
        <f>+Echéan!R70</f>
        <v>0</v>
      </c>
      <c r="N63" s="76">
        <f>+Echéan!S70</f>
        <v>0</v>
      </c>
      <c r="O63" s="73"/>
      <c r="P63" s="94">
        <f>SUM(C63:N63)</f>
        <v>0</v>
      </c>
      <c r="R63" s="195"/>
    </row>
    <row r="64" spans="1:18" x14ac:dyDescent="0.25">
      <c r="A64" s="95" t="s">
        <v>121</v>
      </c>
      <c r="C64" s="76" t="e">
        <f>+C63*$R$64/100</f>
        <v>#VALUE!</v>
      </c>
      <c r="D64" s="76" t="e">
        <f t="shared" ref="D64:N64" si="19">+D63*$R$64/100</f>
        <v>#VALUE!</v>
      </c>
      <c r="E64" s="76" t="e">
        <f t="shared" si="19"/>
        <v>#VALUE!</v>
      </c>
      <c r="F64" s="76" t="e">
        <f t="shared" si="19"/>
        <v>#VALUE!</v>
      </c>
      <c r="G64" s="76" t="e">
        <f t="shared" si="19"/>
        <v>#VALUE!</v>
      </c>
      <c r="H64" s="76" t="e">
        <f t="shared" si="19"/>
        <v>#VALUE!</v>
      </c>
      <c r="I64" s="76" t="e">
        <f t="shared" si="19"/>
        <v>#VALUE!</v>
      </c>
      <c r="J64" s="76" t="e">
        <f t="shared" si="19"/>
        <v>#VALUE!</v>
      </c>
      <c r="K64" s="76" t="e">
        <f t="shared" si="19"/>
        <v>#VALUE!</v>
      </c>
      <c r="L64" s="76" t="e">
        <f t="shared" si="19"/>
        <v>#VALUE!</v>
      </c>
      <c r="M64" s="76" t="e">
        <f t="shared" si="19"/>
        <v>#VALUE!</v>
      </c>
      <c r="N64" s="76" t="e">
        <f t="shared" si="19"/>
        <v>#VALUE!</v>
      </c>
      <c r="O64" s="73"/>
      <c r="P64" s="94" t="e">
        <f>SUM(C64:N64)</f>
        <v>#VALUE!</v>
      </c>
      <c r="R64" s="195" t="str">
        <f>+Echéan!W52</f>
        <v/>
      </c>
    </row>
    <row r="65" spans="1:18" x14ac:dyDescent="0.25">
      <c r="A65" s="93" t="s">
        <v>268</v>
      </c>
      <c r="C65" s="80" t="e">
        <f>+C63+C64</f>
        <v>#VALUE!</v>
      </c>
      <c r="D65" s="80" t="e">
        <f t="shared" ref="D65:N65" si="20">+D63+D64</f>
        <v>#VALUE!</v>
      </c>
      <c r="E65" s="80" t="e">
        <f t="shared" si="20"/>
        <v>#VALUE!</v>
      </c>
      <c r="F65" s="80" t="e">
        <f t="shared" si="20"/>
        <v>#VALUE!</v>
      </c>
      <c r="G65" s="80" t="e">
        <f t="shared" si="20"/>
        <v>#VALUE!</v>
      </c>
      <c r="H65" s="80" t="e">
        <f t="shared" si="20"/>
        <v>#VALUE!</v>
      </c>
      <c r="I65" s="80" t="e">
        <f t="shared" si="20"/>
        <v>#VALUE!</v>
      </c>
      <c r="J65" s="80" t="e">
        <f t="shared" si="20"/>
        <v>#VALUE!</v>
      </c>
      <c r="K65" s="80" t="e">
        <f t="shared" si="20"/>
        <v>#VALUE!</v>
      </c>
      <c r="L65" s="80" t="e">
        <f t="shared" si="20"/>
        <v>#VALUE!</v>
      </c>
      <c r="M65" s="80" t="e">
        <f t="shared" si="20"/>
        <v>#VALUE!</v>
      </c>
      <c r="N65" s="80" t="e">
        <f t="shared" si="20"/>
        <v>#VALUE!</v>
      </c>
      <c r="O65" s="73"/>
      <c r="P65" s="94" t="e">
        <f>SUM(C65:N65)</f>
        <v>#VALUE!</v>
      </c>
      <c r="R65" s="195"/>
    </row>
    <row r="66" spans="1:18" ht="4.9000000000000004" customHeight="1" x14ac:dyDescent="0.25">
      <c r="A66" s="79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73"/>
      <c r="P66" s="73"/>
      <c r="R66" s="195"/>
    </row>
    <row r="67" spans="1:18" x14ac:dyDescent="0.25">
      <c r="A67" s="79" t="s">
        <v>122</v>
      </c>
      <c r="B67" s="96"/>
      <c r="C67" s="97">
        <f>+C44+C48</f>
        <v>0</v>
      </c>
      <c r="D67" s="100">
        <f t="shared" ref="D67:N67" si="21">+D44+D48</f>
        <v>0</v>
      </c>
      <c r="E67" s="100">
        <f t="shared" si="21"/>
        <v>0</v>
      </c>
      <c r="F67" s="100">
        <f t="shared" si="21"/>
        <v>0</v>
      </c>
      <c r="G67" s="100">
        <f t="shared" si="21"/>
        <v>0</v>
      </c>
      <c r="H67" s="100">
        <f t="shared" si="21"/>
        <v>0</v>
      </c>
      <c r="I67" s="100">
        <f t="shared" si="21"/>
        <v>0</v>
      </c>
      <c r="J67" s="100">
        <f t="shared" si="21"/>
        <v>0</v>
      </c>
      <c r="K67" s="100">
        <f t="shared" si="21"/>
        <v>0</v>
      </c>
      <c r="L67" s="100">
        <f t="shared" si="21"/>
        <v>0</v>
      </c>
      <c r="M67" s="100">
        <f t="shared" si="21"/>
        <v>0</v>
      </c>
      <c r="N67" s="100">
        <f t="shared" si="21"/>
        <v>0</v>
      </c>
      <c r="O67" s="73"/>
      <c r="P67" s="98">
        <f>SUM(C67:N67)</f>
        <v>0</v>
      </c>
      <c r="R67" s="146"/>
    </row>
    <row r="68" spans="1:18" ht="4.9000000000000004" customHeight="1" x14ac:dyDescent="0.25">
      <c r="A68" s="79"/>
      <c r="B68" s="99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  <c r="N68" s="80"/>
      <c r="R68" s="146"/>
    </row>
    <row r="69" spans="1:18" x14ac:dyDescent="0.25">
      <c r="A69" s="79" t="s">
        <v>123</v>
      </c>
      <c r="B69" s="99"/>
      <c r="C69" s="97" t="e">
        <f>+C52+C56+C60+C64</f>
        <v>#VALUE!</v>
      </c>
      <c r="D69" s="100" t="e">
        <f t="shared" ref="D69:N69" si="22">+D52+D56+D60+D64</f>
        <v>#VALUE!</v>
      </c>
      <c r="E69" s="100" t="e">
        <f t="shared" si="22"/>
        <v>#VALUE!</v>
      </c>
      <c r="F69" s="100" t="e">
        <f t="shared" si="22"/>
        <v>#VALUE!</v>
      </c>
      <c r="G69" s="100" t="e">
        <f t="shared" si="22"/>
        <v>#VALUE!</v>
      </c>
      <c r="H69" s="100" t="e">
        <f t="shared" si="22"/>
        <v>#VALUE!</v>
      </c>
      <c r="I69" s="100" t="e">
        <f t="shared" si="22"/>
        <v>#VALUE!</v>
      </c>
      <c r="J69" s="100" t="e">
        <f t="shared" si="22"/>
        <v>#VALUE!</v>
      </c>
      <c r="K69" s="100" t="e">
        <f t="shared" si="22"/>
        <v>#VALUE!</v>
      </c>
      <c r="L69" s="100" t="e">
        <f t="shared" si="22"/>
        <v>#VALUE!</v>
      </c>
      <c r="M69" s="100" t="e">
        <f t="shared" si="22"/>
        <v>#VALUE!</v>
      </c>
      <c r="N69" s="100" t="e">
        <f t="shared" si="22"/>
        <v>#VALUE!</v>
      </c>
      <c r="O69" s="73"/>
      <c r="P69" s="98" t="e">
        <f>SUM(C69:N69)</f>
        <v>#VALUE!</v>
      </c>
      <c r="R69" s="146"/>
    </row>
    <row r="70" spans="1:18" ht="4.9000000000000004" customHeight="1" x14ac:dyDescent="0.25">
      <c r="A70" s="79"/>
      <c r="C70" s="100"/>
      <c r="D70" s="100"/>
      <c r="E70" s="100"/>
      <c r="F70" s="100"/>
      <c r="G70" s="100"/>
      <c r="H70" s="100"/>
      <c r="I70" s="100"/>
      <c r="J70" s="100"/>
      <c r="K70" s="100"/>
      <c r="L70" s="100"/>
      <c r="M70" s="100"/>
      <c r="N70" s="100"/>
      <c r="O70" s="73"/>
      <c r="P70" s="73"/>
      <c r="R70" s="146"/>
    </row>
    <row r="71" spans="1:18" x14ac:dyDescent="0.25">
      <c r="A71" s="101" t="s">
        <v>124</v>
      </c>
      <c r="C71" s="103" t="e">
        <f t="shared" ref="C71:N71" si="23">IF(C67&gt;C69,C67-C69,0)</f>
        <v>#VALUE!</v>
      </c>
      <c r="D71" s="103" t="e">
        <f t="shared" si="23"/>
        <v>#VALUE!</v>
      </c>
      <c r="E71" s="103" t="e">
        <f t="shared" si="23"/>
        <v>#VALUE!</v>
      </c>
      <c r="F71" s="103" t="e">
        <f t="shared" si="23"/>
        <v>#VALUE!</v>
      </c>
      <c r="G71" s="103" t="e">
        <f t="shared" si="23"/>
        <v>#VALUE!</v>
      </c>
      <c r="H71" s="103" t="e">
        <f t="shared" si="23"/>
        <v>#VALUE!</v>
      </c>
      <c r="I71" s="103" t="e">
        <f t="shared" si="23"/>
        <v>#VALUE!</v>
      </c>
      <c r="J71" s="103" t="e">
        <f t="shared" si="23"/>
        <v>#VALUE!</v>
      </c>
      <c r="K71" s="103" t="e">
        <f t="shared" si="23"/>
        <v>#VALUE!</v>
      </c>
      <c r="L71" s="103" t="e">
        <f t="shared" si="23"/>
        <v>#VALUE!</v>
      </c>
      <c r="M71" s="103" t="e">
        <f t="shared" si="23"/>
        <v>#VALUE!</v>
      </c>
      <c r="N71" s="103" t="e">
        <f t="shared" si="23"/>
        <v>#VALUE!</v>
      </c>
      <c r="O71" s="73"/>
      <c r="P71" s="73"/>
      <c r="R71" s="146"/>
    </row>
    <row r="72" spans="1:18" ht="4.9000000000000004" customHeight="1" x14ac:dyDescent="0.25">
      <c r="A72" s="79"/>
      <c r="C72" s="100"/>
      <c r="D72" s="100"/>
      <c r="E72" s="100"/>
      <c r="F72" s="100"/>
      <c r="G72" s="100"/>
      <c r="H72" s="100"/>
      <c r="I72" s="100"/>
      <c r="J72" s="100"/>
      <c r="K72" s="100"/>
      <c r="L72" s="100"/>
      <c r="M72" s="100"/>
      <c r="N72" s="100"/>
      <c r="O72" s="73"/>
      <c r="P72" s="73"/>
      <c r="R72" s="146"/>
    </row>
    <row r="73" spans="1:18" x14ac:dyDescent="0.25">
      <c r="A73" s="104" t="s">
        <v>125</v>
      </c>
      <c r="B73" s="112"/>
      <c r="C73" s="106" t="e">
        <f t="shared" ref="C73:N73" si="24">IF(C69&gt;C67,C69-C67,0)</f>
        <v>#VALUE!</v>
      </c>
      <c r="D73" s="106" t="e">
        <f t="shared" si="24"/>
        <v>#VALUE!</v>
      </c>
      <c r="E73" s="106" t="e">
        <f t="shared" si="24"/>
        <v>#VALUE!</v>
      </c>
      <c r="F73" s="106" t="e">
        <f t="shared" si="24"/>
        <v>#VALUE!</v>
      </c>
      <c r="G73" s="106" t="e">
        <f t="shared" si="24"/>
        <v>#VALUE!</v>
      </c>
      <c r="H73" s="106" t="e">
        <f t="shared" si="24"/>
        <v>#VALUE!</v>
      </c>
      <c r="I73" s="106" t="e">
        <f t="shared" si="24"/>
        <v>#VALUE!</v>
      </c>
      <c r="J73" s="106" t="e">
        <f t="shared" si="24"/>
        <v>#VALUE!</v>
      </c>
      <c r="K73" s="106" t="e">
        <f t="shared" si="24"/>
        <v>#VALUE!</v>
      </c>
      <c r="L73" s="106" t="e">
        <f t="shared" si="24"/>
        <v>#VALUE!</v>
      </c>
      <c r="M73" s="106" t="e">
        <f t="shared" si="24"/>
        <v>#VALUE!</v>
      </c>
      <c r="N73" s="106" t="e">
        <f t="shared" si="24"/>
        <v>#VALUE!</v>
      </c>
      <c r="O73" s="73"/>
      <c r="P73" s="73"/>
      <c r="R73" s="146"/>
    </row>
    <row r="74" spans="1:18" ht="4.9000000000000004" customHeight="1" x14ac:dyDescent="0.25">
      <c r="A74" s="104"/>
      <c r="B74" s="112"/>
      <c r="C74" s="106"/>
      <c r="D74" s="106"/>
      <c r="E74" s="106"/>
      <c r="F74" s="106"/>
      <c r="G74" s="106"/>
      <c r="H74" s="106"/>
      <c r="I74" s="106"/>
      <c r="J74" s="106"/>
      <c r="K74" s="106"/>
      <c r="L74" s="106"/>
      <c r="M74" s="106"/>
      <c r="N74" s="106"/>
      <c r="O74" s="73"/>
      <c r="P74" s="73"/>
      <c r="R74" s="146"/>
    </row>
    <row r="75" spans="1:18" x14ac:dyDescent="0.25">
      <c r="A75" s="107" t="s">
        <v>126</v>
      </c>
      <c r="B75" s="112"/>
      <c r="C75" s="108" t="e">
        <f>IF((N36+C73)&gt;C71,(N36+C73)-C71,0)</f>
        <v>#VALUE!</v>
      </c>
      <c r="D75" s="108" t="e">
        <f>IF((C75+D73)&gt;D71,(C75+D73)-D71,0)</f>
        <v>#VALUE!</v>
      </c>
      <c r="E75" s="108" t="e">
        <f t="shared" ref="E75:N75" si="25">IF((D75+E73)&gt;E71,(D75+E73)-E71,0)</f>
        <v>#VALUE!</v>
      </c>
      <c r="F75" s="108" t="e">
        <f t="shared" si="25"/>
        <v>#VALUE!</v>
      </c>
      <c r="G75" s="108" t="e">
        <f t="shared" si="25"/>
        <v>#VALUE!</v>
      </c>
      <c r="H75" s="108" t="e">
        <f t="shared" si="25"/>
        <v>#VALUE!</v>
      </c>
      <c r="I75" s="108" t="e">
        <f t="shared" si="25"/>
        <v>#VALUE!</v>
      </c>
      <c r="J75" s="108" t="e">
        <f t="shared" si="25"/>
        <v>#VALUE!</v>
      </c>
      <c r="K75" s="108" t="e">
        <f t="shared" si="25"/>
        <v>#VALUE!</v>
      </c>
      <c r="L75" s="108" t="e">
        <f t="shared" si="25"/>
        <v>#VALUE!</v>
      </c>
      <c r="M75" s="108" t="e">
        <f t="shared" si="25"/>
        <v>#VALUE!</v>
      </c>
      <c r="N75" s="108" t="e">
        <f t="shared" si="25"/>
        <v>#VALUE!</v>
      </c>
      <c r="O75" s="109"/>
      <c r="P75" s="109"/>
      <c r="R75" s="146"/>
    </row>
    <row r="76" spans="1:18" ht="4.9000000000000004" customHeight="1" x14ac:dyDescent="0.25">
      <c r="A76" s="79"/>
      <c r="C76" s="100"/>
      <c r="D76" s="100"/>
      <c r="E76" s="100"/>
      <c r="F76" s="100"/>
      <c r="G76" s="100"/>
      <c r="H76" s="100"/>
      <c r="I76" s="100"/>
      <c r="J76" s="100"/>
      <c r="K76" s="100"/>
      <c r="L76" s="100"/>
      <c r="M76" s="100"/>
      <c r="N76" s="100"/>
      <c r="O76" s="73"/>
      <c r="P76" s="73"/>
      <c r="R76" s="146"/>
    </row>
    <row r="77" spans="1:18" x14ac:dyDescent="0.25">
      <c r="A77" s="110" t="s">
        <v>127</v>
      </c>
      <c r="C77" s="111" t="e">
        <f>IF(C71&gt;(C73+N36),C71-(C73+N36),0)</f>
        <v>#VALUE!</v>
      </c>
      <c r="D77" s="111" t="e">
        <f>IF(D71&gt;(D73+C75),D71-(D73+C75),0)</f>
        <v>#VALUE!</v>
      </c>
      <c r="E77" s="111" t="e">
        <f t="shared" ref="E77:N77" si="26">IF(E71&gt;(E73+D75),E71-(E73+D75),0)</f>
        <v>#VALUE!</v>
      </c>
      <c r="F77" s="111" t="e">
        <f t="shared" si="26"/>
        <v>#VALUE!</v>
      </c>
      <c r="G77" s="111" t="e">
        <f t="shared" si="26"/>
        <v>#VALUE!</v>
      </c>
      <c r="H77" s="111" t="e">
        <f t="shared" si="26"/>
        <v>#VALUE!</v>
      </c>
      <c r="I77" s="111" t="e">
        <f t="shared" si="26"/>
        <v>#VALUE!</v>
      </c>
      <c r="J77" s="111" t="e">
        <f t="shared" si="26"/>
        <v>#VALUE!</v>
      </c>
      <c r="K77" s="111" t="e">
        <f t="shared" si="26"/>
        <v>#VALUE!</v>
      </c>
      <c r="L77" s="111" t="e">
        <f t="shared" si="26"/>
        <v>#VALUE!</v>
      </c>
      <c r="M77" s="111" t="e">
        <f t="shared" si="26"/>
        <v>#VALUE!</v>
      </c>
      <c r="N77" s="111" t="e">
        <f t="shared" si="26"/>
        <v>#VALUE!</v>
      </c>
      <c r="O77" s="73"/>
      <c r="P77" s="73"/>
      <c r="R77" s="146"/>
    </row>
    <row r="78" spans="1:18" ht="4.9000000000000004" customHeight="1" x14ac:dyDescent="0.25"/>
    <row r="80" spans="1:18" ht="30" customHeight="1" x14ac:dyDescent="0.25">
      <c r="A80" s="723" t="s">
        <v>105</v>
      </c>
      <c r="C80" s="724" t="s">
        <v>129</v>
      </c>
      <c r="D80" s="725"/>
      <c r="E80" s="725"/>
      <c r="F80" s="725"/>
      <c r="G80" s="725"/>
      <c r="H80" s="725"/>
      <c r="I80" s="725"/>
      <c r="J80" s="725"/>
      <c r="K80" s="725"/>
      <c r="L80" s="725"/>
      <c r="M80" s="725"/>
      <c r="N80" s="725"/>
      <c r="O80" s="725"/>
      <c r="P80" s="725"/>
      <c r="R80" s="722" t="s">
        <v>269</v>
      </c>
    </row>
    <row r="81" spans="1:18" ht="19.899999999999999" customHeight="1" x14ac:dyDescent="0.25">
      <c r="A81" s="723"/>
      <c r="C81" s="71" t="s">
        <v>107</v>
      </c>
      <c r="D81" s="72" t="s">
        <v>108</v>
      </c>
      <c r="E81" s="71" t="s">
        <v>109</v>
      </c>
      <c r="F81" s="72" t="s">
        <v>110</v>
      </c>
      <c r="G81" s="71" t="s">
        <v>111</v>
      </c>
      <c r="H81" s="72" t="s">
        <v>112</v>
      </c>
      <c r="I81" s="71" t="s">
        <v>113</v>
      </c>
      <c r="J81" s="72" t="s">
        <v>114</v>
      </c>
      <c r="K81" s="71" t="s">
        <v>115</v>
      </c>
      <c r="L81" s="72" t="s">
        <v>116</v>
      </c>
      <c r="M81" s="71" t="s">
        <v>117</v>
      </c>
      <c r="N81" s="72" t="s">
        <v>118</v>
      </c>
      <c r="O81" s="73"/>
      <c r="P81" s="74" t="s">
        <v>119</v>
      </c>
      <c r="R81" s="722"/>
    </row>
    <row r="82" spans="1:18" ht="7.9" customHeight="1" x14ac:dyDescent="0.25">
      <c r="C82" s="73"/>
      <c r="D82" s="73"/>
      <c r="E82" s="73"/>
      <c r="F82" s="73"/>
      <c r="G82" s="73"/>
      <c r="H82" s="73"/>
      <c r="I82" s="73"/>
      <c r="J82" s="73"/>
      <c r="K82" s="73"/>
      <c r="L82" s="73"/>
      <c r="M82" s="73"/>
      <c r="N82" s="73"/>
      <c r="O82" s="73"/>
      <c r="P82" s="73"/>
    </row>
    <row r="83" spans="1:18" x14ac:dyDescent="0.25">
      <c r="A83" s="75" t="s">
        <v>270</v>
      </c>
      <c r="C83" s="76">
        <f>+Négoce!M177</f>
        <v>0</v>
      </c>
      <c r="D83" s="76">
        <f>+Négoce!N177</f>
        <v>0</v>
      </c>
      <c r="E83" s="76">
        <f>+Négoce!O177</f>
        <v>0</v>
      </c>
      <c r="F83" s="76">
        <f>+Négoce!P177</f>
        <v>0</v>
      </c>
      <c r="G83" s="76">
        <f>+Négoce!Q177</f>
        <v>0</v>
      </c>
      <c r="H83" s="76">
        <f>+Négoce!R177</f>
        <v>0</v>
      </c>
      <c r="I83" s="76">
        <f>+Négoce!S177</f>
        <v>0</v>
      </c>
      <c r="J83" s="76">
        <f>+Négoce!T177</f>
        <v>0</v>
      </c>
      <c r="K83" s="76">
        <f>+Négoce!U177</f>
        <v>0</v>
      </c>
      <c r="L83" s="76">
        <f>+Négoce!V177</f>
        <v>0</v>
      </c>
      <c r="M83" s="76">
        <f>+Négoce!W177</f>
        <v>0</v>
      </c>
      <c r="N83" s="76">
        <f>+Négoce!X177</f>
        <v>0</v>
      </c>
      <c r="O83" s="73"/>
      <c r="P83" s="77">
        <f>SUM(C83:N83)</f>
        <v>0</v>
      </c>
      <c r="R83" s="146"/>
    </row>
    <row r="84" spans="1:18" x14ac:dyDescent="0.25">
      <c r="A84" s="78" t="s">
        <v>120</v>
      </c>
      <c r="C84" s="80">
        <f>+Négoce!M186</f>
        <v>0</v>
      </c>
      <c r="D84" s="80">
        <f>+Négoce!N186</f>
        <v>0</v>
      </c>
      <c r="E84" s="80">
        <f>+Négoce!O186</f>
        <v>0</v>
      </c>
      <c r="F84" s="80">
        <f>+Négoce!P186</f>
        <v>0</v>
      </c>
      <c r="G84" s="80">
        <f>+Négoce!Q186</f>
        <v>0</v>
      </c>
      <c r="H84" s="80">
        <f>+Négoce!R186</f>
        <v>0</v>
      </c>
      <c r="I84" s="80">
        <f>+Négoce!S186</f>
        <v>0</v>
      </c>
      <c r="J84" s="80">
        <f>+Négoce!T186</f>
        <v>0</v>
      </c>
      <c r="K84" s="80">
        <f>+Négoce!U186</f>
        <v>0</v>
      </c>
      <c r="L84" s="80">
        <f>+Négoce!V186</f>
        <v>0</v>
      </c>
      <c r="M84" s="80">
        <f>+Négoce!W186</f>
        <v>0</v>
      </c>
      <c r="N84" s="80">
        <f>+Négoce!X186</f>
        <v>0</v>
      </c>
      <c r="O84" s="73"/>
      <c r="P84" s="77">
        <f>SUM(C84:N84)</f>
        <v>0</v>
      </c>
      <c r="R84" s="195"/>
    </row>
    <row r="85" spans="1:18" x14ac:dyDescent="0.25">
      <c r="A85" s="75" t="s">
        <v>271</v>
      </c>
      <c r="C85" s="80">
        <f>SUM(C83:C84)</f>
        <v>0</v>
      </c>
      <c r="D85" s="80">
        <f t="shared" ref="D85:N85" si="27">SUM(D83:D84)</f>
        <v>0</v>
      </c>
      <c r="E85" s="80">
        <f t="shared" si="27"/>
        <v>0</v>
      </c>
      <c r="F85" s="80">
        <f t="shared" si="27"/>
        <v>0</v>
      </c>
      <c r="G85" s="80">
        <f t="shared" si="27"/>
        <v>0</v>
      </c>
      <c r="H85" s="80">
        <f t="shared" si="27"/>
        <v>0</v>
      </c>
      <c r="I85" s="80">
        <f t="shared" si="27"/>
        <v>0</v>
      </c>
      <c r="J85" s="80">
        <f t="shared" si="27"/>
        <v>0</v>
      </c>
      <c r="K85" s="80">
        <f t="shared" si="27"/>
        <v>0</v>
      </c>
      <c r="L85" s="80">
        <f t="shared" si="27"/>
        <v>0</v>
      </c>
      <c r="M85" s="80">
        <f t="shared" si="27"/>
        <v>0</v>
      </c>
      <c r="N85" s="80">
        <f t="shared" si="27"/>
        <v>0</v>
      </c>
      <c r="O85" s="73"/>
      <c r="P85" s="77">
        <f>SUM(C85:N85)</f>
        <v>0</v>
      </c>
      <c r="R85" s="195"/>
    </row>
    <row r="86" spans="1:18" ht="7.9" customHeight="1" x14ac:dyDescent="0.25">
      <c r="A86" s="79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  <c r="N86" s="80"/>
      <c r="O86" s="73"/>
      <c r="P86" s="73"/>
      <c r="R86" s="195"/>
    </row>
    <row r="87" spans="1:18" x14ac:dyDescent="0.25">
      <c r="A87" s="81" t="s">
        <v>261</v>
      </c>
      <c r="C87" s="76">
        <f>+Prestation!K104</f>
        <v>0</v>
      </c>
      <c r="D87" s="76">
        <f>+Prestation!L104</f>
        <v>0</v>
      </c>
      <c r="E87" s="76">
        <f>+Prestation!M104</f>
        <v>0</v>
      </c>
      <c r="F87" s="76">
        <f>+Prestation!N104</f>
        <v>0</v>
      </c>
      <c r="G87" s="76">
        <f>+Prestation!O104</f>
        <v>0</v>
      </c>
      <c r="H87" s="76">
        <f>+Prestation!P104</f>
        <v>0</v>
      </c>
      <c r="I87" s="76">
        <f>+Prestation!Q104</f>
        <v>0</v>
      </c>
      <c r="J87" s="76">
        <f>+Prestation!R104</f>
        <v>0</v>
      </c>
      <c r="K87" s="76">
        <f>+Prestation!S104</f>
        <v>0</v>
      </c>
      <c r="L87" s="76">
        <f>+Prestation!T104</f>
        <v>0</v>
      </c>
      <c r="M87" s="76">
        <f>+Prestation!U104</f>
        <v>0</v>
      </c>
      <c r="N87" s="76">
        <f>+Prestation!V104</f>
        <v>0</v>
      </c>
      <c r="O87" s="73"/>
      <c r="P87" s="82">
        <f>SUM(C87:N87)</f>
        <v>0</v>
      </c>
      <c r="R87" s="195"/>
    </row>
    <row r="88" spans="1:18" x14ac:dyDescent="0.25">
      <c r="A88" s="83" t="s">
        <v>120</v>
      </c>
      <c r="C88" s="80">
        <f>+Prestation!K113</f>
        <v>0</v>
      </c>
      <c r="D88" s="80">
        <f>+Prestation!L113</f>
        <v>0</v>
      </c>
      <c r="E88" s="80">
        <f>+Prestation!M113</f>
        <v>0</v>
      </c>
      <c r="F88" s="80">
        <f>+Prestation!N113</f>
        <v>0</v>
      </c>
      <c r="G88" s="80">
        <f>+Prestation!O113</f>
        <v>0</v>
      </c>
      <c r="H88" s="80">
        <f>+Prestation!P113</f>
        <v>0</v>
      </c>
      <c r="I88" s="80">
        <f>+Prestation!Q113</f>
        <v>0</v>
      </c>
      <c r="J88" s="80">
        <f>+Prestation!R113</f>
        <v>0</v>
      </c>
      <c r="K88" s="80">
        <f>+Prestation!S113</f>
        <v>0</v>
      </c>
      <c r="L88" s="80">
        <f>+Prestation!T113</f>
        <v>0</v>
      </c>
      <c r="M88" s="80">
        <f>+Prestation!U113</f>
        <v>0</v>
      </c>
      <c r="N88" s="80">
        <f>+Prestation!V113</f>
        <v>0</v>
      </c>
      <c r="O88" s="73"/>
      <c r="P88" s="82">
        <f>SUM(C88:N88)</f>
        <v>0</v>
      </c>
      <c r="R88" s="195"/>
    </row>
    <row r="89" spans="1:18" x14ac:dyDescent="0.25">
      <c r="A89" s="81" t="s">
        <v>262</v>
      </c>
      <c r="C89" s="80">
        <f>SUM(C87:C88)</f>
        <v>0</v>
      </c>
      <c r="D89" s="80">
        <f t="shared" ref="D89:N89" si="28">SUM(D87:D88)</f>
        <v>0</v>
      </c>
      <c r="E89" s="80">
        <f t="shared" si="28"/>
        <v>0</v>
      </c>
      <c r="F89" s="80">
        <f t="shared" si="28"/>
        <v>0</v>
      </c>
      <c r="G89" s="80">
        <f t="shared" si="28"/>
        <v>0</v>
      </c>
      <c r="H89" s="80">
        <f t="shared" si="28"/>
        <v>0</v>
      </c>
      <c r="I89" s="80">
        <f t="shared" si="28"/>
        <v>0</v>
      </c>
      <c r="J89" s="80">
        <f t="shared" si="28"/>
        <v>0</v>
      </c>
      <c r="K89" s="80">
        <f t="shared" si="28"/>
        <v>0</v>
      </c>
      <c r="L89" s="80">
        <f t="shared" si="28"/>
        <v>0</v>
      </c>
      <c r="M89" s="80">
        <f t="shared" si="28"/>
        <v>0</v>
      </c>
      <c r="N89" s="80">
        <f t="shared" si="28"/>
        <v>0</v>
      </c>
      <c r="O89" s="73"/>
      <c r="P89" s="82">
        <f>SUM(C89:N89)</f>
        <v>0</v>
      </c>
      <c r="R89" s="195"/>
    </row>
    <row r="90" spans="1:18" ht="7.9" customHeight="1" x14ac:dyDescent="0.25">
      <c r="A90" s="79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  <c r="N90" s="80"/>
      <c r="O90" s="73"/>
      <c r="P90" s="73"/>
      <c r="R90" s="195"/>
    </row>
    <row r="91" spans="1:18" x14ac:dyDescent="0.25">
      <c r="A91" s="84" t="s">
        <v>263</v>
      </c>
      <c r="C91" s="76">
        <f>+Investaxes!D56+Investaxes!D68-Investaxes!D58</f>
        <v>-978987</v>
      </c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3"/>
      <c r="P91" s="85">
        <f>SUM(C91:N91)</f>
        <v>-978987</v>
      </c>
      <c r="R91" s="195"/>
    </row>
    <row r="92" spans="1:18" x14ac:dyDescent="0.25">
      <c r="A92" s="86" t="s">
        <v>121</v>
      </c>
      <c r="C92" s="76">
        <f>+C91*$R92/100</f>
        <v>0</v>
      </c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80"/>
      <c r="O92" s="73"/>
      <c r="P92" s="85">
        <f>SUM(C92:N92)</f>
        <v>0</v>
      </c>
      <c r="R92" s="215">
        <f>+Investaxes!Z53</f>
        <v>0</v>
      </c>
    </row>
    <row r="93" spans="1:18" x14ac:dyDescent="0.25">
      <c r="A93" s="84" t="s">
        <v>264</v>
      </c>
      <c r="C93" s="80">
        <f>SUM(C91:C92)</f>
        <v>-978987</v>
      </c>
      <c r="D93" s="80"/>
      <c r="E93" s="80"/>
      <c r="F93" s="80"/>
      <c r="G93" s="80"/>
      <c r="H93" s="80"/>
      <c r="I93" s="80"/>
      <c r="J93" s="80"/>
      <c r="K93" s="80"/>
      <c r="L93" s="80"/>
      <c r="M93" s="80"/>
      <c r="N93" s="80"/>
      <c r="O93" s="73"/>
      <c r="P93" s="85">
        <f>SUM(C93:N93)</f>
        <v>-978987</v>
      </c>
      <c r="R93" s="195"/>
    </row>
    <row r="94" spans="1:18" ht="7.9" customHeight="1" x14ac:dyDescent="0.25">
      <c r="A94" s="79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  <c r="N94" s="80"/>
      <c r="O94" s="73"/>
      <c r="P94" s="73"/>
      <c r="R94" s="195"/>
    </row>
    <row r="95" spans="1:18" x14ac:dyDescent="0.25">
      <c r="A95" s="87" t="s">
        <v>463</v>
      </c>
      <c r="C95" s="76">
        <f>+Echéan!H84</f>
        <v>0</v>
      </c>
      <c r="D95" s="76">
        <f>+Echéan!I84</f>
        <v>0</v>
      </c>
      <c r="E95" s="76">
        <f>+Echéan!J84</f>
        <v>0</v>
      </c>
      <c r="F95" s="76">
        <f>+Echéan!K84</f>
        <v>0</v>
      </c>
      <c r="G95" s="76">
        <f>+Echéan!L84</f>
        <v>0</v>
      </c>
      <c r="H95" s="76">
        <f>+Echéan!M84</f>
        <v>0</v>
      </c>
      <c r="I95" s="76">
        <f>+Echéan!N84</f>
        <v>0</v>
      </c>
      <c r="J95" s="76">
        <f>+Echéan!O84</f>
        <v>0</v>
      </c>
      <c r="K95" s="76">
        <f>+Echéan!P84</f>
        <v>0</v>
      </c>
      <c r="L95" s="76">
        <f>+Echéan!Q84</f>
        <v>0</v>
      </c>
      <c r="M95" s="76">
        <f>+Echéan!R84</f>
        <v>0</v>
      </c>
      <c r="N95" s="76">
        <f>+Echéan!S84</f>
        <v>0</v>
      </c>
      <c r="O95" s="73"/>
      <c r="P95" s="88">
        <f>SUM(C95:N95)</f>
        <v>0</v>
      </c>
      <c r="R95" s="195"/>
    </row>
    <row r="96" spans="1:18" x14ac:dyDescent="0.25">
      <c r="A96" s="89" t="s">
        <v>121</v>
      </c>
      <c r="C96" s="80" t="e">
        <f>+C95*$R$96/100</f>
        <v>#VALUE!</v>
      </c>
      <c r="D96" s="80" t="e">
        <f t="shared" ref="D96:N96" si="29">+D95*$R$96/100</f>
        <v>#VALUE!</v>
      </c>
      <c r="E96" s="80" t="e">
        <f t="shared" si="29"/>
        <v>#VALUE!</v>
      </c>
      <c r="F96" s="80" t="e">
        <f t="shared" si="29"/>
        <v>#VALUE!</v>
      </c>
      <c r="G96" s="80" t="e">
        <f t="shared" si="29"/>
        <v>#VALUE!</v>
      </c>
      <c r="H96" s="80" t="e">
        <f t="shared" si="29"/>
        <v>#VALUE!</v>
      </c>
      <c r="I96" s="80" t="e">
        <f t="shared" si="29"/>
        <v>#VALUE!</v>
      </c>
      <c r="J96" s="80" t="e">
        <f t="shared" si="29"/>
        <v>#VALUE!</v>
      </c>
      <c r="K96" s="80" t="e">
        <f t="shared" si="29"/>
        <v>#VALUE!</v>
      </c>
      <c r="L96" s="80" t="e">
        <f t="shared" si="29"/>
        <v>#VALUE!</v>
      </c>
      <c r="M96" s="80" t="e">
        <f t="shared" si="29"/>
        <v>#VALUE!</v>
      </c>
      <c r="N96" s="80" t="e">
        <f t="shared" si="29"/>
        <v>#VALUE!</v>
      </c>
      <c r="O96" s="73"/>
      <c r="P96" s="88" t="e">
        <f>SUM(C96:N96)</f>
        <v>#VALUE!</v>
      </c>
      <c r="R96" s="195" t="str">
        <f>+Echéan!W74</f>
        <v/>
      </c>
    </row>
    <row r="97" spans="1:18" x14ac:dyDescent="0.25">
      <c r="A97" s="87" t="s">
        <v>464</v>
      </c>
      <c r="C97" s="80" t="e">
        <f>+C95+C96</f>
        <v>#VALUE!</v>
      </c>
      <c r="D97" s="80" t="e">
        <f t="shared" ref="D97:N97" si="30">+D95+D96</f>
        <v>#VALUE!</v>
      </c>
      <c r="E97" s="80" t="e">
        <f t="shared" si="30"/>
        <v>#VALUE!</v>
      </c>
      <c r="F97" s="80" t="e">
        <f t="shared" si="30"/>
        <v>#VALUE!</v>
      </c>
      <c r="G97" s="80" t="e">
        <f t="shared" si="30"/>
        <v>#VALUE!</v>
      </c>
      <c r="H97" s="80" t="e">
        <f t="shared" si="30"/>
        <v>#VALUE!</v>
      </c>
      <c r="I97" s="80" t="e">
        <f t="shared" si="30"/>
        <v>#VALUE!</v>
      </c>
      <c r="J97" s="80" t="e">
        <f t="shared" si="30"/>
        <v>#VALUE!</v>
      </c>
      <c r="K97" s="80" t="e">
        <f t="shared" si="30"/>
        <v>#VALUE!</v>
      </c>
      <c r="L97" s="80" t="e">
        <f t="shared" si="30"/>
        <v>#VALUE!</v>
      </c>
      <c r="M97" s="80" t="e">
        <f t="shared" si="30"/>
        <v>#VALUE!</v>
      </c>
      <c r="N97" s="80" t="e">
        <f t="shared" si="30"/>
        <v>#VALUE!</v>
      </c>
      <c r="O97" s="73"/>
      <c r="P97" s="88" t="e">
        <f>SUM(C97:N97)</f>
        <v>#VALUE!</v>
      </c>
      <c r="R97" s="195"/>
    </row>
    <row r="98" spans="1:18" ht="7.9" customHeight="1" x14ac:dyDescent="0.25">
      <c r="A98" s="79"/>
      <c r="C98" s="80"/>
      <c r="D98" s="80"/>
      <c r="E98" s="80"/>
      <c r="F98" s="80"/>
      <c r="G98" s="80"/>
      <c r="H98" s="80"/>
      <c r="I98" s="80"/>
      <c r="J98" s="80"/>
      <c r="K98" s="80"/>
      <c r="L98" s="80"/>
      <c r="M98" s="80"/>
      <c r="N98" s="80"/>
      <c r="O98" s="73"/>
      <c r="P98" s="73"/>
      <c r="R98" s="195"/>
    </row>
    <row r="99" spans="1:18" x14ac:dyDescent="0.25">
      <c r="A99" s="90" t="s">
        <v>265</v>
      </c>
      <c r="C99" s="76">
        <f>+Négoce!M204</f>
        <v>0</v>
      </c>
      <c r="D99" s="76">
        <f>+Négoce!N204</f>
        <v>0</v>
      </c>
      <c r="E99" s="76">
        <f>+Négoce!O204</f>
        <v>0</v>
      </c>
      <c r="F99" s="76">
        <f>+Négoce!P204</f>
        <v>0</v>
      </c>
      <c r="G99" s="76">
        <f>+Négoce!Q204</f>
        <v>0</v>
      </c>
      <c r="H99" s="76">
        <f>+Négoce!R204</f>
        <v>0</v>
      </c>
      <c r="I99" s="76">
        <f>+Négoce!S204</f>
        <v>0</v>
      </c>
      <c r="J99" s="76">
        <f>+Négoce!T204</f>
        <v>0</v>
      </c>
      <c r="K99" s="76">
        <f>+Négoce!U204</f>
        <v>0</v>
      </c>
      <c r="L99" s="76">
        <f>+Négoce!V204</f>
        <v>0</v>
      </c>
      <c r="M99" s="76">
        <f>+Négoce!W204</f>
        <v>0</v>
      </c>
      <c r="N99" s="76">
        <f>+Négoce!X204</f>
        <v>0</v>
      </c>
      <c r="O99" s="73"/>
      <c r="P99" s="91">
        <f>SUM(C99:N99)</f>
        <v>0</v>
      </c>
      <c r="R99" s="195"/>
    </row>
    <row r="100" spans="1:18" x14ac:dyDescent="0.25">
      <c r="A100" s="92" t="s">
        <v>121</v>
      </c>
      <c r="C100" s="80">
        <f>+Négoce!M213</f>
        <v>0</v>
      </c>
      <c r="D100" s="80">
        <f>+Négoce!N213</f>
        <v>0</v>
      </c>
      <c r="E100" s="80">
        <f>+Négoce!O213</f>
        <v>0</v>
      </c>
      <c r="F100" s="80">
        <f>+Négoce!P213</f>
        <v>0</v>
      </c>
      <c r="G100" s="80">
        <f>+Négoce!Q213</f>
        <v>0</v>
      </c>
      <c r="H100" s="80">
        <f>+Négoce!R213</f>
        <v>0</v>
      </c>
      <c r="I100" s="80">
        <f>+Négoce!S213</f>
        <v>0</v>
      </c>
      <c r="J100" s="80">
        <f>+Négoce!T213</f>
        <v>0</v>
      </c>
      <c r="K100" s="80">
        <f>+Négoce!U213</f>
        <v>0</v>
      </c>
      <c r="L100" s="80">
        <f>+Négoce!V213</f>
        <v>0</v>
      </c>
      <c r="M100" s="80">
        <f>+Négoce!W213</f>
        <v>0</v>
      </c>
      <c r="N100" s="80">
        <f>+Négoce!X213</f>
        <v>0</v>
      </c>
      <c r="O100" s="73"/>
      <c r="P100" s="91">
        <f>SUM(C100:N100)</f>
        <v>0</v>
      </c>
      <c r="R100" s="195"/>
    </row>
    <row r="101" spans="1:18" x14ac:dyDescent="0.25">
      <c r="A101" s="90" t="s">
        <v>266</v>
      </c>
      <c r="C101" s="80">
        <f>SUM(C99:C100)</f>
        <v>0</v>
      </c>
      <c r="D101" s="80">
        <f t="shared" ref="D101:N101" si="31">SUM(D99:D100)</f>
        <v>0</v>
      </c>
      <c r="E101" s="80">
        <f t="shared" si="31"/>
        <v>0</v>
      </c>
      <c r="F101" s="80">
        <f t="shared" si="31"/>
        <v>0</v>
      </c>
      <c r="G101" s="80">
        <f t="shared" si="31"/>
        <v>0</v>
      </c>
      <c r="H101" s="80">
        <f t="shared" si="31"/>
        <v>0</v>
      </c>
      <c r="I101" s="80">
        <f t="shared" si="31"/>
        <v>0</v>
      </c>
      <c r="J101" s="80">
        <f t="shared" si="31"/>
        <v>0</v>
      </c>
      <c r="K101" s="80">
        <f t="shared" si="31"/>
        <v>0</v>
      </c>
      <c r="L101" s="80">
        <f t="shared" si="31"/>
        <v>0</v>
      </c>
      <c r="M101" s="80">
        <f t="shared" si="31"/>
        <v>0</v>
      </c>
      <c r="N101" s="80">
        <f t="shared" si="31"/>
        <v>0</v>
      </c>
      <c r="O101" s="73"/>
      <c r="P101" s="91">
        <f>SUM(C101:N101)</f>
        <v>0</v>
      </c>
      <c r="R101" s="195"/>
    </row>
    <row r="102" spans="1:18" ht="7.9" customHeight="1" x14ac:dyDescent="0.25">
      <c r="A102" s="79"/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  <c r="N102" s="80"/>
      <c r="O102" s="73"/>
      <c r="P102" s="73"/>
      <c r="R102" s="195"/>
    </row>
    <row r="103" spans="1:18" x14ac:dyDescent="0.25">
      <c r="A103" s="93" t="s">
        <v>267</v>
      </c>
      <c r="C103" s="76">
        <f>+Echéan!H105</f>
        <v>0</v>
      </c>
      <c r="D103" s="76">
        <f>+Echéan!I105</f>
        <v>0</v>
      </c>
      <c r="E103" s="76">
        <f>+Echéan!J105</f>
        <v>0</v>
      </c>
      <c r="F103" s="76">
        <f>+Echéan!K105</f>
        <v>0</v>
      </c>
      <c r="G103" s="76">
        <f>+Echéan!L105</f>
        <v>0</v>
      </c>
      <c r="H103" s="76">
        <f>+Echéan!M105</f>
        <v>0</v>
      </c>
      <c r="I103" s="76">
        <f>+Echéan!N105</f>
        <v>0</v>
      </c>
      <c r="J103" s="76">
        <f>+Echéan!O105</f>
        <v>0</v>
      </c>
      <c r="K103" s="76">
        <f>+Echéan!P105</f>
        <v>0</v>
      </c>
      <c r="L103" s="76">
        <f>+Echéan!Q105</f>
        <v>0</v>
      </c>
      <c r="M103" s="76">
        <f>+Echéan!R105</f>
        <v>0</v>
      </c>
      <c r="N103" s="76">
        <f>+Echéan!S105</f>
        <v>0</v>
      </c>
      <c r="O103" s="73"/>
      <c r="P103" s="94">
        <f>SUM(C103:N103)</f>
        <v>0</v>
      </c>
      <c r="R103" s="195"/>
    </row>
    <row r="104" spans="1:18" x14ac:dyDescent="0.25">
      <c r="A104" s="95" t="s">
        <v>121</v>
      </c>
      <c r="C104" s="80" t="e">
        <f>+C103*$R$104/100</f>
        <v>#VALUE!</v>
      </c>
      <c r="D104" s="80" t="e">
        <f t="shared" ref="D104:N104" si="32">+D103*$R$104/100</f>
        <v>#VALUE!</v>
      </c>
      <c r="E104" s="80" t="e">
        <f t="shared" si="32"/>
        <v>#VALUE!</v>
      </c>
      <c r="F104" s="80" t="e">
        <f t="shared" si="32"/>
        <v>#VALUE!</v>
      </c>
      <c r="G104" s="80" t="e">
        <f t="shared" si="32"/>
        <v>#VALUE!</v>
      </c>
      <c r="H104" s="80" t="e">
        <f t="shared" si="32"/>
        <v>#VALUE!</v>
      </c>
      <c r="I104" s="80" t="e">
        <f t="shared" si="32"/>
        <v>#VALUE!</v>
      </c>
      <c r="J104" s="80" t="e">
        <f t="shared" si="32"/>
        <v>#VALUE!</v>
      </c>
      <c r="K104" s="80" t="e">
        <f t="shared" si="32"/>
        <v>#VALUE!</v>
      </c>
      <c r="L104" s="80" t="e">
        <f t="shared" si="32"/>
        <v>#VALUE!</v>
      </c>
      <c r="M104" s="80" t="e">
        <f t="shared" si="32"/>
        <v>#VALUE!</v>
      </c>
      <c r="N104" s="80" t="e">
        <f t="shared" si="32"/>
        <v>#VALUE!</v>
      </c>
      <c r="O104" s="73"/>
      <c r="P104" s="94" t="e">
        <f>SUM(C104:N104)</f>
        <v>#VALUE!</v>
      </c>
      <c r="R104" s="195" t="str">
        <f>+Echéan!W87</f>
        <v/>
      </c>
    </row>
    <row r="105" spans="1:18" x14ac:dyDescent="0.25">
      <c r="A105" s="93" t="s">
        <v>268</v>
      </c>
      <c r="C105" s="80" t="e">
        <f>+C103+C104</f>
        <v>#VALUE!</v>
      </c>
      <c r="D105" s="80" t="e">
        <f t="shared" ref="D105:N105" si="33">+D103+D104</f>
        <v>#VALUE!</v>
      </c>
      <c r="E105" s="80" t="e">
        <f t="shared" si="33"/>
        <v>#VALUE!</v>
      </c>
      <c r="F105" s="80" t="e">
        <f t="shared" si="33"/>
        <v>#VALUE!</v>
      </c>
      <c r="G105" s="80" t="e">
        <f t="shared" si="33"/>
        <v>#VALUE!</v>
      </c>
      <c r="H105" s="80" t="e">
        <f t="shared" si="33"/>
        <v>#VALUE!</v>
      </c>
      <c r="I105" s="80" t="e">
        <f t="shared" si="33"/>
        <v>#VALUE!</v>
      </c>
      <c r="J105" s="80" t="e">
        <f t="shared" si="33"/>
        <v>#VALUE!</v>
      </c>
      <c r="K105" s="80" t="e">
        <f t="shared" si="33"/>
        <v>#VALUE!</v>
      </c>
      <c r="L105" s="80" t="e">
        <f t="shared" si="33"/>
        <v>#VALUE!</v>
      </c>
      <c r="M105" s="80" t="e">
        <f t="shared" si="33"/>
        <v>#VALUE!</v>
      </c>
      <c r="N105" s="80" t="e">
        <f t="shared" si="33"/>
        <v>#VALUE!</v>
      </c>
      <c r="O105" s="73"/>
      <c r="P105" s="94" t="e">
        <f>SUM(C105:N105)</f>
        <v>#VALUE!</v>
      </c>
      <c r="R105" s="195"/>
    </row>
    <row r="106" spans="1:18" ht="4.9000000000000004" customHeight="1" x14ac:dyDescent="0.25">
      <c r="A106" s="79"/>
      <c r="C106" s="80"/>
      <c r="D106" s="80"/>
      <c r="E106" s="80"/>
      <c r="F106" s="80"/>
      <c r="G106" s="80"/>
      <c r="H106" s="80"/>
      <c r="I106" s="80"/>
      <c r="J106" s="80"/>
      <c r="K106" s="80"/>
      <c r="L106" s="80"/>
      <c r="M106" s="80"/>
      <c r="N106" s="80"/>
      <c r="O106" s="73"/>
      <c r="P106" s="73"/>
      <c r="R106" s="195"/>
    </row>
    <row r="107" spans="1:18" x14ac:dyDescent="0.25">
      <c r="A107" s="79" t="s">
        <v>122</v>
      </c>
      <c r="B107" s="96"/>
      <c r="C107" s="100">
        <f>+C84+C88</f>
        <v>0</v>
      </c>
      <c r="D107" s="100">
        <f t="shared" ref="D107:N107" si="34">+D84+D88</f>
        <v>0</v>
      </c>
      <c r="E107" s="100">
        <f t="shared" si="34"/>
        <v>0</v>
      </c>
      <c r="F107" s="100">
        <f t="shared" si="34"/>
        <v>0</v>
      </c>
      <c r="G107" s="100">
        <f t="shared" si="34"/>
        <v>0</v>
      </c>
      <c r="H107" s="100">
        <f t="shared" si="34"/>
        <v>0</v>
      </c>
      <c r="I107" s="100">
        <f t="shared" si="34"/>
        <v>0</v>
      </c>
      <c r="J107" s="100">
        <f t="shared" si="34"/>
        <v>0</v>
      </c>
      <c r="K107" s="100">
        <f t="shared" si="34"/>
        <v>0</v>
      </c>
      <c r="L107" s="100">
        <f t="shared" si="34"/>
        <v>0</v>
      </c>
      <c r="M107" s="100">
        <f t="shared" si="34"/>
        <v>0</v>
      </c>
      <c r="N107" s="100">
        <f t="shared" si="34"/>
        <v>0</v>
      </c>
      <c r="O107" s="73"/>
      <c r="P107" s="98">
        <f>SUM(C107:N107)</f>
        <v>0</v>
      </c>
      <c r="R107" s="195"/>
    </row>
    <row r="108" spans="1:18" ht="4.9000000000000004" customHeight="1" x14ac:dyDescent="0.25">
      <c r="A108" s="79"/>
      <c r="B108" s="99"/>
      <c r="C108" s="80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80"/>
      <c r="O108" s="73"/>
      <c r="R108" s="195"/>
    </row>
    <row r="109" spans="1:18" x14ac:dyDescent="0.25">
      <c r="A109" s="79" t="s">
        <v>123</v>
      </c>
      <c r="B109" s="99"/>
      <c r="C109" s="100" t="e">
        <f>+C92+C96+C100+C104</f>
        <v>#VALUE!</v>
      </c>
      <c r="D109" s="100" t="e">
        <f t="shared" ref="D109:N109" si="35">+D92+D96+D100+D104</f>
        <v>#VALUE!</v>
      </c>
      <c r="E109" s="100" t="e">
        <f t="shared" si="35"/>
        <v>#VALUE!</v>
      </c>
      <c r="F109" s="100" t="e">
        <f t="shared" si="35"/>
        <v>#VALUE!</v>
      </c>
      <c r="G109" s="100" t="e">
        <f t="shared" si="35"/>
        <v>#VALUE!</v>
      </c>
      <c r="H109" s="100" t="e">
        <f t="shared" si="35"/>
        <v>#VALUE!</v>
      </c>
      <c r="I109" s="100" t="e">
        <f t="shared" si="35"/>
        <v>#VALUE!</v>
      </c>
      <c r="J109" s="100" t="e">
        <f t="shared" si="35"/>
        <v>#VALUE!</v>
      </c>
      <c r="K109" s="100" t="e">
        <f t="shared" si="35"/>
        <v>#VALUE!</v>
      </c>
      <c r="L109" s="100" t="e">
        <f t="shared" si="35"/>
        <v>#VALUE!</v>
      </c>
      <c r="M109" s="100" t="e">
        <f t="shared" si="35"/>
        <v>#VALUE!</v>
      </c>
      <c r="N109" s="100" t="e">
        <f t="shared" si="35"/>
        <v>#VALUE!</v>
      </c>
      <c r="O109" s="73"/>
      <c r="P109" s="98" t="e">
        <f>SUM(C109:N109)</f>
        <v>#VALUE!</v>
      </c>
      <c r="R109" s="195"/>
    </row>
    <row r="110" spans="1:18" ht="4.9000000000000004" customHeight="1" x14ac:dyDescent="0.25">
      <c r="A110" s="79"/>
      <c r="C110" s="100"/>
      <c r="D110" s="100"/>
      <c r="E110" s="100"/>
      <c r="F110" s="100"/>
      <c r="G110" s="100"/>
      <c r="H110" s="100"/>
      <c r="I110" s="100"/>
      <c r="J110" s="100"/>
      <c r="K110" s="100"/>
      <c r="L110" s="100"/>
      <c r="M110" s="100"/>
      <c r="N110" s="100"/>
      <c r="O110" s="73"/>
      <c r="P110" s="73"/>
      <c r="R110" s="146"/>
    </row>
    <row r="111" spans="1:18" x14ac:dyDescent="0.25">
      <c r="A111" s="101" t="s">
        <v>124</v>
      </c>
      <c r="C111" s="103" t="e">
        <f t="shared" ref="C111:N111" si="36">IF(C107&gt;C109,C107-C109,0)</f>
        <v>#VALUE!</v>
      </c>
      <c r="D111" s="103" t="e">
        <f t="shared" si="36"/>
        <v>#VALUE!</v>
      </c>
      <c r="E111" s="103" t="e">
        <f t="shared" si="36"/>
        <v>#VALUE!</v>
      </c>
      <c r="F111" s="103" t="e">
        <f t="shared" si="36"/>
        <v>#VALUE!</v>
      </c>
      <c r="G111" s="103" t="e">
        <f t="shared" si="36"/>
        <v>#VALUE!</v>
      </c>
      <c r="H111" s="103" t="e">
        <f t="shared" si="36"/>
        <v>#VALUE!</v>
      </c>
      <c r="I111" s="103" t="e">
        <f t="shared" si="36"/>
        <v>#VALUE!</v>
      </c>
      <c r="J111" s="103" t="e">
        <f t="shared" si="36"/>
        <v>#VALUE!</v>
      </c>
      <c r="K111" s="103" t="e">
        <f t="shared" si="36"/>
        <v>#VALUE!</v>
      </c>
      <c r="L111" s="103" t="e">
        <f t="shared" si="36"/>
        <v>#VALUE!</v>
      </c>
      <c r="M111" s="103" t="e">
        <f t="shared" si="36"/>
        <v>#VALUE!</v>
      </c>
      <c r="N111" s="103" t="e">
        <f t="shared" si="36"/>
        <v>#VALUE!</v>
      </c>
      <c r="O111" s="73"/>
      <c r="P111" s="73"/>
      <c r="R111" s="146"/>
    </row>
    <row r="112" spans="1:18" ht="4.9000000000000004" customHeight="1" x14ac:dyDescent="0.25">
      <c r="A112" s="79"/>
      <c r="C112" s="100"/>
      <c r="D112" s="100"/>
      <c r="E112" s="100"/>
      <c r="F112" s="100"/>
      <c r="G112" s="100"/>
      <c r="H112" s="100"/>
      <c r="I112" s="100"/>
      <c r="J112" s="100"/>
      <c r="K112" s="100"/>
      <c r="L112" s="100"/>
      <c r="M112" s="100"/>
      <c r="N112" s="100"/>
      <c r="O112" s="73"/>
      <c r="P112" s="73"/>
      <c r="R112" s="146"/>
    </row>
    <row r="113" spans="1:18" x14ac:dyDescent="0.25">
      <c r="A113" s="104" t="s">
        <v>125</v>
      </c>
      <c r="B113" s="112"/>
      <c r="C113" s="106" t="e">
        <f t="shared" ref="C113:N113" si="37">IF(C109&gt;C107,C109-C107,0)</f>
        <v>#VALUE!</v>
      </c>
      <c r="D113" s="106" t="e">
        <f t="shared" si="37"/>
        <v>#VALUE!</v>
      </c>
      <c r="E113" s="106" t="e">
        <f t="shared" si="37"/>
        <v>#VALUE!</v>
      </c>
      <c r="F113" s="106" t="e">
        <f t="shared" si="37"/>
        <v>#VALUE!</v>
      </c>
      <c r="G113" s="106" t="e">
        <f t="shared" si="37"/>
        <v>#VALUE!</v>
      </c>
      <c r="H113" s="106" t="e">
        <f t="shared" si="37"/>
        <v>#VALUE!</v>
      </c>
      <c r="I113" s="106" t="e">
        <f t="shared" si="37"/>
        <v>#VALUE!</v>
      </c>
      <c r="J113" s="106" t="e">
        <f t="shared" si="37"/>
        <v>#VALUE!</v>
      </c>
      <c r="K113" s="106" t="e">
        <f t="shared" si="37"/>
        <v>#VALUE!</v>
      </c>
      <c r="L113" s="106" t="e">
        <f t="shared" si="37"/>
        <v>#VALUE!</v>
      </c>
      <c r="M113" s="106" t="e">
        <f t="shared" si="37"/>
        <v>#VALUE!</v>
      </c>
      <c r="N113" s="106" t="e">
        <f t="shared" si="37"/>
        <v>#VALUE!</v>
      </c>
      <c r="O113" s="73"/>
      <c r="P113" s="73"/>
      <c r="R113" s="146"/>
    </row>
    <row r="114" spans="1:18" ht="4.9000000000000004" customHeight="1" x14ac:dyDescent="0.25">
      <c r="A114" s="104"/>
      <c r="B114" s="112"/>
      <c r="C114" s="100"/>
      <c r="D114" s="100"/>
      <c r="E114" s="100"/>
      <c r="F114" s="100"/>
      <c r="G114" s="100"/>
      <c r="H114" s="100"/>
      <c r="I114" s="100"/>
      <c r="J114" s="100"/>
      <c r="K114" s="100"/>
      <c r="L114" s="100"/>
      <c r="M114" s="100"/>
      <c r="N114" s="100"/>
      <c r="O114" s="73"/>
      <c r="P114" s="73"/>
      <c r="R114" s="146"/>
    </row>
    <row r="115" spans="1:18" x14ac:dyDescent="0.25">
      <c r="A115" s="107" t="s">
        <v>126</v>
      </c>
      <c r="B115" s="112"/>
      <c r="C115" s="108" t="e">
        <f>IF((N75+C113)&gt;C111,(N75+C113)-C111,0)</f>
        <v>#VALUE!</v>
      </c>
      <c r="D115" s="108" t="e">
        <f>IF((C115+D113)&gt;D111,(C115+D113)-D111,0)</f>
        <v>#VALUE!</v>
      </c>
      <c r="E115" s="108" t="e">
        <f t="shared" ref="E115:N115" si="38">IF((D115+E113)&gt;E111,(D115+E113)-E111,0)</f>
        <v>#VALUE!</v>
      </c>
      <c r="F115" s="108" t="e">
        <f t="shared" si="38"/>
        <v>#VALUE!</v>
      </c>
      <c r="G115" s="108" t="e">
        <f t="shared" si="38"/>
        <v>#VALUE!</v>
      </c>
      <c r="H115" s="108" t="e">
        <f t="shared" si="38"/>
        <v>#VALUE!</v>
      </c>
      <c r="I115" s="108" t="e">
        <f t="shared" si="38"/>
        <v>#VALUE!</v>
      </c>
      <c r="J115" s="108" t="e">
        <f t="shared" si="38"/>
        <v>#VALUE!</v>
      </c>
      <c r="K115" s="108" t="e">
        <f t="shared" si="38"/>
        <v>#VALUE!</v>
      </c>
      <c r="L115" s="108" t="e">
        <f t="shared" si="38"/>
        <v>#VALUE!</v>
      </c>
      <c r="M115" s="108" t="e">
        <f t="shared" si="38"/>
        <v>#VALUE!</v>
      </c>
      <c r="N115" s="108" t="e">
        <f t="shared" si="38"/>
        <v>#VALUE!</v>
      </c>
      <c r="O115" s="109"/>
      <c r="P115" s="109"/>
      <c r="R115" s="146"/>
    </row>
    <row r="116" spans="1:18" ht="4.9000000000000004" customHeight="1" x14ac:dyDescent="0.25">
      <c r="A116" s="79"/>
      <c r="C116" s="100"/>
      <c r="D116" s="100"/>
      <c r="E116" s="100"/>
      <c r="F116" s="100"/>
      <c r="G116" s="100"/>
      <c r="H116" s="100"/>
      <c r="I116" s="100"/>
      <c r="J116" s="100"/>
      <c r="K116" s="100"/>
      <c r="L116" s="100"/>
      <c r="M116" s="100"/>
      <c r="N116" s="100"/>
      <c r="O116" s="73"/>
      <c r="P116" s="73"/>
      <c r="R116" s="146"/>
    </row>
    <row r="117" spans="1:18" x14ac:dyDescent="0.25">
      <c r="A117" s="110" t="s">
        <v>127</v>
      </c>
      <c r="C117" s="111" t="e">
        <f>IF(C111&gt;(C113+N75),C111-(C113+N75),0)</f>
        <v>#VALUE!</v>
      </c>
      <c r="D117" s="111" t="e">
        <f>IF(D111&gt;(D113+C115),D111-(D113+C115),0)</f>
        <v>#VALUE!</v>
      </c>
      <c r="E117" s="111" t="e">
        <f t="shared" ref="E117:N117" si="39">IF(E111&gt;(E113+D115),E111-(E113+D115),0)</f>
        <v>#VALUE!</v>
      </c>
      <c r="F117" s="111" t="e">
        <f t="shared" si="39"/>
        <v>#VALUE!</v>
      </c>
      <c r="G117" s="111" t="e">
        <f t="shared" si="39"/>
        <v>#VALUE!</v>
      </c>
      <c r="H117" s="111" t="e">
        <f t="shared" si="39"/>
        <v>#VALUE!</v>
      </c>
      <c r="I117" s="111" t="e">
        <f t="shared" si="39"/>
        <v>#VALUE!</v>
      </c>
      <c r="J117" s="111" t="e">
        <f t="shared" si="39"/>
        <v>#VALUE!</v>
      </c>
      <c r="K117" s="111" t="e">
        <f t="shared" si="39"/>
        <v>#VALUE!</v>
      </c>
      <c r="L117" s="111" t="e">
        <f t="shared" si="39"/>
        <v>#VALUE!</v>
      </c>
      <c r="M117" s="111" t="e">
        <f t="shared" si="39"/>
        <v>#VALUE!</v>
      </c>
      <c r="N117" s="111" t="e">
        <f t="shared" si="39"/>
        <v>#VALUE!</v>
      </c>
      <c r="O117" s="73"/>
      <c r="P117" s="73"/>
      <c r="R117" s="146"/>
    </row>
    <row r="118" spans="1:18" x14ac:dyDescent="0.25">
      <c r="R118" s="146"/>
    </row>
    <row r="119" spans="1:18" x14ac:dyDescent="0.25">
      <c r="R119" s="146"/>
    </row>
  </sheetData>
  <sheetProtection selectLockedCells="1"/>
  <mergeCells count="9">
    <mergeCell ref="R1:R2"/>
    <mergeCell ref="R40:R41"/>
    <mergeCell ref="R80:R81"/>
    <mergeCell ref="A1:A2"/>
    <mergeCell ref="C1:P1"/>
    <mergeCell ref="A40:A41"/>
    <mergeCell ref="C40:P40"/>
    <mergeCell ref="A80:A81"/>
    <mergeCell ref="C80:P80"/>
  </mergeCells>
  <pageMargins left="0" right="0" top="0" bottom="0" header="0" footer="0"/>
  <pageSetup paperSize="9" scale="51" orientation="portrait" horizontalDpi="4294967294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>
    <tabColor theme="8" tint="-0.499984740745262"/>
    <pageSetUpPr fitToPage="1"/>
  </sheetPr>
  <dimension ref="B1:H79"/>
  <sheetViews>
    <sheetView showZeros="0" topLeftCell="A52" zoomScaleNormal="100" workbookViewId="0">
      <selection activeCell="D7" sqref="D7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2:8" ht="7.9" customHeight="1" x14ac:dyDescent="0.25"/>
    <row r="2" spans="2:8" ht="45" customHeight="1" x14ac:dyDescent="0.35">
      <c r="B2" s="728" t="s">
        <v>130</v>
      </c>
      <c r="C2" s="729"/>
      <c r="D2" s="729"/>
      <c r="E2" s="729"/>
      <c r="F2" s="729"/>
      <c r="G2" s="729"/>
      <c r="H2" s="729"/>
    </row>
    <row r="3" spans="2:8" ht="3.6" customHeight="1" x14ac:dyDescent="0.25">
      <c r="B3" s="116"/>
      <c r="C3" s="116"/>
      <c r="D3" s="116"/>
      <c r="E3" s="116"/>
      <c r="F3" s="116"/>
      <c r="G3" s="116"/>
      <c r="H3" s="116"/>
    </row>
    <row r="4" spans="2:8" ht="33" customHeight="1" x14ac:dyDescent="0.3">
      <c r="B4" s="240" t="s">
        <v>131</v>
      </c>
      <c r="C4" s="238" t="s">
        <v>9</v>
      </c>
      <c r="D4" s="240" t="s">
        <v>350</v>
      </c>
      <c r="E4" s="239"/>
      <c r="F4" s="241" t="s">
        <v>53</v>
      </c>
      <c r="G4" s="238" t="s">
        <v>9</v>
      </c>
      <c r="H4" s="241" t="s">
        <v>350</v>
      </c>
    </row>
    <row r="5" spans="2:8" ht="9" customHeight="1" x14ac:dyDescent="0.25">
      <c r="B5" s="117"/>
      <c r="C5" s="117"/>
      <c r="D5" s="117"/>
      <c r="E5" s="117"/>
      <c r="F5" s="117"/>
      <c r="G5" s="117"/>
      <c r="H5" s="117"/>
    </row>
    <row r="6" spans="2:8" ht="15.75" x14ac:dyDescent="0.25">
      <c r="B6" s="266" t="s">
        <v>393</v>
      </c>
      <c r="C6" s="118"/>
      <c r="D6" s="479"/>
      <c r="E6" s="480"/>
      <c r="F6" s="481" t="s">
        <v>365</v>
      </c>
      <c r="G6" s="482"/>
      <c r="H6" s="482"/>
    </row>
    <row r="7" spans="2:8" ht="15.75" x14ac:dyDescent="0.25">
      <c r="B7" s="258" t="str">
        <f>+Négoce!K39</f>
        <v/>
      </c>
      <c r="C7" s="115" t="s">
        <v>9</v>
      </c>
      <c r="D7" s="483">
        <f>+Négoce!Y39</f>
        <v>0</v>
      </c>
      <c r="E7" s="480"/>
      <c r="F7" s="484" t="str">
        <f>+Négoce!K12</f>
        <v/>
      </c>
      <c r="G7" s="483"/>
      <c r="H7" s="483">
        <f>+Négoce!Y12</f>
        <v>0</v>
      </c>
    </row>
    <row r="8" spans="2:8" ht="15.75" x14ac:dyDescent="0.25">
      <c r="B8" s="258" t="str">
        <f>+Négoce!K40</f>
        <v/>
      </c>
      <c r="C8" s="115"/>
      <c r="D8" s="483">
        <f>+Négoce!Y40</f>
        <v>0</v>
      </c>
      <c r="E8" s="480"/>
      <c r="F8" s="484" t="str">
        <f>+Négoce!K13</f>
        <v/>
      </c>
      <c r="G8" s="483"/>
      <c r="H8" s="483">
        <f>+Négoce!Y13</f>
        <v>0</v>
      </c>
    </row>
    <row r="9" spans="2:8" ht="15.75" x14ac:dyDescent="0.25">
      <c r="B9" s="258" t="str">
        <f>+Négoce!K41</f>
        <v/>
      </c>
      <c r="C9" s="115"/>
      <c r="D9" s="483">
        <f>+Négoce!Y41</f>
        <v>0</v>
      </c>
      <c r="E9" s="480"/>
      <c r="F9" s="484" t="str">
        <f>+Négoce!K14</f>
        <v/>
      </c>
      <c r="G9" s="483"/>
      <c r="H9" s="483">
        <f>+Négoce!Y14</f>
        <v>0</v>
      </c>
    </row>
    <row r="10" spans="2:8" ht="15.75" x14ac:dyDescent="0.25">
      <c r="B10" s="258" t="str">
        <f>+Négoce!K42</f>
        <v/>
      </c>
      <c r="C10" s="115"/>
      <c r="D10" s="483">
        <f>+Négoce!Y42</f>
        <v>0</v>
      </c>
      <c r="E10" s="480"/>
      <c r="F10" s="484" t="str">
        <f>+Négoce!K15</f>
        <v/>
      </c>
      <c r="G10" s="483"/>
      <c r="H10" s="483">
        <f>+Négoce!Y15</f>
        <v>0</v>
      </c>
    </row>
    <row r="11" spans="2:8" ht="15.75" x14ac:dyDescent="0.25">
      <c r="B11" s="258" t="str">
        <f>+Négoce!K43</f>
        <v/>
      </c>
      <c r="C11" s="115"/>
      <c r="D11" s="483">
        <f>+Négoce!Y43</f>
        <v>0</v>
      </c>
      <c r="E11" s="480"/>
      <c r="F11" s="484" t="str">
        <f>+Négoce!K16</f>
        <v/>
      </c>
      <c r="G11" s="483"/>
      <c r="H11" s="483">
        <f>+Négoce!Y16</f>
        <v>0</v>
      </c>
    </row>
    <row r="12" spans="2:8" x14ac:dyDescent="0.25">
      <c r="B12" s="273" t="s">
        <v>132</v>
      </c>
      <c r="C12" s="259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2:8" ht="4.9000000000000004" customHeight="1" x14ac:dyDescent="0.25">
      <c r="B13" s="260"/>
      <c r="C13" s="261"/>
      <c r="D13" s="479"/>
      <c r="E13" s="480"/>
      <c r="F13" s="482"/>
      <c r="G13" s="479"/>
      <c r="H13" s="479"/>
    </row>
    <row r="14" spans="2:8" ht="15.75" x14ac:dyDescent="0.25">
      <c r="B14" s="266" t="s">
        <v>352</v>
      </c>
      <c r="C14" s="261"/>
      <c r="D14" s="479"/>
      <c r="E14" s="480"/>
      <c r="F14" s="482"/>
      <c r="G14" s="479"/>
      <c r="H14" s="479"/>
    </row>
    <row r="15" spans="2:8" ht="15.75" x14ac:dyDescent="0.25">
      <c r="B15" s="262" t="str">
        <f>+Echéan!B4</f>
        <v>Matières premières</v>
      </c>
      <c r="C15" s="259"/>
      <c r="D15" s="483" t="str">
        <f>+Echéan!E4</f>
        <v/>
      </c>
      <c r="E15" s="480"/>
      <c r="F15" s="482"/>
      <c r="G15" s="479"/>
      <c r="H15" s="479"/>
    </row>
    <row r="16" spans="2:8" ht="15.75" x14ac:dyDescent="0.25">
      <c r="B16" s="262" t="str">
        <f>+Echéan!B5</f>
        <v>Fournitures d'entretien &amp; petit équipement</v>
      </c>
      <c r="C16" s="259"/>
      <c r="D16" s="483" t="str">
        <f>+Echéan!E5</f>
        <v/>
      </c>
      <c r="E16" s="480"/>
      <c r="F16" s="482"/>
      <c r="G16" s="479"/>
      <c r="H16" s="479"/>
    </row>
    <row r="17" spans="2:8" ht="15.75" x14ac:dyDescent="0.25">
      <c r="B17" s="262" t="str">
        <f>+Echéan!B6</f>
        <v>Fournitures administratives</v>
      </c>
      <c r="C17" s="259"/>
      <c r="D17" s="483" t="str">
        <f>+Echéan!E6</f>
        <v/>
      </c>
      <c r="E17" s="480"/>
      <c r="F17" s="482"/>
      <c r="G17" s="479"/>
      <c r="H17" s="479"/>
    </row>
    <row r="18" spans="2:8" ht="15.75" x14ac:dyDescent="0.25">
      <c r="B18" s="262" t="str">
        <f>+Echéan!B7</f>
        <v>Gaz / électricité</v>
      </c>
      <c r="C18" s="259"/>
      <c r="D18" s="483" t="str">
        <f>+Echéan!E7</f>
        <v/>
      </c>
      <c r="E18" s="480"/>
      <c r="F18" s="482"/>
      <c r="G18" s="479"/>
      <c r="H18" s="479"/>
    </row>
    <row r="19" spans="2:8" ht="15.75" x14ac:dyDescent="0.25">
      <c r="B19" s="262" t="str">
        <f>+Echéan!B8</f>
        <v>Carburant</v>
      </c>
      <c r="C19" s="259"/>
      <c r="D19" s="483" t="str">
        <f>+Echéan!E8</f>
        <v/>
      </c>
      <c r="E19" s="480"/>
      <c r="F19" s="481" t="s">
        <v>366</v>
      </c>
      <c r="G19" s="479"/>
      <c r="H19" s="479"/>
    </row>
    <row r="20" spans="2:8" ht="15.75" x14ac:dyDescent="0.25">
      <c r="B20" s="262" t="str">
        <f>+Echéan!B9</f>
        <v>Eau</v>
      </c>
      <c r="C20" s="259"/>
      <c r="D20" s="483" t="str">
        <f>+Echéan!E9</f>
        <v/>
      </c>
      <c r="E20" s="480"/>
      <c r="F20" s="484">
        <f>+Prestation!I12</f>
        <v>0</v>
      </c>
      <c r="G20" s="479"/>
      <c r="H20" s="483">
        <f>+Prestation!W12</f>
        <v>0</v>
      </c>
    </row>
    <row r="21" spans="2:8" ht="15.75" x14ac:dyDescent="0.25">
      <c r="B21" s="262" t="str">
        <f>+Echéan!B10</f>
        <v>Alimentation</v>
      </c>
      <c r="C21" s="259"/>
      <c r="D21" s="483" t="str">
        <f>+Echéan!E10</f>
        <v/>
      </c>
      <c r="E21" s="480"/>
      <c r="F21" s="484">
        <f>+Prestation!I13</f>
        <v>0</v>
      </c>
      <c r="G21" s="479"/>
      <c r="H21" s="483">
        <f>+Prestation!W13</f>
        <v>0</v>
      </c>
    </row>
    <row r="22" spans="2:8" ht="15.75" x14ac:dyDescent="0.25">
      <c r="B22" s="262" t="str">
        <f>+Echéan!B11</f>
        <v>Frais accessoires sur achats (transport,..)</v>
      </c>
      <c r="C22" s="259"/>
      <c r="D22" s="483" t="str">
        <f>+Echéan!E11</f>
        <v/>
      </c>
      <c r="E22" s="480"/>
      <c r="F22" s="484">
        <f>+Prestation!I14</f>
        <v>0</v>
      </c>
      <c r="G22" s="490"/>
      <c r="H22" s="483">
        <f>+Prestation!W14</f>
        <v>0</v>
      </c>
    </row>
    <row r="23" spans="2:8" ht="15.75" x14ac:dyDescent="0.25">
      <c r="B23" s="262" t="str">
        <f>+Echéan!B12</f>
        <v>Emballages</v>
      </c>
      <c r="C23" s="259"/>
      <c r="D23" s="483" t="str">
        <f>+Echéan!E12</f>
        <v/>
      </c>
      <c r="E23" s="480"/>
      <c r="F23" s="484">
        <f>+Prestation!I15</f>
        <v>0</v>
      </c>
      <c r="G23" s="490"/>
      <c r="H23" s="483">
        <f>+Prestation!W15</f>
        <v>0</v>
      </c>
    </row>
    <row r="24" spans="2:8" ht="15.75" x14ac:dyDescent="0.25">
      <c r="B24" s="129" t="str">
        <f>+Echéan!B13</f>
        <v>Autres matières &amp; fournitures</v>
      </c>
      <c r="C24" s="130"/>
      <c r="D24" s="483" t="str">
        <f>+Echéan!E13</f>
        <v/>
      </c>
      <c r="E24" s="491"/>
      <c r="F24" s="492">
        <f>+Prestation!I16</f>
        <v>0</v>
      </c>
      <c r="G24" s="493"/>
      <c r="H24" s="483">
        <f>+Prestation!W16</f>
        <v>0</v>
      </c>
    </row>
    <row r="25" spans="2:8" ht="15.75" x14ac:dyDescent="0.25">
      <c r="B25" s="274" t="s">
        <v>133</v>
      </c>
      <c r="C25" s="269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2:8" ht="4.9000000000000004" customHeight="1" x14ac:dyDescent="0.25">
      <c r="B26" s="129"/>
      <c r="C26" s="130"/>
      <c r="D26" s="483"/>
      <c r="E26" s="491"/>
      <c r="F26" s="498" t="s">
        <v>9</v>
      </c>
      <c r="G26" s="493"/>
      <c r="H26" s="493"/>
    </row>
    <row r="27" spans="2:8" ht="15.75" x14ac:dyDescent="0.25">
      <c r="B27" s="266" t="s">
        <v>351</v>
      </c>
      <c r="C27" s="263"/>
      <c r="D27" s="479"/>
      <c r="E27" s="491"/>
      <c r="F27" s="498" t="s">
        <v>9</v>
      </c>
      <c r="G27" s="493"/>
      <c r="H27" s="493"/>
    </row>
    <row r="28" spans="2:8" ht="15.75" x14ac:dyDescent="0.25">
      <c r="B28" s="129" t="str">
        <f>+Echéan!B17</f>
        <v>Sous-traitance</v>
      </c>
      <c r="C28" s="130"/>
      <c r="D28" s="483" t="str">
        <f>+Echéan!E17</f>
        <v/>
      </c>
      <c r="E28" s="491"/>
      <c r="F28" s="498" t="s">
        <v>9</v>
      </c>
      <c r="G28" s="493"/>
      <c r="H28" s="493"/>
    </row>
    <row r="29" spans="2:8" ht="15.75" x14ac:dyDescent="0.25">
      <c r="B29" s="129" t="str">
        <f>+Echéan!B18</f>
        <v>Crédit-bail immobilier</v>
      </c>
      <c r="C29" s="130"/>
      <c r="D29" s="483" t="str">
        <f>+Echéan!E18</f>
        <v/>
      </c>
      <c r="E29" s="491"/>
      <c r="F29" s="498" t="s">
        <v>9</v>
      </c>
      <c r="G29" s="493"/>
      <c r="H29" s="493"/>
    </row>
    <row r="30" spans="2:8" ht="15.75" x14ac:dyDescent="0.25">
      <c r="B30" s="129" t="str">
        <f>+Echéan!B19</f>
        <v>Location immobilière</v>
      </c>
      <c r="C30" s="130"/>
      <c r="D30" s="483" t="str">
        <f>+Echéan!E19</f>
        <v/>
      </c>
      <c r="E30" s="491"/>
      <c r="F30" s="498" t="s">
        <v>9</v>
      </c>
      <c r="G30" s="493"/>
      <c r="H30" s="493"/>
    </row>
    <row r="31" spans="2:8" ht="15.75" x14ac:dyDescent="0.25">
      <c r="B31" s="129" t="str">
        <f>+Echéan!B20</f>
        <v>Location mobilière</v>
      </c>
      <c r="C31" s="130"/>
      <c r="D31" s="483" t="str">
        <f>+Echéan!E20</f>
        <v/>
      </c>
      <c r="E31" s="491"/>
      <c r="F31" s="498" t="s">
        <v>9</v>
      </c>
      <c r="G31" s="493"/>
      <c r="H31" s="493"/>
    </row>
    <row r="32" spans="2:8" ht="15.75" x14ac:dyDescent="0.25">
      <c r="B32" s="129" t="str">
        <f>+Echéan!B21</f>
        <v>Crédit-bail mobilier</v>
      </c>
      <c r="C32" s="130"/>
      <c r="D32" s="483" t="str">
        <f>+Echéan!E21</f>
        <v/>
      </c>
      <c r="E32" s="491"/>
      <c r="F32" s="498"/>
      <c r="G32" s="493"/>
      <c r="H32" s="493"/>
    </row>
    <row r="33" spans="2:8" ht="15.75" x14ac:dyDescent="0.25">
      <c r="B33" s="129" t="str">
        <f>+Echéan!B22</f>
        <v>Entretien &amp; réparations</v>
      </c>
      <c r="C33" s="130"/>
      <c r="D33" s="483" t="str">
        <f>+Echéan!E22</f>
        <v/>
      </c>
      <c r="E33" s="491"/>
      <c r="F33" s="481" t="s">
        <v>134</v>
      </c>
      <c r="G33" s="493"/>
      <c r="H33" s="493"/>
    </row>
    <row r="34" spans="2:8" ht="15.75" x14ac:dyDescent="0.25">
      <c r="B34" s="129" t="str">
        <f>+Echéan!B23</f>
        <v>Assurances</v>
      </c>
      <c r="C34" s="130"/>
      <c r="D34" s="483" t="str">
        <f>+Echéan!E23</f>
        <v/>
      </c>
      <c r="E34" s="491"/>
      <c r="F34" s="499" t="str">
        <f>+Finance!N9</f>
        <v/>
      </c>
      <c r="G34" s="493"/>
      <c r="H34" s="500" t="str">
        <f>+Finance!P9</f>
        <v/>
      </c>
    </row>
    <row r="35" spans="2:8" ht="15.75" x14ac:dyDescent="0.25">
      <c r="B35" s="129" t="str">
        <f>+Echéan!B24</f>
        <v>Etudes &amp; recherches</v>
      </c>
      <c r="C35" s="130"/>
      <c r="D35" s="483" t="str">
        <f>+Echéan!E24</f>
        <v/>
      </c>
      <c r="E35" s="491"/>
      <c r="F35" s="499" t="str">
        <f>+Finance!N10</f>
        <v/>
      </c>
      <c r="G35" s="493"/>
      <c r="H35" s="500" t="str">
        <f>+Finance!P10</f>
        <v/>
      </c>
    </row>
    <row r="36" spans="2:8" ht="15.75" x14ac:dyDescent="0.25">
      <c r="B36" s="129" t="str">
        <f>+Echéan!B25</f>
        <v>Documentation, colloques &amp; séminaires</v>
      </c>
      <c r="C36" s="130"/>
      <c r="D36" s="483" t="str">
        <f>+Echéan!E25</f>
        <v/>
      </c>
      <c r="E36" s="491"/>
      <c r="F36" s="499" t="str">
        <f>+Finance!N11</f>
        <v/>
      </c>
      <c r="G36" s="493"/>
      <c r="H36" s="500" t="str">
        <f>+Finance!P11</f>
        <v/>
      </c>
    </row>
    <row r="37" spans="2:8" ht="15.75" x14ac:dyDescent="0.25">
      <c r="B37" s="129" t="str">
        <f>+Echéan!B26</f>
        <v>Personnel extérieur (intérim, personnel détaché,...)</v>
      </c>
      <c r="C37" s="130"/>
      <c r="D37" s="483" t="str">
        <f>+Echéan!E26</f>
        <v/>
      </c>
      <c r="E37" s="491"/>
      <c r="F37" s="495" t="s">
        <v>135</v>
      </c>
      <c r="G37" s="496"/>
      <c r="H37" s="497">
        <f>SUM(H34:H36)</f>
        <v>0</v>
      </c>
    </row>
    <row r="38" spans="2:8" ht="15.75" x14ac:dyDescent="0.25">
      <c r="B38" s="129" t="str">
        <f>+Echéan!B27</f>
        <v>Honoraires</v>
      </c>
      <c r="C38" s="130"/>
      <c r="D38" s="483" t="str">
        <f>+Echéan!E27</f>
        <v/>
      </c>
      <c r="E38" s="491"/>
      <c r="F38" s="501"/>
      <c r="G38" s="482"/>
      <c r="H38" s="479"/>
    </row>
    <row r="39" spans="2:8" ht="15.75" x14ac:dyDescent="0.25">
      <c r="B39" s="129" t="str">
        <f>+Echéan!B28</f>
        <v>Publicité, communication</v>
      </c>
      <c r="C39" s="130"/>
      <c r="D39" s="483" t="str">
        <f>+Echéan!E28</f>
        <v/>
      </c>
      <c r="E39" s="491"/>
      <c r="F39" s="502"/>
      <c r="G39" s="502"/>
      <c r="H39" s="502"/>
    </row>
    <row r="40" spans="2:8" ht="15.75" x14ac:dyDescent="0.25">
      <c r="B40" s="129" t="str">
        <f>+Echéan!B29</f>
        <v>Déplacements, missions, réceptions,…</v>
      </c>
      <c r="C40" s="130"/>
      <c r="D40" s="483" t="str">
        <f>+Echéan!E29</f>
        <v/>
      </c>
      <c r="E40" s="491"/>
      <c r="F40" s="502"/>
      <c r="G40" s="502"/>
      <c r="H40" s="502"/>
    </row>
    <row r="41" spans="2:8" ht="15.75" x14ac:dyDescent="0.25">
      <c r="B41" s="129" t="str">
        <f>+Echéan!B30</f>
        <v>PTT, Téléphone</v>
      </c>
      <c r="C41" s="130"/>
      <c r="D41" s="483" t="str">
        <f>+Echéan!E30</f>
        <v/>
      </c>
      <c r="E41" s="491"/>
      <c r="F41" s="502"/>
      <c r="G41" s="502"/>
      <c r="H41" s="502"/>
    </row>
    <row r="42" spans="2:8" ht="15.75" x14ac:dyDescent="0.25">
      <c r="B42" s="129" t="str">
        <f>+Echéan!B31</f>
        <v>Cotisations</v>
      </c>
      <c r="C42" s="130"/>
      <c r="D42" s="483" t="str">
        <f>+Echéan!E31</f>
        <v/>
      </c>
      <c r="E42" s="491"/>
      <c r="F42" s="502"/>
      <c r="G42" s="502"/>
      <c r="H42" s="502"/>
    </row>
    <row r="43" spans="2:8" ht="15.75" x14ac:dyDescent="0.25">
      <c r="B43" s="129" t="str">
        <f>+Echéan!B32</f>
        <v xml:space="preserve">Services bancaires </v>
      </c>
      <c r="C43" s="130"/>
      <c r="D43" s="483">
        <f>+Echéan!E32</f>
        <v>0</v>
      </c>
      <c r="E43" s="491"/>
      <c r="F43" s="481" t="s">
        <v>136</v>
      </c>
      <c r="G43" s="482"/>
      <c r="H43" s="479"/>
    </row>
    <row r="44" spans="2:8" ht="15.75" x14ac:dyDescent="0.25">
      <c r="B44" s="129" t="str">
        <f>+Echéan!B33</f>
        <v>Divers</v>
      </c>
      <c r="C44" s="130"/>
      <c r="D44" s="483">
        <f>+Echéan!E33</f>
        <v>0</v>
      </c>
      <c r="E44" s="491"/>
      <c r="F44" s="503">
        <f>+Envoi!B46</f>
        <v>0</v>
      </c>
      <c r="G44" s="484"/>
      <c r="H44" s="483">
        <f>+Envoi!D46</f>
        <v>0</v>
      </c>
    </row>
    <row r="45" spans="2:8" ht="15.75" x14ac:dyDescent="0.25">
      <c r="B45" s="274" t="s">
        <v>135</v>
      </c>
      <c r="C45" s="272"/>
      <c r="D45" s="494">
        <f>SUM(D28:D44)</f>
        <v>0</v>
      </c>
      <c r="E45" s="491"/>
      <c r="F45" s="503">
        <f>+Envoi!B47</f>
        <v>0</v>
      </c>
      <c r="G45" s="484"/>
      <c r="H45" s="483">
        <f>+Envoi!D47</f>
        <v>0</v>
      </c>
    </row>
    <row r="46" spans="2:8" ht="4.9000000000000004" customHeight="1" x14ac:dyDescent="0.25">
      <c r="B46" s="120" t="s">
        <v>9</v>
      </c>
      <c r="C46" s="263"/>
      <c r="D46" s="493"/>
      <c r="E46" s="491"/>
      <c r="F46" s="503">
        <f>+Envoi!B48</f>
        <v>0</v>
      </c>
      <c r="G46" s="482"/>
      <c r="H46" s="483">
        <f>+Envoi!D48</f>
        <v>0</v>
      </c>
    </row>
    <row r="47" spans="2:8" ht="15.75" x14ac:dyDescent="0.25">
      <c r="B47" s="266" t="s">
        <v>353</v>
      </c>
      <c r="C47" s="263"/>
      <c r="D47" s="500"/>
      <c r="E47" s="491"/>
      <c r="F47" s="503">
        <f>+Envoi!B49</f>
        <v>0</v>
      </c>
      <c r="G47" s="482"/>
      <c r="H47" s="483">
        <f>+Envoi!D49</f>
        <v>0</v>
      </c>
    </row>
    <row r="48" spans="2:8" ht="15.75" x14ac:dyDescent="0.25">
      <c r="B48" s="129" t="str">
        <f>+Salaires!P4</f>
        <v>Taxe sur Salaires</v>
      </c>
      <c r="C48" s="263"/>
      <c r="D48" s="483">
        <f>IF(B78="Association",Salaires!P37,0)</f>
        <v>0</v>
      </c>
      <c r="E48" s="491"/>
      <c r="F48" s="503">
        <f>+Envoi!B50</f>
        <v>0</v>
      </c>
      <c r="G48" s="482"/>
      <c r="H48" s="483">
        <f>+Envoi!D50</f>
        <v>0</v>
      </c>
    </row>
    <row r="49" spans="2:8" ht="15.75" x14ac:dyDescent="0.25">
      <c r="B49" s="262" t="str">
        <f>+Salaires!X2</f>
        <v>FPC</v>
      </c>
      <c r="C49" s="263"/>
      <c r="D49" s="483" t="e">
        <f>+Salaires!Z13</f>
        <v>#VALUE!</v>
      </c>
      <c r="E49" s="491"/>
      <c r="F49" s="495" t="s">
        <v>137</v>
      </c>
      <c r="G49" s="496"/>
      <c r="H49" s="497">
        <f>SUM(H44:H48)</f>
        <v>0</v>
      </c>
    </row>
    <row r="50" spans="2:8" ht="15.75" x14ac:dyDescent="0.25">
      <c r="B50" s="262" t="str">
        <f>+Investaxes!AB2</f>
        <v>CET</v>
      </c>
      <c r="C50" s="263"/>
      <c r="D50" s="483">
        <f>IF(B78="Société",Investaxes!AD19,0)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2:8" ht="15.75" x14ac:dyDescent="0.25">
      <c r="B51" s="274" t="s">
        <v>137</v>
      </c>
      <c r="C51" s="272"/>
      <c r="D51" s="494" t="e">
        <f>SUM(D48:D50)</f>
        <v>#VALUE!</v>
      </c>
      <c r="E51" s="491"/>
      <c r="F51" s="502"/>
      <c r="G51" s="502"/>
      <c r="H51" s="502"/>
    </row>
    <row r="52" spans="2:8" ht="4.9000000000000004" customHeight="1" x14ac:dyDescent="0.25">
      <c r="B52" s="120" t="s">
        <v>9</v>
      </c>
      <c r="C52" s="263"/>
      <c r="D52" s="493" t="s">
        <v>9</v>
      </c>
      <c r="E52" s="491"/>
      <c r="F52" s="491"/>
      <c r="G52" s="491"/>
      <c r="H52" s="491"/>
    </row>
    <row r="53" spans="2:8" ht="15.75" x14ac:dyDescent="0.25">
      <c r="B53" s="266" t="s">
        <v>354</v>
      </c>
      <c r="C53" s="263"/>
      <c r="D53" s="493"/>
      <c r="E53" s="491"/>
      <c r="F53" s="502"/>
      <c r="G53" s="502"/>
      <c r="H53" s="502"/>
    </row>
    <row r="54" spans="2:8" ht="15.75" x14ac:dyDescent="0.25">
      <c r="B54" s="129" t="str">
        <f>+Salaires!K4</f>
        <v>Rémunération Nette Annuelle</v>
      </c>
      <c r="C54" s="263"/>
      <c r="D54" s="500" t="e">
        <f>+Salaires!K37</f>
        <v>#VALUE!</v>
      </c>
      <c r="E54" s="491"/>
      <c r="F54" s="502"/>
      <c r="G54" s="502"/>
      <c r="H54" s="502"/>
    </row>
    <row r="55" spans="2:8" ht="15.75" x14ac:dyDescent="0.25">
      <c r="B55" s="129" t="str">
        <f>+Salaires!I4</f>
        <v>Charges Salariales</v>
      </c>
      <c r="C55" s="263"/>
      <c r="D55" s="500" t="e">
        <f>+Salaires!I37</f>
        <v>#VALUE!</v>
      </c>
      <c r="E55" s="491"/>
      <c r="F55" s="502"/>
      <c r="G55" s="502"/>
      <c r="H55" s="502"/>
    </row>
    <row r="56" spans="2:8" ht="15.75" x14ac:dyDescent="0.25">
      <c r="B56" s="129" t="str">
        <f>+Salaires!J4</f>
        <v>Charges Patronales</v>
      </c>
      <c r="C56" s="263"/>
      <c r="D56" s="483" t="e">
        <f>+Salaires!J37</f>
        <v>#VALUE!</v>
      </c>
      <c r="E56" s="491"/>
      <c r="F56" s="502"/>
      <c r="G56" s="502"/>
      <c r="H56" s="502"/>
    </row>
    <row r="57" spans="2:8" ht="15.75" x14ac:dyDescent="0.25">
      <c r="B57" s="129" t="str">
        <f>+Echéan!B34</f>
        <v>Frais de Formation</v>
      </c>
      <c r="C57" s="263"/>
      <c r="D57" s="483">
        <f>+Echéan!E34</f>
        <v>0</v>
      </c>
      <c r="E57" s="491"/>
      <c r="F57" s="502"/>
      <c r="G57" s="502"/>
      <c r="H57" s="502"/>
    </row>
    <row r="58" spans="2:8" ht="15.75" x14ac:dyDescent="0.25">
      <c r="B58" s="274" t="s">
        <v>138</v>
      </c>
      <c r="C58" s="272"/>
      <c r="D58" s="494" t="e">
        <f>SUM(D54:D57)</f>
        <v>#VALUE!</v>
      </c>
      <c r="E58" s="491"/>
      <c r="F58" s="502"/>
      <c r="G58" s="502"/>
      <c r="H58" s="502"/>
    </row>
    <row r="59" spans="2:8" ht="4.9000000000000004" customHeight="1" x14ac:dyDescent="0.25">
      <c r="B59" s="120" t="s">
        <v>9</v>
      </c>
      <c r="C59" s="263"/>
      <c r="D59" s="493"/>
      <c r="E59" s="491"/>
      <c r="F59" s="504"/>
      <c r="G59" s="491"/>
      <c r="H59" s="491"/>
    </row>
    <row r="60" spans="2:8" ht="15.75" x14ac:dyDescent="0.25">
      <c r="B60" s="267" t="s">
        <v>355</v>
      </c>
      <c r="C60" s="264"/>
      <c r="D60" s="505">
        <f>+Investaxes!K99</f>
        <v>371928.5</v>
      </c>
      <c r="E60" s="491"/>
      <c r="F60" s="481" t="s">
        <v>139</v>
      </c>
      <c r="G60" s="491"/>
      <c r="H60" s="506">
        <f>+Investaxes!M99</f>
        <v>0</v>
      </c>
    </row>
    <row r="61" spans="2:8" ht="9" customHeight="1" x14ac:dyDescent="0.25">
      <c r="B61" s="265"/>
      <c r="C61" s="263"/>
      <c r="D61" s="493"/>
      <c r="E61" s="491"/>
      <c r="F61" s="498"/>
      <c r="G61" s="491"/>
      <c r="H61" s="493"/>
    </row>
    <row r="62" spans="2:8" ht="15.75" x14ac:dyDescent="0.25">
      <c r="B62" s="267" t="s">
        <v>356</v>
      </c>
      <c r="C62" s="264"/>
      <c r="D62" s="507"/>
      <c r="E62" s="491"/>
      <c r="F62" s="498"/>
      <c r="G62" s="491"/>
      <c r="H62" s="493"/>
    </row>
    <row r="63" spans="2:8" ht="9" customHeight="1" x14ac:dyDescent="0.25">
      <c r="B63" s="265"/>
      <c r="C63" s="263"/>
      <c r="D63" s="493"/>
      <c r="E63" s="491"/>
      <c r="F63" s="498"/>
      <c r="G63" s="491"/>
      <c r="H63" s="493"/>
    </row>
    <row r="64" spans="2:8" ht="15.75" x14ac:dyDescent="0.25">
      <c r="B64" s="267" t="s">
        <v>357</v>
      </c>
      <c r="C64" s="264"/>
      <c r="D64" s="508"/>
      <c r="E64" s="491"/>
      <c r="F64" s="481" t="s">
        <v>390</v>
      </c>
      <c r="G64" s="491"/>
      <c r="H64" s="491"/>
    </row>
    <row r="65" spans="2:8" ht="15.75" x14ac:dyDescent="0.25">
      <c r="B65" s="129" t="str">
        <f>+Finance!C12</f>
        <v>Intérêts Annuels</v>
      </c>
      <c r="C65" s="130"/>
      <c r="D65" s="500">
        <f>+Finance!C59</f>
        <v>0</v>
      </c>
      <c r="E65" s="491"/>
      <c r="F65" s="509">
        <f>+Envoi!B53</f>
        <v>0</v>
      </c>
      <c r="G65" s="491"/>
      <c r="H65" s="510">
        <f>+Envoi!D53</f>
        <v>0</v>
      </c>
    </row>
    <row r="66" spans="2:8" ht="15.75" x14ac:dyDescent="0.25">
      <c r="B66" s="129"/>
      <c r="C66" s="130"/>
      <c r="D66" s="500"/>
      <c r="E66" s="491"/>
      <c r="F66" s="509">
        <f>+Envoi!B54</f>
        <v>0</v>
      </c>
      <c r="G66" s="491"/>
      <c r="H66" s="510">
        <f>+Envoi!D54</f>
        <v>0</v>
      </c>
    </row>
    <row r="67" spans="2:8" ht="4.9000000000000004" customHeight="1" x14ac:dyDescent="0.25">
      <c r="B67" s="129"/>
      <c r="C67" s="130"/>
      <c r="D67" s="500"/>
      <c r="E67" s="491"/>
      <c r="F67" s="509">
        <f>+Envoi!B56</f>
        <v>0</v>
      </c>
      <c r="G67" s="491"/>
      <c r="H67" s="510">
        <f>+Envoi!D56</f>
        <v>0</v>
      </c>
    </row>
    <row r="68" spans="2:8" ht="15.75" x14ac:dyDescent="0.25">
      <c r="B68" s="274" t="s">
        <v>387</v>
      </c>
      <c r="C68" s="275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2:8" ht="4.9000000000000004" customHeight="1" x14ac:dyDescent="0.25">
      <c r="B69" s="265"/>
      <c r="C69" s="263"/>
      <c r="D69" s="493"/>
      <c r="E69" s="491"/>
      <c r="F69" s="498"/>
      <c r="G69" s="491"/>
      <c r="H69" s="493"/>
    </row>
    <row r="70" spans="2:8" ht="15.75" x14ac:dyDescent="0.25">
      <c r="B70" s="267" t="s">
        <v>388</v>
      </c>
      <c r="C70" s="264"/>
      <c r="D70" s="511" t="e">
        <f>IF((H12+H25+H37+H49+H60+H68)&gt;(D12+D25+D45+D51+D58+D60+D62+D68),((H12+H25+H37+H49+H60+H68)-(D12+D25+D45+D51+D58+D60+D62+D68))*Envoi!D59/100,0)</f>
        <v>#VALUE!</v>
      </c>
      <c r="E70" s="491"/>
      <c r="F70" s="498"/>
      <c r="G70" s="491"/>
      <c r="H70" s="493"/>
    </row>
    <row r="71" spans="2:8" ht="9" customHeight="1" x14ac:dyDescent="0.25">
      <c r="B71" s="120" t="s">
        <v>9</v>
      </c>
      <c r="C71" s="263"/>
      <c r="D71" s="493"/>
      <c r="E71" s="491"/>
      <c r="F71" s="491"/>
      <c r="G71" s="491"/>
      <c r="H71" s="491"/>
    </row>
    <row r="72" spans="2:8" ht="15.75" x14ac:dyDescent="0.25">
      <c r="B72" s="268" t="s">
        <v>389</v>
      </c>
      <c r="C72" s="264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2:8" ht="4.9000000000000004" customHeight="1" x14ac:dyDescent="0.25">
      <c r="B73" s="120"/>
      <c r="C73" s="263"/>
      <c r="D73" s="493"/>
      <c r="E73" s="491"/>
      <c r="F73" s="491"/>
      <c r="G73" s="491"/>
      <c r="H73" s="491"/>
    </row>
    <row r="74" spans="2:8" ht="15.75" x14ac:dyDescent="0.25">
      <c r="B74" s="270" t="e">
        <f>IF(D74&gt;0,"Bénéfice",0)</f>
        <v>#VALUE!</v>
      </c>
      <c r="C74" s="27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2:8" ht="4.9000000000000004" customHeight="1" x14ac:dyDescent="0.25">
      <c r="B75" s="116"/>
      <c r="C75" s="118"/>
      <c r="D75" s="518"/>
      <c r="E75" s="480"/>
      <c r="F75" s="480"/>
      <c r="G75" s="480"/>
      <c r="H75" s="480"/>
    </row>
    <row r="76" spans="2:8" ht="28.9" customHeight="1" x14ac:dyDescent="0.25">
      <c r="B76" s="242" t="s">
        <v>140</v>
      </c>
      <c r="C76" s="119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2:8" ht="15.75" thickBot="1" x14ac:dyDescent="0.3"/>
    <row r="78" spans="2:8" x14ac:dyDescent="0.25">
      <c r="B78" s="347" t="str">
        <f>+Salaires!C98</f>
        <v>SAS</v>
      </c>
      <c r="C78" s="349"/>
      <c r="D78" s="350" t="str">
        <f>+Salaires!E98</f>
        <v>FOREXIA</v>
      </c>
      <c r="E78" s="350"/>
      <c r="F78" s="347" t="str">
        <f>+Salaires!K98</f>
        <v>Date de Saisie :</v>
      </c>
      <c r="G78" s="349"/>
      <c r="H78" s="348" t="str">
        <f>+Salaires!M98</f>
        <v>01/01/2020</v>
      </c>
    </row>
    <row r="79" spans="2:8" x14ac:dyDescent="0.25">
      <c r="B79" s="341"/>
      <c r="C79" s="341"/>
      <c r="D79" s="341"/>
      <c r="E79" s="341"/>
      <c r="F79" s="344" t="str">
        <f>+Salaires!Q98</f>
        <v>N° de Version :</v>
      </c>
      <c r="G79" s="341"/>
      <c r="H79" s="345" t="str">
        <f>+Salaires!S98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19 D29 D28 D30:D44 D48:D50 F50 H50 F44:H48 D21:D24" unlockedFormula="1"/>
    <ignoredError sqref="H49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8">
    <tabColor theme="8" tint="0.39997558519241921"/>
    <pageSetUpPr fitToPage="1"/>
  </sheetPr>
  <dimension ref="A1:H79"/>
  <sheetViews>
    <sheetView showZeros="0" zoomScaleNormal="100" workbookViewId="0">
      <selection activeCell="J16" sqref="J16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1:8" ht="7.9" customHeight="1" x14ac:dyDescent="0.25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35">
      <c r="A2" s="502"/>
      <c r="B2" s="730" t="s">
        <v>141</v>
      </c>
      <c r="C2" s="731"/>
      <c r="D2" s="731"/>
      <c r="E2" s="731"/>
      <c r="F2" s="731"/>
      <c r="G2" s="731"/>
      <c r="H2" s="731"/>
    </row>
    <row r="3" spans="1:8" ht="4.1500000000000004" customHeight="1" x14ac:dyDescent="0.25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25">
      <c r="A5" s="502"/>
      <c r="B5" s="526"/>
      <c r="C5" s="526"/>
      <c r="D5" s="526"/>
      <c r="E5" s="526"/>
      <c r="F5" s="526"/>
      <c r="G5" s="526"/>
      <c r="H5" s="526"/>
    </row>
    <row r="6" spans="1:8" ht="15.75" x14ac:dyDescent="0.25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75" x14ac:dyDescent="0.25">
      <c r="A7" s="502"/>
      <c r="B7" s="484" t="str">
        <f>+Négoce!K39</f>
        <v/>
      </c>
      <c r="C7" s="528" t="s">
        <v>9</v>
      </c>
      <c r="D7" s="483">
        <f>+Négoce!Y39</f>
        <v>0</v>
      </c>
      <c r="E7" s="480"/>
      <c r="F7" s="484" t="str">
        <f>+Négoce!K92</f>
        <v/>
      </c>
      <c r="G7" s="483"/>
      <c r="H7" s="483">
        <f>+Négoce!Y92</f>
        <v>0</v>
      </c>
    </row>
    <row r="8" spans="1:8" ht="15.75" x14ac:dyDescent="0.25">
      <c r="A8" s="502"/>
      <c r="B8" s="484" t="str">
        <f>+Négoce!K40</f>
        <v/>
      </c>
      <c r="C8" s="528"/>
      <c r="D8" s="483">
        <f>+Négoce!Y40</f>
        <v>0</v>
      </c>
      <c r="E8" s="480"/>
      <c r="F8" s="484" t="str">
        <f>+Négoce!K93</f>
        <v/>
      </c>
      <c r="G8" s="483"/>
      <c r="H8" s="483">
        <f>+Négoce!Y93</f>
        <v>0</v>
      </c>
    </row>
    <row r="9" spans="1:8" ht="15.75" x14ac:dyDescent="0.25">
      <c r="A9" s="502"/>
      <c r="B9" s="484" t="str">
        <f>+Négoce!K41</f>
        <v/>
      </c>
      <c r="C9" s="528"/>
      <c r="D9" s="483">
        <f>+Négoce!Y41</f>
        <v>0</v>
      </c>
      <c r="E9" s="480"/>
      <c r="F9" s="484" t="str">
        <f>+Négoce!K94</f>
        <v/>
      </c>
      <c r="G9" s="483"/>
      <c r="H9" s="483">
        <f>+Négoce!Y94</f>
        <v>0</v>
      </c>
    </row>
    <row r="10" spans="1:8" ht="15.75" x14ac:dyDescent="0.25">
      <c r="A10" s="502"/>
      <c r="B10" s="484" t="str">
        <f>+Négoce!K42</f>
        <v/>
      </c>
      <c r="C10" s="528"/>
      <c r="D10" s="483">
        <f>+Négoce!Y42</f>
        <v>0</v>
      </c>
      <c r="E10" s="480"/>
      <c r="F10" s="484" t="str">
        <f>+Négoce!K95</f>
        <v/>
      </c>
      <c r="G10" s="483"/>
      <c r="H10" s="483">
        <f>+Négoce!Y95</f>
        <v>0</v>
      </c>
    </row>
    <row r="11" spans="1:8" ht="15.75" x14ac:dyDescent="0.25">
      <c r="A11" s="502"/>
      <c r="B11" s="484" t="str">
        <f>+Négoce!K43</f>
        <v/>
      </c>
      <c r="C11" s="528"/>
      <c r="D11" s="483">
        <f>+Négoce!Y43</f>
        <v>0</v>
      </c>
      <c r="E11" s="480"/>
      <c r="F11" s="484" t="str">
        <f>+Négoce!K96</f>
        <v/>
      </c>
      <c r="G11" s="483"/>
      <c r="H11" s="483">
        <f>+Négoce!Y96</f>
        <v>0</v>
      </c>
    </row>
    <row r="12" spans="1:8" x14ac:dyDescent="0.25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000000000000004" customHeight="1" x14ac:dyDescent="0.25">
      <c r="A13" s="502"/>
      <c r="B13" s="530"/>
      <c r="C13" s="479"/>
      <c r="D13" s="479"/>
      <c r="E13" s="480"/>
      <c r="F13" s="482"/>
      <c r="G13" s="479"/>
      <c r="H13" s="479"/>
    </row>
    <row r="14" spans="1:8" ht="15.75" x14ac:dyDescent="0.25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75" x14ac:dyDescent="0.25">
      <c r="A15" s="502"/>
      <c r="B15" s="531" t="str">
        <f>+Echéan!B39</f>
        <v>Matières premières</v>
      </c>
      <c r="C15" s="483"/>
      <c r="D15" s="483">
        <f>+Echéan!E39</f>
        <v>0</v>
      </c>
      <c r="E15" s="480"/>
      <c r="F15" s="482"/>
      <c r="G15" s="479"/>
      <c r="H15" s="479"/>
    </row>
    <row r="16" spans="1:8" ht="15.75" x14ac:dyDescent="0.25">
      <c r="A16" s="502"/>
      <c r="B16" s="531" t="str">
        <f>+Echéan!B40</f>
        <v>Fournitures d'entretien &amp; petit équipement</v>
      </c>
      <c r="C16" s="483"/>
      <c r="D16" s="483">
        <f>+Echéan!E40</f>
        <v>0</v>
      </c>
      <c r="E16" s="480"/>
      <c r="F16" s="482"/>
      <c r="G16" s="479"/>
      <c r="H16" s="479"/>
    </row>
    <row r="17" spans="1:8" ht="15.75" x14ac:dyDescent="0.25">
      <c r="A17" s="502"/>
      <c r="B17" s="531" t="str">
        <f>+Echéan!B41</f>
        <v>Fournitures administratives</v>
      </c>
      <c r="C17" s="483"/>
      <c r="D17" s="483">
        <f>+Echéan!E41</f>
        <v>0</v>
      </c>
      <c r="E17" s="480"/>
      <c r="F17" s="482"/>
      <c r="G17" s="479"/>
      <c r="H17" s="479"/>
    </row>
    <row r="18" spans="1:8" ht="15.75" x14ac:dyDescent="0.25">
      <c r="A18" s="502"/>
      <c r="B18" s="531" t="str">
        <f>+Echéan!B42</f>
        <v>Gaz / électricité</v>
      </c>
      <c r="C18" s="483"/>
      <c r="D18" s="483">
        <f>+Echéan!E42</f>
        <v>0</v>
      </c>
      <c r="E18" s="480"/>
      <c r="F18" s="482"/>
      <c r="G18" s="479"/>
      <c r="H18" s="479"/>
    </row>
    <row r="19" spans="1:8" ht="15.75" x14ac:dyDescent="0.25">
      <c r="A19" s="502"/>
      <c r="B19" s="531" t="str">
        <f>+Echéan!B43</f>
        <v>Carburant</v>
      </c>
      <c r="C19" s="483"/>
      <c r="D19" s="483">
        <f>+Echéan!E43</f>
        <v>0</v>
      </c>
      <c r="E19" s="480"/>
      <c r="F19" s="481" t="s">
        <v>366</v>
      </c>
      <c r="G19" s="479"/>
      <c r="H19" s="479"/>
    </row>
    <row r="20" spans="1:8" ht="15.75" x14ac:dyDescent="0.25">
      <c r="A20" s="502"/>
      <c r="B20" s="531" t="str">
        <f>+Echéan!B44</f>
        <v>Eau</v>
      </c>
      <c r="C20" s="483"/>
      <c r="D20" s="483">
        <f>+Echéan!E44</f>
        <v>0</v>
      </c>
      <c r="E20" s="480"/>
      <c r="F20" s="484">
        <f>+Prestation!I56</f>
        <v>0</v>
      </c>
      <c r="G20" s="479"/>
      <c r="H20" s="483">
        <f>+Prestation!W56</f>
        <v>0</v>
      </c>
    </row>
    <row r="21" spans="1:8" ht="15.75" x14ac:dyDescent="0.25">
      <c r="A21" s="502"/>
      <c r="B21" s="531" t="str">
        <f>+Echéan!B45</f>
        <v>Alimentation</v>
      </c>
      <c r="C21" s="483"/>
      <c r="D21" s="483">
        <f>+Echéan!E45</f>
        <v>0</v>
      </c>
      <c r="E21" s="480"/>
      <c r="F21" s="484">
        <f>+Prestation!I57</f>
        <v>0</v>
      </c>
      <c r="G21" s="479"/>
      <c r="H21" s="483">
        <f>+Prestation!W57</f>
        <v>0</v>
      </c>
    </row>
    <row r="22" spans="1:8" ht="15.75" x14ac:dyDescent="0.25">
      <c r="A22" s="502"/>
      <c r="B22" s="531" t="str">
        <f>+Echéan!B46</f>
        <v>Frais accessoires sur achats (transport,..)</v>
      </c>
      <c r="C22" s="483"/>
      <c r="D22" s="483">
        <f>+Echéan!E46</f>
        <v>0</v>
      </c>
      <c r="E22" s="480"/>
      <c r="F22" s="484">
        <f>+Prestation!I58</f>
        <v>0</v>
      </c>
      <c r="G22" s="490"/>
      <c r="H22" s="483">
        <f>+Prestation!W58</f>
        <v>0</v>
      </c>
    </row>
    <row r="23" spans="1:8" ht="15.75" x14ac:dyDescent="0.25">
      <c r="A23" s="502"/>
      <c r="B23" s="531" t="str">
        <f>+Echéan!B47</f>
        <v>Emballages</v>
      </c>
      <c r="C23" s="483"/>
      <c r="D23" s="483">
        <f>+Echéan!E47</f>
        <v>0</v>
      </c>
      <c r="E23" s="480"/>
      <c r="F23" s="484">
        <f>+Prestation!I59</f>
        <v>0</v>
      </c>
      <c r="G23" s="490"/>
      <c r="H23" s="483">
        <f>+Prestation!W59</f>
        <v>0</v>
      </c>
    </row>
    <row r="24" spans="1:8" ht="15.75" x14ac:dyDescent="0.25">
      <c r="A24" s="502"/>
      <c r="B24" s="531" t="str">
        <f>+Echéan!B48</f>
        <v>Autres matières &amp; fournitures</v>
      </c>
      <c r="C24" s="500"/>
      <c r="D24" s="483">
        <f>+Echéan!E48</f>
        <v>0</v>
      </c>
      <c r="E24" s="491"/>
      <c r="F24" s="484">
        <f>+Prestation!I60</f>
        <v>0</v>
      </c>
      <c r="G24" s="493"/>
      <c r="H24" s="483">
        <f>+Prestation!W60</f>
        <v>0</v>
      </c>
    </row>
    <row r="25" spans="1:8" ht="15.75" x14ac:dyDescent="0.25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000000000000004" customHeight="1" x14ac:dyDescent="0.25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75" x14ac:dyDescent="0.25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75" x14ac:dyDescent="0.25">
      <c r="A28" s="502"/>
      <c r="B28" s="531" t="str">
        <f>+Echéan!B52</f>
        <v>Sous-traitance</v>
      </c>
      <c r="C28" s="500"/>
      <c r="D28" s="483">
        <f>+Echéan!E52</f>
        <v>0</v>
      </c>
      <c r="E28" s="491"/>
      <c r="F28" s="498" t="s">
        <v>9</v>
      </c>
      <c r="G28" s="493"/>
      <c r="H28" s="493"/>
    </row>
    <row r="29" spans="1:8" ht="15.75" x14ac:dyDescent="0.25">
      <c r="A29" s="502"/>
      <c r="B29" s="531" t="str">
        <f>+Echéan!B53</f>
        <v>Crédit-bail immobilier</v>
      </c>
      <c r="C29" s="500"/>
      <c r="D29" s="483">
        <f>+Echéan!E53</f>
        <v>0</v>
      </c>
      <c r="E29" s="491"/>
      <c r="F29" s="498" t="s">
        <v>9</v>
      </c>
      <c r="G29" s="493"/>
      <c r="H29" s="493"/>
    </row>
    <row r="30" spans="1:8" ht="15.75" x14ac:dyDescent="0.25">
      <c r="A30" s="502"/>
      <c r="B30" s="531" t="str">
        <f>+Echéan!B54</f>
        <v>Location immobilière</v>
      </c>
      <c r="C30" s="500"/>
      <c r="D30" s="483">
        <f>+Echéan!E54</f>
        <v>0</v>
      </c>
      <c r="E30" s="491"/>
      <c r="F30" s="498" t="s">
        <v>9</v>
      </c>
      <c r="G30" s="493"/>
      <c r="H30" s="493"/>
    </row>
    <row r="31" spans="1:8" ht="15.75" x14ac:dyDescent="0.25">
      <c r="A31" s="502"/>
      <c r="B31" s="531" t="str">
        <f>+Echéan!B55</f>
        <v>Location mobilière</v>
      </c>
      <c r="C31" s="500"/>
      <c r="D31" s="483">
        <f>+Echéan!E55</f>
        <v>0</v>
      </c>
      <c r="E31" s="491"/>
      <c r="F31" s="498" t="s">
        <v>9</v>
      </c>
      <c r="G31" s="493"/>
      <c r="H31" s="493"/>
    </row>
    <row r="32" spans="1:8" ht="15.75" x14ac:dyDescent="0.25">
      <c r="A32" s="502"/>
      <c r="B32" s="531" t="str">
        <f>+Echéan!B56</f>
        <v>Crédit-bail mobilier</v>
      </c>
      <c r="C32" s="500"/>
      <c r="D32" s="483">
        <f>+Echéan!E56</f>
        <v>0</v>
      </c>
      <c r="E32" s="491"/>
      <c r="F32" s="498"/>
      <c r="G32" s="493"/>
      <c r="H32" s="493"/>
    </row>
    <row r="33" spans="1:8" ht="15.75" x14ac:dyDescent="0.25">
      <c r="A33" s="502"/>
      <c r="B33" s="531" t="str">
        <f>+Echéan!B57</f>
        <v>Entretien &amp; réparations</v>
      </c>
      <c r="C33" s="500"/>
      <c r="D33" s="483">
        <f>+Echéan!E57</f>
        <v>0</v>
      </c>
      <c r="E33" s="491"/>
      <c r="F33" s="481" t="s">
        <v>134</v>
      </c>
      <c r="G33" s="493"/>
      <c r="H33" s="493"/>
    </row>
    <row r="34" spans="1:8" ht="15.75" x14ac:dyDescent="0.25">
      <c r="A34" s="502"/>
      <c r="B34" s="531" t="str">
        <f>+Echéan!B58</f>
        <v>Assurances</v>
      </c>
      <c r="C34" s="500"/>
      <c r="D34" s="483">
        <f>+Echéan!E58</f>
        <v>0</v>
      </c>
      <c r="E34" s="491"/>
      <c r="F34" s="503" t="str">
        <f>+Finance!N24</f>
        <v/>
      </c>
      <c r="G34" s="479"/>
      <c r="H34" s="483" t="str">
        <f>+Finance!P24</f>
        <v/>
      </c>
    </row>
    <row r="35" spans="1:8" ht="15.75" x14ac:dyDescent="0.25">
      <c r="A35" s="502"/>
      <c r="B35" s="531" t="str">
        <f>+Echéan!B59</f>
        <v>Etudes &amp; recherches</v>
      </c>
      <c r="C35" s="500"/>
      <c r="D35" s="483">
        <f>+Echéan!E59</f>
        <v>0</v>
      </c>
      <c r="E35" s="491"/>
      <c r="F35" s="503" t="str">
        <f>+Finance!N25</f>
        <v/>
      </c>
      <c r="G35" s="479"/>
      <c r="H35" s="483" t="str">
        <f>+Finance!P25</f>
        <v/>
      </c>
    </row>
    <row r="36" spans="1:8" ht="15.75" x14ac:dyDescent="0.25">
      <c r="A36" s="502"/>
      <c r="B36" s="531" t="str">
        <f>+Echéan!B60</f>
        <v>Documentation, colloques &amp; séminaires</v>
      </c>
      <c r="C36" s="500"/>
      <c r="D36" s="483">
        <f>+Echéan!E60</f>
        <v>0</v>
      </c>
      <c r="E36" s="491"/>
      <c r="F36" s="503" t="str">
        <f>+Finance!N26</f>
        <v/>
      </c>
      <c r="G36" s="479"/>
      <c r="H36" s="483" t="str">
        <f>+Finance!P26</f>
        <v/>
      </c>
    </row>
    <row r="37" spans="1:8" ht="15.75" x14ac:dyDescent="0.25">
      <c r="A37" s="502"/>
      <c r="B37" s="531" t="str">
        <f>+Echéan!B61</f>
        <v>Personnel extérieur (intérim, personnel détaché,...)</v>
      </c>
      <c r="C37" s="500"/>
      <c r="D37" s="483">
        <f>+Echéan!E61</f>
        <v>0</v>
      </c>
      <c r="E37" s="491"/>
      <c r="F37" s="495" t="s">
        <v>135</v>
      </c>
      <c r="G37" s="496"/>
      <c r="H37" s="497">
        <f>SUM(H34:H36)</f>
        <v>0</v>
      </c>
    </row>
    <row r="38" spans="1:8" ht="15.75" x14ac:dyDescent="0.25">
      <c r="A38" s="502"/>
      <c r="B38" s="531" t="str">
        <f>+Echéan!B62</f>
        <v>Honoraires</v>
      </c>
      <c r="C38" s="500"/>
      <c r="D38" s="483">
        <f>+Echéan!E62</f>
        <v>0</v>
      </c>
      <c r="E38" s="491"/>
      <c r="F38" s="501"/>
      <c r="G38" s="482"/>
      <c r="H38" s="479"/>
    </row>
    <row r="39" spans="1:8" ht="15.75" x14ac:dyDescent="0.25">
      <c r="A39" s="502"/>
      <c r="B39" s="531" t="str">
        <f>+Echéan!B63</f>
        <v>Publicité, communication</v>
      </c>
      <c r="C39" s="500"/>
      <c r="D39" s="483">
        <f>+Echéan!E63</f>
        <v>0</v>
      </c>
      <c r="E39" s="491"/>
      <c r="F39" s="502"/>
      <c r="G39" s="502"/>
      <c r="H39" s="502"/>
    </row>
    <row r="40" spans="1:8" ht="15.75" x14ac:dyDescent="0.25">
      <c r="A40" s="502"/>
      <c r="B40" s="531" t="str">
        <f>+Echéan!B64</f>
        <v>Déplacements, missions, réceptions,…</v>
      </c>
      <c r="C40" s="500"/>
      <c r="D40" s="483">
        <f>+Echéan!E64</f>
        <v>0</v>
      </c>
      <c r="E40" s="491"/>
      <c r="F40" s="502"/>
      <c r="G40" s="502"/>
      <c r="H40" s="502"/>
    </row>
    <row r="41" spans="1:8" ht="15.75" x14ac:dyDescent="0.25">
      <c r="A41" s="502"/>
      <c r="B41" s="531" t="str">
        <f>+Echéan!B65</f>
        <v>PTT, Téléphone</v>
      </c>
      <c r="C41" s="500"/>
      <c r="D41" s="483">
        <f>+Echéan!E65</f>
        <v>0</v>
      </c>
      <c r="E41" s="491"/>
      <c r="F41" s="502"/>
      <c r="G41" s="502"/>
      <c r="H41" s="502"/>
    </row>
    <row r="42" spans="1:8" ht="15.75" x14ac:dyDescent="0.25">
      <c r="A42" s="502"/>
      <c r="B42" s="531" t="str">
        <f>+Echéan!B66</f>
        <v>Cotisations</v>
      </c>
      <c r="C42" s="500"/>
      <c r="D42" s="483">
        <f>+Echéan!E66</f>
        <v>0</v>
      </c>
      <c r="E42" s="491"/>
      <c r="F42" s="502"/>
      <c r="G42" s="502"/>
      <c r="H42" s="502"/>
    </row>
    <row r="43" spans="1:8" ht="15.75" x14ac:dyDescent="0.25">
      <c r="A43" s="502"/>
      <c r="B43" s="531" t="str">
        <f>+Echéan!B67</f>
        <v xml:space="preserve">Services bancaires </v>
      </c>
      <c r="C43" s="500"/>
      <c r="D43" s="483">
        <f>+Echéan!E67</f>
        <v>0</v>
      </c>
      <c r="E43" s="491"/>
      <c r="F43" s="481" t="s">
        <v>136</v>
      </c>
      <c r="G43" s="482"/>
      <c r="H43" s="479"/>
    </row>
    <row r="44" spans="1:8" ht="15.75" x14ac:dyDescent="0.25">
      <c r="A44" s="502"/>
      <c r="B44" s="531" t="str">
        <f>+Echéan!B68</f>
        <v>Divers</v>
      </c>
      <c r="C44" s="500"/>
      <c r="D44" s="483">
        <f>+Echéan!E68</f>
        <v>0</v>
      </c>
      <c r="E44" s="491"/>
      <c r="F44" s="503">
        <f>+Envoi!B46</f>
        <v>0</v>
      </c>
      <c r="G44" s="484"/>
      <c r="H44" s="483">
        <f>+Envoi!E46</f>
        <v>0</v>
      </c>
    </row>
    <row r="45" spans="1:8" ht="15.75" x14ac:dyDescent="0.25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+Envoi!E47</f>
        <v>0</v>
      </c>
    </row>
    <row r="46" spans="1:8" ht="4.9000000000000004" customHeight="1" x14ac:dyDescent="0.25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+Envoi!E48</f>
        <v>0</v>
      </c>
    </row>
    <row r="47" spans="1:8" ht="15.75" x14ac:dyDescent="0.25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+Envoi!E49</f>
        <v>0</v>
      </c>
    </row>
    <row r="48" spans="1:8" ht="15.75" x14ac:dyDescent="0.25">
      <c r="A48" s="502"/>
      <c r="B48" s="531" t="str">
        <f>+Salaires!P4</f>
        <v>Taxe sur Salaires</v>
      </c>
      <c r="C48" s="493"/>
      <c r="D48" s="483">
        <f>IF(B78="Association",Salaires!P67,0)</f>
        <v>0</v>
      </c>
      <c r="E48" s="491"/>
      <c r="F48" s="503">
        <f>+Envoi!B50</f>
        <v>0</v>
      </c>
      <c r="G48" s="482"/>
      <c r="H48" s="483">
        <f>+Envoi!E50</f>
        <v>0</v>
      </c>
    </row>
    <row r="49" spans="1:8" ht="15.75" x14ac:dyDescent="0.25">
      <c r="A49" s="502"/>
      <c r="B49" s="531" t="str">
        <f>+Salaires!X2</f>
        <v>FPC</v>
      </c>
      <c r="C49" s="493"/>
      <c r="D49" s="483" t="e">
        <f>+Salaires!Z43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75" x14ac:dyDescent="0.25">
      <c r="A50" s="502"/>
      <c r="B50" s="531" t="str">
        <f>+Investaxes!AB2</f>
        <v>CET</v>
      </c>
      <c r="C50" s="493"/>
      <c r="D50" s="483">
        <f>IF(B78="Société",Investaxes!AD43,0)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75" x14ac:dyDescent="0.25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000000000000004" customHeight="1" x14ac:dyDescent="0.25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75" x14ac:dyDescent="0.25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75" x14ac:dyDescent="0.25">
      <c r="A54" s="502"/>
      <c r="B54" s="531" t="str">
        <f>+Salaires!K4</f>
        <v>Rémunération Nette Annuelle</v>
      </c>
      <c r="C54" s="479"/>
      <c r="D54" s="483" t="e">
        <f>+Salaires!K67</f>
        <v>#VALUE!</v>
      </c>
      <c r="E54" s="491"/>
      <c r="F54" s="502"/>
      <c r="G54" s="502"/>
      <c r="H54" s="502"/>
    </row>
    <row r="55" spans="1:8" ht="15.75" x14ac:dyDescent="0.25">
      <c r="A55" s="502"/>
      <c r="B55" s="531" t="str">
        <f>+Salaires!I4</f>
        <v>Charges Salariales</v>
      </c>
      <c r="C55" s="479"/>
      <c r="D55" s="483" t="e">
        <f>+Salaires!I67</f>
        <v>#VALUE!</v>
      </c>
      <c r="E55" s="491"/>
      <c r="F55" s="502"/>
      <c r="G55" s="502"/>
      <c r="H55" s="502"/>
    </row>
    <row r="56" spans="1:8" ht="15.75" x14ac:dyDescent="0.25">
      <c r="A56" s="502"/>
      <c r="B56" s="531" t="str">
        <f>+Salaires!J4</f>
        <v>Charges Patronales</v>
      </c>
      <c r="C56" s="493"/>
      <c r="D56" s="483" t="e">
        <f>+Salaires!J67</f>
        <v>#VALUE!</v>
      </c>
      <c r="E56" s="491"/>
      <c r="F56" s="502"/>
      <c r="G56" s="502"/>
      <c r="H56" s="502"/>
    </row>
    <row r="57" spans="1:8" ht="15.75" x14ac:dyDescent="0.25">
      <c r="A57" s="502"/>
      <c r="B57" s="531" t="str">
        <f>+Echéan!B104</f>
        <v>Frais de Formation</v>
      </c>
      <c r="C57" s="493"/>
      <c r="D57" s="483">
        <f>+Echéan!E104</f>
        <v>0</v>
      </c>
      <c r="E57" s="491"/>
      <c r="F57" s="502"/>
      <c r="G57" s="502"/>
      <c r="H57" s="502"/>
    </row>
    <row r="58" spans="1:8" ht="15.75" x14ac:dyDescent="0.25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000000000000004" customHeight="1" x14ac:dyDescent="0.25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75" x14ac:dyDescent="0.25">
      <c r="A60" s="502"/>
      <c r="B60" s="535" t="s">
        <v>355</v>
      </c>
      <c r="C60" s="508"/>
      <c r="D60" s="536">
        <f>+Investaxes!O99</f>
        <v>1846756.5</v>
      </c>
      <c r="E60" s="491"/>
      <c r="F60" s="481" t="s">
        <v>139</v>
      </c>
      <c r="G60" s="491"/>
      <c r="H60" s="506">
        <f>+Investaxes!Q99</f>
        <v>0</v>
      </c>
    </row>
    <row r="61" spans="1:8" ht="9" customHeight="1" x14ac:dyDescent="0.25">
      <c r="A61" s="502"/>
      <c r="B61" s="537"/>
      <c r="C61" s="493"/>
      <c r="D61" s="493"/>
      <c r="E61" s="491"/>
      <c r="F61" s="498"/>
      <c r="G61" s="491"/>
      <c r="H61" s="493"/>
    </row>
    <row r="62" spans="1:8" ht="15.75" x14ac:dyDescent="0.25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25">
      <c r="A63" s="502"/>
      <c r="B63" s="537"/>
      <c r="C63" s="493"/>
      <c r="D63" s="493"/>
      <c r="E63" s="491"/>
      <c r="F63" s="498"/>
      <c r="G63" s="491"/>
      <c r="H63" s="493"/>
    </row>
    <row r="64" spans="1:8" ht="15.75" x14ac:dyDescent="0.25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75" x14ac:dyDescent="0.25">
      <c r="A65" s="502"/>
      <c r="B65" s="531" t="str">
        <f>+Finance!C27</f>
        <v>Intérêts Annuels</v>
      </c>
      <c r="C65" s="500"/>
      <c r="D65" s="483">
        <f>+Finance!C60</f>
        <v>0</v>
      </c>
      <c r="E65" s="491"/>
      <c r="F65" s="509">
        <f>+Envoi!B53</f>
        <v>0</v>
      </c>
      <c r="G65" s="482"/>
      <c r="H65" s="510">
        <f>+Envoi!E53</f>
        <v>0</v>
      </c>
    </row>
    <row r="66" spans="1:8" ht="15.75" x14ac:dyDescent="0.25">
      <c r="A66" s="502"/>
      <c r="B66" s="531"/>
      <c r="C66" s="500"/>
      <c r="D66" s="483"/>
      <c r="E66" s="491"/>
      <c r="F66" s="509">
        <f>+Envoi!B54</f>
        <v>0</v>
      </c>
      <c r="G66" s="482"/>
      <c r="H66" s="510">
        <f>+Envoi!E54</f>
        <v>0</v>
      </c>
    </row>
    <row r="67" spans="1:8" ht="4.9000000000000004" customHeight="1" x14ac:dyDescent="0.25">
      <c r="A67" s="502"/>
      <c r="B67" s="531"/>
      <c r="C67" s="500"/>
      <c r="D67" s="483"/>
      <c r="E67" s="491"/>
      <c r="F67" s="509">
        <f>+Envoi!B56</f>
        <v>0</v>
      </c>
      <c r="G67" s="482"/>
      <c r="H67" s="510">
        <f>+Envoi!E56</f>
        <v>0</v>
      </c>
    </row>
    <row r="68" spans="1:8" ht="15.75" x14ac:dyDescent="0.25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000000000000004" customHeight="1" x14ac:dyDescent="0.25">
      <c r="A69" s="502"/>
      <c r="B69" s="537"/>
      <c r="C69" s="493"/>
      <c r="D69" s="493"/>
      <c r="E69" s="491"/>
      <c r="F69" s="498"/>
      <c r="G69" s="491"/>
      <c r="H69" s="493"/>
    </row>
    <row r="70" spans="1:8" ht="15.75" x14ac:dyDescent="0.25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IF((H12+H25+H37+H49+H60+H68)&gt;(D12+D25+D45+D51+D58+D60+D62+D68),((H12+H25+H37+H49+H60+H68)-(D12+D25+D45+D51+D58+D60+D62+D68))*Envoi!E59/100,0)</f>
        <v>#VALUE!</v>
      </c>
      <c r="E70" s="491"/>
      <c r="F70" s="498"/>
      <c r="G70" s="491"/>
      <c r="H70" s="493"/>
    </row>
    <row r="71" spans="1:8" ht="9" customHeight="1" x14ac:dyDescent="0.25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75" x14ac:dyDescent="0.25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000000000000004" customHeight="1" x14ac:dyDescent="0.25">
      <c r="A73" s="502"/>
      <c r="B73" s="534"/>
      <c r="C73" s="493"/>
      <c r="D73" s="493"/>
      <c r="E73" s="491"/>
      <c r="F73" s="491"/>
      <c r="G73" s="491"/>
      <c r="H73" s="491"/>
    </row>
    <row r="74" spans="1:8" ht="15.75" x14ac:dyDescent="0.25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000000000000004" customHeight="1" x14ac:dyDescent="0.25">
      <c r="A75" s="502"/>
      <c r="B75" s="521"/>
      <c r="C75" s="518"/>
      <c r="D75" s="518"/>
      <c r="E75" s="480"/>
      <c r="F75" s="480"/>
      <c r="G75" s="480"/>
      <c r="H75" s="480"/>
    </row>
    <row r="76" spans="1:8" ht="28.9" customHeight="1" x14ac:dyDescent="0.25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.75" thickBot="1" x14ac:dyDescent="0.3">
      <c r="A77" s="502"/>
      <c r="B77" s="502"/>
      <c r="C77" s="502"/>
      <c r="D77" s="502"/>
      <c r="E77" s="502"/>
      <c r="F77" s="502"/>
      <c r="G77" s="502"/>
      <c r="H77" s="502"/>
    </row>
    <row r="78" spans="1:8" x14ac:dyDescent="0.25">
      <c r="A78" s="502"/>
      <c r="B78" s="543" t="str">
        <f>+'Résultat 1'!B78</f>
        <v>SAS</v>
      </c>
      <c r="C78" s="543"/>
      <c r="D78" s="544" t="str">
        <f>+'Résultat 1'!D78:F78</f>
        <v>FOREXIA</v>
      </c>
      <c r="E78" s="543"/>
      <c r="F78" s="543" t="str">
        <f>+'Résultat 1'!F78</f>
        <v>Date de Saisie :</v>
      </c>
      <c r="G78" s="543"/>
      <c r="H78" s="545" t="str">
        <f>+'Résultat 1'!H78</f>
        <v>01/01/2020</v>
      </c>
    </row>
    <row r="79" spans="1:8" x14ac:dyDescent="0.25">
      <c r="A79" s="502"/>
      <c r="B79" s="546"/>
      <c r="C79" s="547">
        <f>+'Résultat 1'!C79</f>
        <v>0</v>
      </c>
      <c r="D79" s="546"/>
      <c r="E79" s="547">
        <f>+'Résultat 1'!E79</f>
        <v>0</v>
      </c>
      <c r="F79" s="547" t="str">
        <f>+'Résultat 1'!F79</f>
        <v>N° de Version :</v>
      </c>
      <c r="G79" s="547">
        <f>+'Résultat 1'!G79</f>
        <v>0</v>
      </c>
      <c r="H79" s="548" t="str">
        <f>+'Résultat 1'!H79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D16:D24 D28:D44 D49:D50 F44 H44 F50:H50 F45:F48 H45:H48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>
    <tabColor theme="8" tint="-0.249977111117893"/>
    <pageSetUpPr fitToPage="1"/>
  </sheetPr>
  <dimension ref="A1:H79"/>
  <sheetViews>
    <sheetView showZeros="0" topLeftCell="A19" zoomScaleNormal="100" workbookViewId="0">
      <selection activeCell="J19" sqref="J19"/>
    </sheetView>
  </sheetViews>
  <sheetFormatPr baseColWidth="10" defaultRowHeight="15" x14ac:dyDescent="0.25"/>
  <cols>
    <col min="1" max="1" width="1.28515625" customWidth="1"/>
    <col min="2" max="2" width="47.5703125" customWidth="1"/>
    <col min="3" max="3" width="1" customWidth="1"/>
    <col min="4" max="4" width="13.7109375" customWidth="1"/>
    <col min="5" max="5" width="1.140625" customWidth="1"/>
    <col min="6" max="6" width="41.7109375" customWidth="1"/>
    <col min="7" max="7" width="0.7109375" customWidth="1"/>
    <col min="8" max="8" width="13.7109375" customWidth="1"/>
  </cols>
  <sheetData>
    <row r="1" spans="1:8" ht="4.1500000000000004" customHeight="1" x14ac:dyDescent="0.25">
      <c r="A1" s="502"/>
      <c r="B1" s="502"/>
      <c r="C1" s="502"/>
      <c r="D1" s="502"/>
      <c r="E1" s="502"/>
      <c r="F1" s="502"/>
      <c r="G1" s="502"/>
      <c r="H1" s="502"/>
    </row>
    <row r="2" spans="1:8" ht="45" customHeight="1" x14ac:dyDescent="0.35">
      <c r="A2" s="502"/>
      <c r="B2" s="730" t="s">
        <v>142</v>
      </c>
      <c r="C2" s="731"/>
      <c r="D2" s="731"/>
      <c r="E2" s="731"/>
      <c r="F2" s="731"/>
      <c r="G2" s="731"/>
      <c r="H2" s="731"/>
    </row>
    <row r="3" spans="1:8" ht="3" customHeight="1" x14ac:dyDescent="0.25">
      <c r="A3" s="502"/>
      <c r="B3" s="521"/>
      <c r="C3" s="521"/>
      <c r="D3" s="521"/>
      <c r="E3" s="521"/>
      <c r="F3" s="521"/>
      <c r="G3" s="521"/>
      <c r="H3" s="521"/>
    </row>
    <row r="4" spans="1:8" ht="33" customHeight="1" x14ac:dyDescent="0.3">
      <c r="A4" s="502"/>
      <c r="B4" s="522" t="s">
        <v>131</v>
      </c>
      <c r="C4" s="523" t="s">
        <v>9</v>
      </c>
      <c r="D4" s="522" t="s">
        <v>350</v>
      </c>
      <c r="E4" s="524"/>
      <c r="F4" s="525" t="s">
        <v>53</v>
      </c>
      <c r="G4" s="523" t="s">
        <v>9</v>
      </c>
      <c r="H4" s="525" t="s">
        <v>350</v>
      </c>
    </row>
    <row r="5" spans="1:8" ht="9" customHeight="1" x14ac:dyDescent="0.25">
      <c r="A5" s="502"/>
      <c r="B5" s="526"/>
      <c r="C5" s="526"/>
      <c r="D5" s="526"/>
      <c r="E5" s="526"/>
      <c r="F5" s="526"/>
      <c r="G5" s="526"/>
      <c r="H5" s="526"/>
    </row>
    <row r="6" spans="1:8" ht="15.75" x14ac:dyDescent="0.25">
      <c r="A6" s="502"/>
      <c r="B6" s="527" t="s">
        <v>393</v>
      </c>
      <c r="C6" s="518"/>
      <c r="D6" s="479"/>
      <c r="E6" s="480"/>
      <c r="F6" s="481" t="s">
        <v>365</v>
      </c>
      <c r="G6" s="482"/>
      <c r="H6" s="482"/>
    </row>
    <row r="7" spans="1:8" ht="15.75" x14ac:dyDescent="0.25">
      <c r="A7" s="502"/>
      <c r="B7" s="484" t="str">
        <f>+Négoce!K199</f>
        <v/>
      </c>
      <c r="C7" s="528" t="s">
        <v>9</v>
      </c>
      <c r="D7" s="483">
        <f>+Négoce!Y199</f>
        <v>0</v>
      </c>
      <c r="E7" s="480"/>
      <c r="F7" s="484" t="str">
        <f>+Négoce!K172</f>
        <v/>
      </c>
      <c r="G7" s="483"/>
      <c r="H7" s="483">
        <f>+Négoce!Y172</f>
        <v>0</v>
      </c>
    </row>
    <row r="8" spans="1:8" ht="15.75" x14ac:dyDescent="0.25">
      <c r="A8" s="502"/>
      <c r="B8" s="484" t="str">
        <f>+Négoce!K200</f>
        <v/>
      </c>
      <c r="C8" s="528"/>
      <c r="D8" s="483">
        <f>+Négoce!Y200</f>
        <v>0</v>
      </c>
      <c r="E8" s="480"/>
      <c r="F8" s="484" t="str">
        <f>+Négoce!K173</f>
        <v/>
      </c>
      <c r="G8" s="483"/>
      <c r="H8" s="483">
        <f>+Négoce!Y173</f>
        <v>0</v>
      </c>
    </row>
    <row r="9" spans="1:8" ht="15.75" x14ac:dyDescent="0.25">
      <c r="A9" s="502"/>
      <c r="B9" s="484" t="str">
        <f>+Négoce!K201</f>
        <v/>
      </c>
      <c r="C9" s="528"/>
      <c r="D9" s="483">
        <f>+Négoce!Y201</f>
        <v>0</v>
      </c>
      <c r="E9" s="480"/>
      <c r="F9" s="484" t="str">
        <f>+Négoce!K174</f>
        <v/>
      </c>
      <c r="G9" s="483"/>
      <c r="H9" s="483">
        <f>+Négoce!Y174</f>
        <v>0</v>
      </c>
    </row>
    <row r="10" spans="1:8" ht="15.75" x14ac:dyDescent="0.25">
      <c r="A10" s="502"/>
      <c r="B10" s="484" t="str">
        <f>+Négoce!K202</f>
        <v/>
      </c>
      <c r="C10" s="528"/>
      <c r="D10" s="483">
        <f>+Négoce!Y202</f>
        <v>0</v>
      </c>
      <c r="E10" s="480"/>
      <c r="F10" s="484" t="str">
        <f>+Négoce!K175</f>
        <v/>
      </c>
      <c r="G10" s="483"/>
      <c r="H10" s="483">
        <f>+Négoce!Y175</f>
        <v>0</v>
      </c>
    </row>
    <row r="11" spans="1:8" ht="15.75" x14ac:dyDescent="0.25">
      <c r="A11" s="502"/>
      <c r="B11" s="484" t="str">
        <f>+Négoce!K203</f>
        <v/>
      </c>
      <c r="C11" s="528"/>
      <c r="D11" s="483">
        <f>+Négoce!Y203</f>
        <v>0</v>
      </c>
      <c r="E11" s="480"/>
      <c r="F11" s="484" t="str">
        <f>+Négoce!K176</f>
        <v/>
      </c>
      <c r="G11" s="483"/>
      <c r="H11" s="483">
        <f>+Négoce!Y176</f>
        <v>0</v>
      </c>
    </row>
    <row r="12" spans="1:8" x14ac:dyDescent="0.25">
      <c r="A12" s="502"/>
      <c r="B12" s="529" t="s">
        <v>132</v>
      </c>
      <c r="C12" s="483"/>
      <c r="D12" s="485">
        <f>SUM(D7:D11)</f>
        <v>0</v>
      </c>
      <c r="E12" s="486"/>
      <c r="F12" s="487" t="s">
        <v>132</v>
      </c>
      <c r="G12" s="488"/>
      <c r="H12" s="489">
        <f>SUM(H7:H11)</f>
        <v>0</v>
      </c>
    </row>
    <row r="13" spans="1:8" ht="4.9000000000000004" customHeight="1" x14ac:dyDescent="0.25">
      <c r="A13" s="502"/>
      <c r="B13" s="530"/>
      <c r="C13" s="479"/>
      <c r="D13" s="479"/>
      <c r="E13" s="480"/>
      <c r="F13" s="482"/>
      <c r="G13" s="479"/>
      <c r="H13" s="479"/>
    </row>
    <row r="14" spans="1:8" ht="15.75" x14ac:dyDescent="0.25">
      <c r="A14" s="502"/>
      <c r="B14" s="527" t="s">
        <v>352</v>
      </c>
      <c r="C14" s="479"/>
      <c r="D14" s="479"/>
      <c r="E14" s="480"/>
      <c r="F14" s="482"/>
      <c r="G14" s="479"/>
      <c r="H14" s="479"/>
    </row>
    <row r="15" spans="1:8" ht="15.75" x14ac:dyDescent="0.25">
      <c r="A15" s="502"/>
      <c r="B15" s="531" t="str">
        <f>+Echéan!B74</f>
        <v>Matières premières</v>
      </c>
      <c r="C15" s="483"/>
      <c r="D15" s="483">
        <f>+Echéan!E74</f>
        <v>0</v>
      </c>
      <c r="E15" s="480"/>
      <c r="F15" s="482"/>
      <c r="G15" s="479"/>
      <c r="H15" s="479"/>
    </row>
    <row r="16" spans="1:8" ht="15.75" x14ac:dyDescent="0.25">
      <c r="A16" s="502"/>
      <c r="B16" s="531" t="str">
        <f>+Echéan!B75</f>
        <v>Fournitures d'entretien &amp; petit équipement</v>
      </c>
      <c r="C16" s="483"/>
      <c r="D16" s="483">
        <f>+Echéan!E75</f>
        <v>0</v>
      </c>
      <c r="E16" s="480"/>
      <c r="F16" s="482"/>
      <c r="G16" s="479"/>
      <c r="H16" s="479"/>
    </row>
    <row r="17" spans="1:8" ht="15.75" x14ac:dyDescent="0.25">
      <c r="A17" s="502"/>
      <c r="B17" s="531" t="str">
        <f>+Echéan!B76</f>
        <v>Fournitures administratives</v>
      </c>
      <c r="C17" s="483"/>
      <c r="D17" s="483">
        <f>+Echéan!E76</f>
        <v>0</v>
      </c>
      <c r="E17" s="480"/>
      <c r="F17" s="482"/>
      <c r="G17" s="479"/>
      <c r="H17" s="479"/>
    </row>
    <row r="18" spans="1:8" ht="15.75" x14ac:dyDescent="0.25">
      <c r="A18" s="502"/>
      <c r="B18" s="531" t="str">
        <f>+Echéan!B77</f>
        <v>Gaz / électricité</v>
      </c>
      <c r="C18" s="483"/>
      <c r="D18" s="483">
        <f>+Echéan!E77</f>
        <v>0</v>
      </c>
      <c r="E18" s="480"/>
      <c r="F18" s="482"/>
      <c r="G18" s="479"/>
      <c r="H18" s="479"/>
    </row>
    <row r="19" spans="1:8" ht="15.75" x14ac:dyDescent="0.25">
      <c r="A19" s="502"/>
      <c r="B19" s="531" t="str">
        <f>+Echéan!B78</f>
        <v>Carburant</v>
      </c>
      <c r="C19" s="483"/>
      <c r="D19" s="483">
        <f>+Echéan!E78</f>
        <v>0</v>
      </c>
      <c r="E19" s="480"/>
      <c r="F19" s="481" t="s">
        <v>366</v>
      </c>
      <c r="G19" s="479"/>
      <c r="H19" s="479"/>
    </row>
    <row r="20" spans="1:8" ht="15.75" x14ac:dyDescent="0.25">
      <c r="A20" s="502"/>
      <c r="B20" s="531" t="str">
        <f>+Echéan!B79</f>
        <v>Eau</v>
      </c>
      <c r="C20" s="483"/>
      <c r="D20" s="483">
        <f>+Echéan!E79</f>
        <v>0</v>
      </c>
      <c r="E20" s="480"/>
      <c r="F20" s="484">
        <f>+Prestation!I99</f>
        <v>0</v>
      </c>
      <c r="G20" s="479"/>
      <c r="H20" s="483">
        <f>+Prestation!W99</f>
        <v>0</v>
      </c>
    </row>
    <row r="21" spans="1:8" ht="15.75" x14ac:dyDescent="0.25">
      <c r="A21" s="502"/>
      <c r="B21" s="531" t="str">
        <f>+Echéan!B80</f>
        <v>Alimentation</v>
      </c>
      <c r="C21" s="483"/>
      <c r="D21" s="483">
        <f>+Echéan!E80</f>
        <v>0</v>
      </c>
      <c r="E21" s="480"/>
      <c r="F21" s="484">
        <f>+Prestation!I100</f>
        <v>0</v>
      </c>
      <c r="G21" s="479"/>
      <c r="H21" s="483">
        <f>+Prestation!W100</f>
        <v>0</v>
      </c>
    </row>
    <row r="22" spans="1:8" ht="15.75" x14ac:dyDescent="0.25">
      <c r="A22" s="502"/>
      <c r="B22" s="531" t="str">
        <f>+Echéan!B81</f>
        <v>Frais accessoires sur achats (transport,..)</v>
      </c>
      <c r="C22" s="483"/>
      <c r="D22" s="483">
        <f>+Echéan!E81</f>
        <v>0</v>
      </c>
      <c r="E22" s="480"/>
      <c r="F22" s="484">
        <f>+Prestation!I101</f>
        <v>0</v>
      </c>
      <c r="G22" s="490"/>
      <c r="H22" s="483">
        <f>+Prestation!W101</f>
        <v>0</v>
      </c>
    </row>
    <row r="23" spans="1:8" ht="15.75" x14ac:dyDescent="0.25">
      <c r="A23" s="502"/>
      <c r="B23" s="531" t="str">
        <f>+Echéan!B82</f>
        <v>Emballages</v>
      </c>
      <c r="C23" s="483"/>
      <c r="D23" s="483">
        <f>+Echéan!E82</f>
        <v>0</v>
      </c>
      <c r="E23" s="480"/>
      <c r="F23" s="484">
        <f>+Prestation!I102</f>
        <v>0</v>
      </c>
      <c r="G23" s="490"/>
      <c r="H23" s="483">
        <f>+Prestation!W102</f>
        <v>0</v>
      </c>
    </row>
    <row r="24" spans="1:8" ht="15.75" x14ac:dyDescent="0.25">
      <c r="A24" s="502"/>
      <c r="B24" s="531" t="str">
        <f>+Echéan!B83</f>
        <v>Autres matières &amp; fournitures</v>
      </c>
      <c r="C24" s="500"/>
      <c r="D24" s="483">
        <f>+Echéan!E83</f>
        <v>0</v>
      </c>
      <c r="E24" s="491"/>
      <c r="F24" s="484">
        <f>+Prestation!I103</f>
        <v>0</v>
      </c>
      <c r="G24" s="493"/>
      <c r="H24" s="483">
        <f>+Prestation!W103</f>
        <v>0</v>
      </c>
    </row>
    <row r="25" spans="1:8" ht="15.75" x14ac:dyDescent="0.25">
      <c r="A25" s="502"/>
      <c r="B25" s="532" t="s">
        <v>133</v>
      </c>
      <c r="C25" s="496"/>
      <c r="D25" s="494">
        <f>SUM(D15:D24)</f>
        <v>0</v>
      </c>
      <c r="E25" s="491"/>
      <c r="F25" s="495" t="s">
        <v>133</v>
      </c>
      <c r="G25" s="496"/>
      <c r="H25" s="497">
        <f>SUM(H20:H24)</f>
        <v>0</v>
      </c>
    </row>
    <row r="26" spans="1:8" ht="4.9000000000000004" customHeight="1" x14ac:dyDescent="0.25">
      <c r="A26" s="502"/>
      <c r="B26" s="533"/>
      <c r="C26" s="500"/>
      <c r="D26" s="483"/>
      <c r="E26" s="491"/>
      <c r="F26" s="498" t="s">
        <v>9</v>
      </c>
      <c r="G26" s="493"/>
      <c r="H26" s="493"/>
    </row>
    <row r="27" spans="1:8" ht="15.75" x14ac:dyDescent="0.25">
      <c r="A27" s="502"/>
      <c r="B27" s="527" t="s">
        <v>351</v>
      </c>
      <c r="C27" s="493"/>
      <c r="D27" s="479"/>
      <c r="E27" s="491"/>
      <c r="F27" s="498" t="s">
        <v>9</v>
      </c>
      <c r="G27" s="493"/>
      <c r="H27" s="493"/>
    </row>
    <row r="28" spans="1:8" ht="15.75" x14ac:dyDescent="0.25">
      <c r="A28" s="502"/>
      <c r="B28" s="531" t="str">
        <f>+Echéan!B87</f>
        <v>Sous-traitance</v>
      </c>
      <c r="C28" s="500"/>
      <c r="D28" s="483">
        <f>+Echéan!E87</f>
        <v>0</v>
      </c>
      <c r="E28" s="491"/>
      <c r="F28" s="498" t="s">
        <v>9</v>
      </c>
      <c r="G28" s="493"/>
      <c r="H28" s="493"/>
    </row>
    <row r="29" spans="1:8" ht="15.75" x14ac:dyDescent="0.25">
      <c r="A29" s="502"/>
      <c r="B29" s="531" t="str">
        <f>+Echéan!B88</f>
        <v>Crédit-bail immobilier</v>
      </c>
      <c r="C29" s="500"/>
      <c r="D29" s="483">
        <f>+Echéan!E88</f>
        <v>0</v>
      </c>
      <c r="E29" s="491"/>
      <c r="F29" s="498" t="s">
        <v>9</v>
      </c>
      <c r="G29" s="493"/>
      <c r="H29" s="493"/>
    </row>
    <row r="30" spans="1:8" ht="15.75" x14ac:dyDescent="0.25">
      <c r="A30" s="502"/>
      <c r="B30" s="531" t="str">
        <f>+Echéan!B89</f>
        <v>Location immobilière</v>
      </c>
      <c r="C30" s="500"/>
      <c r="D30" s="483">
        <f>+Echéan!E89</f>
        <v>0</v>
      </c>
      <c r="E30" s="491"/>
      <c r="F30" s="498" t="s">
        <v>9</v>
      </c>
      <c r="G30" s="493"/>
      <c r="H30" s="493"/>
    </row>
    <row r="31" spans="1:8" ht="15.75" x14ac:dyDescent="0.25">
      <c r="A31" s="502"/>
      <c r="B31" s="531" t="str">
        <f>+Echéan!B90</f>
        <v>Location mobilière</v>
      </c>
      <c r="C31" s="500"/>
      <c r="D31" s="483">
        <f>+Echéan!E90</f>
        <v>0</v>
      </c>
      <c r="E31" s="491"/>
      <c r="F31" s="498" t="s">
        <v>9</v>
      </c>
      <c r="G31" s="493"/>
      <c r="H31" s="493"/>
    </row>
    <row r="32" spans="1:8" ht="15.75" x14ac:dyDescent="0.25">
      <c r="A32" s="502"/>
      <c r="B32" s="531" t="str">
        <f>+Echéan!B91</f>
        <v>Crédit-bail mobilier</v>
      </c>
      <c r="C32" s="500"/>
      <c r="D32" s="483">
        <f>+Echéan!E91</f>
        <v>0</v>
      </c>
      <c r="E32" s="491"/>
      <c r="F32" s="498"/>
      <c r="G32" s="493"/>
      <c r="H32" s="493"/>
    </row>
    <row r="33" spans="1:8" ht="15.75" x14ac:dyDescent="0.25">
      <c r="A33" s="502"/>
      <c r="B33" s="531" t="str">
        <f>+Echéan!B92</f>
        <v>Entretien &amp; réparations</v>
      </c>
      <c r="C33" s="500"/>
      <c r="D33" s="483">
        <f>+Echéan!E92</f>
        <v>0</v>
      </c>
      <c r="E33" s="491"/>
      <c r="F33" s="481" t="s">
        <v>134</v>
      </c>
      <c r="G33" s="493"/>
      <c r="H33" s="493"/>
    </row>
    <row r="34" spans="1:8" ht="15.75" x14ac:dyDescent="0.25">
      <c r="A34" s="502"/>
      <c r="B34" s="531" t="str">
        <f>+Echéan!B93</f>
        <v>Assurances</v>
      </c>
      <c r="C34" s="500"/>
      <c r="D34" s="483">
        <f>+Echéan!E93</f>
        <v>0</v>
      </c>
      <c r="E34" s="491"/>
      <c r="F34" s="503">
        <f>+Finance!N39</f>
        <v>0</v>
      </c>
      <c r="G34" s="493"/>
      <c r="H34" s="483">
        <f>+Finance!P39</f>
        <v>0</v>
      </c>
    </row>
    <row r="35" spans="1:8" ht="15.75" x14ac:dyDescent="0.25">
      <c r="A35" s="502"/>
      <c r="B35" s="531" t="str">
        <f>+Echéan!B94</f>
        <v>Etudes &amp; recherches</v>
      </c>
      <c r="C35" s="500"/>
      <c r="D35" s="483">
        <f>+Echéan!E94</f>
        <v>0</v>
      </c>
      <c r="E35" s="491"/>
      <c r="F35" s="503">
        <f>+Finance!N40</f>
        <v>0</v>
      </c>
      <c r="G35" s="493"/>
      <c r="H35" s="483">
        <f>+Finance!P40</f>
        <v>0</v>
      </c>
    </row>
    <row r="36" spans="1:8" ht="15.75" x14ac:dyDescent="0.25">
      <c r="A36" s="502"/>
      <c r="B36" s="531" t="str">
        <f>+Echéan!B95</f>
        <v>Documentation, colloques &amp; séminaires</v>
      </c>
      <c r="C36" s="500"/>
      <c r="D36" s="483">
        <f>+Echéan!E95</f>
        <v>0</v>
      </c>
      <c r="E36" s="491"/>
      <c r="F36" s="503" t="str">
        <f>+Finance!N41</f>
        <v/>
      </c>
      <c r="G36" s="493"/>
      <c r="H36" s="483">
        <f>+Finance!P41</f>
        <v>0</v>
      </c>
    </row>
    <row r="37" spans="1:8" ht="15.75" x14ac:dyDescent="0.25">
      <c r="A37" s="502"/>
      <c r="B37" s="531" t="str">
        <f>+Echéan!B96</f>
        <v>Personnel extérieur (intérim, personnel détaché,...)</v>
      </c>
      <c r="C37" s="500"/>
      <c r="D37" s="483">
        <f>+Echéan!E96</f>
        <v>0</v>
      </c>
      <c r="E37" s="491"/>
      <c r="F37" s="495" t="s">
        <v>135</v>
      </c>
      <c r="G37" s="496"/>
      <c r="H37" s="497">
        <f>SUM(H34:H36)</f>
        <v>0</v>
      </c>
    </row>
    <row r="38" spans="1:8" ht="15.75" x14ac:dyDescent="0.25">
      <c r="A38" s="502"/>
      <c r="B38" s="531" t="str">
        <f>+Echéan!B97</f>
        <v>Honoraires</v>
      </c>
      <c r="C38" s="500"/>
      <c r="D38" s="483">
        <f>+Echéan!E97</f>
        <v>0</v>
      </c>
      <c r="E38" s="491"/>
      <c r="F38" s="501"/>
      <c r="G38" s="482"/>
      <c r="H38" s="479"/>
    </row>
    <row r="39" spans="1:8" ht="15.75" x14ac:dyDescent="0.25">
      <c r="A39" s="502"/>
      <c r="B39" s="531" t="str">
        <f>+Echéan!B98</f>
        <v>Publicité, communication</v>
      </c>
      <c r="C39" s="500"/>
      <c r="D39" s="483">
        <f>+Echéan!E98</f>
        <v>0</v>
      </c>
      <c r="E39" s="491"/>
      <c r="F39" s="502"/>
      <c r="G39" s="502"/>
      <c r="H39" s="502"/>
    </row>
    <row r="40" spans="1:8" ht="15.75" x14ac:dyDescent="0.25">
      <c r="A40" s="502"/>
      <c r="B40" s="531" t="str">
        <f>+Echéan!B99</f>
        <v>Déplacements, missions, réceptions,…</v>
      </c>
      <c r="C40" s="500"/>
      <c r="D40" s="483">
        <f>+Echéan!E99</f>
        <v>0</v>
      </c>
      <c r="E40" s="491"/>
      <c r="F40" s="502"/>
      <c r="G40" s="502"/>
      <c r="H40" s="502"/>
    </row>
    <row r="41" spans="1:8" ht="15.75" x14ac:dyDescent="0.25">
      <c r="A41" s="502"/>
      <c r="B41" s="531" t="str">
        <f>+Echéan!B100</f>
        <v>PTT, Téléphone</v>
      </c>
      <c r="C41" s="500"/>
      <c r="D41" s="483">
        <f>+Echéan!E100</f>
        <v>0</v>
      </c>
      <c r="E41" s="491"/>
      <c r="F41" s="502"/>
      <c r="G41" s="502"/>
      <c r="H41" s="502"/>
    </row>
    <row r="42" spans="1:8" ht="15.75" x14ac:dyDescent="0.25">
      <c r="A42" s="502"/>
      <c r="B42" s="531" t="str">
        <f>+Echéan!B101</f>
        <v>Cotisations</v>
      </c>
      <c r="C42" s="500"/>
      <c r="D42" s="483">
        <f>+Echéan!E101</f>
        <v>0</v>
      </c>
      <c r="E42" s="491"/>
      <c r="F42" s="502"/>
      <c r="G42" s="502"/>
      <c r="H42" s="502"/>
    </row>
    <row r="43" spans="1:8" ht="15.75" x14ac:dyDescent="0.25">
      <c r="A43" s="502"/>
      <c r="B43" s="531" t="str">
        <f>+Echéan!B102</f>
        <v xml:space="preserve">Services bancaires </v>
      </c>
      <c r="C43" s="500"/>
      <c r="D43" s="483">
        <f>+Echéan!E102</f>
        <v>0</v>
      </c>
      <c r="E43" s="491"/>
      <c r="F43" s="481" t="s">
        <v>136</v>
      </c>
      <c r="G43" s="482"/>
      <c r="H43" s="479"/>
    </row>
    <row r="44" spans="1:8" ht="15.75" x14ac:dyDescent="0.25">
      <c r="A44" s="502"/>
      <c r="B44" s="531" t="str">
        <f>+Echéan!B103</f>
        <v>Divers</v>
      </c>
      <c r="C44" s="500"/>
      <c r="D44" s="483">
        <f>+Echéan!E103</f>
        <v>0</v>
      </c>
      <c r="E44" s="491"/>
      <c r="F44" s="503">
        <f>+Envoi!B46</f>
        <v>0</v>
      </c>
      <c r="G44" s="484"/>
      <c r="H44" s="483">
        <f>+Envoi!F46</f>
        <v>0</v>
      </c>
    </row>
    <row r="45" spans="1:8" ht="15.75" x14ac:dyDescent="0.25">
      <c r="A45" s="502"/>
      <c r="B45" s="532" t="s">
        <v>135</v>
      </c>
      <c r="C45" s="494"/>
      <c r="D45" s="494">
        <f>SUM(D28:D44)</f>
        <v>0</v>
      </c>
      <c r="E45" s="491"/>
      <c r="F45" s="503">
        <f>+Envoi!B47</f>
        <v>0</v>
      </c>
      <c r="G45" s="484"/>
      <c r="H45" s="483">
        <f>+Envoi!F47</f>
        <v>0</v>
      </c>
    </row>
    <row r="46" spans="1:8" ht="4.9000000000000004" customHeight="1" x14ac:dyDescent="0.25">
      <c r="A46" s="502"/>
      <c r="B46" s="534" t="s">
        <v>9</v>
      </c>
      <c r="C46" s="493"/>
      <c r="D46" s="493"/>
      <c r="E46" s="491"/>
      <c r="F46" s="503">
        <f>+Envoi!B48</f>
        <v>0</v>
      </c>
      <c r="G46" s="482"/>
      <c r="H46" s="483">
        <f>+Envoi!F48</f>
        <v>0</v>
      </c>
    </row>
    <row r="47" spans="1:8" ht="15.75" x14ac:dyDescent="0.25">
      <c r="A47" s="502"/>
      <c r="B47" s="527" t="s">
        <v>353</v>
      </c>
      <c r="C47" s="493"/>
      <c r="D47" s="500"/>
      <c r="E47" s="491"/>
      <c r="F47" s="503">
        <f>+Envoi!B49</f>
        <v>0</v>
      </c>
      <c r="G47" s="482"/>
      <c r="H47" s="483">
        <f>+Envoi!F49</f>
        <v>0</v>
      </c>
    </row>
    <row r="48" spans="1:8" ht="15.75" x14ac:dyDescent="0.25">
      <c r="A48" s="502"/>
      <c r="B48" s="531" t="str">
        <f>+Salaires!P4</f>
        <v>Taxe sur Salaires</v>
      </c>
      <c r="C48" s="479"/>
      <c r="D48" s="483">
        <f>IF(B78="Association",Salaires!P97,0)</f>
        <v>0</v>
      </c>
      <c r="E48" s="491"/>
      <c r="F48" s="503">
        <f>+Envoi!B50</f>
        <v>0</v>
      </c>
      <c r="G48" s="482"/>
      <c r="H48" s="483">
        <f>+Envoi!F50</f>
        <v>0</v>
      </c>
    </row>
    <row r="49" spans="1:8" ht="15.75" x14ac:dyDescent="0.25">
      <c r="A49" s="502"/>
      <c r="B49" s="531" t="str">
        <f>+Salaires!X2</f>
        <v>FPC</v>
      </c>
      <c r="C49" s="479"/>
      <c r="D49" s="483" t="e">
        <f>+Salaires!Z73</f>
        <v>#VALUE!</v>
      </c>
      <c r="E49" s="491"/>
      <c r="F49" s="495" t="s">
        <v>137</v>
      </c>
      <c r="G49" s="496"/>
      <c r="H49" s="497">
        <f>SUM(H44:H48)</f>
        <v>0</v>
      </c>
    </row>
    <row r="50" spans="1:8" ht="15.75" x14ac:dyDescent="0.25">
      <c r="A50" s="502"/>
      <c r="B50" s="531" t="str">
        <f>+Investaxes!AB2</f>
        <v>CET</v>
      </c>
      <c r="C50" s="479"/>
      <c r="D50" s="483">
        <f>IF(B78="Société",Investaxes!AD67,0)</f>
        <v>0</v>
      </c>
      <c r="E50" s="491"/>
      <c r="F50" s="503">
        <f>+Envoi!B50</f>
        <v>0</v>
      </c>
      <c r="G50" s="484"/>
      <c r="H50" s="483">
        <f>+Envoi!D50</f>
        <v>0</v>
      </c>
    </row>
    <row r="51" spans="1:8" ht="15.75" x14ac:dyDescent="0.25">
      <c r="A51" s="502"/>
      <c r="B51" s="532" t="s">
        <v>137</v>
      </c>
      <c r="C51" s="494"/>
      <c r="D51" s="494" t="e">
        <f>SUM(D48:D50)</f>
        <v>#VALUE!</v>
      </c>
      <c r="E51" s="491"/>
      <c r="F51" s="502"/>
      <c r="G51" s="502"/>
      <c r="H51" s="502"/>
    </row>
    <row r="52" spans="1:8" ht="4.9000000000000004" customHeight="1" x14ac:dyDescent="0.25">
      <c r="A52" s="502"/>
      <c r="B52" s="534" t="s">
        <v>9</v>
      </c>
      <c r="C52" s="493"/>
      <c r="D52" s="493" t="s">
        <v>9</v>
      </c>
      <c r="E52" s="491"/>
      <c r="F52" s="491"/>
      <c r="G52" s="491"/>
      <c r="H52" s="491"/>
    </row>
    <row r="53" spans="1:8" ht="15.75" x14ac:dyDescent="0.25">
      <c r="A53" s="502"/>
      <c r="B53" s="527" t="s">
        <v>354</v>
      </c>
      <c r="C53" s="493"/>
      <c r="D53" s="493"/>
      <c r="E53" s="491"/>
      <c r="F53" s="502"/>
      <c r="G53" s="502"/>
      <c r="H53" s="502"/>
    </row>
    <row r="54" spans="1:8" ht="15.75" x14ac:dyDescent="0.25">
      <c r="A54" s="502"/>
      <c r="B54" s="531" t="str">
        <f>+Salaires!K4</f>
        <v>Rémunération Nette Annuelle</v>
      </c>
      <c r="C54" s="479"/>
      <c r="D54" s="483" t="e">
        <f>+Salaires!K97</f>
        <v>#VALUE!</v>
      </c>
      <c r="E54" s="491"/>
      <c r="F54" s="502"/>
      <c r="G54" s="502"/>
      <c r="H54" s="502"/>
    </row>
    <row r="55" spans="1:8" ht="15.75" x14ac:dyDescent="0.25">
      <c r="A55" s="502"/>
      <c r="B55" s="531" t="str">
        <f>+Salaires!I4</f>
        <v>Charges Salariales</v>
      </c>
      <c r="C55" s="479"/>
      <c r="D55" s="483" t="e">
        <f>+Salaires!I97</f>
        <v>#VALUE!</v>
      </c>
      <c r="E55" s="491"/>
      <c r="F55" s="502"/>
      <c r="G55" s="502"/>
      <c r="H55" s="502"/>
    </row>
    <row r="56" spans="1:8" ht="15.75" x14ac:dyDescent="0.25">
      <c r="A56" s="502"/>
      <c r="B56" s="531" t="str">
        <f>+Salaires!J4</f>
        <v>Charges Patronales</v>
      </c>
      <c r="C56" s="479"/>
      <c r="D56" s="483" t="e">
        <f>+Salaires!J97</f>
        <v>#VALUE!</v>
      </c>
      <c r="E56" s="491"/>
      <c r="F56" s="502"/>
      <c r="G56" s="502"/>
      <c r="H56" s="502"/>
    </row>
    <row r="57" spans="1:8" ht="15.75" x14ac:dyDescent="0.25">
      <c r="A57" s="502"/>
      <c r="B57" s="531" t="str">
        <f>+Echéan!B104</f>
        <v>Frais de Formation</v>
      </c>
      <c r="C57" s="479"/>
      <c r="D57" s="483">
        <f>+Echéan!E104</f>
        <v>0</v>
      </c>
      <c r="E57" s="491"/>
      <c r="F57" s="502"/>
      <c r="G57" s="502"/>
      <c r="H57" s="502"/>
    </row>
    <row r="58" spans="1:8" ht="15.75" x14ac:dyDescent="0.25">
      <c r="A58" s="502"/>
      <c r="B58" s="532" t="s">
        <v>138</v>
      </c>
      <c r="C58" s="494"/>
      <c r="D58" s="494" t="e">
        <f>SUM(D54:D57)</f>
        <v>#VALUE!</v>
      </c>
      <c r="E58" s="491"/>
      <c r="F58" s="502"/>
      <c r="G58" s="502"/>
      <c r="H58" s="502"/>
    </row>
    <row r="59" spans="1:8" ht="4.9000000000000004" customHeight="1" x14ac:dyDescent="0.25">
      <c r="A59" s="502"/>
      <c r="B59" s="534" t="s">
        <v>9</v>
      </c>
      <c r="C59" s="493"/>
      <c r="D59" s="493"/>
      <c r="E59" s="491"/>
      <c r="F59" s="504"/>
      <c r="G59" s="491"/>
      <c r="H59" s="491"/>
    </row>
    <row r="60" spans="1:8" ht="15.75" x14ac:dyDescent="0.25">
      <c r="A60" s="502"/>
      <c r="B60" s="535" t="s">
        <v>355</v>
      </c>
      <c r="C60" s="508"/>
      <c r="D60" s="536">
        <f>+Investaxes!S99</f>
        <v>3055550.5</v>
      </c>
      <c r="E60" s="491"/>
      <c r="F60" s="481" t="s">
        <v>139</v>
      </c>
      <c r="G60" s="491"/>
      <c r="H60" s="506">
        <f>+Investaxes!U99</f>
        <v>0</v>
      </c>
    </row>
    <row r="61" spans="1:8" ht="9" customHeight="1" x14ac:dyDescent="0.25">
      <c r="A61" s="502"/>
      <c r="B61" s="537"/>
      <c r="C61" s="493"/>
      <c r="D61" s="493"/>
      <c r="E61" s="491"/>
      <c r="F61" s="498"/>
      <c r="G61" s="491"/>
      <c r="H61" s="493"/>
    </row>
    <row r="62" spans="1:8" ht="15.75" x14ac:dyDescent="0.25">
      <c r="A62" s="502"/>
      <c r="B62" s="535" t="s">
        <v>356</v>
      </c>
      <c r="C62" s="508"/>
      <c r="D62" s="507"/>
      <c r="E62" s="491"/>
      <c r="F62" s="498"/>
      <c r="G62" s="491"/>
      <c r="H62" s="493"/>
    </row>
    <row r="63" spans="1:8" ht="9" customHeight="1" x14ac:dyDescent="0.25">
      <c r="A63" s="502"/>
      <c r="B63" s="537"/>
      <c r="C63" s="493"/>
      <c r="D63" s="493"/>
      <c r="E63" s="491"/>
      <c r="F63" s="498"/>
      <c r="G63" s="491"/>
      <c r="H63" s="493"/>
    </row>
    <row r="64" spans="1:8" ht="15.75" x14ac:dyDescent="0.25">
      <c r="A64" s="502"/>
      <c r="B64" s="535" t="s">
        <v>357</v>
      </c>
      <c r="C64" s="508"/>
      <c r="D64" s="508"/>
      <c r="E64" s="491"/>
      <c r="F64" s="481" t="s">
        <v>390</v>
      </c>
      <c r="G64" s="491"/>
      <c r="H64" s="491"/>
    </row>
    <row r="65" spans="1:8" ht="15.75" x14ac:dyDescent="0.25">
      <c r="A65" s="502"/>
      <c r="B65" s="531" t="str">
        <f>+Finance!C42</f>
        <v>Intérêts Annuels</v>
      </c>
      <c r="C65" s="483"/>
      <c r="D65" s="483">
        <f>+Finance!C61</f>
        <v>0</v>
      </c>
      <c r="E65" s="491"/>
      <c r="F65" s="509">
        <f>+Envoi!B53</f>
        <v>0</v>
      </c>
      <c r="G65" s="491"/>
      <c r="H65" s="510">
        <f>+Envoi!F53</f>
        <v>0</v>
      </c>
    </row>
    <row r="66" spans="1:8" ht="15.75" x14ac:dyDescent="0.25">
      <c r="A66" s="502"/>
      <c r="B66" s="531"/>
      <c r="C66" s="483"/>
      <c r="D66" s="483"/>
      <c r="E66" s="491"/>
      <c r="F66" s="509">
        <f>+Envoi!B54</f>
        <v>0</v>
      </c>
      <c r="G66" s="491"/>
      <c r="H66" s="510">
        <f>+Envoi!F54</f>
        <v>0</v>
      </c>
    </row>
    <row r="67" spans="1:8" ht="4.9000000000000004" customHeight="1" x14ac:dyDescent="0.25">
      <c r="A67" s="502"/>
      <c r="B67" s="531"/>
      <c r="C67" s="483"/>
      <c r="D67" s="483"/>
      <c r="E67" s="491"/>
      <c r="F67" s="509">
        <f>+Envoi!B56</f>
        <v>0</v>
      </c>
      <c r="G67" s="491"/>
      <c r="H67" s="510">
        <f>+Envoi!F56</f>
        <v>0</v>
      </c>
    </row>
    <row r="68" spans="1:8" ht="15.75" x14ac:dyDescent="0.25">
      <c r="A68" s="502"/>
      <c r="B68" s="532" t="s">
        <v>387</v>
      </c>
      <c r="C68" s="538"/>
      <c r="D68" s="494">
        <f>SUM(D65:D67)</f>
        <v>0</v>
      </c>
      <c r="E68" s="491"/>
      <c r="F68" s="495" t="s">
        <v>391</v>
      </c>
      <c r="G68" s="496"/>
      <c r="H68" s="497">
        <f>SUM(H65:H67)</f>
        <v>0</v>
      </c>
    </row>
    <row r="69" spans="1:8" ht="4.9000000000000004" customHeight="1" x14ac:dyDescent="0.25">
      <c r="A69" s="502"/>
      <c r="B69" s="537"/>
      <c r="C69" s="493"/>
      <c r="D69" s="493"/>
      <c r="E69" s="491"/>
      <c r="F69" s="498"/>
      <c r="G69" s="491"/>
      <c r="H69" s="493"/>
    </row>
    <row r="70" spans="1:8" ht="15.75" x14ac:dyDescent="0.25">
      <c r="A70" s="502"/>
      <c r="B70" s="535" t="s">
        <v>388</v>
      </c>
      <c r="C70" s="508"/>
      <c r="D70" s="511" t="e">
        <f>IF((H12+H25+H37+H49+H60+H68)&gt;(D12+D25+D45+D51+D58+D60+D62+D68),((H12+H25+H37+H49+H60+H68)-(D12+D25+D45+D51+D58+D60+D62+D68))*Envoi!F59/100,0)</f>
        <v>#VALUE!</v>
      </c>
      <c r="E70" s="491"/>
      <c r="F70" s="498"/>
      <c r="G70" s="491"/>
      <c r="H70" s="493"/>
    </row>
    <row r="71" spans="1:8" ht="9" customHeight="1" x14ac:dyDescent="0.25">
      <c r="A71" s="502"/>
      <c r="B71" s="534" t="s">
        <v>9</v>
      </c>
      <c r="C71" s="493"/>
      <c r="D71" s="493"/>
      <c r="E71" s="491"/>
      <c r="F71" s="491"/>
      <c r="G71" s="491"/>
      <c r="H71" s="491"/>
    </row>
    <row r="72" spans="1:8" ht="15.75" x14ac:dyDescent="0.25">
      <c r="A72" s="502"/>
      <c r="B72" s="539" t="s">
        <v>389</v>
      </c>
      <c r="C72" s="508"/>
      <c r="D72" s="512" t="e">
        <f>+D12+D25+D45+D51+D58+D60+D62+D68+D70</f>
        <v>#VALUE!</v>
      </c>
      <c r="E72" s="491"/>
      <c r="F72" s="513" t="s">
        <v>392</v>
      </c>
      <c r="G72" s="508"/>
      <c r="H72" s="514">
        <f>+H12+H25+H37+H49+H60+H68</f>
        <v>0</v>
      </c>
    </row>
    <row r="73" spans="1:8" ht="4.9000000000000004" customHeight="1" x14ac:dyDescent="0.25">
      <c r="A73" s="502"/>
      <c r="B73" s="534"/>
      <c r="C73" s="493"/>
      <c r="D73" s="493"/>
      <c r="E73" s="491"/>
      <c r="F73" s="491"/>
      <c r="G73" s="491"/>
      <c r="H73" s="491"/>
    </row>
    <row r="74" spans="1:8" ht="15.75" x14ac:dyDescent="0.25">
      <c r="A74" s="502"/>
      <c r="B74" s="540" t="e">
        <f>IF(D74&gt;0,"Bénéfice",0)</f>
        <v>#VALUE!</v>
      </c>
      <c r="C74" s="541"/>
      <c r="D74" s="515" t="e">
        <f>+D76-D72</f>
        <v>#VALUE!</v>
      </c>
      <c r="E74" s="492"/>
      <c r="F74" s="516" t="e">
        <f>IF(H74&gt;0,"Perte",0)</f>
        <v>#VALUE!</v>
      </c>
      <c r="G74" s="517"/>
      <c r="H74" s="516" t="e">
        <f>IF(D72&gt;H72,D72-H72,0)</f>
        <v>#VALUE!</v>
      </c>
    </row>
    <row r="75" spans="1:8" ht="4.9000000000000004" customHeight="1" x14ac:dyDescent="0.25">
      <c r="A75" s="502"/>
      <c r="B75" s="521"/>
      <c r="C75" s="518"/>
      <c r="D75" s="518"/>
      <c r="E75" s="480"/>
      <c r="F75" s="480"/>
      <c r="G75" s="480"/>
      <c r="H75" s="480"/>
    </row>
    <row r="76" spans="1:8" ht="28.9" customHeight="1" x14ac:dyDescent="0.25">
      <c r="A76" s="502"/>
      <c r="B76" s="542" t="s">
        <v>140</v>
      </c>
      <c r="C76" s="520" t="s">
        <v>9</v>
      </c>
      <c r="D76" s="519" t="e">
        <f>IF(D72&gt;H72,+D72,H72)</f>
        <v>#VALUE!</v>
      </c>
      <c r="E76" s="491"/>
      <c r="F76" s="519" t="s">
        <v>140</v>
      </c>
      <c r="G76" s="520" t="s">
        <v>9</v>
      </c>
      <c r="H76" s="519" t="e">
        <f>IF(H72&gt;D72,+H72,D72)</f>
        <v>#VALUE!</v>
      </c>
    </row>
    <row r="77" spans="1:8" ht="15.75" thickBot="1" x14ac:dyDescent="0.3">
      <c r="A77" s="502"/>
      <c r="B77" s="502"/>
      <c r="C77" s="502"/>
      <c r="D77" s="502"/>
      <c r="E77" s="502"/>
      <c r="F77" s="502"/>
      <c r="G77" s="502"/>
      <c r="H77" s="502"/>
    </row>
    <row r="78" spans="1:8" x14ac:dyDescent="0.25">
      <c r="A78" s="502"/>
      <c r="B78" s="543" t="str">
        <f>+'Résultat 2'!B78</f>
        <v>SAS</v>
      </c>
      <c r="C78" s="543">
        <f>+'Résultat 2'!C78</f>
        <v>0</v>
      </c>
      <c r="D78" s="544" t="str">
        <f>+'Résultat 2'!D78</f>
        <v>FOREXIA</v>
      </c>
      <c r="E78" s="543">
        <f>+'Résultat 2'!E78</f>
        <v>0</v>
      </c>
      <c r="F78" s="543" t="str">
        <f>+'Résultat 2'!F78</f>
        <v>Date de Saisie :</v>
      </c>
      <c r="G78" s="543">
        <f>+'Résultat 2'!G78</f>
        <v>0</v>
      </c>
      <c r="H78" s="545" t="str">
        <f>+'Résultat 2'!H78</f>
        <v>01/01/2020</v>
      </c>
    </row>
    <row r="79" spans="1:8" x14ac:dyDescent="0.25">
      <c r="A79" s="502"/>
      <c r="B79" s="546"/>
      <c r="C79" s="547">
        <f>+'Résultat 2'!C79</f>
        <v>0</v>
      </c>
      <c r="D79" s="546"/>
      <c r="E79" s="547">
        <f>+'Résultat 2'!E79</f>
        <v>0</v>
      </c>
      <c r="F79" s="547" t="str">
        <f>+'Résultat 2'!F79</f>
        <v>N° de Version :</v>
      </c>
      <c r="G79" s="547">
        <f>+'Résultat 2'!G79</f>
        <v>0</v>
      </c>
      <c r="H79" s="548" t="str">
        <f>+'Résultat 2'!H79</f>
        <v>1</v>
      </c>
    </row>
  </sheetData>
  <sheetProtection selectLockedCells="1"/>
  <mergeCells count="1">
    <mergeCell ref="B2:H2"/>
  </mergeCells>
  <printOptions horizontalCentered="1" verticalCentered="1"/>
  <pageMargins left="0" right="0" top="0" bottom="0" header="0" footer="0"/>
  <pageSetup paperSize="9" scale="71" orientation="portrait" horizontalDpi="4294967294" verticalDpi="0" r:id="rId1"/>
  <ignoredErrors>
    <ignoredError sqref="F50 H50 D15:D24 D28:D44 D48:D50 F44:F48 H44:H48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>
    <tabColor rgb="FF92D050"/>
    <pageSetUpPr fitToPage="1"/>
  </sheetPr>
  <dimension ref="A1:P69"/>
  <sheetViews>
    <sheetView showZeros="0" topLeftCell="A40" workbookViewId="0">
      <selection activeCell="L20" sqref="L20"/>
    </sheetView>
  </sheetViews>
  <sheetFormatPr baseColWidth="10" defaultRowHeight="15" x14ac:dyDescent="0.25"/>
  <cols>
    <col min="1" max="1" width="1.42578125" customWidth="1"/>
    <col min="2" max="2" width="39.7109375" customWidth="1"/>
    <col min="3" max="3" width="1" customWidth="1"/>
    <col min="4" max="4" width="11.85546875" bestFit="1" customWidth="1"/>
    <col min="6" max="6" width="1" customWidth="1"/>
    <col min="9" max="9" width="0.7109375" customWidth="1"/>
  </cols>
  <sheetData>
    <row r="1" spans="1:13" ht="6" customHeight="1" x14ac:dyDescent="0.25">
      <c r="A1" s="502"/>
      <c r="B1" s="502"/>
      <c r="C1" s="502"/>
      <c r="D1" s="502"/>
      <c r="E1" s="502"/>
      <c r="F1" s="502"/>
      <c r="G1" s="502"/>
      <c r="H1" s="502"/>
      <c r="I1" s="502"/>
      <c r="J1" s="502"/>
      <c r="K1" s="502"/>
    </row>
    <row r="2" spans="1:13" ht="22.15" customHeight="1" x14ac:dyDescent="0.25">
      <c r="A2" s="502"/>
      <c r="B2" s="733" t="s">
        <v>143</v>
      </c>
      <c r="C2" s="549"/>
      <c r="D2" s="735" t="s">
        <v>106</v>
      </c>
      <c r="E2" s="736"/>
      <c r="F2" s="550"/>
      <c r="G2" s="737" t="s">
        <v>128</v>
      </c>
      <c r="H2" s="738"/>
      <c r="I2" s="551"/>
      <c r="J2" s="739" t="s">
        <v>129</v>
      </c>
      <c r="K2" s="740"/>
    </row>
    <row r="3" spans="1:13" x14ac:dyDescent="0.25">
      <c r="A3" s="502"/>
      <c r="B3" s="734"/>
      <c r="C3" s="549"/>
      <c r="D3" s="552" t="s">
        <v>144</v>
      </c>
      <c r="E3" s="552" t="s">
        <v>145</v>
      </c>
      <c r="F3" s="553"/>
      <c r="G3" s="552" t="s">
        <v>144</v>
      </c>
      <c r="H3" s="552" t="s">
        <v>145</v>
      </c>
      <c r="I3" s="553"/>
      <c r="J3" s="552" t="s">
        <v>144</v>
      </c>
      <c r="K3" s="552" t="s">
        <v>145</v>
      </c>
    </row>
    <row r="4" spans="1:13" ht="4.9000000000000004" customHeight="1" x14ac:dyDescent="0.25">
      <c r="A4" s="502"/>
      <c r="B4" s="554"/>
      <c r="C4" s="549"/>
      <c r="D4" s="549"/>
      <c r="E4" s="549"/>
      <c r="F4" s="549"/>
      <c r="G4" s="549"/>
      <c r="H4" s="549"/>
      <c r="I4" s="549"/>
      <c r="J4" s="549"/>
      <c r="K4" s="549"/>
    </row>
    <row r="5" spans="1:13" ht="21" customHeight="1" x14ac:dyDescent="0.25">
      <c r="A5" s="502"/>
      <c r="B5" s="555" t="s">
        <v>146</v>
      </c>
      <c r="C5" s="549"/>
      <c r="D5" s="556">
        <f>+D7+D17</f>
        <v>0</v>
      </c>
      <c r="E5" s="557">
        <f>IF(D5&gt;0,100,0)</f>
        <v>0</v>
      </c>
      <c r="F5" s="558"/>
      <c r="G5" s="559">
        <f>+G7+G17</f>
        <v>0</v>
      </c>
      <c r="H5" s="560">
        <f>IF(G5&gt;0,100,0)</f>
        <v>0</v>
      </c>
      <c r="I5" s="561"/>
      <c r="J5" s="562">
        <f>+J7+J17</f>
        <v>0</v>
      </c>
      <c r="K5" s="563">
        <f>IF(J5&gt;0,100,0)</f>
        <v>0</v>
      </c>
    </row>
    <row r="6" spans="1:13" ht="4.9000000000000004" customHeight="1" x14ac:dyDescent="0.25">
      <c r="A6" s="502"/>
      <c r="B6" s="554"/>
      <c r="C6" s="549"/>
      <c r="D6" s="561"/>
      <c r="E6" s="561"/>
      <c r="F6" s="558"/>
      <c r="G6" s="561"/>
      <c r="H6" s="561"/>
      <c r="I6" s="561"/>
      <c r="J6" s="561"/>
      <c r="K6" s="561"/>
    </row>
    <row r="7" spans="1:13" x14ac:dyDescent="0.25">
      <c r="A7" s="502"/>
      <c r="B7" s="564" t="s">
        <v>147</v>
      </c>
      <c r="C7" s="549"/>
      <c r="D7" s="561">
        <f>+'Résultat 1'!H12</f>
        <v>0</v>
      </c>
      <c r="E7" s="565">
        <f>IF($D$5&gt;0,+D7/$D$5,0)</f>
        <v>0</v>
      </c>
      <c r="F7" s="558"/>
      <c r="G7" s="561">
        <f>+'Résultat 2'!H12</f>
        <v>0</v>
      </c>
      <c r="H7" s="565">
        <f>IF($G$5&gt;0,+G7/$G$5,0)</f>
        <v>0</v>
      </c>
      <c r="I7" s="561"/>
      <c r="J7" s="561">
        <f>+'Résultat 3'!H12</f>
        <v>0</v>
      </c>
      <c r="K7" s="565">
        <f>IF($J$5&gt;0,+J7/$J$5,0)</f>
        <v>0</v>
      </c>
    </row>
    <row r="8" spans="1:13" x14ac:dyDescent="0.25">
      <c r="A8" s="502"/>
      <c r="B8" s="564" t="s">
        <v>148</v>
      </c>
      <c r="C8" s="549"/>
      <c r="D8" s="561">
        <f>+'Résultat 1'!D12</f>
        <v>0</v>
      </c>
      <c r="E8" s="565">
        <f>IF($D$5&gt;0,+D8/$D$5,0)</f>
        <v>0</v>
      </c>
      <c r="F8" s="558"/>
      <c r="G8" s="561">
        <f>+'Résultat 2'!D12</f>
        <v>0</v>
      </c>
      <c r="H8" s="565">
        <f t="shared" ref="H8:H65" si="0">IF($G$5&gt;0,+G8/$G$5,0)</f>
        <v>0</v>
      </c>
      <c r="I8" s="561"/>
      <c r="J8" s="561">
        <f>+'Résultat 3'!D12</f>
        <v>0</v>
      </c>
      <c r="K8" s="565">
        <f>IF($J$5&gt;0,+J8/$J$5,0)</f>
        <v>0</v>
      </c>
    </row>
    <row r="9" spans="1:13" ht="13.9" customHeight="1" x14ac:dyDescent="0.25">
      <c r="A9" s="502"/>
      <c r="B9" s="554"/>
      <c r="C9" s="549"/>
      <c r="D9" s="561"/>
      <c r="E9" s="561"/>
      <c r="F9" s="558"/>
      <c r="G9" s="561"/>
      <c r="H9" s="561"/>
      <c r="I9" s="561"/>
      <c r="J9" s="561"/>
      <c r="K9" s="561"/>
      <c r="L9" s="122"/>
      <c r="M9" s="122"/>
    </row>
    <row r="10" spans="1:13" ht="21" customHeight="1" x14ac:dyDescent="0.25">
      <c r="A10" s="502"/>
      <c r="B10" s="555" t="s">
        <v>149</v>
      </c>
      <c r="C10" s="549"/>
      <c r="D10" s="556">
        <f>+D7-D8</f>
        <v>0</v>
      </c>
      <c r="E10" s="566">
        <f>IF($D$5&gt;0,+D10/$D$5,0)</f>
        <v>0</v>
      </c>
      <c r="F10" s="558"/>
      <c r="G10" s="559">
        <f>+G7-G8</f>
        <v>0</v>
      </c>
      <c r="H10" s="567">
        <f t="shared" si="0"/>
        <v>0</v>
      </c>
      <c r="I10" s="561"/>
      <c r="J10" s="562">
        <f>+J7-J8</f>
        <v>0</v>
      </c>
      <c r="K10" s="568">
        <f>IF($J$5&gt;0,+J10/$J$5,0)</f>
        <v>0</v>
      </c>
    </row>
    <row r="11" spans="1:13" ht="4.9000000000000004" customHeight="1" x14ac:dyDescent="0.25">
      <c r="A11" s="502"/>
      <c r="B11" s="554"/>
      <c r="C11" s="549"/>
      <c r="D11" s="561"/>
      <c r="E11" s="561"/>
      <c r="F11" s="558"/>
      <c r="G11" s="561"/>
      <c r="H11" s="565">
        <f t="shared" si="0"/>
        <v>0</v>
      </c>
      <c r="I11" s="561"/>
      <c r="J11" s="561"/>
      <c r="K11" s="546"/>
    </row>
    <row r="12" spans="1:13" x14ac:dyDescent="0.25">
      <c r="A12" s="502"/>
      <c r="B12" s="554" t="s">
        <v>150</v>
      </c>
      <c r="C12" s="549"/>
      <c r="D12" s="561"/>
      <c r="E12" s="565">
        <f>IF($D$5&gt;0,+D12/$D$5,0)</f>
        <v>0</v>
      </c>
      <c r="F12" s="558"/>
      <c r="G12" s="561">
        <v>0</v>
      </c>
      <c r="H12" s="565">
        <f t="shared" si="0"/>
        <v>0</v>
      </c>
      <c r="I12" s="561"/>
      <c r="J12" s="561">
        <v>0</v>
      </c>
      <c r="K12" s="565">
        <f t="shared" ref="K12:K65" si="1">IF($J$5&gt;0,+J12/$J$5,0)</f>
        <v>0</v>
      </c>
    </row>
    <row r="13" spans="1:13" x14ac:dyDescent="0.25">
      <c r="A13" s="502"/>
      <c r="B13" s="554" t="s">
        <v>151</v>
      </c>
      <c r="C13" s="549"/>
      <c r="D13" s="561">
        <f>+'Résultat 1'!H25</f>
        <v>0</v>
      </c>
      <c r="E13" s="565">
        <f>IF($D$5&gt;0,+D13/$D$5,0)</f>
        <v>0</v>
      </c>
      <c r="F13" s="558"/>
      <c r="G13" s="561">
        <f>+'Résultat 2'!H25</f>
        <v>0</v>
      </c>
      <c r="H13" s="565">
        <f t="shared" si="0"/>
        <v>0</v>
      </c>
      <c r="I13" s="561"/>
      <c r="J13" s="561">
        <f>+'Résultat 3'!H25</f>
        <v>0</v>
      </c>
      <c r="K13" s="565">
        <f t="shared" si="1"/>
        <v>0</v>
      </c>
    </row>
    <row r="14" spans="1:13" x14ac:dyDescent="0.25">
      <c r="A14" s="502"/>
      <c r="B14" s="554" t="s">
        <v>152</v>
      </c>
      <c r="C14" s="549"/>
      <c r="D14" s="561"/>
      <c r="E14" s="565">
        <f>IF($D$5&gt;0,+D14/$D$5,0)</f>
        <v>0</v>
      </c>
      <c r="F14" s="558"/>
      <c r="G14" s="561"/>
      <c r="H14" s="565">
        <f t="shared" si="0"/>
        <v>0</v>
      </c>
      <c r="I14" s="561"/>
      <c r="J14" s="561"/>
      <c r="K14" s="565">
        <f t="shared" si="1"/>
        <v>0</v>
      </c>
    </row>
    <row r="15" spans="1:13" x14ac:dyDescent="0.25">
      <c r="A15" s="502"/>
      <c r="B15" s="554" t="s">
        <v>153</v>
      </c>
      <c r="C15" s="549"/>
      <c r="D15" s="561"/>
      <c r="E15" s="565">
        <f>IF($D$5&gt;0,+D15/$D$5,0)</f>
        <v>0</v>
      </c>
      <c r="F15" s="558"/>
      <c r="G15" s="561"/>
      <c r="H15" s="565">
        <f t="shared" si="0"/>
        <v>0</v>
      </c>
      <c r="I15" s="561"/>
      <c r="J15" s="561"/>
      <c r="K15" s="565">
        <f t="shared" si="1"/>
        <v>0</v>
      </c>
    </row>
    <row r="16" spans="1:13" x14ac:dyDescent="0.25">
      <c r="A16" s="502"/>
      <c r="B16" s="554" t="s">
        <v>154</v>
      </c>
      <c r="C16" s="549"/>
      <c r="D16" s="561"/>
      <c r="E16" s="561"/>
      <c r="F16" s="558"/>
      <c r="G16" s="561"/>
      <c r="H16" s="565">
        <f t="shared" si="0"/>
        <v>0</v>
      </c>
      <c r="I16" s="561"/>
      <c r="J16" s="561"/>
      <c r="K16" s="565">
        <f t="shared" si="1"/>
        <v>0</v>
      </c>
    </row>
    <row r="17" spans="1:13" x14ac:dyDescent="0.25">
      <c r="A17" s="502"/>
      <c r="B17" s="569" t="s">
        <v>155</v>
      </c>
      <c r="C17" s="549"/>
      <c r="D17" s="570">
        <f>SUM(D13:D16)</f>
        <v>0</v>
      </c>
      <c r="E17" s="565">
        <f>IF($D$5&gt;0,+D17/$D$5,0)</f>
        <v>0</v>
      </c>
      <c r="F17" s="558"/>
      <c r="G17" s="570">
        <f>SUM(G13:G16)</f>
        <v>0</v>
      </c>
      <c r="H17" s="565">
        <f t="shared" si="0"/>
        <v>0</v>
      </c>
      <c r="I17" s="561"/>
      <c r="J17" s="570">
        <f>SUM(J13:J16)</f>
        <v>0</v>
      </c>
      <c r="K17" s="565">
        <f t="shared" si="1"/>
        <v>0</v>
      </c>
    </row>
    <row r="18" spans="1:13" ht="4.1500000000000004" customHeight="1" x14ac:dyDescent="0.25">
      <c r="A18" s="502"/>
      <c r="B18" s="569"/>
      <c r="C18" s="502"/>
      <c r="D18" s="546"/>
      <c r="E18" s="546"/>
      <c r="F18" s="502"/>
      <c r="G18" s="546"/>
      <c r="H18" s="546"/>
      <c r="I18" s="546"/>
      <c r="J18" s="546"/>
      <c r="K18" s="546"/>
    </row>
    <row r="19" spans="1:13" ht="14.45" customHeight="1" x14ac:dyDescent="0.25">
      <c r="A19" s="502"/>
      <c r="B19" s="571" t="s">
        <v>483</v>
      </c>
      <c r="C19" s="502"/>
      <c r="D19" s="572">
        <f>+Salaires!K36+Salaires!J36+Salaires!I36</f>
        <v>0</v>
      </c>
      <c r="E19" s="565">
        <f>IF($D$5&gt;0,+D19/$D$5,0)</f>
        <v>0</v>
      </c>
      <c r="F19" s="573"/>
      <c r="G19" s="572">
        <f>+Salaires!K66+Salaires!J66+Salaires!I66</f>
        <v>0</v>
      </c>
      <c r="H19" s="565">
        <f t="shared" si="0"/>
        <v>0</v>
      </c>
      <c r="I19" s="574"/>
      <c r="J19" s="572">
        <f>+Salaires!K96+Salaires!J96+Salaires!I96</f>
        <v>0</v>
      </c>
      <c r="K19" s="565">
        <f t="shared" si="1"/>
        <v>0</v>
      </c>
    </row>
    <row r="20" spans="1:13" x14ac:dyDescent="0.25">
      <c r="A20" s="502"/>
      <c r="B20" s="571" t="s">
        <v>156</v>
      </c>
      <c r="C20" s="549"/>
      <c r="D20" s="561">
        <f>+'Résultat 1'!D25</f>
        <v>0</v>
      </c>
      <c r="E20" s="565">
        <f>IF($D$5&gt;0,+D20/$D$5,0)</f>
        <v>0</v>
      </c>
      <c r="F20" s="558"/>
      <c r="G20" s="561">
        <f>+'Résultat 2'!D25</f>
        <v>0</v>
      </c>
      <c r="H20" s="565">
        <f t="shared" si="0"/>
        <v>0</v>
      </c>
      <c r="I20" s="561"/>
      <c r="J20" s="561">
        <f>+'Résultat 3'!D25</f>
        <v>0</v>
      </c>
      <c r="K20" s="565">
        <f t="shared" si="1"/>
        <v>0</v>
      </c>
    </row>
    <row r="21" spans="1:13" ht="4.1500000000000004" customHeight="1" x14ac:dyDescent="0.25">
      <c r="A21" s="502"/>
      <c r="B21" s="569"/>
      <c r="C21" s="549"/>
      <c r="D21" s="561"/>
      <c r="E21" s="561"/>
      <c r="F21" s="558"/>
      <c r="G21" s="561"/>
      <c r="H21" s="565"/>
      <c r="I21" s="561"/>
      <c r="J21" s="561"/>
      <c r="K21" s="565"/>
    </row>
    <row r="22" spans="1:13" ht="21" customHeight="1" x14ac:dyDescent="0.25">
      <c r="A22" s="502"/>
      <c r="B22" s="555" t="s">
        <v>157</v>
      </c>
      <c r="C22" s="549"/>
      <c r="D22" s="556">
        <f>+D17-D19-D20</f>
        <v>0</v>
      </c>
      <c r="E22" s="566">
        <f>IF($D$5&gt;0,+D22/$D$5,0)</f>
        <v>0</v>
      </c>
      <c r="F22" s="558"/>
      <c r="G22" s="559">
        <f>+G17-G19-G20</f>
        <v>0</v>
      </c>
      <c r="H22" s="567">
        <f t="shared" si="0"/>
        <v>0</v>
      </c>
      <c r="I22" s="561"/>
      <c r="J22" s="562">
        <f>+J17-J19-J20</f>
        <v>0</v>
      </c>
      <c r="K22" s="568">
        <f>IF($J$5&gt;0,+J22/$J$5,0)</f>
        <v>0</v>
      </c>
    </row>
    <row r="23" spans="1:13" ht="4.1500000000000004" customHeight="1" x14ac:dyDescent="0.25">
      <c r="A23" s="502"/>
      <c r="B23" s="569"/>
      <c r="C23" s="549"/>
      <c r="D23" s="561"/>
      <c r="E23" s="561"/>
      <c r="F23" s="558"/>
      <c r="G23" s="561"/>
      <c r="H23" s="565"/>
      <c r="I23" s="561"/>
      <c r="J23" s="561"/>
      <c r="K23" s="565"/>
    </row>
    <row r="24" spans="1:13" x14ac:dyDescent="0.25">
      <c r="A24" s="502"/>
      <c r="B24" s="571" t="s">
        <v>158</v>
      </c>
      <c r="C24" s="549"/>
      <c r="D24" s="561">
        <f>+'Résultat 1'!D45</f>
        <v>0</v>
      </c>
      <c r="E24" s="565">
        <f>IF($D$5&gt;0,+D24/$D$5,0)</f>
        <v>0</v>
      </c>
      <c r="F24" s="558"/>
      <c r="G24" s="561">
        <f>+'Résultat 2'!D45</f>
        <v>0</v>
      </c>
      <c r="H24" s="565">
        <f t="shared" si="0"/>
        <v>0</v>
      </c>
      <c r="I24" s="561"/>
      <c r="J24" s="561">
        <f>+'Résultat 3'!D45</f>
        <v>0</v>
      </c>
      <c r="K24" s="565">
        <f t="shared" si="1"/>
        <v>0</v>
      </c>
    </row>
    <row r="25" spans="1:13" ht="4.1500000000000004" customHeight="1" x14ac:dyDescent="0.25">
      <c r="A25" s="502"/>
      <c r="B25" s="554"/>
      <c r="C25" s="549"/>
      <c r="D25" s="561"/>
      <c r="E25" s="546"/>
      <c r="F25" s="502"/>
      <c r="G25" s="546"/>
      <c r="H25" s="546"/>
      <c r="I25" s="546"/>
      <c r="J25" s="546"/>
      <c r="K25" s="546"/>
    </row>
    <row r="26" spans="1:13" ht="21" customHeight="1" x14ac:dyDescent="0.25">
      <c r="A26" s="502"/>
      <c r="B26" s="555" t="s">
        <v>159</v>
      </c>
      <c r="C26" s="549"/>
      <c r="D26" s="556">
        <f>+D10+D22-D24</f>
        <v>0</v>
      </c>
      <c r="E26" s="566">
        <f>IF($D$5&gt;0,+D26/$D$5,0)</f>
        <v>0</v>
      </c>
      <c r="F26" s="558"/>
      <c r="G26" s="559">
        <f>+G10+G22-G24</f>
        <v>0</v>
      </c>
      <c r="H26" s="567">
        <f t="shared" si="0"/>
        <v>0</v>
      </c>
      <c r="I26" s="561"/>
      <c r="J26" s="562">
        <f>+J10+J22-J24</f>
        <v>0</v>
      </c>
      <c r="K26" s="568">
        <f t="shared" si="1"/>
        <v>0</v>
      </c>
    </row>
    <row r="27" spans="1:13" ht="5.45" customHeight="1" x14ac:dyDescent="0.25">
      <c r="A27" s="502"/>
      <c r="B27" s="554"/>
      <c r="C27" s="554"/>
      <c r="D27" s="546"/>
      <c r="E27" s="546"/>
      <c r="F27" s="554"/>
      <c r="G27" s="546"/>
      <c r="H27" s="546"/>
      <c r="I27" s="546"/>
      <c r="J27" s="546"/>
      <c r="K27" s="546"/>
      <c r="L27" s="4"/>
      <c r="M27" s="4"/>
    </row>
    <row r="28" spans="1:13" x14ac:dyDescent="0.25">
      <c r="A28" s="502"/>
      <c r="B28" s="554" t="s">
        <v>160</v>
      </c>
      <c r="C28" s="549"/>
      <c r="D28" s="561" t="e">
        <f>+'Résultat 1'!D51</f>
        <v>#VALUE!</v>
      </c>
      <c r="E28" s="565">
        <f>IF($D$5&gt;0,+D28/$D$5,0)</f>
        <v>0</v>
      </c>
      <c r="F28" s="558"/>
      <c r="G28" s="561" t="e">
        <f>+'Résultat 2'!D51</f>
        <v>#VALUE!</v>
      </c>
      <c r="H28" s="565">
        <f t="shared" si="0"/>
        <v>0</v>
      </c>
      <c r="I28" s="561"/>
      <c r="J28" s="561" t="e">
        <f>+'Résultat 3'!D51</f>
        <v>#VALUE!</v>
      </c>
      <c r="K28" s="565">
        <f t="shared" si="1"/>
        <v>0</v>
      </c>
    </row>
    <row r="29" spans="1:13" x14ac:dyDescent="0.25">
      <c r="A29" s="502"/>
      <c r="B29" s="554" t="s">
        <v>161</v>
      </c>
      <c r="C29" s="549"/>
      <c r="D29" s="575" t="e">
        <f>+Salaires!K30</f>
        <v>#VALUE!</v>
      </c>
      <c r="E29" s="565">
        <f>IF($D$5&gt;0,+D29/$D$5,0)</f>
        <v>0</v>
      </c>
      <c r="F29" s="558"/>
      <c r="G29" s="575" t="e">
        <f>+Salaires!K60</f>
        <v>#VALUE!</v>
      </c>
      <c r="H29" s="565">
        <f t="shared" si="0"/>
        <v>0</v>
      </c>
      <c r="I29" s="561"/>
      <c r="J29" s="575" t="e">
        <f>+Salaires!K90</f>
        <v>#VALUE!</v>
      </c>
      <c r="K29" s="565">
        <f t="shared" si="1"/>
        <v>0</v>
      </c>
    </row>
    <row r="30" spans="1:13" x14ac:dyDescent="0.25">
      <c r="A30" s="502"/>
      <c r="B30" s="554" t="s">
        <v>162</v>
      </c>
      <c r="C30" s="549"/>
      <c r="D30" s="575" t="e">
        <f>+Salaires!J30+Salaires!I30</f>
        <v>#VALUE!</v>
      </c>
      <c r="E30" s="565">
        <f>IF($D$5&gt;0,+D30/$D$5,0)</f>
        <v>0</v>
      </c>
      <c r="F30" s="558"/>
      <c r="G30" s="575" t="e">
        <f>+Salaires!J60+Salaires!I60</f>
        <v>#VALUE!</v>
      </c>
      <c r="H30" s="565">
        <f t="shared" si="0"/>
        <v>0</v>
      </c>
      <c r="I30" s="561"/>
      <c r="J30" s="575" t="e">
        <f>+Salaires!J90+Salaires!I90</f>
        <v>#VALUE!</v>
      </c>
      <c r="K30" s="565">
        <f t="shared" si="1"/>
        <v>0</v>
      </c>
    </row>
    <row r="31" spans="1:13" x14ac:dyDescent="0.25">
      <c r="A31" s="502"/>
      <c r="B31" s="554" t="s">
        <v>396</v>
      </c>
      <c r="C31" s="549"/>
      <c r="D31" s="561">
        <f>+'Résultat 1'!D57</f>
        <v>0</v>
      </c>
      <c r="E31" s="565"/>
      <c r="F31" s="558"/>
      <c r="G31" s="561">
        <f>+'Résultat 2'!D57</f>
        <v>0</v>
      </c>
      <c r="H31" s="565"/>
      <c r="I31" s="561"/>
      <c r="J31" s="561">
        <f>+'Résultat 3'!D57</f>
        <v>0</v>
      </c>
      <c r="K31" s="565"/>
    </row>
    <row r="32" spans="1:13" x14ac:dyDescent="0.25">
      <c r="A32" s="502"/>
      <c r="B32" s="569" t="s">
        <v>163</v>
      </c>
      <c r="C32" s="549"/>
      <c r="D32" s="570" t="e">
        <f>SUM(D29:D31)</f>
        <v>#VALUE!</v>
      </c>
      <c r="E32" s="576">
        <f>IF($D$5&gt;0,+D32/$D$5,0)</f>
        <v>0</v>
      </c>
      <c r="F32" s="570"/>
      <c r="G32" s="570" t="e">
        <f>SUM(G29:G31)</f>
        <v>#VALUE!</v>
      </c>
      <c r="H32" s="576">
        <f t="shared" si="0"/>
        <v>0</v>
      </c>
      <c r="I32" s="570"/>
      <c r="J32" s="570" t="e">
        <f>SUM(J29:J31)</f>
        <v>#VALUE!</v>
      </c>
      <c r="K32" s="576">
        <f t="shared" si="1"/>
        <v>0</v>
      </c>
    </row>
    <row r="33" spans="1:11" ht="4.9000000000000004" customHeight="1" x14ac:dyDescent="0.25">
      <c r="A33" s="502"/>
      <c r="B33" s="554"/>
      <c r="C33" s="549"/>
      <c r="D33" s="546"/>
      <c r="E33" s="546"/>
      <c r="F33" s="502"/>
      <c r="G33" s="546"/>
      <c r="H33" s="546"/>
      <c r="I33" s="546"/>
      <c r="J33" s="546"/>
      <c r="K33" s="546"/>
    </row>
    <row r="34" spans="1:11" x14ac:dyDescent="0.25">
      <c r="A34" s="502"/>
      <c r="B34" s="554" t="s">
        <v>9</v>
      </c>
      <c r="C34" s="549"/>
      <c r="D34" s="561">
        <v>0</v>
      </c>
      <c r="E34" s="565">
        <f>IF($D$5&gt;0,+D34/$D$5,0)</f>
        <v>0</v>
      </c>
      <c r="F34" s="558"/>
      <c r="G34" s="561">
        <v>0</v>
      </c>
      <c r="H34" s="565">
        <f t="shared" si="0"/>
        <v>0</v>
      </c>
      <c r="I34" s="561"/>
      <c r="J34" s="561">
        <v>0</v>
      </c>
      <c r="K34" s="565">
        <f t="shared" si="1"/>
        <v>0</v>
      </c>
    </row>
    <row r="35" spans="1:11" ht="4.1500000000000004" customHeight="1" x14ac:dyDescent="0.25">
      <c r="A35" s="502"/>
      <c r="B35" s="554"/>
      <c r="C35" s="549"/>
      <c r="D35" s="561"/>
      <c r="E35" s="561"/>
      <c r="F35" s="558"/>
      <c r="G35" s="561"/>
      <c r="H35" s="565"/>
      <c r="I35" s="561"/>
      <c r="J35" s="561"/>
      <c r="K35" s="565"/>
    </row>
    <row r="36" spans="1:11" ht="21" customHeight="1" x14ac:dyDescent="0.25">
      <c r="A36" s="502"/>
      <c r="B36" s="555" t="s">
        <v>164</v>
      </c>
      <c r="C36" s="549"/>
      <c r="D36" s="556" t="e">
        <f>+D26-D28-D32</f>
        <v>#VALUE!</v>
      </c>
      <c r="E36" s="566">
        <f>IF($D$5&gt;0,+D36/$D$5,0)</f>
        <v>0</v>
      </c>
      <c r="F36" s="558"/>
      <c r="G36" s="559" t="e">
        <f>+G26-G28-G32</f>
        <v>#VALUE!</v>
      </c>
      <c r="H36" s="567">
        <f t="shared" si="0"/>
        <v>0</v>
      </c>
      <c r="I36" s="561"/>
      <c r="J36" s="562" t="e">
        <f>+J26-J28-J32</f>
        <v>#VALUE!</v>
      </c>
      <c r="K36" s="568">
        <f t="shared" si="1"/>
        <v>0</v>
      </c>
    </row>
    <row r="37" spans="1:11" ht="4.9000000000000004" customHeight="1" x14ac:dyDescent="0.25">
      <c r="A37" s="502"/>
      <c r="B37" s="554"/>
      <c r="C37" s="549"/>
      <c r="D37" s="561"/>
      <c r="E37" s="561"/>
      <c r="F37" s="558"/>
      <c r="G37" s="561"/>
      <c r="H37" s="546"/>
      <c r="I37" s="546"/>
      <c r="J37" s="546"/>
      <c r="K37" s="546"/>
    </row>
    <row r="38" spans="1:11" x14ac:dyDescent="0.25">
      <c r="A38" s="502"/>
      <c r="B38" s="554" t="s">
        <v>165</v>
      </c>
      <c r="C38" s="549"/>
      <c r="D38" s="561">
        <f>+'Résultat 1'!H37</f>
        <v>0</v>
      </c>
      <c r="E38" s="565">
        <f>IF($D$5&gt;0,+D38/$D$5,0)</f>
        <v>0</v>
      </c>
      <c r="F38" s="558"/>
      <c r="G38" s="561">
        <f>+'Résultat 2'!H37</f>
        <v>0</v>
      </c>
      <c r="H38" s="565">
        <f t="shared" si="0"/>
        <v>0</v>
      </c>
      <c r="I38" s="561"/>
      <c r="J38" s="561">
        <f>+'Résultat 3'!H37</f>
        <v>0</v>
      </c>
      <c r="K38" s="565">
        <f t="shared" si="1"/>
        <v>0</v>
      </c>
    </row>
    <row r="39" spans="1:11" ht="3.6" customHeight="1" x14ac:dyDescent="0.25">
      <c r="A39" s="502"/>
      <c r="B39" s="554"/>
      <c r="C39" s="549"/>
      <c r="D39" s="561"/>
      <c r="E39" s="561"/>
      <c r="F39" s="558"/>
      <c r="G39" s="546"/>
      <c r="H39" s="546"/>
      <c r="I39" s="546"/>
      <c r="J39" s="546"/>
      <c r="K39" s="546"/>
    </row>
    <row r="40" spans="1:11" ht="21" customHeight="1" x14ac:dyDescent="0.25">
      <c r="A40" s="502"/>
      <c r="B40" s="555" t="s">
        <v>166</v>
      </c>
      <c r="C40" s="549"/>
      <c r="D40" s="556" t="e">
        <f>+D36+D38</f>
        <v>#VALUE!</v>
      </c>
      <c r="E40" s="566">
        <f>IF($D$5&gt;0,+D40/$D$5,0)</f>
        <v>0</v>
      </c>
      <c r="F40" s="558"/>
      <c r="G40" s="559" t="e">
        <f>+G36+G38</f>
        <v>#VALUE!</v>
      </c>
      <c r="H40" s="567">
        <f t="shared" si="0"/>
        <v>0</v>
      </c>
      <c r="I40" s="561"/>
      <c r="J40" s="562" t="e">
        <f>+J36+J38</f>
        <v>#VALUE!</v>
      </c>
      <c r="K40" s="568">
        <f t="shared" si="1"/>
        <v>0</v>
      </c>
    </row>
    <row r="41" spans="1:11" ht="4.1500000000000004" customHeight="1" x14ac:dyDescent="0.25">
      <c r="A41" s="502"/>
      <c r="B41" s="554"/>
      <c r="C41" s="549"/>
      <c r="D41" s="561"/>
      <c r="E41" s="561"/>
      <c r="F41" s="558"/>
      <c r="G41" s="546"/>
      <c r="H41" s="546"/>
      <c r="I41" s="546"/>
      <c r="J41" s="546"/>
      <c r="K41" s="546"/>
    </row>
    <row r="42" spans="1:11" x14ac:dyDescent="0.25">
      <c r="A42" s="502"/>
      <c r="B42" s="554" t="s">
        <v>167</v>
      </c>
      <c r="C42" s="549"/>
      <c r="D42" s="561">
        <v>0</v>
      </c>
      <c r="E42" s="561"/>
      <c r="F42" s="558"/>
      <c r="G42" s="561">
        <v>0</v>
      </c>
      <c r="H42" s="565">
        <f t="shared" si="0"/>
        <v>0</v>
      </c>
      <c r="I42" s="561"/>
      <c r="J42" s="561">
        <v>0</v>
      </c>
      <c r="K42" s="565">
        <f t="shared" si="1"/>
        <v>0</v>
      </c>
    </row>
    <row r="43" spans="1:11" x14ac:dyDescent="0.25">
      <c r="A43" s="502"/>
      <c r="B43" s="554" t="s">
        <v>168</v>
      </c>
      <c r="C43" s="549"/>
      <c r="D43" s="561">
        <f>+'Résultat 1'!H49</f>
        <v>0</v>
      </c>
      <c r="E43" s="565">
        <f>IF($D$5&gt;0,+D43/$D$5,0)</f>
        <v>0</v>
      </c>
      <c r="F43" s="558"/>
      <c r="G43" s="561">
        <f>+'Résultat 2'!H49</f>
        <v>0</v>
      </c>
      <c r="H43" s="565">
        <f t="shared" si="0"/>
        <v>0</v>
      </c>
      <c r="I43" s="561"/>
      <c r="J43" s="561">
        <f>+'Résultat 3'!H49</f>
        <v>0</v>
      </c>
      <c r="K43" s="565">
        <f t="shared" si="1"/>
        <v>0</v>
      </c>
    </row>
    <row r="44" spans="1:11" x14ac:dyDescent="0.25">
      <c r="A44" s="502"/>
      <c r="B44" s="554" t="s">
        <v>169</v>
      </c>
      <c r="C44" s="549"/>
      <c r="D44" s="561">
        <f>+'Résultat 1'!D60</f>
        <v>371928.5</v>
      </c>
      <c r="E44" s="565">
        <f>IF($D$5&gt;0,+D44/$D$5,0)</f>
        <v>0</v>
      </c>
      <c r="F44" s="558"/>
      <c r="G44" s="561">
        <f>+'Résultat 2'!D60</f>
        <v>1846756.5</v>
      </c>
      <c r="H44" s="565">
        <f t="shared" si="0"/>
        <v>0</v>
      </c>
      <c r="I44" s="561"/>
      <c r="J44" s="561">
        <f>+'Résultat 3'!D60</f>
        <v>3055550.5</v>
      </c>
      <c r="K44" s="565">
        <f t="shared" si="1"/>
        <v>0</v>
      </c>
    </row>
    <row r="45" spans="1:11" x14ac:dyDescent="0.25">
      <c r="A45" s="502"/>
      <c r="B45" s="554" t="s">
        <v>170</v>
      </c>
      <c r="C45" s="549"/>
      <c r="D45" s="561"/>
      <c r="E45" s="565">
        <f>IF($D$5&gt;0,+D45/$D$5,0)</f>
        <v>0</v>
      </c>
      <c r="F45" s="558"/>
      <c r="G45" s="561"/>
      <c r="H45" s="565">
        <f t="shared" si="0"/>
        <v>0</v>
      </c>
      <c r="I45" s="561"/>
      <c r="J45" s="561"/>
      <c r="K45" s="565">
        <f t="shared" si="1"/>
        <v>0</v>
      </c>
    </row>
    <row r="46" spans="1:11" x14ac:dyDescent="0.25">
      <c r="A46" s="502"/>
      <c r="B46" s="554" t="s">
        <v>171</v>
      </c>
      <c r="C46" s="549"/>
      <c r="D46" s="561">
        <f>+'Résultat 1'!D62</f>
        <v>0</v>
      </c>
      <c r="E46" s="565">
        <f>IF($D$5&gt;0,+D46/$D$5,0)</f>
        <v>0</v>
      </c>
      <c r="F46" s="558"/>
      <c r="G46" s="561">
        <f>+'Résultat 2'!D62</f>
        <v>0</v>
      </c>
      <c r="H46" s="565">
        <f t="shared" si="0"/>
        <v>0</v>
      </c>
      <c r="I46" s="561"/>
      <c r="J46" s="561">
        <f>+'Résultat 3'!D62</f>
        <v>0</v>
      </c>
      <c r="K46" s="565">
        <f t="shared" si="1"/>
        <v>0</v>
      </c>
    </row>
    <row r="47" spans="1:11" ht="3.6" customHeight="1" x14ac:dyDescent="0.25">
      <c r="A47" s="502"/>
      <c r="B47" s="554"/>
      <c r="C47" s="549"/>
      <c r="D47" s="561"/>
      <c r="E47" s="561"/>
      <c r="F47" s="502"/>
      <c r="G47" s="546"/>
      <c r="H47" s="546"/>
      <c r="I47" s="546"/>
      <c r="J47" s="546"/>
      <c r="K47" s="546"/>
    </row>
    <row r="48" spans="1:11" ht="21" customHeight="1" x14ac:dyDescent="0.25">
      <c r="A48" s="502"/>
      <c r="B48" s="555" t="s">
        <v>172</v>
      </c>
      <c r="C48" s="549"/>
      <c r="D48" s="556" t="e">
        <f>+D40+D42+D43-D44-D45-D46</f>
        <v>#VALUE!</v>
      </c>
      <c r="E48" s="566">
        <f>IF($D$5&gt;0,+D48/$D$5,0)</f>
        <v>0</v>
      </c>
      <c r="F48" s="558"/>
      <c r="G48" s="559" t="e">
        <f>+G40+G42+G43-G44-G45-G46</f>
        <v>#VALUE!</v>
      </c>
      <c r="H48" s="567">
        <f t="shared" si="0"/>
        <v>0</v>
      </c>
      <c r="I48" s="561"/>
      <c r="J48" s="562" t="e">
        <f>+J40+J42+J43-J44-J45-J46</f>
        <v>#VALUE!</v>
      </c>
      <c r="K48" s="568">
        <f t="shared" si="1"/>
        <v>0</v>
      </c>
    </row>
    <row r="49" spans="1:16" ht="4.1500000000000004" customHeight="1" x14ac:dyDescent="0.25">
      <c r="A49" s="502"/>
      <c r="B49" s="554"/>
      <c r="C49" s="549"/>
      <c r="D49" s="561"/>
      <c r="E49" s="561"/>
      <c r="F49" s="502"/>
      <c r="G49" s="546"/>
      <c r="H49" s="546"/>
      <c r="I49" s="546"/>
      <c r="J49" s="546"/>
      <c r="K49" s="546"/>
    </row>
    <row r="50" spans="1:16" x14ac:dyDescent="0.25">
      <c r="A50" s="502"/>
      <c r="B50" s="554" t="s">
        <v>173</v>
      </c>
      <c r="C50" s="549"/>
      <c r="D50" s="561">
        <f>+'Résultat 1'!H60</f>
        <v>0</v>
      </c>
      <c r="E50" s="565">
        <f>IF($D$5&gt;0,+D50/$D$5,0)</f>
        <v>0</v>
      </c>
      <c r="F50" s="558"/>
      <c r="G50" s="561">
        <f>+'Résultat 2'!H60</f>
        <v>0</v>
      </c>
      <c r="H50" s="565">
        <f t="shared" si="0"/>
        <v>0</v>
      </c>
      <c r="I50" s="561"/>
      <c r="J50" s="561">
        <f>+'Résultat 3'!H60</f>
        <v>0</v>
      </c>
      <c r="K50" s="565">
        <f t="shared" si="1"/>
        <v>0</v>
      </c>
    </row>
    <row r="51" spans="1:16" x14ac:dyDescent="0.25">
      <c r="A51" s="502"/>
      <c r="B51" s="554" t="s">
        <v>174</v>
      </c>
      <c r="C51" s="549"/>
      <c r="D51" s="561">
        <f>+'Résultat 1'!H68</f>
        <v>0</v>
      </c>
      <c r="E51" s="565">
        <f>IF($D$5&gt;0,+D51/$D$5,0)</f>
        <v>0</v>
      </c>
      <c r="F51" s="558"/>
      <c r="G51" s="561">
        <f>+'Résultat 2'!H68</f>
        <v>0</v>
      </c>
      <c r="H51" s="565">
        <f t="shared" si="0"/>
        <v>0</v>
      </c>
      <c r="I51" s="561"/>
      <c r="J51" s="561">
        <f>+'Résultat 3'!H68</f>
        <v>0</v>
      </c>
      <c r="K51" s="565">
        <f t="shared" si="1"/>
        <v>0</v>
      </c>
    </row>
    <row r="52" spans="1:16" x14ac:dyDescent="0.25">
      <c r="A52" s="502"/>
      <c r="B52" s="554" t="s">
        <v>175</v>
      </c>
      <c r="C52" s="549"/>
      <c r="D52" s="561">
        <f>+'Résultat 1'!D68</f>
        <v>0</v>
      </c>
      <c r="E52" s="565">
        <f>IF($D$5&gt;0,+D52/$D$5,0)</f>
        <v>0</v>
      </c>
      <c r="F52" s="558"/>
      <c r="G52" s="561">
        <f>+'Résultat 2'!D68</f>
        <v>0</v>
      </c>
      <c r="H52" s="565">
        <f t="shared" si="0"/>
        <v>0</v>
      </c>
      <c r="I52" s="561"/>
      <c r="J52" s="561">
        <f>+'Résultat 3'!D68</f>
        <v>0</v>
      </c>
      <c r="K52" s="565">
        <f t="shared" si="1"/>
        <v>0</v>
      </c>
    </row>
    <row r="53" spans="1:16" ht="4.9000000000000004" customHeight="1" x14ac:dyDescent="0.25">
      <c r="A53" s="502"/>
      <c r="B53" s="554"/>
      <c r="C53" s="554"/>
      <c r="D53" s="546"/>
      <c r="E53" s="546"/>
      <c r="F53" s="554"/>
      <c r="G53" s="546"/>
      <c r="H53" s="546"/>
      <c r="I53" s="546"/>
      <c r="J53" s="546"/>
      <c r="K53" s="546"/>
      <c r="L53" s="4"/>
      <c r="M53" s="4"/>
      <c r="N53" s="4"/>
      <c r="O53" s="4"/>
      <c r="P53" s="4"/>
    </row>
    <row r="54" spans="1:16" ht="21" customHeight="1" x14ac:dyDescent="0.25">
      <c r="A54" s="502"/>
      <c r="B54" s="555" t="s">
        <v>176</v>
      </c>
      <c r="C54" s="549"/>
      <c r="D54" s="556" t="e">
        <f>+D48+D50+D51-D52</f>
        <v>#VALUE!</v>
      </c>
      <c r="E54" s="566">
        <f>IF($D$5&gt;0,+D54/$D$5,0)</f>
        <v>0</v>
      </c>
      <c r="F54" s="558"/>
      <c r="G54" s="559" t="e">
        <f>+G48+G50+G51-G52</f>
        <v>#VALUE!</v>
      </c>
      <c r="H54" s="567">
        <f t="shared" si="0"/>
        <v>0</v>
      </c>
      <c r="I54" s="561"/>
      <c r="J54" s="562" t="e">
        <f>+J48+J50+J51-J52</f>
        <v>#VALUE!</v>
      </c>
      <c r="K54" s="568">
        <f t="shared" si="1"/>
        <v>0</v>
      </c>
    </row>
    <row r="55" spans="1:16" ht="5.45" customHeight="1" x14ac:dyDescent="0.25">
      <c r="A55" s="502"/>
      <c r="B55" s="554"/>
      <c r="C55" s="502"/>
      <c r="D55" s="546"/>
      <c r="E55" s="546"/>
      <c r="F55" s="502"/>
      <c r="G55" s="546"/>
      <c r="H55" s="546"/>
      <c r="I55" s="546"/>
      <c r="J55" s="546"/>
      <c r="K55" s="546"/>
    </row>
    <row r="56" spans="1:16" x14ac:dyDescent="0.25">
      <c r="A56" s="502"/>
      <c r="B56" s="554" t="s">
        <v>177</v>
      </c>
      <c r="C56" s="549"/>
      <c r="D56" s="561">
        <v>0</v>
      </c>
      <c r="E56" s="561"/>
      <c r="F56" s="558"/>
      <c r="G56" s="561">
        <v>0</v>
      </c>
      <c r="H56" s="565">
        <f t="shared" si="0"/>
        <v>0</v>
      </c>
      <c r="I56" s="561"/>
      <c r="J56" s="561">
        <v>0</v>
      </c>
      <c r="K56" s="565">
        <f t="shared" si="1"/>
        <v>0</v>
      </c>
    </row>
    <row r="57" spans="1:16" x14ac:dyDescent="0.25">
      <c r="A57" s="502"/>
      <c r="B57" s="554" t="s">
        <v>178</v>
      </c>
      <c r="C57" s="549"/>
      <c r="D57" s="561">
        <v>0</v>
      </c>
      <c r="E57" s="561"/>
      <c r="F57" s="558"/>
      <c r="G57" s="561">
        <v>0</v>
      </c>
      <c r="H57" s="565">
        <f t="shared" si="0"/>
        <v>0</v>
      </c>
      <c r="I57" s="561"/>
      <c r="J57" s="561">
        <v>0</v>
      </c>
      <c r="K57" s="565">
        <f t="shared" si="1"/>
        <v>0</v>
      </c>
    </row>
    <row r="58" spans="1:16" x14ac:dyDescent="0.25">
      <c r="A58" s="502"/>
      <c r="B58" s="569" t="s">
        <v>179</v>
      </c>
      <c r="C58" s="549"/>
      <c r="D58" s="570">
        <f>+D56-D57</f>
        <v>0</v>
      </c>
      <c r="E58" s="565">
        <f>IF($D$5&gt;0,+D58/$D$5,0)</f>
        <v>0</v>
      </c>
      <c r="F58" s="558"/>
      <c r="G58" s="570">
        <f>+G56-G57</f>
        <v>0</v>
      </c>
      <c r="H58" s="565">
        <f t="shared" si="0"/>
        <v>0</v>
      </c>
      <c r="I58" s="561"/>
      <c r="J58" s="570">
        <f>+J56-J57</f>
        <v>0</v>
      </c>
      <c r="K58" s="565">
        <f t="shared" si="1"/>
        <v>0</v>
      </c>
    </row>
    <row r="59" spans="1:16" ht="3.6" customHeight="1" x14ac:dyDescent="0.25">
      <c r="A59" s="502"/>
      <c r="B59" s="554"/>
      <c r="C59" s="549"/>
      <c r="D59" s="561"/>
      <c r="E59" s="546"/>
      <c r="F59" s="502"/>
      <c r="G59" s="546"/>
      <c r="H59" s="546"/>
      <c r="I59" s="546"/>
      <c r="J59" s="546"/>
      <c r="K59" s="546"/>
    </row>
    <row r="60" spans="1:16" x14ac:dyDescent="0.25">
      <c r="A60" s="502"/>
      <c r="B60" s="554" t="s">
        <v>180</v>
      </c>
      <c r="C60" s="549"/>
      <c r="D60" s="561">
        <v>0</v>
      </c>
      <c r="E60" s="561"/>
      <c r="F60" s="558"/>
      <c r="G60" s="561">
        <v>0</v>
      </c>
      <c r="H60" s="565">
        <f t="shared" si="0"/>
        <v>0</v>
      </c>
      <c r="I60" s="561"/>
      <c r="J60" s="561">
        <v>0</v>
      </c>
      <c r="K60" s="565">
        <f t="shared" si="1"/>
        <v>0</v>
      </c>
    </row>
    <row r="61" spans="1:16" x14ac:dyDescent="0.25">
      <c r="A61" s="502"/>
      <c r="B61" s="554" t="s">
        <v>181</v>
      </c>
      <c r="C61" s="549"/>
      <c r="D61" s="561" t="e">
        <f>+'Résultat 1'!D70</f>
        <v>#VALUE!</v>
      </c>
      <c r="E61" s="565">
        <f>IF($D$5&gt;0,+D61/$D$5,0)</f>
        <v>0</v>
      </c>
      <c r="F61" s="558"/>
      <c r="G61" s="561" t="e">
        <f>+'Résultat 2'!D70</f>
        <v>#VALUE!</v>
      </c>
      <c r="H61" s="565">
        <f t="shared" si="0"/>
        <v>0</v>
      </c>
      <c r="I61" s="561"/>
      <c r="J61" s="561" t="e">
        <f>+'Résultat 3'!D70</f>
        <v>#VALUE!</v>
      </c>
      <c r="K61" s="565">
        <f t="shared" si="1"/>
        <v>0</v>
      </c>
    </row>
    <row r="62" spans="1:16" ht="4.1500000000000004" customHeight="1" x14ac:dyDescent="0.25">
      <c r="A62" s="502"/>
      <c r="B62" s="554"/>
      <c r="C62" s="549"/>
      <c r="D62" s="546"/>
      <c r="E62" s="546"/>
      <c r="F62" s="502"/>
      <c r="G62" s="546"/>
      <c r="H62" s="546"/>
      <c r="I62" s="546"/>
      <c r="J62" s="546"/>
      <c r="K62" s="546"/>
    </row>
    <row r="63" spans="1:16" ht="21" customHeight="1" x14ac:dyDescent="0.25">
      <c r="A63" s="502"/>
      <c r="B63" s="555" t="s">
        <v>182</v>
      </c>
      <c r="C63" s="549"/>
      <c r="D63" s="556" t="e">
        <f>+D54+D58-D60-D61</f>
        <v>#VALUE!</v>
      </c>
      <c r="E63" s="566">
        <f>IF($D$5&gt;0,+D63/$D$5,0)</f>
        <v>0</v>
      </c>
      <c r="F63" s="558"/>
      <c r="G63" s="559" t="e">
        <f>+G54+G58-G60-G61</f>
        <v>#VALUE!</v>
      </c>
      <c r="H63" s="567">
        <f t="shared" si="0"/>
        <v>0</v>
      </c>
      <c r="I63" s="561"/>
      <c r="J63" s="562" t="e">
        <f>+J54+J58-J60-J61</f>
        <v>#VALUE!</v>
      </c>
      <c r="K63" s="568">
        <f t="shared" si="1"/>
        <v>0</v>
      </c>
    </row>
    <row r="64" spans="1:16" ht="4.1500000000000004" customHeight="1" x14ac:dyDescent="0.25">
      <c r="A64" s="502"/>
      <c r="B64" s="554"/>
      <c r="C64" s="502"/>
      <c r="D64" s="546"/>
      <c r="E64" s="546"/>
      <c r="F64" s="502"/>
      <c r="G64" s="546"/>
      <c r="H64" s="546"/>
      <c r="I64" s="546"/>
      <c r="J64" s="546"/>
      <c r="K64" s="546"/>
    </row>
    <row r="65" spans="1:11" ht="21" customHeight="1" x14ac:dyDescent="0.25">
      <c r="A65" s="502"/>
      <c r="B65" s="555" t="s">
        <v>183</v>
      </c>
      <c r="C65" s="549"/>
      <c r="D65" s="556" t="e">
        <f>+D63+D44-D50</f>
        <v>#VALUE!</v>
      </c>
      <c r="E65" s="566">
        <f>IF($D$5&gt;0,+D65/$D$5,0)</f>
        <v>0</v>
      </c>
      <c r="F65" s="558"/>
      <c r="G65" s="559" t="e">
        <f>+G63+G44-G50</f>
        <v>#VALUE!</v>
      </c>
      <c r="H65" s="567">
        <f t="shared" si="0"/>
        <v>0</v>
      </c>
      <c r="I65" s="561"/>
      <c r="J65" s="562" t="e">
        <f>+J63+J44-J50</f>
        <v>#VALUE!</v>
      </c>
      <c r="K65" s="568">
        <f t="shared" si="1"/>
        <v>0</v>
      </c>
    </row>
    <row r="66" spans="1:11" ht="15.75" thickBot="1" x14ac:dyDescent="0.3">
      <c r="A66" s="502"/>
      <c r="B66" s="502"/>
      <c r="C66" s="502"/>
      <c r="D66" s="502"/>
      <c r="E66" s="502"/>
      <c r="F66" s="502"/>
      <c r="G66" s="502"/>
      <c r="H66" s="502"/>
      <c r="I66" s="502"/>
      <c r="J66" s="502"/>
      <c r="K66" s="502"/>
    </row>
    <row r="67" spans="1:11" x14ac:dyDescent="0.25">
      <c r="A67" s="502"/>
      <c r="B67" s="543" t="str">
        <f>+'Résultat 3'!B78</f>
        <v>SAS</v>
      </c>
      <c r="C67" s="543">
        <f>+'Résultat 3'!C78</f>
        <v>0</v>
      </c>
      <c r="D67" s="741" t="str">
        <f>+'Résultat 3'!D78</f>
        <v>FOREXIA</v>
      </c>
      <c r="E67" s="741"/>
      <c r="F67" s="543" t="s">
        <v>9</v>
      </c>
      <c r="G67" s="742" t="str">
        <f>+'Résultat 3'!F78</f>
        <v>Date de Saisie :</v>
      </c>
      <c r="H67" s="742"/>
      <c r="I67" s="543">
        <f>+'Résultat 3'!I78</f>
        <v>0</v>
      </c>
      <c r="J67" s="545" t="str">
        <f>+'Résultat 3'!H78</f>
        <v>01/01/2020</v>
      </c>
      <c r="K67" s="543">
        <f>+'Résultat 3'!K78</f>
        <v>0</v>
      </c>
    </row>
    <row r="68" spans="1:11" x14ac:dyDescent="0.25">
      <c r="A68" s="502"/>
      <c r="B68" s="502"/>
      <c r="C68" s="577">
        <f>+'Résultat 3'!C79</f>
        <v>0</v>
      </c>
      <c r="D68" s="502"/>
      <c r="E68" s="577">
        <f>+'Résultat 3'!E79</f>
        <v>0</v>
      </c>
      <c r="F68" s="578"/>
      <c r="G68" s="732" t="str">
        <f>+'Résultat 3'!F79</f>
        <v>N° de Version :</v>
      </c>
      <c r="H68" s="732"/>
      <c r="I68" s="577">
        <f>+'Résultat 3'!I79</f>
        <v>0</v>
      </c>
      <c r="J68" s="579" t="str">
        <f>+'Résultat 3'!H79</f>
        <v>1</v>
      </c>
      <c r="K68" s="577">
        <f>+'Résultat 3'!K79</f>
        <v>0</v>
      </c>
    </row>
    <row r="69" spans="1:11" x14ac:dyDescent="0.25">
      <c r="B69" s="346"/>
      <c r="C69" s="346"/>
      <c r="D69" s="346"/>
      <c r="E69" s="346"/>
      <c r="F69" s="346"/>
      <c r="G69" s="346"/>
      <c r="H69" s="346"/>
      <c r="I69" s="346"/>
      <c r="J69" s="346"/>
      <c r="K69" s="346"/>
    </row>
  </sheetData>
  <sheetProtection selectLockedCells="1"/>
  <mergeCells count="7">
    <mergeCell ref="G68:H68"/>
    <mergeCell ref="B2:B3"/>
    <mergeCell ref="D2:E2"/>
    <mergeCell ref="G2:H2"/>
    <mergeCell ref="J2:K2"/>
    <mergeCell ref="D67:E67"/>
    <mergeCell ref="G67:H67"/>
  </mergeCells>
  <pageMargins left="0" right="0" top="0" bottom="0" header="0" footer="0"/>
  <pageSetup paperSize="9" scale="88" pageOrder="overThenDown" orientation="portrait" horizontalDpi="4294967294" verticalDpi="0" r:id="rId1"/>
  <ignoredErrors>
    <ignoredError sqref="J17 G17" formulaRange="1"/>
    <ignoredError sqref="D7:D8 D13 D24 D28:D30 D31:D32 D38 D43:D44 D46 D50:D52 D61 G7:G8 G32:J32 G13 G24 G28:G30 G38 G43:G44 G46 G50:G52 G61 J7:J8 J13 J24 J28:J29 J38 J43:J44 J46 J50:J52 J61 G31 J30:J31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5" tint="-0.249977111117893"/>
  </sheetPr>
  <dimension ref="B1:H38"/>
  <sheetViews>
    <sheetView showZeros="0" workbookViewId="0">
      <selection activeCell="D11" sqref="D11"/>
    </sheetView>
  </sheetViews>
  <sheetFormatPr baseColWidth="10" defaultRowHeight="15" x14ac:dyDescent="0.25"/>
  <cols>
    <col min="1" max="1" width="1" customWidth="1"/>
    <col min="2" max="2" width="39.7109375" customWidth="1"/>
    <col min="3" max="3" width="1.140625" customWidth="1"/>
    <col min="4" max="4" width="14.7109375" customWidth="1"/>
    <col min="5" max="5" width="1.28515625" customWidth="1"/>
    <col min="6" max="6" width="13.7109375" customWidth="1"/>
    <col min="7" max="7" width="0.85546875" customWidth="1"/>
    <col min="8" max="8" width="13.7109375" customWidth="1"/>
  </cols>
  <sheetData>
    <row r="1" spans="2:8" ht="4.9000000000000004" customHeight="1" x14ac:dyDescent="0.25"/>
    <row r="2" spans="2:8" ht="27" customHeight="1" x14ac:dyDescent="0.25">
      <c r="B2" s="743" t="s">
        <v>184</v>
      </c>
      <c r="C2" s="133"/>
      <c r="D2" s="249" t="s">
        <v>106</v>
      </c>
      <c r="E2" s="145"/>
      <c r="F2" s="250" t="s">
        <v>128</v>
      </c>
      <c r="G2" s="145"/>
      <c r="H2" s="251" t="s">
        <v>129</v>
      </c>
    </row>
    <row r="3" spans="2:8" ht="15.75" x14ac:dyDescent="0.25">
      <c r="B3" s="744"/>
      <c r="C3" s="133"/>
      <c r="D3" s="134" t="s">
        <v>436</v>
      </c>
      <c r="E3" s="135"/>
      <c r="F3" s="134" t="s">
        <v>436</v>
      </c>
      <c r="G3" s="136"/>
      <c r="H3" s="134" t="s">
        <v>436</v>
      </c>
    </row>
    <row r="4" spans="2:8" ht="6.6" customHeight="1" x14ac:dyDescent="0.25">
      <c r="B4" s="133"/>
      <c r="C4" s="133"/>
      <c r="D4" s="133"/>
      <c r="E4" s="133"/>
      <c r="F4" s="133"/>
      <c r="G4" s="133"/>
      <c r="H4" s="133"/>
    </row>
    <row r="5" spans="2:8" ht="15.75" x14ac:dyDescent="0.25">
      <c r="B5" s="136" t="s">
        <v>186</v>
      </c>
      <c r="C5" s="133"/>
      <c r="D5" s="137">
        <f>+Négoce!AA44</f>
        <v>0</v>
      </c>
      <c r="E5" s="137"/>
      <c r="F5" s="137">
        <f>+Négoce!AA124</f>
        <v>0</v>
      </c>
      <c r="G5" s="137"/>
      <c r="H5" s="137">
        <f>+Négoce!AA204</f>
        <v>0</v>
      </c>
    </row>
    <row r="6" spans="2:8" ht="4.9000000000000004" customHeight="1" x14ac:dyDescent="0.25">
      <c r="B6" s="136" t="s">
        <v>9</v>
      </c>
      <c r="C6" s="133"/>
      <c r="D6" s="137"/>
      <c r="E6" s="137"/>
      <c r="F6" s="137"/>
      <c r="G6" s="137"/>
      <c r="H6" s="137"/>
    </row>
    <row r="7" spans="2:8" ht="15.75" x14ac:dyDescent="0.25">
      <c r="B7" s="136" t="s">
        <v>187</v>
      </c>
      <c r="C7" s="133"/>
      <c r="D7" s="137">
        <f>+Négoce!AD80</f>
        <v>0</v>
      </c>
      <c r="E7" s="137"/>
      <c r="F7" s="137">
        <f>+Négoce!AD160</f>
        <v>0</v>
      </c>
      <c r="G7" s="137"/>
      <c r="H7" s="137">
        <f>+Négoce!AD240</f>
        <v>0</v>
      </c>
    </row>
    <row r="8" spans="2:8" ht="4.9000000000000004" customHeight="1" x14ac:dyDescent="0.25">
      <c r="B8" s="136"/>
      <c r="C8" s="133"/>
      <c r="D8" s="137"/>
      <c r="E8" s="137"/>
      <c r="F8" s="137"/>
      <c r="G8" s="137"/>
      <c r="H8" s="137"/>
    </row>
    <row r="9" spans="2:8" ht="15.75" x14ac:dyDescent="0.25">
      <c r="B9" s="136" t="s">
        <v>421</v>
      </c>
      <c r="C9" s="133"/>
      <c r="D9" s="137">
        <f>+Prestation!AB45</f>
        <v>0</v>
      </c>
      <c r="E9" s="137"/>
      <c r="F9" s="137">
        <f>+Prestation!AB88</f>
        <v>0</v>
      </c>
      <c r="G9" s="137"/>
      <c r="H9" s="137">
        <f>+Prestation!AB131</f>
        <v>0</v>
      </c>
    </row>
    <row r="10" spans="2:8" ht="4.9000000000000004" customHeight="1" x14ac:dyDescent="0.25">
      <c r="B10" s="136" t="s">
        <v>9</v>
      </c>
      <c r="C10" s="133"/>
      <c r="D10" s="137"/>
      <c r="E10" s="137"/>
      <c r="F10" s="137"/>
      <c r="G10" s="137"/>
      <c r="H10" s="137"/>
    </row>
    <row r="11" spans="2:8" ht="15.75" x14ac:dyDescent="0.25">
      <c r="B11" s="136" t="s">
        <v>431</v>
      </c>
      <c r="C11" s="133"/>
      <c r="D11" s="137" t="e">
        <f>+Tva!N36</f>
        <v>#VALUE!</v>
      </c>
      <c r="E11" s="137"/>
      <c r="F11" s="137" t="e">
        <f>+Tva!N75</f>
        <v>#VALUE!</v>
      </c>
      <c r="G11" s="138"/>
      <c r="H11" s="137" t="e">
        <f>+Tva!N115</f>
        <v>#VALUE!</v>
      </c>
    </row>
    <row r="12" spans="2:8" ht="4.9000000000000004" customHeight="1" x14ac:dyDescent="0.25">
      <c r="B12" s="136"/>
      <c r="C12" s="133"/>
      <c r="D12" s="137"/>
      <c r="E12" s="138"/>
      <c r="F12" s="137"/>
      <c r="G12" s="138"/>
      <c r="H12" s="137"/>
    </row>
    <row r="13" spans="2:8" ht="15.75" x14ac:dyDescent="0.25">
      <c r="B13" s="136" t="s">
        <v>430</v>
      </c>
      <c r="C13" s="133"/>
      <c r="D13" s="137" t="e">
        <f>+Finance!S12</f>
        <v>#VALUE!</v>
      </c>
      <c r="E13" s="138"/>
      <c r="F13" s="137" t="e">
        <f>+Finance!S27</f>
        <v>#VALUE!</v>
      </c>
      <c r="G13" s="138"/>
      <c r="H13" s="137">
        <f>+Finance!S42</f>
        <v>0</v>
      </c>
    </row>
    <row r="14" spans="2:8" ht="4.9000000000000004" customHeight="1" x14ac:dyDescent="0.25">
      <c r="B14" s="136" t="s">
        <v>9</v>
      </c>
      <c r="C14" s="133"/>
      <c r="D14" s="137"/>
      <c r="E14" s="138"/>
      <c r="F14" s="137"/>
      <c r="G14" s="138"/>
      <c r="H14" s="137"/>
    </row>
    <row r="15" spans="2:8" ht="15.75" x14ac:dyDescent="0.25">
      <c r="B15" s="139" t="s">
        <v>188</v>
      </c>
      <c r="C15" s="133"/>
      <c r="D15" s="140" t="e">
        <f>SUM(D5:D14)</f>
        <v>#VALUE!</v>
      </c>
      <c r="E15" s="138"/>
      <c r="F15" s="140" t="e">
        <f>SUM(F5:F14)</f>
        <v>#VALUE!</v>
      </c>
      <c r="G15" s="138"/>
      <c r="H15" s="140" t="e">
        <f>SUM(H5:H14)</f>
        <v>#VALUE!</v>
      </c>
    </row>
    <row r="16" spans="2:8" ht="4.9000000000000004" customHeight="1" x14ac:dyDescent="0.25">
      <c r="B16" s="133"/>
      <c r="C16" s="133"/>
      <c r="D16" s="141"/>
      <c r="E16" s="138"/>
      <c r="F16" s="137"/>
      <c r="G16" s="138"/>
      <c r="H16" s="137"/>
    </row>
    <row r="17" spans="2:8" ht="15.75" x14ac:dyDescent="0.25">
      <c r="B17" s="136" t="s">
        <v>432</v>
      </c>
      <c r="C17" s="133"/>
      <c r="D17" s="137">
        <f>+Négoce!AD71</f>
        <v>0</v>
      </c>
      <c r="E17" s="138"/>
      <c r="F17" s="137">
        <f>+Négoce!AD151</f>
        <v>0</v>
      </c>
      <c r="G17" s="138"/>
      <c r="H17" s="137">
        <f>+Négoce!AD231</f>
        <v>0</v>
      </c>
    </row>
    <row r="18" spans="2:8" ht="4.9000000000000004" customHeight="1" x14ac:dyDescent="0.25">
      <c r="B18" s="136"/>
      <c r="C18" s="133"/>
      <c r="D18" s="137"/>
      <c r="E18" s="138"/>
      <c r="F18" s="137"/>
      <c r="G18" s="138"/>
      <c r="H18" s="137"/>
    </row>
    <row r="19" spans="2:8" ht="15.75" x14ac:dyDescent="0.25">
      <c r="B19" s="136" t="s">
        <v>433</v>
      </c>
      <c r="C19" s="133"/>
      <c r="D19" s="137">
        <f>+Echéan!Z119</f>
        <v>0</v>
      </c>
      <c r="E19" s="138"/>
      <c r="F19" s="137">
        <f>+Echéan!Z155</f>
        <v>0</v>
      </c>
      <c r="G19" s="138"/>
      <c r="H19" s="137">
        <f>+Echéan!Z191</f>
        <v>0</v>
      </c>
    </row>
    <row r="20" spans="2:8" ht="4.9000000000000004" customHeight="1" x14ac:dyDescent="0.25">
      <c r="B20" s="136"/>
      <c r="C20" s="133"/>
      <c r="D20" s="137"/>
      <c r="E20" s="138"/>
      <c r="F20" s="137"/>
      <c r="G20" s="138"/>
      <c r="H20" s="137"/>
    </row>
    <row r="21" spans="2:8" ht="15.75" x14ac:dyDescent="0.25">
      <c r="B21" s="136" t="s">
        <v>434</v>
      </c>
      <c r="C21" s="133"/>
      <c r="D21" s="137">
        <f>+Echéan!Z141</f>
        <v>0</v>
      </c>
      <c r="E21" s="138"/>
      <c r="F21" s="137">
        <f>+Echéan!Z177</f>
        <v>0</v>
      </c>
      <c r="G21" s="138"/>
      <c r="H21" s="137">
        <f>+Echéan!Z213</f>
        <v>0</v>
      </c>
    </row>
    <row r="22" spans="2:8" ht="4.9000000000000004" customHeight="1" x14ac:dyDescent="0.25">
      <c r="B22" s="136" t="s">
        <v>9</v>
      </c>
      <c r="C22" s="133"/>
      <c r="D22" s="137"/>
      <c r="E22" s="138"/>
      <c r="F22" s="137"/>
      <c r="G22" s="138"/>
      <c r="H22" s="137"/>
    </row>
    <row r="23" spans="2:8" ht="15.75" x14ac:dyDescent="0.25">
      <c r="B23" s="136" t="s">
        <v>435</v>
      </c>
      <c r="C23" s="133"/>
      <c r="D23" s="137"/>
      <c r="E23" s="138"/>
      <c r="F23" s="137"/>
      <c r="G23" s="138"/>
      <c r="H23" s="137"/>
    </row>
    <row r="24" spans="2:8" ht="4.9000000000000004" customHeight="1" x14ac:dyDescent="0.25">
      <c r="B24" s="136"/>
      <c r="C24" s="133"/>
      <c r="D24" s="137"/>
      <c r="E24" s="138"/>
      <c r="F24" s="137"/>
      <c r="G24" s="138"/>
      <c r="H24" s="137"/>
    </row>
    <row r="25" spans="2:8" ht="15.75" x14ac:dyDescent="0.25">
      <c r="B25" s="136" t="s">
        <v>162</v>
      </c>
      <c r="C25" s="133"/>
      <c r="D25" s="137" t="e">
        <f>+(SIG!D30+Salaires!J36+Salaires!I36)/4</f>
        <v>#VALUE!</v>
      </c>
      <c r="E25" s="138"/>
      <c r="F25" s="137" t="e">
        <f>+(SIG!G30+Salaires!J66+Salaires!I66)/4</f>
        <v>#VALUE!</v>
      </c>
      <c r="G25" s="138"/>
      <c r="H25" s="137" t="e">
        <f>+(SIG!J30+Salaires!J96+Salaires!I96)/4</f>
        <v>#VALUE!</v>
      </c>
    </row>
    <row r="26" spans="2:8" ht="4.9000000000000004" customHeight="1" x14ac:dyDescent="0.25">
      <c r="B26" s="136"/>
      <c r="C26" s="133"/>
      <c r="D26" s="137"/>
      <c r="E26" s="138"/>
      <c r="F26" s="137"/>
      <c r="G26" s="138"/>
      <c r="H26" s="137"/>
    </row>
    <row r="27" spans="2:8" ht="15.75" x14ac:dyDescent="0.25">
      <c r="B27" s="136" t="s">
        <v>189</v>
      </c>
      <c r="C27" s="133"/>
      <c r="D27" s="137" t="e">
        <f>+Tva!N38</f>
        <v>#VALUE!</v>
      </c>
      <c r="E27" s="138"/>
      <c r="F27" s="137" t="e">
        <f>+Tva!N77</f>
        <v>#VALUE!</v>
      </c>
      <c r="G27" s="138"/>
      <c r="H27" s="137" t="e">
        <f>+Tva!N117</f>
        <v>#VALUE!</v>
      </c>
    </row>
    <row r="28" spans="2:8" ht="4.9000000000000004" customHeight="1" x14ac:dyDescent="0.25">
      <c r="B28" s="136"/>
      <c r="C28" s="133"/>
      <c r="D28" s="137"/>
      <c r="E28" s="138"/>
      <c r="F28" s="137"/>
      <c r="G28" s="138"/>
      <c r="H28" s="137"/>
    </row>
    <row r="29" spans="2:8" ht="15.75" x14ac:dyDescent="0.25">
      <c r="B29" s="136" t="s">
        <v>460</v>
      </c>
      <c r="C29" s="133"/>
      <c r="D29" s="137" t="e">
        <f>+SIG!D61/4</f>
        <v>#VALUE!</v>
      </c>
      <c r="E29" s="138"/>
      <c r="F29" s="137" t="e">
        <f>+SIG!G61/4</f>
        <v>#VALUE!</v>
      </c>
      <c r="G29" s="138"/>
      <c r="H29" s="137" t="e">
        <f>+SIG!J61/4</f>
        <v>#VALUE!</v>
      </c>
    </row>
    <row r="30" spans="2:8" ht="4.9000000000000004" customHeight="1" x14ac:dyDescent="0.25"/>
    <row r="31" spans="2:8" ht="15.75" x14ac:dyDescent="0.25">
      <c r="B31" s="139" t="s">
        <v>191</v>
      </c>
      <c r="C31" s="133"/>
      <c r="D31" s="140" t="e">
        <f>SUM(D17:D30)</f>
        <v>#VALUE!</v>
      </c>
      <c r="E31" s="138"/>
      <c r="F31" s="140" t="e">
        <f>SUM(F17:F30)</f>
        <v>#VALUE!</v>
      </c>
      <c r="G31" s="138"/>
      <c r="H31" s="140" t="e">
        <f>SUM(H17:H30)</f>
        <v>#VALUE!</v>
      </c>
    </row>
    <row r="32" spans="2:8" ht="8.4499999999999993" customHeight="1" x14ac:dyDescent="0.25">
      <c r="B32" s="133"/>
      <c r="C32" s="133"/>
      <c r="D32" s="138"/>
      <c r="E32" s="138"/>
      <c r="F32" s="142"/>
      <c r="G32" s="138"/>
      <c r="H32" s="142"/>
    </row>
    <row r="33" spans="2:8" ht="27" customHeight="1" x14ac:dyDescent="0.25">
      <c r="B33" s="143" t="s">
        <v>184</v>
      </c>
      <c r="C33" s="133"/>
      <c r="D33" s="144" t="e">
        <f>+D15-D31</f>
        <v>#VALUE!</v>
      </c>
      <c r="E33" s="138"/>
      <c r="F33" s="144" t="e">
        <f>+F15-F31</f>
        <v>#VALUE!</v>
      </c>
      <c r="G33" s="138"/>
      <c r="H33" s="144" t="e">
        <f>+H15-H31</f>
        <v>#VALUE!</v>
      </c>
    </row>
    <row r="34" spans="2:8" ht="5.45" customHeight="1" x14ac:dyDescent="0.25">
      <c r="B34" s="133"/>
      <c r="C34" s="133"/>
      <c r="D34" s="144"/>
      <c r="E34" s="138"/>
      <c r="F34" s="144"/>
      <c r="G34" s="138"/>
      <c r="H34" s="144"/>
    </row>
    <row r="35" spans="2:8" ht="27" customHeight="1" x14ac:dyDescent="0.25">
      <c r="B35" s="143" t="s">
        <v>192</v>
      </c>
      <c r="C35" s="133"/>
      <c r="D35" s="144" t="e">
        <f>+D33</f>
        <v>#VALUE!</v>
      </c>
      <c r="E35" s="138"/>
      <c r="F35" s="144" t="e">
        <f>+F33-D33</f>
        <v>#VALUE!</v>
      </c>
      <c r="G35" s="138"/>
      <c r="H35" s="144" t="e">
        <f>+H33-F33</f>
        <v>#VALUE!</v>
      </c>
    </row>
    <row r="36" spans="2:8" ht="15.75" thickBot="1" x14ac:dyDescent="0.3"/>
    <row r="37" spans="2:8" x14ac:dyDescent="0.25">
      <c r="B37" s="351" t="str">
        <f>+SIG!B67</f>
        <v>SAS</v>
      </c>
      <c r="C37" s="349"/>
      <c r="D37" s="352" t="str">
        <f>+SIG!D67</f>
        <v>FOREXIA</v>
      </c>
      <c r="E37" s="349"/>
      <c r="F37" s="351" t="str">
        <f>+SIG!G67</f>
        <v>Date de Saisie :</v>
      </c>
      <c r="G37" s="349"/>
      <c r="H37" s="353" t="str">
        <f>+SIG!J67</f>
        <v>01/01/2020</v>
      </c>
    </row>
    <row r="38" spans="2:8" x14ac:dyDescent="0.25">
      <c r="C38" s="341"/>
      <c r="E38" s="341"/>
      <c r="F38" s="342" t="str">
        <f>+SIG!G68</f>
        <v>N° de Version :</v>
      </c>
      <c r="G38" s="342"/>
      <c r="H38" s="343" t="str">
        <f>+SIG!J68</f>
        <v>1</v>
      </c>
    </row>
  </sheetData>
  <sheetProtection selectLockedCells="1"/>
  <mergeCells count="1">
    <mergeCell ref="B2:B3"/>
  </mergeCells>
  <pageMargins left="0.7" right="0.7" top="0.75" bottom="0.75" header="0.3" footer="0.3"/>
  <pageSetup paperSize="9" orientation="portrait" horizontalDpi="4294967294" verticalDpi="0" r:id="rId1"/>
  <ignoredErrors>
    <ignoredError sqref="H33:H35 H13" evalError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tabColor theme="2" tint="-0.749992370372631"/>
    <pageSetUpPr fitToPage="1"/>
  </sheetPr>
  <dimension ref="B1:J66"/>
  <sheetViews>
    <sheetView showZeros="0" topLeftCell="A58" zoomScaleNormal="100" workbookViewId="0">
      <selection activeCell="L69" sqref="L69"/>
    </sheetView>
  </sheetViews>
  <sheetFormatPr baseColWidth="10" defaultRowHeight="15" x14ac:dyDescent="0.25"/>
  <cols>
    <col min="1" max="1" width="1" customWidth="1"/>
    <col min="2" max="2" width="37.7109375" customWidth="1"/>
    <col min="3" max="3" width="1.140625" customWidth="1"/>
    <col min="4" max="4" width="17.85546875" customWidth="1"/>
    <col min="5" max="5" width="0.7109375" customWidth="1"/>
    <col min="6" max="6" width="17.7109375" customWidth="1"/>
    <col min="7" max="7" width="0.85546875" customWidth="1"/>
    <col min="8" max="8" width="17.7109375" customWidth="1"/>
    <col min="9" max="9" width="1.140625" customWidth="1"/>
    <col min="10" max="10" width="17.7109375" customWidth="1"/>
  </cols>
  <sheetData>
    <row r="1" spans="2:10" ht="4.1500000000000004" customHeight="1" x14ac:dyDescent="0.25"/>
    <row r="2" spans="2:10" ht="31.15" customHeight="1" x14ac:dyDescent="0.3">
      <c r="B2" s="745" t="s">
        <v>193</v>
      </c>
      <c r="C2" s="746"/>
      <c r="D2" s="746"/>
      <c r="E2" s="746"/>
      <c r="F2" s="746"/>
      <c r="G2" s="746"/>
      <c r="H2" s="746"/>
      <c r="I2" s="746"/>
      <c r="J2" s="746"/>
    </row>
    <row r="3" spans="2:10" ht="4.9000000000000004" customHeight="1" x14ac:dyDescent="0.25">
      <c r="B3" s="4"/>
      <c r="C3" s="4"/>
      <c r="D3" s="4"/>
      <c r="E3" s="4"/>
      <c r="F3" s="150"/>
      <c r="G3" s="4"/>
      <c r="H3" s="4"/>
      <c r="I3" s="4"/>
      <c r="J3" s="4"/>
    </row>
    <row r="4" spans="2:10" ht="24" customHeight="1" x14ac:dyDescent="0.25">
      <c r="B4" s="313" t="s">
        <v>194</v>
      </c>
      <c r="C4" s="121"/>
      <c r="D4" s="311" t="s">
        <v>195</v>
      </c>
      <c r="E4" s="165"/>
      <c r="F4" s="286" t="s">
        <v>2</v>
      </c>
      <c r="G4" s="166"/>
      <c r="H4" s="307" t="s">
        <v>3</v>
      </c>
      <c r="I4" s="166"/>
      <c r="J4" s="287" t="s">
        <v>4</v>
      </c>
    </row>
    <row r="5" spans="2:10" ht="6.6" customHeight="1" x14ac:dyDescent="0.25">
      <c r="B5" s="167"/>
      <c r="C5" s="4"/>
      <c r="D5" s="4"/>
      <c r="E5" s="4"/>
      <c r="F5" s="4"/>
      <c r="G5" s="4"/>
      <c r="H5" s="4"/>
      <c r="I5" s="4"/>
      <c r="J5" s="4"/>
    </row>
    <row r="6" spans="2:10" ht="14.45" customHeight="1" x14ac:dyDescent="0.25">
      <c r="B6" s="310" t="s">
        <v>415</v>
      </c>
      <c r="C6" s="147"/>
      <c r="D6" s="362"/>
      <c r="E6" s="152"/>
      <c r="F6" s="334"/>
      <c r="G6" s="320"/>
      <c r="H6" s="334"/>
      <c r="I6" s="320"/>
      <c r="J6" s="334"/>
    </row>
    <row r="7" spans="2:10" x14ac:dyDescent="0.25">
      <c r="B7" s="121" t="str">
        <f>+Bilan!B6</f>
        <v>Frais d'Etablissement</v>
      </c>
      <c r="C7" s="147"/>
      <c r="D7" s="155">
        <f>+Investaxes!D5+Investaxes!Y5</f>
        <v>23123</v>
      </c>
      <c r="E7" s="152"/>
      <c r="F7" s="321" t="str">
        <f>+Investaxes!D5</f>
        <v>23123</v>
      </c>
      <c r="G7" s="320"/>
      <c r="H7" s="321" t="str">
        <f>+Investaxes!D29</f>
        <v>56546</v>
      </c>
      <c r="I7" s="320"/>
      <c r="J7" s="321" t="str">
        <f>+Investaxes!D53</f>
        <v>87979</v>
      </c>
    </row>
    <row r="8" spans="2:10" x14ac:dyDescent="0.25">
      <c r="B8" s="121" t="str">
        <f>+Bilan!B7</f>
        <v>Fonds de Commerce / Droit au bail</v>
      </c>
      <c r="C8" s="152"/>
      <c r="D8" s="155">
        <f>+Investaxes!D6+Investaxes!Y6</f>
        <v>13123</v>
      </c>
      <c r="E8" s="156"/>
      <c r="F8" s="321" t="str">
        <f>+Investaxes!D6</f>
        <v>13123</v>
      </c>
      <c r="G8" s="335"/>
      <c r="H8" s="321" t="str">
        <f>+Investaxes!D30</f>
        <v>645654</v>
      </c>
      <c r="I8" s="335"/>
      <c r="J8" s="321" t="str">
        <f>+Investaxes!D54</f>
        <v>9879</v>
      </c>
    </row>
    <row r="9" spans="2:10" x14ac:dyDescent="0.25">
      <c r="B9" s="121" t="str">
        <f>+Bilan!B8</f>
        <v>Autres Immobilisations Incorporelles</v>
      </c>
      <c r="C9" s="152"/>
      <c r="D9" s="155">
        <f>+Investaxes!D7+Investaxes!Y7</f>
        <v>12321</v>
      </c>
      <c r="E9" s="156"/>
      <c r="F9" s="321" t="str">
        <f>+Investaxes!D7</f>
        <v>12321</v>
      </c>
      <c r="G9" s="335"/>
      <c r="H9" s="321" t="str">
        <f>+Investaxes!D31</f>
        <v>54654</v>
      </c>
      <c r="I9" s="335"/>
      <c r="J9" s="321" t="str">
        <f>+Investaxes!D55</f>
        <v>78978</v>
      </c>
    </row>
    <row r="10" spans="2:10" x14ac:dyDescent="0.25">
      <c r="B10" s="319" t="str">
        <f>+Bilan!B10</f>
        <v>Terrains</v>
      </c>
      <c r="C10" s="152"/>
      <c r="D10" s="155">
        <f>+Investaxes!D10+Investaxes!Y10</f>
        <v>2121</v>
      </c>
      <c r="E10" s="156"/>
      <c r="F10" s="326" t="str">
        <f>+Investaxes!D10</f>
        <v>2121</v>
      </c>
      <c r="G10" s="335"/>
      <c r="H10" s="326" t="str">
        <f>+Investaxes!D34</f>
        <v>546546</v>
      </c>
      <c r="I10" s="335"/>
      <c r="J10" s="326" t="str">
        <f>+Investaxes!D58</f>
        <v>978987</v>
      </c>
    </row>
    <row r="11" spans="2:10" x14ac:dyDescent="0.25">
      <c r="B11" s="319" t="str">
        <f>+Bilan!B11</f>
        <v>Constructions</v>
      </c>
      <c r="C11" s="152"/>
      <c r="D11" s="155">
        <f>+Investaxes!D11+Investaxes!Y11</f>
        <v>3123</v>
      </c>
      <c r="E11" s="156"/>
      <c r="F11" s="326" t="str">
        <f>+Investaxes!D11</f>
        <v>3123</v>
      </c>
      <c r="G11" s="335"/>
      <c r="H11" s="326" t="str">
        <f>+Investaxes!D35</f>
        <v>65465</v>
      </c>
      <c r="I11" s="335"/>
      <c r="J11" s="326" t="str">
        <f>+Investaxes!D59</f>
        <v>87987</v>
      </c>
    </row>
    <row r="12" spans="2:10" x14ac:dyDescent="0.25">
      <c r="B12" s="319" t="str">
        <f>+Bilan!B12</f>
        <v>Installations générales &amp; agencements</v>
      </c>
      <c r="C12" s="152"/>
      <c r="D12" s="155">
        <f>+Investaxes!D12+Investaxes!Y12</f>
        <v>2321</v>
      </c>
      <c r="E12" s="156"/>
      <c r="F12" s="326" t="str">
        <f>+Investaxes!D12</f>
        <v>2321</v>
      </c>
      <c r="G12" s="335"/>
      <c r="H12" s="326" t="str">
        <f>+Investaxes!D36</f>
        <v>456546</v>
      </c>
      <c r="I12" s="335"/>
      <c r="J12" s="326" t="str">
        <f>+Investaxes!D60</f>
        <v>978978</v>
      </c>
    </row>
    <row r="13" spans="2:10" x14ac:dyDescent="0.25">
      <c r="B13" s="319" t="str">
        <f>+Bilan!B13</f>
        <v>Matériel &amp; outillage 1</v>
      </c>
      <c r="C13" s="152"/>
      <c r="D13" s="155">
        <f>+Investaxes!D13+Investaxes!Y13</f>
        <v>3213</v>
      </c>
      <c r="E13" s="156"/>
      <c r="F13" s="326" t="str">
        <f>+Investaxes!D13</f>
        <v>3213</v>
      </c>
      <c r="G13" s="335"/>
      <c r="H13" s="326" t="str">
        <f>+Investaxes!D37</f>
        <v>455654</v>
      </c>
      <c r="I13" s="335"/>
      <c r="J13" s="326" t="str">
        <f>+Investaxes!D61</f>
        <v>978987</v>
      </c>
    </row>
    <row r="14" spans="2:10" x14ac:dyDescent="0.25">
      <c r="B14" s="319" t="str">
        <f>+Bilan!B14</f>
        <v>Matériel &amp; outillage 2</v>
      </c>
      <c r="C14" s="152"/>
      <c r="D14" s="155">
        <f>+Investaxes!D14+Investaxes!Y14</f>
        <v>12321</v>
      </c>
      <c r="E14" s="156"/>
      <c r="F14" s="326" t="str">
        <f>+Investaxes!D14</f>
        <v>12321</v>
      </c>
      <c r="G14" s="335"/>
      <c r="H14" s="326" t="str">
        <f>+Investaxes!D38</f>
        <v>54654</v>
      </c>
      <c r="I14" s="335"/>
      <c r="J14" s="326" t="str">
        <f>+Investaxes!D62</f>
        <v>88987</v>
      </c>
    </row>
    <row r="15" spans="2:10" x14ac:dyDescent="0.25">
      <c r="B15" s="319" t="str">
        <f>+Bilan!B15</f>
        <v>Matériel de Transport</v>
      </c>
      <c r="C15" s="152"/>
      <c r="D15" s="155">
        <f>+Investaxes!D15+Investaxes!Y15</f>
        <v>2132</v>
      </c>
      <c r="E15" s="156"/>
      <c r="F15" s="326" t="str">
        <f>+Investaxes!D15</f>
        <v>2132</v>
      </c>
      <c r="G15" s="335"/>
      <c r="H15" s="326" t="str">
        <f>+Investaxes!D39</f>
        <v>54645</v>
      </c>
      <c r="I15" s="335"/>
      <c r="J15" s="326" t="str">
        <f>+Investaxes!D63</f>
        <v>87978</v>
      </c>
    </row>
    <row r="16" spans="2:10" x14ac:dyDescent="0.25">
      <c r="B16" s="319" t="str">
        <f>+Bilan!B16</f>
        <v>Matériel de Bureau</v>
      </c>
      <c r="C16" s="152"/>
      <c r="D16" s="155">
        <f>+Investaxes!D16+Investaxes!Y16</f>
        <v>12312</v>
      </c>
      <c r="E16" s="156"/>
      <c r="F16" s="326" t="str">
        <f>+Investaxes!D16</f>
        <v>12312</v>
      </c>
      <c r="G16" s="335"/>
      <c r="H16" s="326" t="str">
        <f>+Investaxes!D40</f>
        <v>456546</v>
      </c>
      <c r="I16" s="335"/>
      <c r="J16" s="326" t="str">
        <f>+Investaxes!D64</f>
        <v>79879</v>
      </c>
    </row>
    <row r="17" spans="2:10" x14ac:dyDescent="0.25">
      <c r="B17" s="319" t="str">
        <f>+Bilan!B17</f>
        <v>Matériel Informatique</v>
      </c>
      <c r="C17" s="152"/>
      <c r="D17" s="155">
        <f>+Investaxes!D17+Investaxes!Y17</f>
        <v>321321</v>
      </c>
      <c r="E17" s="156"/>
      <c r="F17" s="326" t="str">
        <f>+Investaxes!D17</f>
        <v>321321</v>
      </c>
      <c r="G17" s="335"/>
      <c r="H17" s="326" t="str">
        <f>+Investaxes!D41</f>
        <v>546</v>
      </c>
      <c r="I17" s="335"/>
      <c r="J17" s="326" t="str">
        <f>+Investaxes!D65</f>
        <v>78987</v>
      </c>
    </row>
    <row r="18" spans="2:10" x14ac:dyDescent="0.25">
      <c r="B18" s="319" t="str">
        <f>+Bilan!B18</f>
        <v>Mobilier</v>
      </c>
      <c r="C18" s="152"/>
      <c r="D18" s="155">
        <f>+Investaxes!D18+Investaxes!Y18</f>
        <v>213213</v>
      </c>
      <c r="E18" s="156"/>
      <c r="F18" s="326" t="str">
        <f>+Investaxes!D18</f>
        <v>213213</v>
      </c>
      <c r="G18" s="335"/>
      <c r="H18" s="326" t="str">
        <f>+Investaxes!D42</f>
        <v>56546</v>
      </c>
      <c r="I18" s="335"/>
      <c r="J18" s="326" t="str">
        <f>+Investaxes!D66</f>
        <v>9789</v>
      </c>
    </row>
    <row r="19" spans="2:10" x14ac:dyDescent="0.25">
      <c r="B19" s="319" t="str">
        <f>+Bilan!B19</f>
        <v>Autre Immobilisations Corporelles</v>
      </c>
      <c r="C19" s="152"/>
      <c r="D19" s="155">
        <f>+Investaxes!D19+Investaxes!Y19</f>
        <v>123213</v>
      </c>
      <c r="E19" s="156"/>
      <c r="F19" s="326" t="str">
        <f>+Investaxes!D19</f>
        <v>123213</v>
      </c>
      <c r="G19" s="335"/>
      <c r="H19" s="326" t="str">
        <f>+Investaxes!D43</f>
        <v>45654</v>
      </c>
      <c r="I19" s="335"/>
      <c r="J19" s="326" t="str">
        <f>+Investaxes!D67</f>
        <v>78987</v>
      </c>
    </row>
    <row r="20" spans="2:10" x14ac:dyDescent="0.25">
      <c r="B20" s="319" t="str">
        <f>+Investaxes!C22</f>
        <v>Participation Capital autres Sociétés</v>
      </c>
      <c r="C20" s="152"/>
      <c r="D20" s="155">
        <f>+Investaxes!D22+Investaxes!Y22</f>
        <v>312321</v>
      </c>
      <c r="E20" s="156"/>
      <c r="F20" s="326" t="str">
        <f>+Investaxes!D22</f>
        <v>312321</v>
      </c>
      <c r="G20" s="335"/>
      <c r="H20" s="326" t="str">
        <f>+Investaxes!D46</f>
        <v>645</v>
      </c>
      <c r="I20" s="335"/>
      <c r="J20" s="326" t="str">
        <f>+Investaxes!D70</f>
        <v>89879</v>
      </c>
    </row>
    <row r="21" spans="2:10" x14ac:dyDescent="0.25">
      <c r="B21" s="319" t="str">
        <f>+Investaxes!C23</f>
        <v>Dépôts &amp; Cautionnements</v>
      </c>
      <c r="C21" s="152"/>
      <c r="D21" s="155">
        <f>+Investaxes!D23+Investaxes!Y23</f>
        <v>21321</v>
      </c>
      <c r="E21" s="156"/>
      <c r="F21" s="326" t="str">
        <f>+Investaxes!D23</f>
        <v>21321</v>
      </c>
      <c r="G21" s="335"/>
      <c r="H21" s="326" t="str">
        <f>+Investaxes!D47</f>
        <v>456</v>
      </c>
      <c r="I21" s="335"/>
      <c r="J21" s="326" t="str">
        <f>+Investaxes!D71</f>
        <v>879</v>
      </c>
    </row>
    <row r="22" spans="2:10" x14ac:dyDescent="0.25">
      <c r="B22" s="319" t="str">
        <f>+Investaxes!C24</f>
        <v>Autres Immobilisations Financières</v>
      </c>
      <c r="C22" s="152"/>
      <c r="D22" s="155">
        <f>+Investaxes!D24+Investaxes!Y24</f>
        <v>23213</v>
      </c>
      <c r="E22" s="156"/>
      <c r="F22" s="326" t="str">
        <f>+Investaxes!D24</f>
        <v>23213</v>
      </c>
      <c r="G22" s="335"/>
      <c r="H22" s="326" t="str">
        <f>+Investaxes!D48</f>
        <v>6456</v>
      </c>
      <c r="I22" s="335"/>
      <c r="J22" s="326" t="str">
        <f>+Investaxes!D72</f>
        <v>7978</v>
      </c>
    </row>
    <row r="23" spans="2:10" ht="15.75" x14ac:dyDescent="0.25">
      <c r="B23" s="318" t="s">
        <v>196</v>
      </c>
      <c r="C23" s="152"/>
      <c r="D23" s="363">
        <f>SUM(D7:D22)</f>
        <v>1100712</v>
      </c>
      <c r="E23" s="131"/>
      <c r="F23" s="317">
        <f>SUM(F7:F22)</f>
        <v>0</v>
      </c>
      <c r="G23" s="125"/>
      <c r="H23" s="317">
        <f>SUM(H7:H22)</f>
        <v>0</v>
      </c>
      <c r="I23" s="194"/>
      <c r="J23" s="317">
        <f>SUM(J7:J22)</f>
        <v>0</v>
      </c>
    </row>
    <row r="24" spans="2:10" ht="6.6" customHeight="1" x14ac:dyDescent="0.25">
      <c r="B24" s="148"/>
      <c r="C24" s="147"/>
      <c r="D24" s="363"/>
      <c r="E24" s="152"/>
      <c r="F24" s="157"/>
      <c r="G24" s="125"/>
      <c r="H24" s="157"/>
      <c r="I24" s="125"/>
      <c r="J24" s="157"/>
    </row>
    <row r="25" spans="2:10" x14ac:dyDescent="0.25">
      <c r="B25" s="310" t="s">
        <v>197</v>
      </c>
      <c r="C25" s="147"/>
      <c r="D25" s="363"/>
      <c r="E25" s="152"/>
      <c r="F25" s="157"/>
      <c r="G25" s="125"/>
      <c r="H25" s="157"/>
      <c r="I25" s="125"/>
      <c r="J25" s="157"/>
    </row>
    <row r="26" spans="2:10" ht="5.45" customHeight="1" x14ac:dyDescent="0.25">
      <c r="B26" s="148"/>
      <c r="C26" s="147"/>
      <c r="D26" s="363"/>
      <c r="E26" s="152"/>
      <c r="F26" s="157"/>
      <c r="G26" s="125"/>
      <c r="H26" s="157"/>
      <c r="I26" s="125"/>
      <c r="J26" s="157"/>
    </row>
    <row r="27" spans="2:10" x14ac:dyDescent="0.25">
      <c r="B27" s="310" t="s">
        <v>198</v>
      </c>
      <c r="C27" s="147"/>
      <c r="D27" s="155" t="e">
        <f>+Plantres!D23:F35</f>
        <v>#VALUE!</v>
      </c>
      <c r="E27" s="152"/>
      <c r="F27" s="155" t="e">
        <f>+BFR!D35</f>
        <v>#VALUE!</v>
      </c>
      <c r="G27" s="153"/>
      <c r="H27" s="155" t="e">
        <f>+BFR!F35</f>
        <v>#VALUE!</v>
      </c>
      <c r="I27" s="153"/>
      <c r="J27" s="155" t="e">
        <f>+BFR!H35</f>
        <v>#VALUE!</v>
      </c>
    </row>
    <row r="28" spans="2:10" ht="5.45" customHeight="1" x14ac:dyDescent="0.25">
      <c r="B28" s="148"/>
      <c r="C28" s="147"/>
      <c r="D28" s="155"/>
      <c r="E28" s="152"/>
      <c r="F28" s="154"/>
      <c r="G28" s="153"/>
      <c r="H28" s="154"/>
      <c r="I28" s="153"/>
      <c r="J28" s="154"/>
    </row>
    <row r="29" spans="2:10" x14ac:dyDescent="0.25">
      <c r="B29" s="310" t="s">
        <v>416</v>
      </c>
      <c r="C29" s="147"/>
      <c r="D29" s="155"/>
      <c r="E29" s="152"/>
      <c r="F29" s="326">
        <f>+Finance!D59</f>
        <v>0</v>
      </c>
      <c r="G29" s="327"/>
      <c r="H29" s="326">
        <f>+Finance!D60</f>
        <v>0</v>
      </c>
      <c r="I29" s="327"/>
      <c r="J29" s="326">
        <f>+Finance!D61</f>
        <v>0</v>
      </c>
    </row>
    <row r="30" spans="2:10" ht="13.9" customHeight="1" x14ac:dyDescent="0.25">
      <c r="B30" s="148"/>
      <c r="C30" s="147"/>
      <c r="D30" s="364"/>
      <c r="E30" s="152"/>
      <c r="F30" s="158"/>
      <c r="G30" s="153"/>
      <c r="H30" s="158"/>
      <c r="I30" s="153"/>
      <c r="J30" s="158"/>
    </row>
    <row r="31" spans="2:10" ht="6" customHeight="1" thickBot="1" x14ac:dyDescent="0.3">
      <c r="B31" s="148"/>
      <c r="C31" s="147"/>
      <c r="D31" s="123"/>
      <c r="E31" s="152"/>
      <c r="F31" s="123"/>
      <c r="G31" s="153"/>
      <c r="H31" s="123"/>
      <c r="I31" s="153"/>
      <c r="J31" s="123"/>
    </row>
    <row r="32" spans="2:10" ht="24" customHeight="1" thickBot="1" x14ac:dyDescent="0.3">
      <c r="B32" s="314" t="s">
        <v>199</v>
      </c>
      <c r="C32" s="161"/>
      <c r="D32" s="162" t="e">
        <f>SUM(D23:D30)</f>
        <v>#VALUE!</v>
      </c>
      <c r="E32" s="163"/>
      <c r="F32" s="316" t="e">
        <f>SUM(F23:F30)</f>
        <v>#VALUE!</v>
      </c>
      <c r="G32" s="128"/>
      <c r="H32" s="316" t="e">
        <f>SUM(H23:H30)</f>
        <v>#VALUE!</v>
      </c>
      <c r="I32" s="128"/>
      <c r="J32" s="316" t="e">
        <f>SUM(J23:J30)</f>
        <v>#VALUE!</v>
      </c>
    </row>
    <row r="33" spans="2:10" ht="6" customHeight="1" x14ac:dyDescent="0.25">
      <c r="B33" s="161"/>
      <c r="C33" s="161"/>
      <c r="D33" s="164"/>
      <c r="E33" s="163"/>
      <c r="F33" s="164"/>
      <c r="G33" s="164"/>
      <c r="H33" s="164"/>
      <c r="I33" s="164"/>
      <c r="J33" s="164"/>
    </row>
    <row r="34" spans="2:10" ht="24" customHeight="1" x14ac:dyDescent="0.25">
      <c r="B34" s="312" t="s">
        <v>200</v>
      </c>
      <c r="C34" s="126"/>
      <c r="D34" s="311" t="s">
        <v>195</v>
      </c>
      <c r="E34" s="165"/>
      <c r="F34" s="286" t="s">
        <v>2</v>
      </c>
      <c r="G34" s="166"/>
      <c r="H34" s="307" t="s">
        <v>3</v>
      </c>
      <c r="I34" s="166"/>
      <c r="J34" s="287" t="s">
        <v>4</v>
      </c>
    </row>
    <row r="35" spans="2:10" ht="4.9000000000000004" customHeight="1" x14ac:dyDescent="0.25">
      <c r="B35" s="148"/>
      <c r="C35" s="147"/>
      <c r="D35" s="159"/>
      <c r="E35" s="152"/>
      <c r="F35" s="159"/>
      <c r="G35" s="159"/>
      <c r="H35" s="159"/>
      <c r="I35" s="159"/>
      <c r="J35" s="159"/>
    </row>
    <row r="36" spans="2:10" ht="5.45" customHeight="1" x14ac:dyDescent="0.25">
      <c r="B36" s="148"/>
      <c r="C36" s="147"/>
      <c r="D36" s="151"/>
      <c r="E36" s="152"/>
      <c r="F36" s="151"/>
      <c r="G36" s="153"/>
      <c r="H36" s="151"/>
      <c r="I36" s="153"/>
      <c r="J36" s="151"/>
    </row>
    <row r="37" spans="2:10" x14ac:dyDescent="0.25">
      <c r="B37" s="148" t="str">
        <f>+Bilan!H6</f>
        <v>Capital Social</v>
      </c>
      <c r="C37" s="147"/>
      <c r="D37" s="155">
        <f>+Finance!N5</f>
        <v>0</v>
      </c>
      <c r="E37" s="152"/>
      <c r="F37" s="326">
        <f>+Finance!N5+Finance!O5</f>
        <v>0</v>
      </c>
      <c r="G37" s="327"/>
      <c r="H37" s="326">
        <f>+Finance!N20+Finance!O20</f>
        <v>0</v>
      </c>
      <c r="I37" s="327"/>
      <c r="J37" s="326">
        <f>+Finance!N35+Finance!O35</f>
        <v>0</v>
      </c>
    </row>
    <row r="38" spans="2:10" ht="5.45" customHeight="1" x14ac:dyDescent="0.25">
      <c r="B38" s="148"/>
      <c r="C38" s="147"/>
      <c r="D38" s="155"/>
      <c r="E38" s="152"/>
      <c r="F38" s="321"/>
      <c r="G38" s="320"/>
      <c r="H38" s="321"/>
      <c r="I38" s="320"/>
      <c r="J38" s="321"/>
    </row>
    <row r="39" spans="2:10" x14ac:dyDescent="0.25">
      <c r="B39" s="148" t="s">
        <v>201</v>
      </c>
      <c r="C39" s="147"/>
      <c r="D39" s="155">
        <v>0</v>
      </c>
      <c r="E39" s="152"/>
      <c r="F39" s="326" t="e">
        <f>+SIG!D65</f>
        <v>#VALUE!</v>
      </c>
      <c r="G39" s="327"/>
      <c r="H39" s="326" t="e">
        <f>+SIG!G65</f>
        <v>#VALUE!</v>
      </c>
      <c r="I39" s="327"/>
      <c r="J39" s="326" t="e">
        <f>+SIG!J65</f>
        <v>#VALUE!</v>
      </c>
    </row>
    <row r="40" spans="2:10" ht="5.45" customHeight="1" x14ac:dyDescent="0.25">
      <c r="B40" s="148"/>
      <c r="C40" s="147"/>
      <c r="D40" s="155"/>
      <c r="E40" s="152"/>
      <c r="F40" s="321"/>
      <c r="G40" s="320"/>
      <c r="H40" s="321"/>
      <c r="I40" s="320"/>
      <c r="J40" s="321"/>
    </row>
    <row r="41" spans="2:10" x14ac:dyDescent="0.25">
      <c r="B41" s="148" t="s">
        <v>203</v>
      </c>
      <c r="C41" s="147"/>
      <c r="D41" s="155">
        <f>+Investaxes!AB99</f>
        <v>0</v>
      </c>
      <c r="E41" s="152"/>
      <c r="F41" s="326">
        <f>+Investaxes!AB99</f>
        <v>0</v>
      </c>
      <c r="G41" s="327"/>
      <c r="H41" s="326">
        <f>+Investaxes!AC99</f>
        <v>0</v>
      </c>
      <c r="I41" s="327"/>
      <c r="J41" s="326">
        <f>+Investaxes!AD99</f>
        <v>0</v>
      </c>
    </row>
    <row r="42" spans="2:10" ht="4.1500000000000004" customHeight="1" x14ac:dyDescent="0.25">
      <c r="B42" s="148"/>
      <c r="C42" s="147"/>
      <c r="D42" s="155"/>
      <c r="E42" s="152"/>
      <c r="F42" s="321"/>
      <c r="G42" s="320"/>
      <c r="H42" s="321"/>
      <c r="I42" s="320"/>
      <c r="J42" s="321"/>
    </row>
    <row r="43" spans="2:10" x14ac:dyDescent="0.25">
      <c r="B43" s="148" t="str">
        <f>+Bilan!H13</f>
        <v>Compte Courant d'Associé</v>
      </c>
      <c r="C43" s="147"/>
      <c r="D43" s="155">
        <f>+Finance!P5+Finance!Q5</f>
        <v>0</v>
      </c>
      <c r="E43" s="152"/>
      <c r="F43" s="326">
        <f>+Finance!P5+Finance!Q5</f>
        <v>0</v>
      </c>
      <c r="G43" s="327"/>
      <c r="H43" s="326">
        <f>+Finance!P20+Finance!Q20</f>
        <v>0</v>
      </c>
      <c r="I43" s="327"/>
      <c r="J43" s="326">
        <f>+Finance!P35+Finance!Q35</f>
        <v>0</v>
      </c>
    </row>
    <row r="44" spans="2:10" ht="4.9000000000000004" customHeight="1" x14ac:dyDescent="0.25">
      <c r="B44" s="148"/>
      <c r="C44" s="147"/>
      <c r="D44" s="155"/>
      <c r="E44" s="152"/>
      <c r="F44" s="321"/>
      <c r="G44" s="320"/>
      <c r="H44" s="321"/>
      <c r="I44" s="320"/>
      <c r="J44" s="321"/>
    </row>
    <row r="45" spans="2:10" x14ac:dyDescent="0.25">
      <c r="B45" s="148" t="s">
        <v>202</v>
      </c>
      <c r="C45" s="147"/>
      <c r="D45" s="155"/>
      <c r="E45" s="152"/>
      <c r="F45" s="321"/>
      <c r="G45" s="320"/>
      <c r="H45" s="321"/>
      <c r="I45" s="320"/>
      <c r="J45" s="321"/>
    </row>
    <row r="46" spans="2:10" x14ac:dyDescent="0.25">
      <c r="B46" s="309" t="str">
        <f>+Bilan!H18</f>
        <v>Emprunt n°1</v>
      </c>
      <c r="C46" s="147"/>
      <c r="D46" s="155">
        <f>+Finance!C4</f>
        <v>0</v>
      </c>
      <c r="E46" s="152"/>
      <c r="F46" s="326">
        <f>+Finance!C4</f>
        <v>0</v>
      </c>
      <c r="G46" s="327"/>
      <c r="H46" s="326"/>
      <c r="I46" s="327"/>
      <c r="J46" s="326">
        <v>0</v>
      </c>
    </row>
    <row r="47" spans="2:10" x14ac:dyDescent="0.25">
      <c r="B47" s="309" t="str">
        <f>+Bilan!H19</f>
        <v>Emprunt n°2</v>
      </c>
      <c r="C47" s="147"/>
      <c r="D47" s="155">
        <f>+Finance!H4</f>
        <v>0</v>
      </c>
      <c r="E47" s="152"/>
      <c r="F47" s="326">
        <f>+Finance!H4</f>
        <v>0</v>
      </c>
      <c r="G47" s="327"/>
      <c r="H47" s="326"/>
      <c r="I47" s="327"/>
      <c r="J47" s="326"/>
    </row>
    <row r="48" spans="2:10" x14ac:dyDescent="0.25">
      <c r="B48" s="309" t="str">
        <f>+Bilan!H20</f>
        <v>Emprunt n°3</v>
      </c>
      <c r="C48" s="147"/>
      <c r="D48" s="155"/>
      <c r="E48" s="152"/>
      <c r="F48" s="326"/>
      <c r="G48" s="327"/>
      <c r="H48" s="326">
        <f>+Finance!C19</f>
        <v>0</v>
      </c>
      <c r="I48" s="327"/>
      <c r="J48" s="326"/>
    </row>
    <row r="49" spans="2:10" x14ac:dyDescent="0.25">
      <c r="B49" s="309" t="str">
        <f>+Bilan!H21</f>
        <v>Emprunt n°4</v>
      </c>
      <c r="C49" s="147"/>
      <c r="D49" s="155"/>
      <c r="E49" s="152"/>
      <c r="F49" s="326"/>
      <c r="G49" s="327"/>
      <c r="H49" s="326">
        <f>+Finance!H19</f>
        <v>0</v>
      </c>
      <c r="I49" s="327"/>
      <c r="J49" s="326"/>
    </row>
    <row r="50" spans="2:10" x14ac:dyDescent="0.25">
      <c r="B50" s="309" t="str">
        <f>+Bilan!H22</f>
        <v>Emprunt n°5</v>
      </c>
      <c r="C50" s="147"/>
      <c r="D50" s="155"/>
      <c r="E50" s="152"/>
      <c r="F50" s="326"/>
      <c r="G50" s="327"/>
      <c r="H50" s="326"/>
      <c r="I50" s="327"/>
      <c r="J50" s="326">
        <f>+Finance!C34</f>
        <v>0</v>
      </c>
    </row>
    <row r="51" spans="2:10" x14ac:dyDescent="0.25">
      <c r="B51" s="309" t="str">
        <f>+Bilan!H23</f>
        <v>Emprunt n°6</v>
      </c>
      <c r="C51" s="147"/>
      <c r="D51" s="155"/>
      <c r="E51" s="152"/>
      <c r="F51" s="326"/>
      <c r="G51" s="327"/>
      <c r="H51" s="326"/>
      <c r="I51" s="327"/>
      <c r="J51" s="326">
        <f>+Finance!H34</f>
        <v>0</v>
      </c>
    </row>
    <row r="52" spans="2:10" x14ac:dyDescent="0.25">
      <c r="B52" s="148" t="s">
        <v>9</v>
      </c>
      <c r="C52" s="147"/>
      <c r="D52" s="155"/>
      <c r="E52" s="152"/>
      <c r="F52" s="326"/>
      <c r="G52" s="327"/>
      <c r="H52" s="326"/>
      <c r="I52" s="327"/>
      <c r="J52" s="326"/>
    </row>
    <row r="53" spans="2:10" ht="4.9000000000000004" customHeight="1" x14ac:dyDescent="0.25">
      <c r="B53" s="148" t="s">
        <v>9</v>
      </c>
      <c r="C53" s="147"/>
      <c r="D53" s="155"/>
      <c r="E53" s="152"/>
      <c r="F53" s="321"/>
      <c r="G53" s="320"/>
      <c r="H53" s="321"/>
      <c r="I53" s="320"/>
      <c r="J53" s="321"/>
    </row>
    <row r="54" spans="2:10" x14ac:dyDescent="0.25">
      <c r="C54" s="147"/>
      <c r="D54" s="155"/>
      <c r="E54" s="152"/>
      <c r="F54" s="321"/>
      <c r="G54" s="320"/>
      <c r="H54" s="321"/>
      <c r="I54" s="320"/>
      <c r="J54" s="321"/>
    </row>
    <row r="55" spans="2:10" x14ac:dyDescent="0.25">
      <c r="B55" s="148" t="s">
        <v>204</v>
      </c>
      <c r="C55" s="147"/>
      <c r="D55" s="155"/>
      <c r="E55" s="152"/>
      <c r="F55" s="321"/>
      <c r="G55" s="320"/>
      <c r="H55" s="321"/>
      <c r="I55" s="320"/>
      <c r="J55" s="321"/>
    </row>
    <row r="56" spans="2:10" x14ac:dyDescent="0.25">
      <c r="B56" s="148"/>
      <c r="C56" s="147"/>
      <c r="D56" s="155"/>
      <c r="E56" s="152"/>
      <c r="F56" s="321"/>
      <c r="G56" s="320"/>
      <c r="H56" s="321"/>
      <c r="I56" s="320"/>
      <c r="J56" s="321"/>
    </row>
    <row r="57" spans="2:10" x14ac:dyDescent="0.25">
      <c r="B57" s="148"/>
      <c r="C57" s="147"/>
      <c r="D57" s="364"/>
      <c r="E57" s="152"/>
      <c r="F57" s="322"/>
      <c r="G57" s="320"/>
      <c r="H57" s="322"/>
      <c r="I57" s="320"/>
      <c r="J57" s="322"/>
    </row>
    <row r="58" spans="2:10" ht="4.9000000000000004" customHeight="1" thickBot="1" x14ac:dyDescent="0.3">
      <c r="B58" s="167"/>
      <c r="C58" s="4"/>
      <c r="D58" s="160"/>
      <c r="E58" s="124"/>
      <c r="F58" s="160"/>
      <c r="G58" s="160"/>
      <c r="H58" s="160"/>
      <c r="I58" s="160"/>
      <c r="J58" s="160"/>
    </row>
    <row r="59" spans="2:10" ht="24" customHeight="1" thickBot="1" x14ac:dyDescent="0.3">
      <c r="B59" s="315" t="s">
        <v>205</v>
      </c>
      <c r="C59" s="161"/>
      <c r="D59" s="162">
        <f>SUM(D36:D57)</f>
        <v>0</v>
      </c>
      <c r="E59" s="163"/>
      <c r="F59" s="316" t="e">
        <f>SUM(F36:F57)</f>
        <v>#VALUE!</v>
      </c>
      <c r="G59" s="276"/>
      <c r="H59" s="316" t="e">
        <f>SUM(H36:H57)</f>
        <v>#VALUE!</v>
      </c>
      <c r="I59" s="276"/>
      <c r="J59" s="316" t="e">
        <f>SUM(J36:J57)</f>
        <v>#VALUE!</v>
      </c>
    </row>
    <row r="60" spans="2:10" ht="7.15" customHeight="1" x14ac:dyDescent="0.25">
      <c r="B60" s="4"/>
      <c r="C60" s="4"/>
      <c r="D60" s="4"/>
      <c r="E60" s="4"/>
      <c r="F60" s="291"/>
      <c r="G60" s="291"/>
      <c r="H60" s="291"/>
      <c r="I60" s="291"/>
      <c r="J60" s="291"/>
    </row>
    <row r="61" spans="2:10" ht="21" customHeight="1" x14ac:dyDescent="0.3">
      <c r="B61" s="323" t="s">
        <v>206</v>
      </c>
      <c r="C61" s="324"/>
      <c r="D61" s="388"/>
      <c r="E61" s="324"/>
      <c r="F61" s="325" t="e">
        <f>+F59-F32</f>
        <v>#VALUE!</v>
      </c>
      <c r="G61" s="325"/>
      <c r="H61" s="325" t="e">
        <f>+H59-H32</f>
        <v>#VALUE!</v>
      </c>
      <c r="I61" s="325"/>
      <c r="J61" s="325" t="e">
        <f>+J59-J32</f>
        <v>#VALUE!</v>
      </c>
    </row>
    <row r="62" spans="2:10" ht="5.45" customHeight="1" x14ac:dyDescent="0.3">
      <c r="B62" s="323"/>
      <c r="C62" s="324"/>
      <c r="D62" s="388"/>
      <c r="E62" s="324"/>
      <c r="F62" s="325"/>
      <c r="G62" s="325"/>
      <c r="H62" s="325"/>
      <c r="I62" s="325"/>
      <c r="J62" s="325"/>
    </row>
    <row r="63" spans="2:10" ht="21" customHeight="1" x14ac:dyDescent="0.3">
      <c r="B63" s="323" t="s">
        <v>207</v>
      </c>
      <c r="C63" s="324"/>
      <c r="D63" s="325" t="e">
        <f>+D59-D32</f>
        <v>#VALUE!</v>
      </c>
      <c r="E63" s="324"/>
      <c r="F63" s="325" t="e">
        <f>+L63+F61</f>
        <v>#VALUE!</v>
      </c>
      <c r="G63" s="325"/>
      <c r="H63" s="325" t="e">
        <f>+F63+H61</f>
        <v>#VALUE!</v>
      </c>
      <c r="I63" s="325"/>
      <c r="J63" s="325" t="e">
        <f>+H63+J61</f>
        <v>#VALUE!</v>
      </c>
    </row>
    <row r="64" spans="2:10" ht="15.75" thickBot="1" x14ac:dyDescent="0.3">
      <c r="B64" s="4"/>
      <c r="C64" s="4"/>
      <c r="D64" s="4"/>
      <c r="E64" s="4"/>
      <c r="F64" s="4"/>
      <c r="G64" s="4"/>
      <c r="H64" s="4"/>
      <c r="I64" s="4"/>
      <c r="J64" s="4"/>
    </row>
    <row r="65" spans="2:10" x14ac:dyDescent="0.25">
      <c r="B65" s="351" t="str">
        <f>+BFR!B37</f>
        <v>SAS</v>
      </c>
      <c r="C65" s="354"/>
      <c r="D65" s="354" t="str">
        <f>+BFR!D37</f>
        <v>FOREXIA</v>
      </c>
      <c r="E65" s="354"/>
      <c r="F65" s="354"/>
      <c r="G65" s="354"/>
      <c r="H65" s="351" t="str">
        <f>+BFR!F37</f>
        <v>Date de Saisie :</v>
      </c>
      <c r="I65" s="354"/>
      <c r="J65" s="355" t="str">
        <f>+BFR!H37</f>
        <v>01/01/2020</v>
      </c>
    </row>
    <row r="66" spans="2:10" x14ac:dyDescent="0.25">
      <c r="B66" s="342"/>
      <c r="C66" s="342"/>
      <c r="D66" s="342"/>
      <c r="E66" s="342"/>
      <c r="F66" s="342"/>
      <c r="G66" s="342"/>
      <c r="H66" s="340" t="str">
        <f>+BFR!F38</f>
        <v>N° de Version :</v>
      </c>
      <c r="I66" s="342"/>
      <c r="J66" s="343" t="str">
        <f>+BFR!H38</f>
        <v>1</v>
      </c>
    </row>
  </sheetData>
  <sheetProtection selectLockedCells="1"/>
  <mergeCells count="1">
    <mergeCell ref="B2:J2"/>
  </mergeCells>
  <conditionalFormatting sqref="J61">
    <cfRule type="cellIs" dxfId="13" priority="2" operator="lessThan">
      <formula>0</formula>
    </cfRule>
  </conditionalFormatting>
  <conditionalFormatting sqref="F61:J63">
    <cfRule type="cellIs" dxfId="12" priority="1" operator="lessThan">
      <formula>0</formula>
    </cfRule>
  </conditionalFormatting>
  <pageMargins left="0" right="0" top="0" bottom="0" header="0" footer="0"/>
  <pageSetup paperSize="9" scale="89" orientation="portrait" horizontalDpi="4294967294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>
    <tabColor theme="7" tint="-0.499984740745262"/>
    <pageSetUpPr fitToPage="1"/>
  </sheetPr>
  <dimension ref="B1:P50"/>
  <sheetViews>
    <sheetView showZeros="0" zoomScale="70" zoomScaleNormal="70" workbookViewId="0">
      <selection activeCell="H55" sqref="H55"/>
    </sheetView>
  </sheetViews>
  <sheetFormatPr baseColWidth="10" defaultRowHeight="15" x14ac:dyDescent="0.25"/>
  <cols>
    <col min="1" max="1" width="0.85546875" customWidth="1"/>
    <col min="2" max="2" width="35.85546875" customWidth="1"/>
    <col min="3" max="3" width="1.28515625" customWidth="1"/>
    <col min="4" max="6" width="15.7109375" customWidth="1"/>
    <col min="7" max="7" width="1.28515625" customWidth="1"/>
    <col min="8" max="8" width="41.85546875" customWidth="1"/>
    <col min="9" max="9" width="1" customWidth="1"/>
    <col min="10" max="12" width="15.7109375" customWidth="1"/>
  </cols>
  <sheetData>
    <row r="1" spans="2:12" ht="4.9000000000000004" customHeight="1" x14ac:dyDescent="0.25"/>
    <row r="2" spans="2:12" ht="29.45" customHeight="1" x14ac:dyDescent="0.25">
      <c r="B2" s="747" t="s">
        <v>208</v>
      </c>
      <c r="C2" s="747"/>
      <c r="D2" s="747"/>
      <c r="E2" s="747"/>
      <c r="F2" s="747"/>
      <c r="G2" s="747"/>
      <c r="H2" s="747"/>
      <c r="I2" s="747"/>
      <c r="J2" s="747"/>
      <c r="K2" s="747"/>
      <c r="L2" s="747"/>
    </row>
    <row r="3" spans="2:12" ht="5.45" customHeight="1" x14ac:dyDescent="0.3"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</row>
    <row r="4" spans="2:12" ht="26.45" customHeight="1" x14ac:dyDescent="0.25">
      <c r="B4" s="295" t="s">
        <v>209</v>
      </c>
      <c r="C4" s="175"/>
      <c r="D4" s="286" t="s">
        <v>106</v>
      </c>
      <c r="E4" s="307" t="s">
        <v>128</v>
      </c>
      <c r="F4" s="287" t="s">
        <v>129</v>
      </c>
      <c r="G4" s="175"/>
      <c r="H4" s="295" t="s">
        <v>210</v>
      </c>
      <c r="I4" s="175"/>
      <c r="J4" s="286" t="s">
        <v>106</v>
      </c>
      <c r="K4" s="307" t="s">
        <v>128</v>
      </c>
      <c r="L4" s="287" t="s">
        <v>129</v>
      </c>
    </row>
    <row r="5" spans="2:12" ht="6.6" customHeight="1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2:12" x14ac:dyDescent="0.25">
      <c r="B6" s="121" t="str">
        <f>+Investaxes!C77</f>
        <v>Frais d'Etablissement</v>
      </c>
      <c r="C6" s="167"/>
      <c r="D6" s="170">
        <f>+Investaxes!L77</f>
        <v>11561.5</v>
      </c>
      <c r="E6" s="170">
        <f>+Investaxes!P77</f>
        <v>28273</v>
      </c>
      <c r="F6" s="170">
        <f>+Investaxes!T77</f>
        <v>47091.166666666672</v>
      </c>
      <c r="G6" s="4"/>
      <c r="H6" s="167" t="str">
        <f>IF(B49="Association","Fonds Associatifs sans droit de reprise","Capital Social")</f>
        <v>Capital Social</v>
      </c>
      <c r="I6" s="167"/>
      <c r="J6" s="169">
        <f>+Finance!N5+Finance!O5</f>
        <v>0</v>
      </c>
      <c r="K6" s="169">
        <f>+Finance!N5+Finance!O5+Finance!O20+Finance!N20</f>
        <v>0</v>
      </c>
      <c r="L6" s="169">
        <f>+Finance!N5+Finance!O5+Finance!O20+Finance!O35+Finance!N20+Finance!N35</f>
        <v>0</v>
      </c>
    </row>
    <row r="7" spans="2:12" x14ac:dyDescent="0.25">
      <c r="B7" s="121" t="str">
        <f>+Investaxes!C78</f>
        <v>Fonds de Commerce / Droit au bail</v>
      </c>
      <c r="C7" s="167"/>
      <c r="D7" s="170">
        <f>+Investaxes!L78</f>
        <v>6561.5</v>
      </c>
      <c r="E7" s="170">
        <f>+Investaxes!P78</f>
        <v>322827</v>
      </c>
      <c r="F7" s="170">
        <f>+Investaxes!T78</f>
        <v>24.5</v>
      </c>
      <c r="G7" s="4"/>
      <c r="H7" s="167" t="s">
        <v>211</v>
      </c>
      <c r="I7" s="167"/>
      <c r="J7" s="168">
        <v>0</v>
      </c>
      <c r="K7" s="168" t="e">
        <f>IF(J9&gt;0,+J9,0)</f>
        <v>#VALUE!</v>
      </c>
      <c r="L7" s="168" t="e">
        <f>IF(K9&gt;0,+K7+K9,K7)</f>
        <v>#VALUE!</v>
      </c>
    </row>
    <row r="8" spans="2:12" x14ac:dyDescent="0.25">
      <c r="B8" s="121" t="str">
        <f>+Investaxes!C79</f>
        <v>Autres Immobilisations Incorporelles</v>
      </c>
      <c r="C8" s="167"/>
      <c r="D8" s="170">
        <f>+Investaxes!L79</f>
        <v>6160.5</v>
      </c>
      <c r="E8" s="170">
        <f>+Investaxes!P79</f>
        <v>27327</v>
      </c>
      <c r="F8" s="170">
        <f>+Investaxes!T79</f>
        <v>46491.5</v>
      </c>
      <c r="G8" s="4"/>
      <c r="H8" s="167" t="s">
        <v>212</v>
      </c>
      <c r="I8" s="167"/>
      <c r="J8" s="168"/>
      <c r="K8" s="168" t="e">
        <f>IF(J9&lt;0,+J9,0)</f>
        <v>#VALUE!</v>
      </c>
      <c r="L8" s="168" t="e">
        <f>IF(K9&lt;0,+K8+K9,K8)</f>
        <v>#VALUE!</v>
      </c>
    </row>
    <row r="9" spans="2:12" ht="15.75" x14ac:dyDescent="0.25">
      <c r="B9" s="412" t="str">
        <f>+Investaxes!C80</f>
        <v>Total Immobilisations Incorporelles</v>
      </c>
      <c r="C9" s="167"/>
      <c r="D9" s="308">
        <f>SUM(D6:D8)</f>
        <v>24283.5</v>
      </c>
      <c r="E9" s="290">
        <f t="shared" ref="E9:F9" si="0">SUM(E6:E8)</f>
        <v>378427</v>
      </c>
      <c r="F9" s="290">
        <f t="shared" si="0"/>
        <v>93607.166666666672</v>
      </c>
      <c r="G9" s="4"/>
      <c r="H9" s="167" t="s">
        <v>213</v>
      </c>
      <c r="I9" s="167"/>
      <c r="J9" s="168" t="e">
        <f>+SIG!D63</f>
        <v>#VALUE!</v>
      </c>
      <c r="K9" s="168" t="e">
        <f>+SIG!G63</f>
        <v>#VALUE!</v>
      </c>
      <c r="L9" s="168" t="e">
        <f>+SIG!J63</f>
        <v>#VALUE!</v>
      </c>
    </row>
    <row r="10" spans="2:12" ht="15.75" x14ac:dyDescent="0.25">
      <c r="B10" s="121" t="str">
        <f>+Investaxes!C82</f>
        <v>Terrains</v>
      </c>
      <c r="C10" s="167"/>
      <c r="D10" s="170">
        <f>+Investaxes!L82</f>
        <v>1060.5</v>
      </c>
      <c r="E10" s="170">
        <f>+Investaxes!P82</f>
        <v>273273</v>
      </c>
      <c r="F10" s="170">
        <f>+Investaxes!T82</f>
        <v>651597.5</v>
      </c>
      <c r="G10" s="4"/>
      <c r="H10" s="409" t="s">
        <v>408</v>
      </c>
      <c r="I10" s="136"/>
      <c r="J10" s="415" t="e">
        <f>SUM(J6:J9)</f>
        <v>#VALUE!</v>
      </c>
      <c r="K10" s="413" t="e">
        <f t="shared" ref="K10:L10" si="1">SUM(K6:K9)</f>
        <v>#VALUE!</v>
      </c>
      <c r="L10" s="416" t="e">
        <f t="shared" si="1"/>
        <v>#VALUE!</v>
      </c>
    </row>
    <row r="11" spans="2:12" x14ac:dyDescent="0.25">
      <c r="B11" s="121" t="str">
        <f>+Investaxes!C83</f>
        <v>Constructions</v>
      </c>
      <c r="C11" s="167"/>
      <c r="D11" s="170">
        <f>+Investaxes!L83</f>
        <v>1561.5</v>
      </c>
      <c r="E11" s="170">
        <f>+Investaxes!P83</f>
        <v>32732.5</v>
      </c>
      <c r="F11" s="170">
        <f>+Investaxes!T83</f>
        <v>57096.5</v>
      </c>
      <c r="G11" s="4"/>
      <c r="H11" s="167" t="s">
        <v>9</v>
      </c>
      <c r="I11" s="167"/>
      <c r="J11" s="168"/>
      <c r="K11" s="168"/>
      <c r="L11" s="168"/>
    </row>
    <row r="12" spans="2:12" x14ac:dyDescent="0.25">
      <c r="B12" s="121" t="str">
        <f>+Investaxes!C84</f>
        <v>Installations générales &amp; agencements</v>
      </c>
      <c r="C12" s="167"/>
      <c r="D12" s="170">
        <f>+Investaxes!L84</f>
        <v>1160.5</v>
      </c>
      <c r="E12" s="170">
        <f>+Investaxes!P84</f>
        <v>228273</v>
      </c>
      <c r="F12" s="170">
        <f>+Investaxes!T84</f>
        <v>651491.5</v>
      </c>
      <c r="G12" s="4"/>
      <c r="H12" s="167" t="s">
        <v>214</v>
      </c>
      <c r="I12" s="167"/>
      <c r="J12" s="170">
        <f>+Planfin!F41-SIG!D50</f>
        <v>0</v>
      </c>
      <c r="K12" s="170">
        <f>+Planfin!F41+Planfin!H41-SIG!D50-SIG!G50</f>
        <v>0</v>
      </c>
      <c r="L12" s="170">
        <f>+Planfin!F41+Planfin!H41+Planfin!J41-SIG!D50-SIG!G50-SIG!J50</f>
        <v>0</v>
      </c>
    </row>
    <row r="13" spans="2:12" x14ac:dyDescent="0.25">
      <c r="B13" s="121" t="str">
        <f>+Investaxes!C85</f>
        <v>Matériel &amp; outillage 1</v>
      </c>
      <c r="C13" s="167"/>
      <c r="D13" s="170">
        <f>+Investaxes!L85</f>
        <v>1606.5</v>
      </c>
      <c r="E13" s="170">
        <f>+Investaxes!P85</f>
        <v>227827</v>
      </c>
      <c r="F13" s="170">
        <f>+Investaxes!T85</f>
        <v>651051.5</v>
      </c>
      <c r="G13" s="4"/>
      <c r="H13" s="167" t="str">
        <f>IF(B49="Association","Fonds Associatifs avec droit de reprise","Compte Courant d'Associé")</f>
        <v>Compte Courant d'Associé</v>
      </c>
      <c r="I13" s="4"/>
      <c r="J13" s="170">
        <f>+Finance!P5+Finance!Q5</f>
        <v>0</v>
      </c>
      <c r="K13" s="170">
        <f>+Finance!P5+Finance!Q5+Finance!P20+Finance!Q20</f>
        <v>0</v>
      </c>
      <c r="L13" s="170">
        <f>+Finance!P5+Finance!Q5+Finance!P20+Finance!Q20+Finance!P35+Finance!Q35</f>
        <v>0</v>
      </c>
    </row>
    <row r="14" spans="2:12" ht="15.75" x14ac:dyDescent="0.25">
      <c r="B14" s="121" t="str">
        <f>+Investaxes!C86</f>
        <v>Matériel &amp; outillage 2</v>
      </c>
      <c r="C14" s="167"/>
      <c r="D14" s="170">
        <f>+Investaxes!L86</f>
        <v>6160.5</v>
      </c>
      <c r="E14" s="170">
        <f>+Investaxes!P86</f>
        <v>27327</v>
      </c>
      <c r="F14" s="170">
        <f>+Investaxes!T86</f>
        <v>53164.166666666672</v>
      </c>
      <c r="G14" s="4"/>
      <c r="H14" s="410" t="s">
        <v>409</v>
      </c>
      <c r="I14" s="174"/>
      <c r="J14" s="32">
        <f>SUM(J12:J13)</f>
        <v>0</v>
      </c>
      <c r="K14" s="414">
        <f t="shared" ref="K14:L14" si="2">SUM(K12:K13)</f>
        <v>0</v>
      </c>
      <c r="L14" s="28">
        <f t="shared" si="2"/>
        <v>0</v>
      </c>
    </row>
    <row r="15" spans="2:12" x14ac:dyDescent="0.25">
      <c r="B15" s="121" t="str">
        <f>+Investaxes!C87</f>
        <v>Matériel de Transport</v>
      </c>
      <c r="C15" s="167"/>
      <c r="D15" s="170">
        <f>+Investaxes!L87</f>
        <v>1066</v>
      </c>
      <c r="E15" s="170">
        <f>+Investaxes!P87</f>
        <v>27322.5</v>
      </c>
      <c r="F15" s="170">
        <f>+Investaxes!T87</f>
        <v>57586</v>
      </c>
      <c r="G15" s="4"/>
      <c r="H15" s="4"/>
      <c r="I15" s="4"/>
      <c r="J15" s="149"/>
      <c r="K15" s="149"/>
      <c r="L15" s="149"/>
    </row>
    <row r="16" spans="2:12" x14ac:dyDescent="0.25">
      <c r="B16" s="121" t="str">
        <f>+Investaxes!C88</f>
        <v>Matériel de Bureau</v>
      </c>
      <c r="C16" s="167"/>
      <c r="D16" s="170">
        <f>+Investaxes!L88</f>
        <v>6156</v>
      </c>
      <c r="E16" s="170">
        <f>+Investaxes!P88</f>
        <v>228273</v>
      </c>
      <c r="F16" s="170">
        <f>+Investaxes!T88</f>
        <v>47096.666666666672</v>
      </c>
      <c r="G16" s="4"/>
      <c r="J16" s="254"/>
      <c r="K16" s="254"/>
      <c r="L16" s="254"/>
    </row>
    <row r="17" spans="2:16" x14ac:dyDescent="0.25">
      <c r="B17" s="121" t="str">
        <f>+Investaxes!C89</f>
        <v>Matériel Informatique</v>
      </c>
      <c r="C17" s="167"/>
      <c r="D17" s="170">
        <f>+Investaxes!L89</f>
        <v>160660.5</v>
      </c>
      <c r="E17" s="170">
        <f>+Investaxes!P89</f>
        <v>273</v>
      </c>
      <c r="F17" s="170">
        <f>+Investaxes!T89</f>
        <v>-108002.5</v>
      </c>
      <c r="G17" s="4"/>
      <c r="H17" s="167" t="s">
        <v>405</v>
      </c>
      <c r="I17" s="4"/>
      <c r="J17" s="16"/>
      <c r="K17" s="16"/>
      <c r="L17" s="16"/>
    </row>
    <row r="18" spans="2:16" x14ac:dyDescent="0.25">
      <c r="B18" s="121" t="str">
        <f>+Investaxes!C90</f>
        <v>Mobilier</v>
      </c>
      <c r="C18" s="167"/>
      <c r="D18" s="170">
        <f>+Investaxes!L90</f>
        <v>106606.5</v>
      </c>
      <c r="E18" s="170">
        <f>+Investaxes!P90</f>
        <v>28273</v>
      </c>
      <c r="F18" s="170">
        <f>+Investaxes!T90</f>
        <v>-100080.5</v>
      </c>
      <c r="G18" s="4"/>
      <c r="H18" s="247" t="str">
        <f>+Finance!B2</f>
        <v>Emprunt n°1</v>
      </c>
      <c r="I18" s="4"/>
      <c r="J18" s="16">
        <f>+Finance!E13</f>
        <v>0</v>
      </c>
      <c r="K18" s="16">
        <f>+Finance!E14</f>
        <v>0</v>
      </c>
      <c r="L18" s="16">
        <f>+Finance!E15</f>
        <v>0</v>
      </c>
      <c r="P18" s="254" t="s">
        <v>9</v>
      </c>
    </row>
    <row r="19" spans="2:16" x14ac:dyDescent="0.25">
      <c r="B19" s="121" t="str">
        <f>+Investaxes!C91</f>
        <v>Autre Immobilisations Corporelles</v>
      </c>
      <c r="C19" s="167"/>
      <c r="D19" s="170">
        <f>+Investaxes!L91</f>
        <v>61606.5</v>
      </c>
      <c r="E19" s="170">
        <f>+Investaxes!P91</f>
        <v>22827</v>
      </c>
      <c r="F19" s="170">
        <f>+Investaxes!T91</f>
        <v>-8948.5</v>
      </c>
      <c r="G19" s="4"/>
      <c r="H19" s="247" t="str">
        <f>+Finance!G2</f>
        <v>Emprunt n°2</v>
      </c>
      <c r="I19" s="4"/>
      <c r="J19" s="16">
        <f>+Finance!J13</f>
        <v>0</v>
      </c>
      <c r="K19" s="16">
        <f>+Finance!J14</f>
        <v>0</v>
      </c>
      <c r="L19" s="16">
        <f>+Finance!J15</f>
        <v>0</v>
      </c>
    </row>
    <row r="20" spans="2:16" ht="15.75" x14ac:dyDescent="0.25">
      <c r="B20" s="412" t="str">
        <f>+Investaxes!C92</f>
        <v>Total Immobilisations Corporelles</v>
      </c>
      <c r="C20" s="167"/>
      <c r="D20" s="308">
        <f>SUM(D10:D19)</f>
        <v>347645</v>
      </c>
      <c r="E20" s="290">
        <f t="shared" ref="E20:F20" si="3">SUM(E10:E19)</f>
        <v>1096401</v>
      </c>
      <c r="F20" s="290">
        <f t="shared" si="3"/>
        <v>1952052.3333333335</v>
      </c>
      <c r="G20" s="4"/>
      <c r="H20" s="247" t="str">
        <f>+Finance!B17</f>
        <v>Emprunt n°3</v>
      </c>
      <c r="I20" s="4"/>
      <c r="J20" s="16"/>
      <c r="K20" s="16">
        <f>+Finance!E28</f>
        <v>0</v>
      </c>
      <c r="L20" s="16">
        <f>+Finance!E29</f>
        <v>0</v>
      </c>
    </row>
    <row r="21" spans="2:16" x14ac:dyDescent="0.25">
      <c r="B21" s="121" t="str">
        <f>+Investaxes!C94</f>
        <v>Participation Capital autres Sociétés</v>
      </c>
      <c r="C21" s="167"/>
      <c r="D21" s="170">
        <f>+Investaxes!L94</f>
        <v>312321</v>
      </c>
      <c r="E21" s="170">
        <f>+Investaxes!P94</f>
        <v>312966</v>
      </c>
      <c r="F21" s="170">
        <f>+Investaxes!T94</f>
        <v>402845</v>
      </c>
      <c r="G21" s="4"/>
      <c r="H21" s="247" t="str">
        <f>+Finance!G17</f>
        <v>Emprunt n°4</v>
      </c>
      <c r="I21" s="4"/>
      <c r="J21" s="16"/>
      <c r="K21" s="16">
        <f>+Finance!J28</f>
        <v>0</v>
      </c>
      <c r="L21" s="16">
        <f>+Finance!J29</f>
        <v>0</v>
      </c>
    </row>
    <row r="22" spans="2:16" x14ac:dyDescent="0.25">
      <c r="B22" s="121" t="str">
        <f>+Investaxes!C95</f>
        <v>Dépôts &amp; Cautionnements</v>
      </c>
      <c r="C22" s="132"/>
      <c r="D22" s="170">
        <f>+Investaxes!L95</f>
        <v>21321</v>
      </c>
      <c r="E22" s="170">
        <f>+Investaxes!P95</f>
        <v>21777</v>
      </c>
      <c r="F22" s="170">
        <f>+Investaxes!T95</f>
        <v>22656</v>
      </c>
      <c r="G22" s="4"/>
      <c r="H22" s="247" t="str">
        <f>+Finance!B32</f>
        <v>Emprunt n°5</v>
      </c>
      <c r="I22" s="4"/>
      <c r="J22" s="16"/>
      <c r="K22" s="16"/>
      <c r="L22" s="16">
        <f>+Finance!E43</f>
        <v>0</v>
      </c>
    </row>
    <row r="23" spans="2:16" x14ac:dyDescent="0.25">
      <c r="B23" s="121" t="str">
        <f>+Investaxes!C96</f>
        <v>Autres Immobilisations Financières</v>
      </c>
      <c r="C23" s="167"/>
      <c r="D23" s="170">
        <f>+Investaxes!L96</f>
        <v>23213</v>
      </c>
      <c r="E23" s="170">
        <f>+Investaxes!P96</f>
        <v>29669</v>
      </c>
      <c r="F23" s="170">
        <f>+Investaxes!T96</f>
        <v>37647</v>
      </c>
      <c r="G23" s="4"/>
      <c r="H23" s="69" t="str">
        <f>+Finance!G32</f>
        <v>Emprunt n°6</v>
      </c>
      <c r="I23" s="167"/>
      <c r="J23" s="16"/>
      <c r="K23" s="16"/>
      <c r="L23" s="16">
        <f>+Finance!J43</f>
        <v>0</v>
      </c>
    </row>
    <row r="24" spans="2:16" ht="15.75" x14ac:dyDescent="0.25">
      <c r="B24" s="412" t="str">
        <f>+Investaxes!C97</f>
        <v>Total Immobilisations Financières</v>
      </c>
      <c r="C24" s="167"/>
      <c r="D24" s="290">
        <f>SUM(D21:D23)</f>
        <v>356855</v>
      </c>
      <c r="E24" s="290">
        <f t="shared" ref="E24:F24" si="4">SUM(E21:E23)</f>
        <v>364412</v>
      </c>
      <c r="F24" s="290">
        <f t="shared" si="4"/>
        <v>463148</v>
      </c>
      <c r="G24" s="4"/>
      <c r="H24" s="292" t="s">
        <v>406</v>
      </c>
      <c r="I24" s="293"/>
      <c r="J24" s="290">
        <f>SUM(J18:J23)</f>
        <v>0</v>
      </c>
      <c r="K24" s="290">
        <f t="shared" ref="K24:L24" si="5">SUM(K18:K23)</f>
        <v>0</v>
      </c>
      <c r="L24" s="290">
        <f t="shared" si="5"/>
        <v>0</v>
      </c>
    </row>
    <row r="25" spans="2:16" x14ac:dyDescent="0.25">
      <c r="C25" s="167"/>
      <c r="D25" s="168"/>
      <c r="E25" s="168"/>
      <c r="F25" s="168"/>
      <c r="G25" s="4"/>
      <c r="H25" s="288"/>
      <c r="I25" s="167"/>
      <c r="J25" s="289"/>
      <c r="K25" s="289"/>
      <c r="L25" s="289"/>
    </row>
    <row r="26" spans="2:16" ht="15.75" x14ac:dyDescent="0.25">
      <c r="B26" s="411" t="s">
        <v>414</v>
      </c>
      <c r="C26" s="167"/>
      <c r="D26" s="415">
        <f>+D9+D20+D24</f>
        <v>728783.5</v>
      </c>
      <c r="E26" s="413">
        <f t="shared" ref="E26:F26" si="6">+E9+E20+E24</f>
        <v>1839240</v>
      </c>
      <c r="F26" s="416">
        <f t="shared" si="6"/>
        <v>2508807.5</v>
      </c>
      <c r="G26" s="4"/>
      <c r="H26" s="411" t="s">
        <v>407</v>
      </c>
      <c r="I26" s="132"/>
      <c r="J26" s="415" t="e">
        <f>+J10+J14+J24</f>
        <v>#VALUE!</v>
      </c>
      <c r="K26" s="413" t="e">
        <f>+K10+K14+K24</f>
        <v>#VALUE!</v>
      </c>
      <c r="L26" s="416" t="e">
        <f>+L10+L14+L24</f>
        <v>#VALUE!</v>
      </c>
    </row>
    <row r="27" spans="2:16" x14ac:dyDescent="0.25">
      <c r="C27" s="167"/>
      <c r="D27" s="168">
        <v>0</v>
      </c>
      <c r="E27" s="168">
        <v>0</v>
      </c>
      <c r="F27" s="168">
        <v>0</v>
      </c>
      <c r="G27" s="4"/>
    </row>
    <row r="28" spans="2:16" ht="15.75" x14ac:dyDescent="0.25">
      <c r="B28" s="294" t="s">
        <v>413</v>
      </c>
      <c r="C28" s="167"/>
      <c r="D28" s="168">
        <v>0</v>
      </c>
      <c r="E28" s="168">
        <v>0</v>
      </c>
      <c r="F28" s="168">
        <v>0</v>
      </c>
      <c r="G28" s="4"/>
      <c r="H28" s="294" t="s">
        <v>216</v>
      </c>
      <c r="I28" s="4"/>
      <c r="J28" s="149"/>
      <c r="K28" s="149"/>
      <c r="L28" s="149"/>
    </row>
    <row r="29" spans="2:16" x14ac:dyDescent="0.25">
      <c r="B29" s="167" t="s">
        <v>215</v>
      </c>
      <c r="C29" s="167"/>
      <c r="D29" s="170">
        <f>+BFR!D5</f>
        <v>0</v>
      </c>
      <c r="E29" s="170">
        <f>+BFR!F5</f>
        <v>0</v>
      </c>
      <c r="F29" s="170">
        <f>+BFR!H5</f>
        <v>0</v>
      </c>
      <c r="G29" s="4"/>
      <c r="H29" s="167" t="s">
        <v>426</v>
      </c>
      <c r="I29" s="4"/>
      <c r="J29" s="15">
        <f>+BFR!D17</f>
        <v>0</v>
      </c>
      <c r="K29" s="15">
        <f>+BFR!F17</f>
        <v>0</v>
      </c>
      <c r="L29" s="15">
        <f>+BFR!H17</f>
        <v>0</v>
      </c>
    </row>
    <row r="30" spans="2:16" x14ac:dyDescent="0.25">
      <c r="B30" s="167" t="s">
        <v>423</v>
      </c>
      <c r="C30" s="167"/>
      <c r="D30" s="170">
        <f>+BFR!D7</f>
        <v>0</v>
      </c>
      <c r="E30" s="170">
        <f>+BFR!F7</f>
        <v>0</v>
      </c>
      <c r="F30" s="170">
        <f>+BFR!H7</f>
        <v>0</v>
      </c>
      <c r="G30" s="4"/>
      <c r="H30" s="167" t="s">
        <v>427</v>
      </c>
      <c r="I30" s="167"/>
      <c r="J30" s="170">
        <f>+BFR!D19</f>
        <v>0</v>
      </c>
      <c r="K30" s="170">
        <f>+BFR!F19</f>
        <v>0</v>
      </c>
      <c r="L30" s="170">
        <f>+BFR!H19</f>
        <v>0</v>
      </c>
    </row>
    <row r="31" spans="2:16" x14ac:dyDescent="0.25">
      <c r="B31" s="167" t="s">
        <v>424</v>
      </c>
      <c r="C31" s="167"/>
      <c r="D31" s="170">
        <f>+BFR!D9</f>
        <v>0</v>
      </c>
      <c r="E31" s="170">
        <f>+BFR!F9</f>
        <v>0</v>
      </c>
      <c r="F31" s="170">
        <f>+BFR!H9</f>
        <v>0</v>
      </c>
      <c r="G31" s="4"/>
      <c r="H31" s="167" t="s">
        <v>428</v>
      </c>
      <c r="I31" s="167"/>
      <c r="J31" s="170">
        <f>+BFR!D21</f>
        <v>0</v>
      </c>
      <c r="K31" s="170">
        <f>+BFR!F21</f>
        <v>0</v>
      </c>
      <c r="L31" s="170">
        <f>+BFR!H21</f>
        <v>0</v>
      </c>
    </row>
    <row r="32" spans="2:16" x14ac:dyDescent="0.25">
      <c r="B32" s="167" t="s">
        <v>429</v>
      </c>
      <c r="C32" s="167"/>
      <c r="D32" s="170" t="e">
        <f>+BFR!D11</f>
        <v>#VALUE!</v>
      </c>
      <c r="E32" s="170" t="e">
        <f>+BFR!F11</f>
        <v>#VALUE!</v>
      </c>
      <c r="F32" s="170" t="e">
        <f>+BFR!H11</f>
        <v>#VALUE!</v>
      </c>
      <c r="G32" s="4"/>
      <c r="H32" s="167" t="s">
        <v>217</v>
      </c>
      <c r="I32" s="167"/>
      <c r="J32" s="170">
        <f>+BFR!D23</f>
        <v>0</v>
      </c>
      <c r="K32" s="170">
        <f>+BFR!F23</f>
        <v>0</v>
      </c>
      <c r="L32" s="170">
        <f>+BFR!H23</f>
        <v>0</v>
      </c>
    </row>
    <row r="33" spans="2:15" x14ac:dyDescent="0.25">
      <c r="B33" s="167" t="s">
        <v>425</v>
      </c>
      <c r="C33" s="167"/>
      <c r="D33" s="170" t="e">
        <f>+BFR!D13</f>
        <v>#VALUE!</v>
      </c>
      <c r="E33" s="170" t="e">
        <f>+BFR!F13</f>
        <v>#VALUE!</v>
      </c>
      <c r="F33" s="170">
        <f>+BFR!H13</f>
        <v>0</v>
      </c>
      <c r="G33" s="4"/>
      <c r="H33" s="167" t="s">
        <v>218</v>
      </c>
      <c r="I33" s="167"/>
      <c r="J33" s="170" t="e">
        <f>+BFR!D25</f>
        <v>#VALUE!</v>
      </c>
      <c r="K33" s="170" t="e">
        <f>+BFR!F25</f>
        <v>#VALUE!</v>
      </c>
      <c r="L33" s="170" t="e">
        <f>+BFR!H25</f>
        <v>#VALUE!</v>
      </c>
    </row>
    <row r="34" spans="2:15" x14ac:dyDescent="0.25">
      <c r="B34" s="167" t="s">
        <v>9</v>
      </c>
      <c r="D34" s="170"/>
      <c r="E34" s="170"/>
      <c r="F34" s="170"/>
      <c r="G34" s="4"/>
      <c r="H34" s="167" t="s">
        <v>219</v>
      </c>
      <c r="I34" s="167"/>
      <c r="J34" s="170" t="e">
        <f>+BFR!D27+BFR!D29</f>
        <v>#VALUE!</v>
      </c>
      <c r="K34" s="170" t="e">
        <f>+BFR!F27+BFR!F29</f>
        <v>#VALUE!</v>
      </c>
      <c r="L34" s="170" t="e">
        <f>+BFR!H27+BFR!H29</f>
        <v>#VALUE!</v>
      </c>
    </row>
    <row r="35" spans="2:15" ht="15.75" x14ac:dyDescent="0.25">
      <c r="B35" s="411" t="s">
        <v>411</v>
      </c>
      <c r="C35" s="167"/>
      <c r="D35" s="415" t="e">
        <f>SUM(D29:D34)</f>
        <v>#VALUE!</v>
      </c>
      <c r="E35" s="413" t="e">
        <f t="shared" ref="E35:F35" si="7">SUM(E29:E34)</f>
        <v>#VALUE!</v>
      </c>
      <c r="F35" s="416" t="e">
        <f t="shared" si="7"/>
        <v>#VALUE!</v>
      </c>
      <c r="G35" s="4"/>
      <c r="H35" s="411" t="s">
        <v>410</v>
      </c>
      <c r="I35" s="132"/>
      <c r="J35" s="415" t="e">
        <f>SUM(J29:J34)</f>
        <v>#VALUE!</v>
      </c>
      <c r="K35" s="413" t="e">
        <f t="shared" ref="K35:L35" si="8">SUM(K29:K34)</f>
        <v>#VALUE!</v>
      </c>
      <c r="L35" s="416" t="e">
        <f t="shared" si="8"/>
        <v>#VALUE!</v>
      </c>
    </row>
    <row r="36" spans="2:15" x14ac:dyDescent="0.25">
      <c r="G36" s="4"/>
    </row>
    <row r="37" spans="2:15" ht="15.75" x14ac:dyDescent="0.25">
      <c r="B37" s="294" t="s">
        <v>412</v>
      </c>
      <c r="C37" s="132"/>
      <c r="D37" s="337" t="e">
        <f>IF(Planfin!F63&gt;=0,Planfin!F63,0)</f>
        <v>#VALUE!</v>
      </c>
      <c r="E37" s="337" t="e">
        <f>IF(Planfin!H63&gt;=0,Planfin!H63,0)</f>
        <v>#VALUE!</v>
      </c>
      <c r="F37" s="337" t="e">
        <f>IF(Planfin!J63&gt;=0,Planfin!J63,0)</f>
        <v>#VALUE!</v>
      </c>
      <c r="G37" s="4"/>
      <c r="H37" s="294" t="s">
        <v>220</v>
      </c>
      <c r="I37" s="167"/>
      <c r="J37" s="255" t="e">
        <f>IF(Planfin!F63&lt;0,-Planfin!F63,0)</f>
        <v>#VALUE!</v>
      </c>
      <c r="K37" s="255" t="e">
        <f>IF(Planfin!H63&lt;0,-Planfin!H63,0)</f>
        <v>#VALUE!</v>
      </c>
      <c r="L37" s="255" t="e">
        <f>IF(Planfin!J63&lt;0,-Planfin!J63,0)</f>
        <v>#VALUE!</v>
      </c>
    </row>
    <row r="38" spans="2:15" x14ac:dyDescent="0.25">
      <c r="B38" s="167" t="s">
        <v>9</v>
      </c>
      <c r="C38" s="167"/>
      <c r="D38" s="168"/>
      <c r="E38" s="168"/>
      <c r="F38" s="168"/>
      <c r="G38" s="4"/>
      <c r="H38" s="167" t="s">
        <v>9</v>
      </c>
      <c r="I38" s="167"/>
      <c r="J38" s="168"/>
      <c r="K38" s="168"/>
      <c r="L38" s="168"/>
    </row>
    <row r="39" spans="2:15" ht="6" customHeight="1" x14ac:dyDescent="0.25">
      <c r="B39" s="4"/>
      <c r="C39" s="4"/>
      <c r="D39" s="16"/>
      <c r="E39" s="16"/>
      <c r="F39" s="16"/>
      <c r="G39" s="4"/>
      <c r="H39" s="4"/>
      <c r="I39" s="4"/>
      <c r="J39" s="16"/>
      <c r="K39" s="16"/>
      <c r="L39" s="16"/>
    </row>
    <row r="40" spans="2:15" ht="21" customHeight="1" x14ac:dyDescent="0.25">
      <c r="B40" s="295" t="s">
        <v>221</v>
      </c>
      <c r="C40" s="172"/>
      <c r="D40" s="296" t="e">
        <f>+D26+D35+D37</f>
        <v>#VALUE!</v>
      </c>
      <c r="E40" s="336" t="e">
        <f>+E26+E35+E37</f>
        <v>#VALUE!</v>
      </c>
      <c r="F40" s="297" t="e">
        <f>+F26+F35+F37</f>
        <v>#VALUE!</v>
      </c>
      <c r="G40" s="172"/>
      <c r="H40" s="295" t="s">
        <v>222</v>
      </c>
      <c r="I40" s="172"/>
      <c r="J40" s="296" t="e">
        <f>+J26+J35+J37</f>
        <v>#VALUE!</v>
      </c>
      <c r="K40" s="336" t="e">
        <f>+K26+K35+K37</f>
        <v>#VALUE!</v>
      </c>
      <c r="L40" s="297" t="e">
        <f>+L26+L35+L37</f>
        <v>#VALUE!</v>
      </c>
      <c r="O40" s="254" t="e">
        <f>+D40-J40</f>
        <v>#VALUE!</v>
      </c>
    </row>
    <row r="41" spans="2:15" ht="6" customHeight="1" x14ac:dyDescent="0.25">
      <c r="B41" s="17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2:15" ht="15.75" x14ac:dyDescent="0.25">
      <c r="B42" s="4"/>
      <c r="C42" s="4"/>
      <c r="D42" s="4"/>
      <c r="E42" s="4"/>
      <c r="F42" s="4"/>
      <c r="G42" s="4"/>
      <c r="H42" s="298" t="s">
        <v>223</v>
      </c>
      <c r="I42" s="299"/>
      <c r="J42" s="300" t="e">
        <f>+J26-D26</f>
        <v>#VALUE!</v>
      </c>
      <c r="K42" s="300" t="e">
        <f t="shared" ref="K42:L42" si="9">+K26-E26</f>
        <v>#VALUE!</v>
      </c>
      <c r="L42" s="300" t="e">
        <f t="shared" si="9"/>
        <v>#VALUE!</v>
      </c>
    </row>
    <row r="43" spans="2:15" ht="7.9" customHeight="1" x14ac:dyDescent="0.25">
      <c r="B43" s="4"/>
      <c r="C43" s="4"/>
      <c r="D43" s="4"/>
      <c r="E43" s="4"/>
      <c r="F43" s="4"/>
      <c r="G43" s="4"/>
      <c r="H43" s="174"/>
      <c r="I43" s="174"/>
      <c r="J43" s="174"/>
      <c r="K43" s="174"/>
      <c r="L43" s="174"/>
    </row>
    <row r="44" spans="2:15" ht="15.75" x14ac:dyDescent="0.25">
      <c r="B44" s="4"/>
      <c r="C44" s="4"/>
      <c r="D44" s="4"/>
      <c r="E44" s="4"/>
      <c r="F44" s="4"/>
      <c r="G44" s="4"/>
      <c r="H44" s="301" t="s">
        <v>184</v>
      </c>
      <c r="I44" s="302"/>
      <c r="J44" s="303" t="e">
        <f>+D35-J35</f>
        <v>#VALUE!</v>
      </c>
      <c r="K44" s="303" t="e">
        <f t="shared" ref="K44:L44" si="10">+E35-K35</f>
        <v>#VALUE!</v>
      </c>
      <c r="L44" s="303" t="e">
        <f t="shared" si="10"/>
        <v>#VALUE!</v>
      </c>
    </row>
    <row r="45" spans="2:15" ht="7.9" customHeight="1" x14ac:dyDescent="0.25">
      <c r="B45" s="4"/>
      <c r="C45" s="4"/>
      <c r="D45" s="4"/>
      <c r="E45" s="4"/>
      <c r="F45" s="4"/>
      <c r="G45" s="4"/>
      <c r="H45" s="174"/>
      <c r="I45" s="174"/>
      <c r="J45" s="174"/>
      <c r="K45" s="174"/>
      <c r="L45" s="174"/>
    </row>
    <row r="46" spans="2:15" ht="15.75" x14ac:dyDescent="0.25">
      <c r="B46" s="4"/>
      <c r="C46" s="4"/>
      <c r="D46" s="4"/>
      <c r="E46" s="4"/>
      <c r="F46" s="4"/>
      <c r="G46" s="4"/>
      <c r="H46" s="304" t="s">
        <v>224</v>
      </c>
      <c r="I46" s="305"/>
      <c r="J46" s="306" t="e">
        <f>+J42-J44</f>
        <v>#VALUE!</v>
      </c>
      <c r="K46" s="306" t="e">
        <f>+K42-K44</f>
        <v>#VALUE!</v>
      </c>
      <c r="L46" s="306" t="e">
        <f>+L42-L44</f>
        <v>#VALUE!</v>
      </c>
      <c r="O46" s="254" t="e">
        <f>+J46-D37</f>
        <v>#VALUE!</v>
      </c>
    </row>
    <row r="48" spans="2:15" ht="15.75" thickBot="1" x14ac:dyDescent="0.3"/>
    <row r="49" spans="2:12" ht="15.75" x14ac:dyDescent="0.25">
      <c r="B49" s="356" t="str">
        <f>+SIG!B67</f>
        <v>SAS</v>
      </c>
      <c r="C49" s="356">
        <f>+SIG!C67</f>
        <v>0</v>
      </c>
      <c r="D49" s="748" t="str">
        <f>+SIG!D67</f>
        <v>FOREXIA</v>
      </c>
      <c r="E49" s="748"/>
      <c r="F49" s="356" t="str">
        <f>+SIG!F67</f>
        <v xml:space="preserve"> </v>
      </c>
      <c r="G49" s="356" t="s">
        <v>9</v>
      </c>
      <c r="H49" s="356" t="str">
        <f>+SIG!G67</f>
        <v>Date de Saisie :</v>
      </c>
      <c r="I49" s="356">
        <f>+SIG!I67</f>
        <v>0</v>
      </c>
      <c r="J49" s="357" t="str">
        <f>+SIG!J67</f>
        <v>01/01/2020</v>
      </c>
      <c r="K49" s="356">
        <f>+SIG!K67</f>
        <v>0</v>
      </c>
      <c r="L49" s="356">
        <f>+SIG!L67</f>
        <v>0</v>
      </c>
    </row>
    <row r="50" spans="2:12" ht="15.75" x14ac:dyDescent="0.25">
      <c r="C50" s="282">
        <f>+SIG!C68</f>
        <v>0</v>
      </c>
      <c r="E50" s="282">
        <f>+SIG!E68</f>
        <v>0</v>
      </c>
      <c r="F50" s="282">
        <f>+SIG!F68</f>
        <v>0</v>
      </c>
      <c r="G50" s="282"/>
      <c r="H50" s="282" t="str">
        <f>+SIG!G68</f>
        <v>N° de Version :</v>
      </c>
      <c r="I50" s="282">
        <f>+SIG!I68</f>
        <v>0</v>
      </c>
      <c r="J50" s="285" t="str">
        <f>+SIG!J68</f>
        <v>1</v>
      </c>
      <c r="K50" s="282">
        <f>+SIG!K68</f>
        <v>0</v>
      </c>
      <c r="L50" s="282">
        <f>+SIG!L68</f>
        <v>0</v>
      </c>
    </row>
  </sheetData>
  <sheetProtection selectLockedCells="1"/>
  <mergeCells count="2">
    <mergeCell ref="B2:L2"/>
    <mergeCell ref="D49:E49"/>
  </mergeCells>
  <pageMargins left="0" right="0" top="0" bottom="0" header="0" footer="0"/>
  <pageSetup paperSize="9" scale="79" orientation="landscape" horizontalDpi="4294967294" verticalDpi="0" r:id="rId1"/>
  <ignoredErrors>
    <ignoredError sqref="K6:L6" unlockedFormula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>
    <tabColor theme="2" tint="-0.249977111117893"/>
    <pageSetUpPr fitToPage="1"/>
  </sheetPr>
  <dimension ref="B1:R43"/>
  <sheetViews>
    <sheetView showZeros="0" topLeftCell="A22" zoomScale="73" zoomScaleNormal="73" workbookViewId="0">
      <selection activeCell="Q34" sqref="Q34"/>
    </sheetView>
  </sheetViews>
  <sheetFormatPr baseColWidth="10" defaultRowHeight="15" x14ac:dyDescent="0.25"/>
  <cols>
    <col min="1" max="1" width="1.28515625" customWidth="1"/>
    <col min="2" max="2" width="37" customWidth="1"/>
    <col min="3" max="3" width="1.42578125" customWidth="1"/>
    <col min="20" max="20" width="12.85546875" bestFit="1" customWidth="1"/>
  </cols>
  <sheetData>
    <row r="1" spans="2:15" ht="6.6" customHeight="1" x14ac:dyDescent="0.25"/>
    <row r="2" spans="2:15" ht="21.6" customHeight="1" x14ac:dyDescent="0.25">
      <c r="B2" s="749" t="s">
        <v>225</v>
      </c>
      <c r="C2" s="113"/>
      <c r="D2" s="751" t="s">
        <v>226</v>
      </c>
      <c r="E2" s="752"/>
      <c r="F2" s="752"/>
      <c r="G2" s="752"/>
      <c r="H2" s="752"/>
      <c r="I2" s="752"/>
      <c r="J2" s="752"/>
      <c r="K2" s="752"/>
      <c r="L2" s="752"/>
      <c r="M2" s="752"/>
      <c r="N2" s="752"/>
      <c r="O2" s="752"/>
    </row>
    <row r="3" spans="2:15" ht="16.149999999999999" customHeight="1" x14ac:dyDescent="0.25">
      <c r="B3" s="750"/>
      <c r="C3" s="113"/>
      <c r="D3" s="171" t="s">
        <v>227</v>
      </c>
      <c r="E3" s="176" t="s">
        <v>228</v>
      </c>
      <c r="F3" s="171" t="s">
        <v>229</v>
      </c>
      <c r="G3" s="176" t="s">
        <v>230</v>
      </c>
      <c r="H3" s="171" t="s">
        <v>231</v>
      </c>
      <c r="I3" s="176" t="s">
        <v>232</v>
      </c>
      <c r="J3" s="171" t="s">
        <v>233</v>
      </c>
      <c r="K3" s="176" t="s">
        <v>234</v>
      </c>
      <c r="L3" s="171" t="s">
        <v>235</v>
      </c>
      <c r="M3" s="176" t="s">
        <v>236</v>
      </c>
      <c r="N3" s="171" t="s">
        <v>237</v>
      </c>
      <c r="O3" s="176" t="s">
        <v>238</v>
      </c>
    </row>
    <row r="4" spans="2:15" ht="4.9000000000000004" customHeight="1" x14ac:dyDescent="0.25"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</row>
    <row r="5" spans="2:15" ht="18" customHeight="1" x14ac:dyDescent="0.25">
      <c r="B5" s="177" t="s">
        <v>239</v>
      </c>
      <c r="C5" s="178"/>
      <c r="D5" s="179">
        <v>0</v>
      </c>
      <c r="E5" s="180" t="e">
        <f>+D40</f>
        <v>#VALUE!</v>
      </c>
      <c r="F5" s="181" t="e">
        <f t="shared" ref="F5:O5" si="0">+E40</f>
        <v>#VALUE!</v>
      </c>
      <c r="G5" s="180" t="e">
        <f t="shared" si="0"/>
        <v>#VALUE!</v>
      </c>
      <c r="H5" s="181" t="e">
        <f t="shared" si="0"/>
        <v>#VALUE!</v>
      </c>
      <c r="I5" s="180" t="e">
        <f t="shared" si="0"/>
        <v>#VALUE!</v>
      </c>
      <c r="J5" s="181" t="e">
        <f t="shared" si="0"/>
        <v>#VALUE!</v>
      </c>
      <c r="K5" s="180" t="e">
        <f t="shared" si="0"/>
        <v>#VALUE!</v>
      </c>
      <c r="L5" s="181" t="e">
        <f t="shared" si="0"/>
        <v>#VALUE!</v>
      </c>
      <c r="M5" s="180" t="e">
        <f t="shared" si="0"/>
        <v>#VALUE!</v>
      </c>
      <c r="N5" s="181" t="e">
        <f t="shared" si="0"/>
        <v>#VALUE!</v>
      </c>
      <c r="O5" s="180" t="e">
        <f t="shared" si="0"/>
        <v>#VALUE!</v>
      </c>
    </row>
    <row r="6" spans="2:15" ht="5.45" customHeight="1" x14ac:dyDescent="0.25"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</row>
    <row r="7" spans="2:15" ht="21" customHeight="1" x14ac:dyDescent="0.25">
      <c r="B7" s="182" t="s">
        <v>240</v>
      </c>
      <c r="C7" s="113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</row>
    <row r="8" spans="2:15" x14ac:dyDescent="0.25">
      <c r="B8" s="129" t="str">
        <f>+Bilan!H6</f>
        <v>Capital Social</v>
      </c>
      <c r="C8" s="113"/>
      <c r="D8" s="130">
        <f>+Finance!N5+Finance!O5</f>
        <v>0</v>
      </c>
      <c r="E8" s="130"/>
      <c r="F8" s="130"/>
      <c r="G8" s="130"/>
      <c r="H8" s="130"/>
      <c r="I8" s="130"/>
      <c r="J8" s="130"/>
      <c r="K8" s="130"/>
      <c r="L8" s="130"/>
      <c r="M8" s="130"/>
      <c r="N8" s="130"/>
      <c r="O8" s="130"/>
    </row>
    <row r="9" spans="2:15" x14ac:dyDescent="0.25">
      <c r="B9" s="129" t="str">
        <f>+Bilan!H13</f>
        <v>Compte Courant d'Associé</v>
      </c>
      <c r="C9" s="113"/>
      <c r="D9" s="130">
        <f>+Finance!P5+Finance!Q5</f>
        <v>0</v>
      </c>
      <c r="E9" s="130"/>
      <c r="F9" s="130"/>
      <c r="G9" s="130"/>
      <c r="H9" s="130"/>
      <c r="I9" s="130"/>
      <c r="J9" s="130"/>
      <c r="K9" s="130"/>
      <c r="L9" s="130"/>
      <c r="M9" s="130"/>
      <c r="N9" s="130"/>
      <c r="O9" s="130"/>
    </row>
    <row r="10" spans="2:15" x14ac:dyDescent="0.25">
      <c r="B10" s="129" t="s">
        <v>38</v>
      </c>
      <c r="C10" s="113"/>
      <c r="D10" s="130">
        <f>+Finance!C4</f>
        <v>0</v>
      </c>
      <c r="E10" s="130"/>
      <c r="F10" s="130"/>
      <c r="G10" s="130"/>
      <c r="H10" s="130"/>
      <c r="I10" s="130"/>
      <c r="J10" s="130"/>
      <c r="K10" s="130"/>
      <c r="L10" s="130"/>
      <c r="M10" s="130"/>
      <c r="N10" s="130"/>
      <c r="O10" s="130"/>
    </row>
    <row r="11" spans="2:15" x14ac:dyDescent="0.25">
      <c r="B11" s="129" t="s">
        <v>49</v>
      </c>
      <c r="C11" s="113"/>
      <c r="D11" s="130">
        <f>+Finance!H4</f>
        <v>0</v>
      </c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</row>
    <row r="12" spans="2:15" x14ac:dyDescent="0.25">
      <c r="B12" s="129" t="s">
        <v>446</v>
      </c>
      <c r="C12" s="113"/>
      <c r="D12" s="130">
        <f>+Investaxes!AB99</f>
        <v>0</v>
      </c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2:15" x14ac:dyDescent="0.25">
      <c r="B13" s="129" t="s">
        <v>447</v>
      </c>
      <c r="C13" s="113"/>
      <c r="D13" s="130" t="s">
        <v>9</v>
      </c>
      <c r="E13" s="130" t="e">
        <f>+Finance!$P$10/12</f>
        <v>#VALUE!</v>
      </c>
      <c r="F13" s="130" t="e">
        <f>+Finance!$P$10/12</f>
        <v>#VALUE!</v>
      </c>
      <c r="G13" s="130" t="e">
        <f>+Finance!$P$10/12</f>
        <v>#VALUE!</v>
      </c>
      <c r="H13" s="130" t="e">
        <f>+Finance!$P$10/12</f>
        <v>#VALUE!</v>
      </c>
      <c r="I13" s="130" t="e">
        <f>+Finance!$P$10/12</f>
        <v>#VALUE!</v>
      </c>
      <c r="J13" s="130" t="e">
        <f>+Finance!$P$10/12</f>
        <v>#VALUE!</v>
      </c>
      <c r="K13" s="130" t="e">
        <f>+Finance!$P$10/12</f>
        <v>#VALUE!</v>
      </c>
      <c r="L13" s="130" t="e">
        <f>+Finance!$P$10/12</f>
        <v>#VALUE!</v>
      </c>
      <c r="M13" s="130" t="e">
        <f>+Finance!$P$10/12</f>
        <v>#VALUE!</v>
      </c>
      <c r="N13" s="130" t="e">
        <f>+Finance!$P$10/12</f>
        <v>#VALUE!</v>
      </c>
      <c r="O13" s="130" t="e">
        <f>+Finance!$P$10/12</f>
        <v>#VALUE!</v>
      </c>
    </row>
    <row r="14" spans="2:15" x14ac:dyDescent="0.25">
      <c r="B14" s="129" t="s">
        <v>367</v>
      </c>
      <c r="C14" s="113"/>
      <c r="D14" s="114"/>
      <c r="E14" s="130" t="e">
        <f>(+Finance!$P$9)/12</f>
        <v>#VALUE!</v>
      </c>
      <c r="F14" s="130" t="e">
        <f>(+Finance!$P$9)/12</f>
        <v>#VALUE!</v>
      </c>
      <c r="G14" s="130" t="e">
        <f>(+Finance!$P$9)/12</f>
        <v>#VALUE!</v>
      </c>
      <c r="H14" s="130" t="e">
        <f>(+Finance!$P$9)/12</f>
        <v>#VALUE!</v>
      </c>
      <c r="I14" s="130" t="e">
        <f>(+Finance!$P$9)/12</f>
        <v>#VALUE!</v>
      </c>
      <c r="J14" s="130" t="e">
        <f>(+Finance!$P$9)/12</f>
        <v>#VALUE!</v>
      </c>
      <c r="K14" s="130" t="e">
        <f>(+Finance!$P$9)/12</f>
        <v>#VALUE!</v>
      </c>
      <c r="L14" s="130" t="e">
        <f>(+Finance!$P$9)/12</f>
        <v>#VALUE!</v>
      </c>
      <c r="M14" s="130" t="e">
        <f>(+Finance!$P$9)/12</f>
        <v>#VALUE!</v>
      </c>
      <c r="N14" s="130" t="e">
        <f>(+Finance!$P$9)/12</f>
        <v>#VALUE!</v>
      </c>
      <c r="O14" s="130" t="e">
        <f>(+Finance!$P$9/12)+(Finance!P11-Finance!S11)</f>
        <v>#VALUE!</v>
      </c>
    </row>
    <row r="15" spans="2:15" x14ac:dyDescent="0.25">
      <c r="B15" s="129" t="s">
        <v>448</v>
      </c>
      <c r="C15" s="113"/>
      <c r="D15" s="470">
        <f>+Négoce!M80</f>
        <v>0</v>
      </c>
      <c r="E15" s="470">
        <f>+Négoce!N80</f>
        <v>0</v>
      </c>
      <c r="F15" s="470">
        <f>+Négoce!O80</f>
        <v>0</v>
      </c>
      <c r="G15" s="470">
        <f>+Négoce!P80</f>
        <v>0</v>
      </c>
      <c r="H15" s="470">
        <f>+Négoce!Q80</f>
        <v>0</v>
      </c>
      <c r="I15" s="470">
        <f>+Négoce!R80</f>
        <v>0</v>
      </c>
      <c r="J15" s="470">
        <f>+Négoce!S80</f>
        <v>0</v>
      </c>
      <c r="K15" s="470">
        <f>+Négoce!T80</f>
        <v>0</v>
      </c>
      <c r="L15" s="470">
        <f>+Négoce!U80</f>
        <v>0</v>
      </c>
      <c r="M15" s="470">
        <f>+Négoce!V80</f>
        <v>0</v>
      </c>
      <c r="N15" s="470">
        <f>+Négoce!W80</f>
        <v>0</v>
      </c>
      <c r="O15" s="470">
        <f>+Négoce!X80</f>
        <v>0</v>
      </c>
    </row>
    <row r="16" spans="2:15" x14ac:dyDescent="0.25">
      <c r="B16" s="129" t="s">
        <v>449</v>
      </c>
      <c r="C16" s="113"/>
      <c r="D16" s="130">
        <f>+Prestation!K45</f>
        <v>0</v>
      </c>
      <c r="E16" s="130">
        <f>+Prestation!L45</f>
        <v>0</v>
      </c>
      <c r="F16" s="130">
        <f>+Prestation!M45</f>
        <v>0</v>
      </c>
      <c r="G16" s="130">
        <f>+Prestation!N45</f>
        <v>0</v>
      </c>
      <c r="H16" s="130">
        <f>+Prestation!O45</f>
        <v>0</v>
      </c>
      <c r="I16" s="130">
        <f>+Prestation!P45</f>
        <v>0</v>
      </c>
      <c r="J16" s="130">
        <f>+Prestation!Q45</f>
        <v>0</v>
      </c>
      <c r="K16" s="130">
        <f>+Prestation!R45</f>
        <v>0</v>
      </c>
      <c r="L16" s="130">
        <f>+Prestation!S45</f>
        <v>0</v>
      </c>
      <c r="M16" s="130">
        <f>+Prestation!T45</f>
        <v>0</v>
      </c>
      <c r="N16" s="130">
        <f>+Prestation!U45</f>
        <v>0</v>
      </c>
      <c r="O16" s="130">
        <f>+Prestation!V45</f>
        <v>0</v>
      </c>
    </row>
    <row r="17" spans="2:15" x14ac:dyDescent="0.25">
      <c r="B17" s="129" t="s">
        <v>168</v>
      </c>
      <c r="C17" s="113"/>
      <c r="D17" s="130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>
        <f>+Envoi!D51</f>
        <v>0</v>
      </c>
    </row>
    <row r="18" spans="2:15" x14ac:dyDescent="0.25">
      <c r="B18" s="113" t="s">
        <v>174</v>
      </c>
      <c r="C18" s="113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>
        <f>+Envoi!D57</f>
        <v>0</v>
      </c>
    </row>
    <row r="19" spans="2:15" ht="21" customHeight="1" x14ac:dyDescent="0.25">
      <c r="B19" s="183" t="s">
        <v>241</v>
      </c>
      <c r="C19" s="178"/>
      <c r="D19" s="181">
        <f>SUM(D7:D18)</f>
        <v>0</v>
      </c>
      <c r="E19" s="184" t="e">
        <f>SUM(E7:E18)</f>
        <v>#VALUE!</v>
      </c>
      <c r="F19" s="181" t="e">
        <f t="shared" ref="F19:O19" si="1">SUM(F7:F18)</f>
        <v>#VALUE!</v>
      </c>
      <c r="G19" s="184" t="e">
        <f t="shared" si="1"/>
        <v>#VALUE!</v>
      </c>
      <c r="H19" s="181" t="e">
        <f t="shared" si="1"/>
        <v>#VALUE!</v>
      </c>
      <c r="I19" s="184" t="e">
        <f t="shared" si="1"/>
        <v>#VALUE!</v>
      </c>
      <c r="J19" s="181" t="e">
        <f t="shared" si="1"/>
        <v>#VALUE!</v>
      </c>
      <c r="K19" s="184" t="e">
        <f t="shared" si="1"/>
        <v>#VALUE!</v>
      </c>
      <c r="L19" s="181" t="e">
        <f t="shared" si="1"/>
        <v>#VALUE!</v>
      </c>
      <c r="M19" s="184" t="e">
        <f t="shared" si="1"/>
        <v>#VALUE!</v>
      </c>
      <c r="N19" s="181" t="e">
        <f t="shared" si="1"/>
        <v>#VALUE!</v>
      </c>
      <c r="O19" s="184" t="e">
        <f t="shared" si="1"/>
        <v>#VALUE!</v>
      </c>
    </row>
    <row r="20" spans="2:15" ht="5.45" customHeight="1" x14ac:dyDescent="0.25">
      <c r="B20" s="113"/>
      <c r="C20" s="113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</row>
    <row r="21" spans="2:15" ht="21" customHeight="1" x14ac:dyDescent="0.25">
      <c r="B21" s="185" t="s">
        <v>242</v>
      </c>
      <c r="C21" s="113"/>
      <c r="D21" s="130"/>
      <c r="E21" s="130"/>
      <c r="F21" s="130"/>
      <c r="G21" s="130"/>
      <c r="H21" s="130"/>
      <c r="I21" s="130"/>
      <c r="J21" s="130"/>
      <c r="K21" s="130"/>
      <c r="L21" s="130"/>
      <c r="M21" s="130"/>
      <c r="N21" s="130"/>
      <c r="O21" s="130"/>
    </row>
    <row r="22" spans="2:15" x14ac:dyDescent="0.25">
      <c r="B22" s="129" t="s">
        <v>415</v>
      </c>
      <c r="C22" s="113"/>
      <c r="D22" s="130">
        <f>+Investaxes!D27+Investaxes!Y27</f>
        <v>0</v>
      </c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</row>
    <row r="23" spans="2:15" x14ac:dyDescent="0.25">
      <c r="B23" s="129" t="s">
        <v>453</v>
      </c>
      <c r="C23" s="113"/>
      <c r="D23" s="130">
        <f>+Négoce!M71</f>
        <v>0</v>
      </c>
      <c r="E23" s="130">
        <f>+Négoce!N71</f>
        <v>0</v>
      </c>
      <c r="F23" s="130">
        <f>+Négoce!O71</f>
        <v>0</v>
      </c>
      <c r="G23" s="130">
        <f>+Négoce!P71</f>
        <v>0</v>
      </c>
      <c r="H23" s="130">
        <f>+Négoce!Q71</f>
        <v>0</v>
      </c>
      <c r="I23" s="130">
        <f>+Négoce!R71</f>
        <v>0</v>
      </c>
      <c r="J23" s="130">
        <f>+Négoce!S71</f>
        <v>0</v>
      </c>
      <c r="K23" s="130">
        <f>+Négoce!T71</f>
        <v>0</v>
      </c>
      <c r="L23" s="130">
        <f>+Négoce!U71</f>
        <v>0</v>
      </c>
      <c r="M23" s="130">
        <f>+Négoce!V71</f>
        <v>0</v>
      </c>
      <c r="N23" s="130">
        <f>+Négoce!W71</f>
        <v>0</v>
      </c>
      <c r="O23" s="130">
        <f>+Négoce!X71+Négoce!AB44</f>
        <v>0</v>
      </c>
    </row>
    <row r="24" spans="2:15" x14ac:dyDescent="0.25">
      <c r="B24" s="129" t="s">
        <v>454</v>
      </c>
      <c r="C24" s="113"/>
      <c r="D24" s="130">
        <f>+Echéan!H119</f>
        <v>0</v>
      </c>
      <c r="E24" s="130">
        <f>+Echéan!I119</f>
        <v>0</v>
      </c>
      <c r="F24" s="130">
        <f>+Echéan!J119</f>
        <v>0</v>
      </c>
      <c r="G24" s="130">
        <f>+Echéan!K119</f>
        <v>0</v>
      </c>
      <c r="H24" s="130">
        <f>+Echéan!L119</f>
        <v>0</v>
      </c>
      <c r="I24" s="130">
        <f>+Echéan!M119</f>
        <v>0</v>
      </c>
      <c r="J24" s="130">
        <f>+Echéan!N119</f>
        <v>0</v>
      </c>
      <c r="K24" s="130">
        <f>+Echéan!O119</f>
        <v>0</v>
      </c>
      <c r="L24" s="130">
        <f>+Echéan!P119</f>
        <v>0</v>
      </c>
      <c r="M24" s="130">
        <f>+Echéan!Q119</f>
        <v>0</v>
      </c>
      <c r="N24" s="130">
        <f>+Echéan!R119</f>
        <v>0</v>
      </c>
      <c r="O24" s="130">
        <f>+Echéan!S119</f>
        <v>0</v>
      </c>
    </row>
    <row r="25" spans="2:15" x14ac:dyDescent="0.25">
      <c r="B25" s="129" t="s">
        <v>158</v>
      </c>
      <c r="C25" s="113"/>
      <c r="D25" s="130">
        <f>+Echéan!H141</f>
        <v>0</v>
      </c>
      <c r="E25" s="130">
        <f>+Echéan!I141</f>
        <v>0</v>
      </c>
      <c r="F25" s="130">
        <f>+Echéan!J141</f>
        <v>0</v>
      </c>
      <c r="G25" s="130">
        <f>+Echéan!K141</f>
        <v>0</v>
      </c>
      <c r="H25" s="130">
        <f>+Echéan!L141</f>
        <v>0</v>
      </c>
      <c r="I25" s="130">
        <f>+Echéan!M141</f>
        <v>0</v>
      </c>
      <c r="J25" s="130">
        <f>+Echéan!N141</f>
        <v>0</v>
      </c>
      <c r="K25" s="130">
        <f>+Echéan!O141</f>
        <v>0</v>
      </c>
      <c r="L25" s="130">
        <f>+Echéan!P141</f>
        <v>0</v>
      </c>
      <c r="M25" s="130">
        <f>+Echéan!Q141</f>
        <v>0</v>
      </c>
      <c r="N25" s="130">
        <f>+Echéan!R141</f>
        <v>0</v>
      </c>
      <c r="O25" s="130">
        <f>+Echéan!S141</f>
        <v>0</v>
      </c>
    </row>
    <row r="26" spans="2:15" x14ac:dyDescent="0.25">
      <c r="B26" s="129" t="s">
        <v>190</v>
      </c>
      <c r="C26" s="113"/>
      <c r="D26" s="130"/>
      <c r="E26" s="130"/>
      <c r="F26" s="130"/>
      <c r="G26" s="130"/>
      <c r="H26" s="130"/>
      <c r="I26" s="130"/>
      <c r="J26" s="130"/>
      <c r="K26" s="130"/>
      <c r="L26" s="130"/>
      <c r="M26" s="130">
        <f>+'Résultat 1'!D50</f>
        <v>0</v>
      </c>
      <c r="N26" s="130">
        <f>+'Résultat 1'!D48</f>
        <v>0</v>
      </c>
      <c r="O26" s="130" t="e">
        <f>+'Résultat 1'!D49</f>
        <v>#VALUE!</v>
      </c>
    </row>
    <row r="27" spans="2:15" x14ac:dyDescent="0.25">
      <c r="B27" s="129" t="s">
        <v>486</v>
      </c>
      <c r="C27" s="113"/>
      <c r="D27" s="130" t="e">
        <f>+Salaires!$K$30/12</f>
        <v>#VALUE!</v>
      </c>
      <c r="E27" s="130" t="e">
        <f>+Salaires!$K$30/12</f>
        <v>#VALUE!</v>
      </c>
      <c r="F27" s="130" t="e">
        <f>+Salaires!$K$30/12</f>
        <v>#VALUE!</v>
      </c>
      <c r="G27" s="130" t="e">
        <f>+Salaires!$K$30/12</f>
        <v>#VALUE!</v>
      </c>
      <c r="H27" s="130" t="e">
        <f>+Salaires!$K$30/12</f>
        <v>#VALUE!</v>
      </c>
      <c r="I27" s="130" t="e">
        <f>+Salaires!$K$30/12</f>
        <v>#VALUE!</v>
      </c>
      <c r="J27" s="130" t="e">
        <f>+Salaires!$K$30/12</f>
        <v>#VALUE!</v>
      </c>
      <c r="K27" s="130" t="e">
        <f>+Salaires!$K$30/12</f>
        <v>#VALUE!</v>
      </c>
      <c r="L27" s="130" t="e">
        <f>+Salaires!$K$30/12</f>
        <v>#VALUE!</v>
      </c>
      <c r="M27" s="130" t="e">
        <f>+Salaires!$K$30/12</f>
        <v>#VALUE!</v>
      </c>
      <c r="N27" s="130" t="e">
        <f>+Salaires!$K$30/12</f>
        <v>#VALUE!</v>
      </c>
      <c r="O27" s="130" t="e">
        <f>+Salaires!$K$30/12</f>
        <v>#VALUE!</v>
      </c>
    </row>
    <row r="28" spans="2:15" x14ac:dyDescent="0.25">
      <c r="B28" s="129" t="s">
        <v>487</v>
      </c>
      <c r="C28" s="113"/>
      <c r="D28" s="130">
        <f>+Salaires!$K$36/12</f>
        <v>0</v>
      </c>
      <c r="E28" s="130">
        <f>+Salaires!$K$36/12</f>
        <v>0</v>
      </c>
      <c r="F28" s="130">
        <f>+Salaires!$K$36/12</f>
        <v>0</v>
      </c>
      <c r="G28" s="130">
        <f>+Salaires!$K$36/12</f>
        <v>0</v>
      </c>
      <c r="H28" s="130">
        <f>+Salaires!$K$36/12</f>
        <v>0</v>
      </c>
      <c r="I28" s="130">
        <f>+Salaires!$K$36/12</f>
        <v>0</v>
      </c>
      <c r="J28" s="130">
        <f>+Salaires!$K$36/12</f>
        <v>0</v>
      </c>
      <c r="K28" s="130">
        <f>+Salaires!$K$36/12</f>
        <v>0</v>
      </c>
      <c r="L28" s="130">
        <f>+Salaires!$K$36/12</f>
        <v>0</v>
      </c>
      <c r="M28" s="130">
        <f>+Salaires!$K$36/12</f>
        <v>0</v>
      </c>
      <c r="N28" s="130">
        <f>+Salaires!$K$36/12</f>
        <v>0</v>
      </c>
      <c r="O28" s="130">
        <f>+Salaires!$K$36/12</f>
        <v>0</v>
      </c>
    </row>
    <row r="29" spans="2:15" x14ac:dyDescent="0.25">
      <c r="B29" s="129" t="s">
        <v>488</v>
      </c>
      <c r="C29" s="113"/>
      <c r="E29" s="130"/>
      <c r="F29" s="130"/>
      <c r="G29" s="259" t="e">
        <f>(+Salaires!$I$37+Salaires!$J$37)/4</f>
        <v>#VALUE!</v>
      </c>
      <c r="H29" s="259"/>
      <c r="I29" s="259"/>
      <c r="J29" s="259" t="e">
        <f>(+Salaires!$I$37+Salaires!$J$37)/4</f>
        <v>#VALUE!</v>
      </c>
      <c r="K29" s="259"/>
      <c r="L29" s="259"/>
      <c r="M29" s="259" t="e">
        <f>(+Salaires!$I$37+Salaires!$J$37)/4</f>
        <v>#VALUE!</v>
      </c>
      <c r="N29" s="130"/>
      <c r="O29" s="130"/>
    </row>
    <row r="30" spans="2:15" x14ac:dyDescent="0.25">
      <c r="B30" s="129" t="s">
        <v>455</v>
      </c>
      <c r="C30" s="113"/>
      <c r="D30" s="130"/>
      <c r="E30" s="130"/>
      <c r="F30" s="130" t="e">
        <f>+'Résultat 1'!$D$70/4</f>
        <v>#VALUE!</v>
      </c>
      <c r="G30" s="130" t="s">
        <v>9</v>
      </c>
      <c r="H30" s="130"/>
      <c r="I30" s="130" t="e">
        <f>+'Résultat 1'!$D$70/4</f>
        <v>#VALUE!</v>
      </c>
      <c r="K30" s="130"/>
      <c r="L30" s="130" t="e">
        <f>+'Résultat 1'!$D$70/4</f>
        <v>#VALUE!</v>
      </c>
      <c r="M30" s="130"/>
      <c r="N30" s="130"/>
      <c r="O30" s="130">
        <v>0</v>
      </c>
    </row>
    <row r="31" spans="2:15" x14ac:dyDescent="0.25">
      <c r="B31" s="129" t="s">
        <v>189</v>
      </c>
      <c r="C31" s="113"/>
      <c r="D31" s="130">
        <f>+Tva!B38</f>
        <v>0</v>
      </c>
      <c r="E31" s="130" t="e">
        <f>+Tva!C38</f>
        <v>#VALUE!</v>
      </c>
      <c r="F31" s="130" t="e">
        <f>+Tva!D38</f>
        <v>#VALUE!</v>
      </c>
      <c r="G31" s="130" t="e">
        <f>+Tva!E38</f>
        <v>#VALUE!</v>
      </c>
      <c r="H31" s="130" t="e">
        <f>+Tva!F38</f>
        <v>#VALUE!</v>
      </c>
      <c r="I31" s="130" t="e">
        <f>+Tva!G38</f>
        <v>#VALUE!</v>
      </c>
      <c r="J31" s="130" t="e">
        <f>+Tva!H38</f>
        <v>#VALUE!</v>
      </c>
      <c r="K31" s="130" t="e">
        <f>+Tva!I38</f>
        <v>#VALUE!</v>
      </c>
      <c r="L31" s="130" t="e">
        <f>+Tva!J38</f>
        <v>#VALUE!</v>
      </c>
      <c r="M31" s="130" t="e">
        <f>+Tva!K38</f>
        <v>#VALUE!</v>
      </c>
      <c r="N31" s="130" t="e">
        <f>+Tva!L38</f>
        <v>#VALUE!</v>
      </c>
      <c r="O31" s="130" t="e">
        <f>+Tva!M38</f>
        <v>#VALUE!</v>
      </c>
    </row>
    <row r="32" spans="2:15" x14ac:dyDescent="0.25">
      <c r="B32" s="129" t="s">
        <v>456</v>
      </c>
      <c r="C32" s="113"/>
      <c r="D32" s="130">
        <f>+Finance!$C$8</f>
        <v>0</v>
      </c>
      <c r="E32" s="130">
        <f>+Finance!$C$8</f>
        <v>0</v>
      </c>
      <c r="F32" s="130">
        <f>+Finance!$C$8</f>
        <v>0</v>
      </c>
      <c r="G32" s="130">
        <f>+Finance!$C$8</f>
        <v>0</v>
      </c>
      <c r="H32" s="130">
        <f>+Finance!$C$8</f>
        <v>0</v>
      </c>
      <c r="I32" s="130">
        <f>+Finance!$C$8</f>
        <v>0</v>
      </c>
      <c r="J32" s="130">
        <f>+Finance!$C$8</f>
        <v>0</v>
      </c>
      <c r="K32" s="130">
        <f>+Finance!$C$8</f>
        <v>0</v>
      </c>
      <c r="L32" s="130">
        <f>+Finance!$C$8</f>
        <v>0</v>
      </c>
      <c r="M32" s="130">
        <f>+Finance!$C$8</f>
        <v>0</v>
      </c>
      <c r="N32" s="130">
        <f>+Finance!$C$8</f>
        <v>0</v>
      </c>
      <c r="O32" s="130">
        <f>+Finance!$C$8</f>
        <v>0</v>
      </c>
    </row>
    <row r="33" spans="2:18" x14ac:dyDescent="0.25">
      <c r="B33" s="129" t="s">
        <v>457</v>
      </c>
      <c r="C33" s="113"/>
      <c r="D33" s="130">
        <f>+Finance!$H$8</f>
        <v>0</v>
      </c>
      <c r="E33" s="130">
        <f>+Finance!$H$8</f>
        <v>0</v>
      </c>
      <c r="F33" s="130">
        <f>+Finance!$H$8</f>
        <v>0</v>
      </c>
      <c r="G33" s="130">
        <f>+Finance!$H$8</f>
        <v>0</v>
      </c>
      <c r="H33" s="130">
        <f>+Finance!$H$8</f>
        <v>0</v>
      </c>
      <c r="I33" s="130">
        <f>+Finance!$H$8</f>
        <v>0</v>
      </c>
      <c r="J33" s="130">
        <f>+Finance!$H$8</f>
        <v>0</v>
      </c>
      <c r="K33" s="130">
        <f>+Finance!$H$8</f>
        <v>0</v>
      </c>
      <c r="L33" s="130">
        <f>+Finance!$H$8</f>
        <v>0</v>
      </c>
      <c r="M33" s="130">
        <f>+Finance!$H$8</f>
        <v>0</v>
      </c>
      <c r="N33" s="130">
        <f>+Finance!$H$8</f>
        <v>0</v>
      </c>
      <c r="O33" s="130">
        <f>+Finance!$H$8</f>
        <v>0</v>
      </c>
    </row>
    <row r="34" spans="2:18" x14ac:dyDescent="0.25">
      <c r="B34" s="258" t="s">
        <v>9</v>
      </c>
      <c r="C34" s="113"/>
      <c r="D34" s="130">
        <v>0</v>
      </c>
      <c r="E34" s="130"/>
      <c r="F34" s="130"/>
      <c r="G34" s="130"/>
      <c r="H34" s="130"/>
      <c r="I34" s="130"/>
      <c r="J34" s="130"/>
      <c r="K34" s="130"/>
      <c r="L34" s="130"/>
      <c r="M34" s="130"/>
      <c r="N34" s="130"/>
      <c r="O34" s="130"/>
    </row>
    <row r="35" spans="2:18" x14ac:dyDescent="0.25">
      <c r="B35" s="113"/>
      <c r="C35" s="113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</row>
    <row r="36" spans="2:18" ht="21" customHeight="1" x14ac:dyDescent="0.25">
      <c r="B36" s="186" t="s">
        <v>243</v>
      </c>
      <c r="C36" s="178"/>
      <c r="D36" s="181" t="e">
        <f>SUM(D21:D35)</f>
        <v>#VALUE!</v>
      </c>
      <c r="E36" s="187" t="e">
        <f>SUM(E21:E35)</f>
        <v>#VALUE!</v>
      </c>
      <c r="F36" s="181" t="e">
        <f t="shared" ref="F36:O36" si="2">SUM(F21:F35)</f>
        <v>#VALUE!</v>
      </c>
      <c r="G36" s="187" t="e">
        <f t="shared" si="2"/>
        <v>#VALUE!</v>
      </c>
      <c r="H36" s="181" t="e">
        <f t="shared" si="2"/>
        <v>#VALUE!</v>
      </c>
      <c r="I36" s="187" t="e">
        <f t="shared" si="2"/>
        <v>#VALUE!</v>
      </c>
      <c r="J36" s="181" t="e">
        <f t="shared" si="2"/>
        <v>#VALUE!</v>
      </c>
      <c r="K36" s="187" t="e">
        <f t="shared" si="2"/>
        <v>#VALUE!</v>
      </c>
      <c r="L36" s="181" t="e">
        <f t="shared" si="2"/>
        <v>#VALUE!</v>
      </c>
      <c r="M36" s="187" t="e">
        <f t="shared" si="2"/>
        <v>#VALUE!</v>
      </c>
      <c r="N36" s="181" t="e">
        <f t="shared" si="2"/>
        <v>#VALUE!</v>
      </c>
      <c r="O36" s="187" t="e">
        <f t="shared" si="2"/>
        <v>#VALUE!</v>
      </c>
      <c r="R36" s="254" t="e">
        <f>+O40-708042</f>
        <v>#VALUE!</v>
      </c>
    </row>
    <row r="37" spans="2:18" ht="4.9000000000000004" customHeight="1" x14ac:dyDescent="0.25">
      <c r="B37" s="178"/>
      <c r="C37" s="17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R37" s="386"/>
    </row>
    <row r="38" spans="2:18" ht="21" customHeight="1" x14ac:dyDescent="0.25">
      <c r="B38" s="183" t="s">
        <v>244</v>
      </c>
      <c r="C38" s="178"/>
      <c r="D38" s="181" t="e">
        <f t="shared" ref="D38:O38" si="3">+D19-D36</f>
        <v>#VALUE!</v>
      </c>
      <c r="E38" s="184" t="e">
        <f t="shared" si="3"/>
        <v>#VALUE!</v>
      </c>
      <c r="F38" s="181" t="e">
        <f t="shared" si="3"/>
        <v>#VALUE!</v>
      </c>
      <c r="G38" s="184" t="e">
        <f t="shared" si="3"/>
        <v>#VALUE!</v>
      </c>
      <c r="H38" s="181" t="e">
        <f t="shared" si="3"/>
        <v>#VALUE!</v>
      </c>
      <c r="I38" s="184" t="e">
        <f t="shared" si="3"/>
        <v>#VALUE!</v>
      </c>
      <c r="J38" s="181" t="e">
        <f t="shared" si="3"/>
        <v>#VALUE!</v>
      </c>
      <c r="K38" s="184" t="e">
        <f t="shared" si="3"/>
        <v>#VALUE!</v>
      </c>
      <c r="L38" s="181" t="e">
        <f t="shared" si="3"/>
        <v>#VALUE!</v>
      </c>
      <c r="M38" s="184" t="e">
        <f t="shared" si="3"/>
        <v>#VALUE!</v>
      </c>
      <c r="N38" s="181" t="e">
        <f t="shared" si="3"/>
        <v>#VALUE!</v>
      </c>
      <c r="O38" s="184" t="e">
        <f t="shared" si="3"/>
        <v>#VALUE!</v>
      </c>
      <c r="R38" s="386"/>
    </row>
    <row r="39" spans="2:18" ht="5.45" customHeight="1" x14ac:dyDescent="0.25">
      <c r="B39" s="189"/>
      <c r="C39" s="178"/>
      <c r="D39" s="188"/>
      <c r="E39" s="188"/>
      <c r="F39" s="188"/>
      <c r="G39" s="188"/>
      <c r="H39" s="188"/>
      <c r="I39" s="188"/>
      <c r="J39" s="188"/>
      <c r="K39" s="188"/>
      <c r="L39" s="188"/>
      <c r="M39" s="188"/>
      <c r="N39" s="188"/>
      <c r="O39" s="188"/>
      <c r="Q39" s="386"/>
      <c r="R39" s="386"/>
    </row>
    <row r="40" spans="2:18" ht="21" customHeight="1" x14ac:dyDescent="0.25">
      <c r="B40" s="190" t="s">
        <v>245</v>
      </c>
      <c r="C40" s="178"/>
      <c r="D40" s="181" t="e">
        <f t="shared" ref="D40:O40" si="4">+D5+D38</f>
        <v>#VALUE!</v>
      </c>
      <c r="E40" s="191" t="e">
        <f t="shared" si="4"/>
        <v>#VALUE!</v>
      </c>
      <c r="F40" s="181" t="e">
        <f t="shared" si="4"/>
        <v>#VALUE!</v>
      </c>
      <c r="G40" s="191" t="e">
        <f t="shared" si="4"/>
        <v>#VALUE!</v>
      </c>
      <c r="H40" s="181" t="e">
        <f t="shared" si="4"/>
        <v>#VALUE!</v>
      </c>
      <c r="I40" s="191" t="e">
        <f t="shared" si="4"/>
        <v>#VALUE!</v>
      </c>
      <c r="J40" s="181" t="e">
        <f t="shared" si="4"/>
        <v>#VALUE!</v>
      </c>
      <c r="K40" s="191" t="e">
        <f t="shared" si="4"/>
        <v>#VALUE!</v>
      </c>
      <c r="L40" s="181" t="e">
        <f t="shared" si="4"/>
        <v>#VALUE!</v>
      </c>
      <c r="M40" s="191" t="e">
        <f t="shared" si="4"/>
        <v>#VALUE!</v>
      </c>
      <c r="N40" s="181" t="e">
        <f t="shared" si="4"/>
        <v>#VALUE!</v>
      </c>
      <c r="O40" s="191" t="e">
        <f t="shared" si="4"/>
        <v>#VALUE!</v>
      </c>
      <c r="Q40" s="386"/>
      <c r="R40" s="386"/>
    </row>
    <row r="41" spans="2:18" x14ac:dyDescent="0.25">
      <c r="Q41" s="386"/>
      <c r="R41" s="386"/>
    </row>
    <row r="42" spans="2:18" ht="15.75" thickBot="1" x14ac:dyDescent="0.3">
      <c r="Q42" s="386"/>
    </row>
    <row r="43" spans="2:18" x14ac:dyDescent="0.25">
      <c r="B43" s="351" t="str">
        <f>+Bilan!B49</f>
        <v>SAS</v>
      </c>
      <c r="C43" s="354"/>
      <c r="D43" s="753" t="str">
        <f>+Bilan!D49</f>
        <v>FOREXIA</v>
      </c>
      <c r="E43" s="753"/>
      <c r="F43" s="354"/>
      <c r="G43" s="754" t="str">
        <f>+Bilan!H49</f>
        <v>Date de Saisie :</v>
      </c>
      <c r="H43" s="754"/>
      <c r="I43" s="355" t="str">
        <f>+Bilan!J49</f>
        <v>01/01/2020</v>
      </c>
      <c r="J43" s="354"/>
      <c r="K43" s="754" t="str">
        <f>+Bilan!H50</f>
        <v>N° de Version :</v>
      </c>
      <c r="L43" s="754"/>
      <c r="M43" s="358" t="str">
        <f>+Bilan!J50</f>
        <v>1</v>
      </c>
      <c r="N43" s="354"/>
      <c r="O43" s="354"/>
    </row>
  </sheetData>
  <sheetProtection selectLockedCells="1"/>
  <mergeCells count="5">
    <mergeCell ref="B2:B3"/>
    <mergeCell ref="D2:O2"/>
    <mergeCell ref="D43:E43"/>
    <mergeCell ref="G43:H43"/>
    <mergeCell ref="K43:L43"/>
  </mergeCells>
  <pageMargins left="0" right="0" top="0" bottom="0" header="0" footer="0"/>
  <pageSetup paperSize="9" scale="76" orientation="landscape" horizontalDpi="4294967294" verticalDpi="0" r:id="rId1"/>
  <ignoredErrors>
    <ignoredError sqref="D39:O40 D38:E38" evalError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6">
    <tabColor theme="6" tint="-0.249977111117893"/>
    <pageSetUpPr fitToPage="1"/>
  </sheetPr>
  <dimension ref="A1:X92"/>
  <sheetViews>
    <sheetView showZeros="0" topLeftCell="B1" zoomScale="74" zoomScaleNormal="74" workbookViewId="0">
      <selection activeCell="F101" sqref="F101"/>
    </sheetView>
  </sheetViews>
  <sheetFormatPr baseColWidth="10" defaultRowHeight="15" x14ac:dyDescent="0.25"/>
  <cols>
    <col min="1" max="1" width="1.28515625" customWidth="1"/>
    <col min="3" max="3" width="41.7109375" customWidth="1"/>
    <col min="4" max="4" width="12.85546875" customWidth="1"/>
    <col min="5" max="5" width="14.85546875" customWidth="1"/>
    <col min="6" max="6" width="12.7109375" customWidth="1"/>
    <col min="9" max="9" width="1.7109375" customWidth="1"/>
    <col min="11" max="11" width="3" customWidth="1"/>
    <col min="13" max="13" width="41.7109375" customWidth="1"/>
    <col min="14" max="14" width="1.28515625" customWidth="1"/>
    <col min="16" max="16" width="12.7109375" customWidth="1"/>
    <col min="17" max="17" width="12.85546875" customWidth="1"/>
    <col min="19" max="19" width="9.42578125" customWidth="1"/>
    <col min="20" max="20" width="1.140625" customWidth="1"/>
    <col min="22" max="22" width="2" customWidth="1"/>
    <col min="23" max="23" width="22.7109375" customWidth="1"/>
    <col min="24" max="24" width="1.7109375" customWidth="1"/>
    <col min="27" max="27" width="1.7109375" customWidth="1"/>
  </cols>
  <sheetData>
    <row r="1" spans="2:2" ht="7.9" customHeight="1" x14ac:dyDescent="0.25"/>
    <row r="2" spans="2:2" ht="82.15" customHeight="1" x14ac:dyDescent="0.25">
      <c r="B2" s="759" t="s">
        <v>106</v>
      </c>
    </row>
    <row r="3" spans="2:2" ht="14.45" customHeight="1" x14ac:dyDescent="0.25">
      <c r="B3" s="759"/>
    </row>
    <row r="4" spans="2:2" x14ac:dyDescent="0.25">
      <c r="B4" s="759"/>
    </row>
    <row r="5" spans="2:2" x14ac:dyDescent="0.25">
      <c r="B5" s="759"/>
    </row>
    <row r="6" spans="2:2" x14ac:dyDescent="0.25">
      <c r="B6" s="759"/>
    </row>
    <row r="7" spans="2:2" x14ac:dyDescent="0.25">
      <c r="B7" s="759"/>
    </row>
    <row r="8" spans="2:2" x14ac:dyDescent="0.25">
      <c r="B8" s="759"/>
    </row>
    <row r="9" spans="2:2" x14ac:dyDescent="0.25">
      <c r="B9" s="759"/>
    </row>
    <row r="10" spans="2:2" x14ac:dyDescent="0.25">
      <c r="B10" s="759"/>
    </row>
    <row r="11" spans="2:2" x14ac:dyDescent="0.25">
      <c r="B11" s="759"/>
    </row>
    <row r="12" spans="2:2" x14ac:dyDescent="0.25">
      <c r="B12" s="759"/>
    </row>
    <row r="13" spans="2:2" x14ac:dyDescent="0.25">
      <c r="B13" s="759"/>
    </row>
    <row r="14" spans="2:2" x14ac:dyDescent="0.25">
      <c r="B14" s="759"/>
    </row>
    <row r="15" spans="2:2" x14ac:dyDescent="0.25">
      <c r="B15" s="759"/>
    </row>
    <row r="16" spans="2:2" x14ac:dyDescent="0.25">
      <c r="B16" s="759"/>
    </row>
    <row r="17" spans="2:2" x14ac:dyDescent="0.25">
      <c r="B17" s="759"/>
    </row>
    <row r="19" spans="2:2" x14ac:dyDescent="0.25">
      <c r="B19" s="716" t="s">
        <v>128</v>
      </c>
    </row>
    <row r="20" spans="2:2" x14ac:dyDescent="0.25">
      <c r="B20" s="716"/>
    </row>
    <row r="21" spans="2:2" x14ac:dyDescent="0.25">
      <c r="B21" s="716"/>
    </row>
    <row r="22" spans="2:2" x14ac:dyDescent="0.25">
      <c r="B22" s="716"/>
    </row>
    <row r="23" spans="2:2" ht="40.15" customHeight="1" x14ac:dyDescent="0.25">
      <c r="B23" s="716"/>
    </row>
    <row r="24" spans="2:2" x14ac:dyDescent="0.25">
      <c r="B24" s="716"/>
    </row>
    <row r="25" spans="2:2" x14ac:dyDescent="0.25">
      <c r="B25" s="716"/>
    </row>
    <row r="26" spans="2:2" x14ac:dyDescent="0.25">
      <c r="B26" s="716"/>
    </row>
    <row r="27" spans="2:2" x14ac:dyDescent="0.25">
      <c r="B27" s="716"/>
    </row>
    <row r="28" spans="2:2" x14ac:dyDescent="0.25">
      <c r="B28" s="716"/>
    </row>
    <row r="29" spans="2:2" x14ac:dyDescent="0.25">
      <c r="B29" s="716"/>
    </row>
    <row r="30" spans="2:2" x14ac:dyDescent="0.25">
      <c r="B30" s="716"/>
    </row>
    <row r="31" spans="2:2" x14ac:dyDescent="0.25">
      <c r="B31" s="716"/>
    </row>
    <row r="32" spans="2:2" x14ac:dyDescent="0.25">
      <c r="B32" s="716"/>
    </row>
    <row r="33" spans="2:2" x14ac:dyDescent="0.25">
      <c r="B33" s="716"/>
    </row>
    <row r="34" spans="2:2" ht="33" customHeight="1" x14ac:dyDescent="0.25">
      <c r="B34" s="716"/>
    </row>
    <row r="36" spans="2:2" x14ac:dyDescent="0.25">
      <c r="B36" s="760" t="s">
        <v>129</v>
      </c>
    </row>
    <row r="37" spans="2:2" x14ac:dyDescent="0.25">
      <c r="B37" s="760"/>
    </row>
    <row r="38" spans="2:2" x14ac:dyDescent="0.25">
      <c r="B38" s="760"/>
    </row>
    <row r="39" spans="2:2" ht="45" customHeight="1" x14ac:dyDescent="0.25">
      <c r="B39" s="760"/>
    </row>
    <row r="40" spans="2:2" x14ac:dyDescent="0.25">
      <c r="B40" s="760"/>
    </row>
    <row r="41" spans="2:2" x14ac:dyDescent="0.25">
      <c r="B41" s="760"/>
    </row>
    <row r="42" spans="2:2" x14ac:dyDescent="0.25">
      <c r="B42" s="760"/>
    </row>
    <row r="43" spans="2:2" x14ac:dyDescent="0.25">
      <c r="B43" s="760"/>
    </row>
    <row r="44" spans="2:2" x14ac:dyDescent="0.25">
      <c r="B44" s="760"/>
    </row>
    <row r="45" spans="2:2" x14ac:dyDescent="0.25">
      <c r="B45" s="760"/>
    </row>
    <row r="46" spans="2:2" x14ac:dyDescent="0.25">
      <c r="B46" s="760"/>
    </row>
    <row r="47" spans="2:2" x14ac:dyDescent="0.25">
      <c r="B47" s="760"/>
    </row>
    <row r="48" spans="2:2" x14ac:dyDescent="0.25">
      <c r="B48" s="760"/>
    </row>
    <row r="49" spans="1:24" x14ac:dyDescent="0.25">
      <c r="B49" s="760"/>
    </row>
    <row r="50" spans="1:24" x14ac:dyDescent="0.25">
      <c r="B50" s="760"/>
    </row>
    <row r="51" spans="1:24" x14ac:dyDescent="0.25">
      <c r="B51" s="760"/>
    </row>
    <row r="52" spans="1:24" ht="10.9" customHeight="1" thickBot="1" x14ac:dyDescent="0.3"/>
    <row r="53" spans="1:24" ht="15.75" x14ac:dyDescent="0.25">
      <c r="B53" s="452" t="str">
        <f>+Plantres!B43</f>
        <v>SAS</v>
      </c>
      <c r="C53" s="453" t="str">
        <f>+Plantres!D43</f>
        <v>FOREXIA</v>
      </c>
      <c r="D53" s="453"/>
      <c r="E53" s="764" t="str">
        <f>+Plantres!G43</f>
        <v>Date de Saisie :</v>
      </c>
      <c r="F53" s="764"/>
      <c r="G53" s="765" t="str">
        <f>+Plantres!I43</f>
        <v>01/01/2020</v>
      </c>
      <c r="H53" s="766"/>
      <c r="I53" s="453"/>
      <c r="J53" s="453"/>
      <c r="K53" s="453"/>
      <c r="L53" s="453"/>
      <c r="M53" s="452" t="str">
        <f>+Plantres!K43</f>
        <v>N° de Version :</v>
      </c>
      <c r="N53" s="453"/>
      <c r="O53" s="454" t="str">
        <f>+Plantres!M43</f>
        <v>1</v>
      </c>
      <c r="P53" s="453"/>
      <c r="Q53" s="453"/>
      <c r="R53" s="453"/>
      <c r="S53" s="453"/>
    </row>
    <row r="54" spans="1:24" ht="29.45" customHeight="1" x14ac:dyDescent="0.25"/>
    <row r="55" spans="1:24" ht="30" customHeight="1" x14ac:dyDescent="0.3">
      <c r="B55" s="757" t="s">
        <v>246</v>
      </c>
      <c r="C55" s="757"/>
      <c r="D55" s="762"/>
      <c r="E55" s="762"/>
      <c r="F55" s="762"/>
      <c r="G55" s="762"/>
      <c r="H55" s="762"/>
      <c r="I55" s="762"/>
      <c r="J55" s="762"/>
      <c r="L55" s="758" t="s">
        <v>247</v>
      </c>
      <c r="M55" s="758"/>
      <c r="N55" s="763"/>
      <c r="O55" s="763"/>
      <c r="P55" s="763"/>
      <c r="Q55" s="763"/>
      <c r="R55" s="763"/>
      <c r="S55" s="763"/>
      <c r="T55" s="763"/>
      <c r="U55" s="763"/>
      <c r="W55" s="755" t="s">
        <v>476</v>
      </c>
      <c r="X55" s="424"/>
    </row>
    <row r="56" spans="1:24" ht="34.15" customHeight="1" x14ac:dyDescent="0.3">
      <c r="A56" s="395"/>
      <c r="B56" s="761" t="s">
        <v>106</v>
      </c>
      <c r="C56" s="395"/>
      <c r="D56" s="418" t="str">
        <f>+Envoi!B$3</f>
        <v/>
      </c>
      <c r="E56" s="444" t="str">
        <f>+Envoi!B4</f>
        <v/>
      </c>
      <c r="F56" s="418" t="str">
        <f>+Envoi!B5</f>
        <v/>
      </c>
      <c r="G56" s="442" t="str">
        <f>+Envoi!B6</f>
        <v/>
      </c>
      <c r="H56" s="418" t="str">
        <f>+Envoi!B7</f>
        <v/>
      </c>
      <c r="I56" s="395"/>
      <c r="J56" s="443" t="s">
        <v>478</v>
      </c>
      <c r="L56" s="761" t="s">
        <v>106</v>
      </c>
      <c r="M56" s="395"/>
      <c r="N56" s="395"/>
      <c r="O56" s="426">
        <f>+Envoi!B25</f>
        <v>0</v>
      </c>
      <c r="P56" s="444">
        <f>+Envoi!B26</f>
        <v>0</v>
      </c>
      <c r="Q56" s="426">
        <f>+Envoi!B27</f>
        <v>0</v>
      </c>
      <c r="R56" s="444">
        <f>+Envoi!B28</f>
        <v>0</v>
      </c>
      <c r="S56" s="426">
        <f>+Envoi!B29</f>
        <v>0</v>
      </c>
      <c r="T56" s="395"/>
      <c r="U56" s="443" t="s">
        <v>478</v>
      </c>
      <c r="W56" s="755"/>
    </row>
    <row r="57" spans="1:24" ht="4.1500000000000004" customHeight="1" x14ac:dyDescent="0.25">
      <c r="B57" s="761"/>
      <c r="C57" s="4"/>
      <c r="D57" s="4"/>
      <c r="E57" s="4"/>
      <c r="F57" s="4"/>
      <c r="G57" s="4"/>
      <c r="H57" s="4"/>
      <c r="I57" s="4"/>
      <c r="J57" s="4"/>
      <c r="L57" s="761"/>
      <c r="M57" s="4"/>
      <c r="N57" s="4"/>
      <c r="O57" s="4"/>
      <c r="P57" s="4"/>
      <c r="Q57" s="4"/>
      <c r="R57" s="4"/>
      <c r="S57" s="4"/>
      <c r="T57" s="4"/>
      <c r="U57" s="4"/>
    </row>
    <row r="58" spans="1:24" ht="18" customHeight="1" x14ac:dyDescent="0.3">
      <c r="B58" s="761"/>
      <c r="C58" s="422" t="s">
        <v>475</v>
      </c>
      <c r="D58" s="434">
        <f>+Négoce!Y4</f>
        <v>0</v>
      </c>
      <c r="E58" s="434">
        <f>+Négoce!Y5</f>
        <v>0</v>
      </c>
      <c r="F58" s="434">
        <f>+Négoce!Y6</f>
        <v>0</v>
      </c>
      <c r="G58" s="434">
        <f>+Négoce!Y7</f>
        <v>0</v>
      </c>
      <c r="H58" s="434">
        <f>+Négoce!Y8</f>
        <v>0</v>
      </c>
      <c r="I58" s="434"/>
      <c r="J58" s="434">
        <f>SUM(D58:H58)</f>
        <v>0</v>
      </c>
      <c r="L58" s="761"/>
      <c r="M58" s="422" t="s">
        <v>475</v>
      </c>
      <c r="N58" s="4"/>
      <c r="O58" s="434">
        <f>+Prestation!W4</f>
        <v>0</v>
      </c>
      <c r="P58" s="434">
        <f>+Prestation!W5</f>
        <v>0</v>
      </c>
      <c r="Q58" s="434">
        <f>+Prestation!W6</f>
        <v>0</v>
      </c>
      <c r="R58" s="434">
        <f>+Prestation!W7</f>
        <v>0</v>
      </c>
      <c r="S58" s="434">
        <f>+Prestation!W8</f>
        <v>0</v>
      </c>
      <c r="T58" s="441"/>
      <c r="U58" s="434">
        <f>SUM(O58:S58)</f>
        <v>0</v>
      </c>
      <c r="W58" s="433">
        <f>COUNTIF(D58:H58,"&gt;0")</f>
        <v>0</v>
      </c>
    </row>
    <row r="59" spans="1:24" ht="15.6" customHeight="1" x14ac:dyDescent="0.25">
      <c r="B59" s="761"/>
      <c r="C59" s="420" t="s">
        <v>471</v>
      </c>
      <c r="D59" s="436">
        <f>+Envoi!D3</f>
        <v>0</v>
      </c>
      <c r="E59" s="436">
        <f>+Envoi!D4</f>
        <v>0</v>
      </c>
      <c r="F59" s="436">
        <f>+Envoi!D5</f>
        <v>0</v>
      </c>
      <c r="G59" s="436">
        <f>+Envoi!D6</f>
        <v>0</v>
      </c>
      <c r="H59" s="436">
        <f>+Envoi!D7</f>
        <v>0</v>
      </c>
      <c r="I59" s="435"/>
      <c r="J59" s="436">
        <f>IF(J58&gt;0,+((D58*D59)+(E58*E59)+(F58*F59)+(G58*G59)+(H58*H59))/J58,0)</f>
        <v>0</v>
      </c>
      <c r="L59" s="761"/>
      <c r="M59" s="420" t="s">
        <v>471</v>
      </c>
      <c r="N59" s="4"/>
      <c r="O59" s="446">
        <f>+Envoi!D25</f>
        <v>0</v>
      </c>
      <c r="P59" s="446">
        <f>+Envoi!D26</f>
        <v>0</v>
      </c>
      <c r="Q59" s="446">
        <f>+Envoi!D27</f>
        <v>0</v>
      </c>
      <c r="R59" s="446">
        <f>+Envoi!D28</f>
        <v>0</v>
      </c>
      <c r="S59" s="446">
        <f>+Envoi!D29</f>
        <v>0</v>
      </c>
      <c r="T59" s="450"/>
      <c r="U59" s="446">
        <f>IF(U58&gt;0,+((O58*O59)+(P58*P59)+(Q58*Q59)+(R58*R59)+(S58*S59))/U58,0)</f>
        <v>0</v>
      </c>
    </row>
    <row r="60" spans="1:24" ht="21" customHeight="1" x14ac:dyDescent="0.25">
      <c r="B60" s="761"/>
      <c r="C60" s="437" t="s">
        <v>472</v>
      </c>
      <c r="D60" s="438">
        <f>+Envoi!E3</f>
        <v>0</v>
      </c>
      <c r="E60" s="438">
        <f>+Envoi!E4</f>
        <v>0</v>
      </c>
      <c r="F60" s="438">
        <f>+Envoi!E5</f>
        <v>0</v>
      </c>
      <c r="G60" s="438">
        <f>+Envoi!E6</f>
        <v>0</v>
      </c>
      <c r="H60" s="438">
        <f>+Envoi!E7</f>
        <v>0</v>
      </c>
      <c r="I60" s="428"/>
      <c r="J60" s="436">
        <f>IF(J58&gt;0,+((D58*D60)+(E58*E60)+(F58*F60)+(G58*G60)+(H58*H60))/J58,0)</f>
        <v>0</v>
      </c>
      <c r="L60" s="761"/>
      <c r="M60" s="437" t="s">
        <v>482</v>
      </c>
      <c r="N60" s="4"/>
      <c r="O60" s="465">
        <f>IF(O58&gt;0,(Salaires!E31+Salaires!J31)/SR!O58,0)</f>
        <v>0</v>
      </c>
      <c r="P60" s="465">
        <f>IF(P58&gt;0,(Salaires!E32+Salaires!J32)/SR!P58,0)</f>
        <v>0</v>
      </c>
      <c r="Q60" s="465">
        <f>IF(Q58&gt;0,(Salaires!E33+Salaires!J33)/SR!Q58,0)</f>
        <v>0</v>
      </c>
      <c r="R60" s="465">
        <f>IF(R58&gt;0,(Salaires!E34+Salaires!J34)/SR!R58,0)</f>
        <v>0</v>
      </c>
      <c r="S60" s="465">
        <f>IF(S58&gt;0,(Salaires!E35+Salaires!J35)/SR!S58,0)</f>
        <v>0</v>
      </c>
      <c r="T60" s="451"/>
      <c r="U60" s="446">
        <f>IF(U58&gt;0,+((O58*O60)+(P58*P60)+(Q58*Q60)+(R58*R60)+(S58*S60))/U58,0)</f>
        <v>0</v>
      </c>
      <c r="W60" s="755" t="s">
        <v>477</v>
      </c>
      <c r="X60" s="430"/>
    </row>
    <row r="61" spans="1:24" ht="21" customHeight="1" x14ac:dyDescent="0.25">
      <c r="B61" s="761"/>
      <c r="C61" s="423" t="s">
        <v>473</v>
      </c>
      <c r="D61" s="425">
        <f>+D59-D60</f>
        <v>0</v>
      </c>
      <c r="E61" s="425">
        <f t="shared" ref="E61:H61" si="0">+E59-E60</f>
        <v>0</v>
      </c>
      <c r="F61" s="425">
        <f t="shared" si="0"/>
        <v>0</v>
      </c>
      <c r="G61" s="425">
        <f t="shared" si="0"/>
        <v>0</v>
      </c>
      <c r="H61" s="425">
        <f t="shared" si="0"/>
        <v>0</v>
      </c>
      <c r="I61" s="194"/>
      <c r="J61" s="427">
        <f>+J59-J60</f>
        <v>0</v>
      </c>
      <c r="L61" s="761"/>
      <c r="M61" s="423" t="s">
        <v>473</v>
      </c>
      <c r="N61" s="4"/>
      <c r="O61" s="448">
        <f>+O59-O60</f>
        <v>0</v>
      </c>
      <c r="P61" s="448">
        <f t="shared" ref="P61" si="1">+P59-P60</f>
        <v>0</v>
      </c>
      <c r="Q61" s="448">
        <f t="shared" ref="Q61" si="2">+Q59-Q60</f>
        <v>0</v>
      </c>
      <c r="R61" s="448">
        <f t="shared" ref="R61" si="3">+R59-R60</f>
        <v>0</v>
      </c>
      <c r="S61" s="448">
        <f t="shared" ref="S61" si="4">+S59-S60</f>
        <v>0</v>
      </c>
      <c r="T61" s="449"/>
      <c r="U61" s="448">
        <f>+U59-U60</f>
        <v>0</v>
      </c>
      <c r="W61" s="755"/>
      <c r="X61" s="430"/>
    </row>
    <row r="62" spans="1:24" ht="18.75" x14ac:dyDescent="0.3">
      <c r="B62" s="761"/>
      <c r="C62" s="421" t="s">
        <v>474</v>
      </c>
      <c r="D62" s="429">
        <f>IF(AND($W$66&gt;0,D58&gt;0),+$J$62/$W$66,0)</f>
        <v>0</v>
      </c>
      <c r="E62" s="429">
        <f t="shared" ref="E62:H62" si="5">IF(AND($W$66&gt;0,E58&gt;0),+$J$62/$W$66,0)</f>
        <v>0</v>
      </c>
      <c r="F62" s="429">
        <f t="shared" si="5"/>
        <v>0</v>
      </c>
      <c r="G62" s="429">
        <f t="shared" si="5"/>
        <v>0</v>
      </c>
      <c r="H62" s="429">
        <f t="shared" si="5"/>
        <v>0</v>
      </c>
      <c r="I62" s="429"/>
      <c r="J62" s="429" t="e">
        <f>+SIG!D20+SIG!D24+SIG!D28+SIG!D32-SIG!D38+SIG!D44+SIG!D52-SIG!D51</f>
        <v>#VALUE!</v>
      </c>
      <c r="L62" s="761"/>
      <c r="M62" s="421" t="s">
        <v>474</v>
      </c>
      <c r="N62" s="4"/>
      <c r="O62" s="429">
        <f>IF(AND($W$66&gt;0,O58&gt;0),+$J$62/$W$66,0)</f>
        <v>0</v>
      </c>
      <c r="P62" s="429">
        <f t="shared" ref="P62:S62" si="6">IF(AND($W$66&gt;0,P58&gt;0),+$J$62/$W$66,0)</f>
        <v>0</v>
      </c>
      <c r="Q62" s="429">
        <f t="shared" si="6"/>
        <v>0</v>
      </c>
      <c r="R62" s="429">
        <f t="shared" si="6"/>
        <v>0</v>
      </c>
      <c r="S62" s="429">
        <f t="shared" si="6"/>
        <v>0</v>
      </c>
      <c r="T62" s="440"/>
      <c r="U62" s="429" t="e">
        <f>+J62</f>
        <v>#VALUE!</v>
      </c>
      <c r="W62" s="433">
        <f>COUNTIF(O58:S58,"&gt;0")</f>
        <v>0</v>
      </c>
      <c r="X62" s="430"/>
    </row>
    <row r="63" spans="1:24" ht="22.9" customHeight="1" x14ac:dyDescent="0.25">
      <c r="B63" s="761"/>
      <c r="C63" s="423" t="s">
        <v>480</v>
      </c>
      <c r="D63" s="435">
        <f>IF(D61&gt;0,+D62/D61,0)</f>
        <v>0</v>
      </c>
      <c r="E63" s="435">
        <f>IF(E61&gt;0,+E62/E61,0)</f>
        <v>0</v>
      </c>
      <c r="F63" s="435">
        <f>IF(F61&gt;0,+F62/F61,0)</f>
        <v>0</v>
      </c>
      <c r="G63" s="435">
        <f>IF(G61&gt;0,+G62/G61,0)</f>
        <v>0</v>
      </c>
      <c r="H63" s="435">
        <f>IF(H61&gt;0,+H62/H61,0)</f>
        <v>0</v>
      </c>
      <c r="I63" s="435"/>
      <c r="J63" s="435">
        <f>IF(J61&gt;0,+J62/J61,0)</f>
        <v>0</v>
      </c>
      <c r="L63" s="761"/>
      <c r="M63" s="423" t="s">
        <v>480</v>
      </c>
      <c r="N63" s="4"/>
      <c r="O63" s="435">
        <f>IF(O61&gt;0,+O62/O61,0)</f>
        <v>0</v>
      </c>
      <c r="P63" s="435">
        <f>IF(P61&gt;0,+P62/P61,0)</f>
        <v>0</v>
      </c>
      <c r="Q63" s="435">
        <f>IF(Q61&gt;0,+Q62/Q61,0)</f>
        <v>0</v>
      </c>
      <c r="R63" s="435">
        <f>IF(R61&gt;0,+R62/R61,0)</f>
        <v>0</v>
      </c>
      <c r="S63" s="435">
        <f>IF(S61&gt;0,+S62/S61,0)</f>
        <v>0</v>
      </c>
      <c r="T63" s="193"/>
      <c r="U63" s="435">
        <f>IF(U61&gt;0,+U62/U61,0)</f>
        <v>0</v>
      </c>
      <c r="X63" s="430"/>
    </row>
    <row r="64" spans="1:24" ht="15.6" customHeight="1" x14ac:dyDescent="0.25">
      <c r="B64" s="761"/>
      <c r="L64" s="761"/>
      <c r="W64" s="755" t="s">
        <v>479</v>
      </c>
      <c r="X64" s="430"/>
    </row>
    <row r="65" spans="2:24" ht="39.6" customHeight="1" x14ac:dyDescent="0.25">
      <c r="B65" s="761"/>
      <c r="C65" s="418" t="s">
        <v>9</v>
      </c>
      <c r="D65" s="426" t="str">
        <f>+D56</f>
        <v/>
      </c>
      <c r="E65" s="444" t="str">
        <f t="shared" ref="E65:J65" si="7">+E56</f>
        <v/>
      </c>
      <c r="F65" s="426" t="str">
        <f t="shared" si="7"/>
        <v/>
      </c>
      <c r="G65" s="444" t="str">
        <f t="shared" si="7"/>
        <v/>
      </c>
      <c r="H65" s="426" t="str">
        <f t="shared" si="7"/>
        <v/>
      </c>
      <c r="I65" s="426">
        <f t="shared" si="7"/>
        <v>0</v>
      </c>
      <c r="J65" s="443" t="str">
        <f t="shared" si="7"/>
        <v>TOTAL / Moyenne</v>
      </c>
      <c r="L65" s="761"/>
      <c r="O65" s="426">
        <f>+O56</f>
        <v>0</v>
      </c>
      <c r="P65" s="444">
        <f t="shared" ref="P65:U65" si="8">+P56</f>
        <v>0</v>
      </c>
      <c r="Q65" s="426">
        <f t="shared" si="8"/>
        <v>0</v>
      </c>
      <c r="R65" s="444">
        <f t="shared" si="8"/>
        <v>0</v>
      </c>
      <c r="S65" s="426">
        <f t="shared" si="8"/>
        <v>0</v>
      </c>
      <c r="T65" s="426">
        <f t="shared" si="8"/>
        <v>0</v>
      </c>
      <c r="U65" s="443" t="str">
        <f t="shared" si="8"/>
        <v>TOTAL / Moyenne</v>
      </c>
      <c r="W65" s="755"/>
      <c r="X65" s="430"/>
    </row>
    <row r="66" spans="2:24" ht="15.75" x14ac:dyDescent="0.25">
      <c r="B66" s="761"/>
      <c r="C66" s="419" t="s">
        <v>481</v>
      </c>
      <c r="D66" s="439">
        <f>+D58-D63</f>
        <v>0</v>
      </c>
      <c r="E66" s="439">
        <f>+E58-E63</f>
        <v>0</v>
      </c>
      <c r="F66" s="439">
        <f>+F58-F63</f>
        <v>0</v>
      </c>
      <c r="G66" s="439">
        <f>+G58-G63</f>
        <v>0</v>
      </c>
      <c r="H66" s="439">
        <f>+H58-H63</f>
        <v>0</v>
      </c>
      <c r="I66" s="439"/>
      <c r="J66" s="439">
        <f>+J58-J63</f>
        <v>0</v>
      </c>
      <c r="L66" s="761"/>
      <c r="M66" s="419" t="s">
        <v>481</v>
      </c>
      <c r="N66" s="4"/>
      <c r="O66" s="439">
        <f>+O58-O63</f>
        <v>0</v>
      </c>
      <c r="P66" s="439">
        <f>+P58-P63</f>
        <v>0</v>
      </c>
      <c r="Q66" s="439">
        <f>+Q58-Q63</f>
        <v>0</v>
      </c>
      <c r="R66" s="439">
        <f>+R58-R63</f>
        <v>0</v>
      </c>
      <c r="S66" s="439">
        <f>+S58-S63</f>
        <v>0</v>
      </c>
      <c r="T66" s="193"/>
      <c r="U66" s="439">
        <f>SUM(O66:S66)</f>
        <v>0</v>
      </c>
      <c r="W66" s="432">
        <f>+W58+W62</f>
        <v>0</v>
      </c>
      <c r="X66" s="431"/>
    </row>
    <row r="67" spans="2:24" ht="28.9" customHeight="1" x14ac:dyDescent="0.25"/>
    <row r="68" spans="2:24" ht="28.9" customHeight="1" x14ac:dyDescent="0.25">
      <c r="B68" s="757" t="s">
        <v>246</v>
      </c>
      <c r="C68" s="757"/>
      <c r="D68" s="757"/>
      <c r="E68" s="757"/>
      <c r="F68" s="757"/>
      <c r="G68" s="757"/>
      <c r="H68" s="757"/>
      <c r="I68" s="757"/>
      <c r="J68" s="757"/>
      <c r="L68" s="758" t="s">
        <v>247</v>
      </c>
      <c r="M68" s="758"/>
      <c r="N68" s="758"/>
      <c r="O68" s="758"/>
      <c r="P68" s="758"/>
      <c r="Q68" s="758"/>
      <c r="R68" s="758"/>
      <c r="S68" s="758"/>
      <c r="T68" s="758"/>
      <c r="U68" s="758"/>
      <c r="W68" s="755" t="s">
        <v>476</v>
      </c>
    </row>
    <row r="69" spans="2:24" ht="40.15" customHeight="1" x14ac:dyDescent="0.3">
      <c r="B69" s="716" t="s">
        <v>128</v>
      </c>
      <c r="C69" s="417"/>
      <c r="D69" s="418" t="str">
        <f>+Envoi!B$3</f>
        <v/>
      </c>
      <c r="E69" s="444" t="str">
        <f>+E65</f>
        <v/>
      </c>
      <c r="F69" s="418" t="str">
        <f>+F65</f>
        <v/>
      </c>
      <c r="G69" s="442" t="str">
        <f>+G65</f>
        <v/>
      </c>
      <c r="H69" s="418" t="str">
        <f>+H65</f>
        <v/>
      </c>
      <c r="I69" s="417"/>
      <c r="J69" s="443" t="s">
        <v>478</v>
      </c>
      <c r="L69" s="716" t="s">
        <v>128</v>
      </c>
      <c r="M69" s="417"/>
      <c r="N69" s="417"/>
      <c r="O69" s="426">
        <f>+O65</f>
        <v>0</v>
      </c>
      <c r="P69" s="444">
        <f>+P65</f>
        <v>0</v>
      </c>
      <c r="Q69" s="426">
        <f>+Q65</f>
        <v>0</v>
      </c>
      <c r="R69" s="444">
        <f>+R65</f>
        <v>0</v>
      </c>
      <c r="S69" s="426">
        <f>+S65</f>
        <v>0</v>
      </c>
      <c r="T69" s="417"/>
      <c r="U69" s="443" t="s">
        <v>478</v>
      </c>
      <c r="W69" s="755"/>
    </row>
    <row r="70" spans="2:24" ht="7.9" customHeight="1" x14ac:dyDescent="0.25">
      <c r="B70" s="716"/>
      <c r="C70" s="4"/>
      <c r="D70" s="4"/>
      <c r="E70" s="4"/>
      <c r="F70" s="4"/>
      <c r="G70" s="4"/>
      <c r="H70" s="4"/>
      <c r="I70" s="4"/>
      <c r="J70" s="4"/>
      <c r="L70" s="716"/>
      <c r="M70" s="4"/>
      <c r="N70" s="4"/>
      <c r="O70" s="4"/>
      <c r="P70" s="4"/>
      <c r="Q70" s="4"/>
      <c r="R70" s="4"/>
      <c r="S70" s="4"/>
      <c r="T70" s="4"/>
      <c r="U70" s="4"/>
    </row>
    <row r="71" spans="2:24" ht="18" customHeight="1" x14ac:dyDescent="0.3">
      <c r="B71" s="716"/>
      <c r="C71" s="422" t="s">
        <v>475</v>
      </c>
      <c r="D71" s="434">
        <f>+Négoce!Y84</f>
        <v>0</v>
      </c>
      <c r="E71" s="434">
        <f>+Négoce!Y85</f>
        <v>0</v>
      </c>
      <c r="F71" s="434">
        <f>+Négoce!Y86</f>
        <v>0</v>
      </c>
      <c r="G71" s="434">
        <f>+Négoce!Y87</f>
        <v>0</v>
      </c>
      <c r="H71" s="434">
        <f>+Négoce!Y88</f>
        <v>0</v>
      </c>
      <c r="I71" s="434"/>
      <c r="J71" s="434">
        <f>SUM(D71:H71)</f>
        <v>0</v>
      </c>
      <c r="L71" s="716"/>
      <c r="M71" s="422" t="s">
        <v>475</v>
      </c>
      <c r="N71" s="4"/>
      <c r="O71" s="434">
        <f>+Prestation!W48</f>
        <v>0</v>
      </c>
      <c r="P71" s="434">
        <f>+Prestation!W49</f>
        <v>0</v>
      </c>
      <c r="Q71" s="434">
        <f>+Prestation!W50</f>
        <v>0</v>
      </c>
      <c r="R71" s="434">
        <f>+Prestation!W51</f>
        <v>0</v>
      </c>
      <c r="S71" s="434">
        <f>+Prestation!W52</f>
        <v>0</v>
      </c>
      <c r="T71" s="441"/>
      <c r="U71" s="434">
        <f>SUM(O71:S71)</f>
        <v>0</v>
      </c>
      <c r="W71" s="433">
        <f>COUNTIF(D71:H71,"&gt;0")</f>
        <v>0</v>
      </c>
    </row>
    <row r="72" spans="2:24" ht="15.75" x14ac:dyDescent="0.25">
      <c r="B72" s="716"/>
      <c r="C72" s="420" t="s">
        <v>471</v>
      </c>
      <c r="D72" s="436">
        <f>+Envoi!D10</f>
        <v>0</v>
      </c>
      <c r="E72" s="436">
        <f>+Envoi!D11</f>
        <v>0</v>
      </c>
      <c r="F72" s="436">
        <f>+Envoi!D12</f>
        <v>0</v>
      </c>
      <c r="G72" s="436">
        <f>+Envoi!D13</f>
        <v>0</v>
      </c>
      <c r="H72" s="436">
        <f>+Envoi!D14</f>
        <v>0</v>
      </c>
      <c r="I72" s="435"/>
      <c r="J72" s="436">
        <f>IF(J71&gt;0,+((D71*D72)+(E71*E72)+(F71*F72)+(G71*G72)+(H71*H72))/J71,0)</f>
        <v>0</v>
      </c>
      <c r="L72" s="716"/>
      <c r="M72" s="420" t="s">
        <v>471</v>
      </c>
      <c r="N72" s="4"/>
      <c r="O72" s="446">
        <f>+Envoi!D32</f>
        <v>0</v>
      </c>
      <c r="P72" s="446">
        <f>+Envoi!D33</f>
        <v>0</v>
      </c>
      <c r="Q72" s="446">
        <f>+Envoi!D34</f>
        <v>0</v>
      </c>
      <c r="R72" s="446">
        <f>+Envoi!D35</f>
        <v>0</v>
      </c>
      <c r="S72" s="446">
        <f>+Envoi!D36</f>
        <v>0</v>
      </c>
      <c r="T72" s="450"/>
      <c r="U72" s="446">
        <f>IF(U71&gt;0,+((O71*O72)+(P71*P72)+(Q71*Q72)+(R71*R72)+(S71*S72))/U71,0)</f>
        <v>0</v>
      </c>
    </row>
    <row r="73" spans="2:24" ht="18" customHeight="1" x14ac:dyDescent="0.25">
      <c r="B73" s="716"/>
      <c r="C73" s="437" t="s">
        <v>472</v>
      </c>
      <c r="D73" s="438">
        <f>+Envoi!E10</f>
        <v>0</v>
      </c>
      <c r="E73" s="438">
        <f>+Envoi!E11</f>
        <v>0</v>
      </c>
      <c r="F73" s="438">
        <f>+Envoi!E12</f>
        <v>0</v>
      </c>
      <c r="G73" s="438">
        <f>+Envoi!E13</f>
        <v>0</v>
      </c>
      <c r="H73" s="438">
        <f>+Envoi!E14</f>
        <v>0</v>
      </c>
      <c r="I73" s="428"/>
      <c r="J73" s="436">
        <f>IF(J71&gt;0,+((D71*D73)+(E71*E73)+(F71*F73)+(G71*G73)+(H71*H73))/J71,0)</f>
        <v>0</v>
      </c>
      <c r="L73" s="716"/>
      <c r="M73" s="437" t="s">
        <v>482</v>
      </c>
      <c r="N73" s="4"/>
      <c r="O73" s="465">
        <f>IF(O71&gt;0,(Salaires!E61+Salaires!J61)/SR!O71,0)</f>
        <v>0</v>
      </c>
      <c r="P73" s="465">
        <f>IF(P71&gt;0,(Salaires!E62+Salaires!J62)/SR!P71,0)</f>
        <v>0</v>
      </c>
      <c r="Q73" s="465">
        <f>IF(Q71&gt;0,(Salaires!E63+Salaires!J63)/SR!Q71,0)</f>
        <v>0</v>
      </c>
      <c r="R73" s="465">
        <f>IF(R71&gt;0,(Salaires!E64+Salaires!J64)/SR!R71,0)</f>
        <v>0</v>
      </c>
      <c r="S73" s="465">
        <f>IF(S71&gt;0,(Salaires!E65+Salaires!J65)/SR!S71,0)</f>
        <v>0</v>
      </c>
      <c r="T73" s="451"/>
      <c r="U73" s="446">
        <f>IF(U71&gt;0,+((O71*O73)+(P71*P73)+(Q71*Q73)+(R71*R73)+(S71*S73))/U71,0)</f>
        <v>0</v>
      </c>
      <c r="W73" s="755" t="s">
        <v>477</v>
      </c>
    </row>
    <row r="74" spans="2:24" ht="22.15" customHeight="1" x14ac:dyDescent="0.25">
      <c r="B74" s="716"/>
      <c r="C74" s="423" t="s">
        <v>473</v>
      </c>
      <c r="D74" s="448">
        <f>+D72-D73</f>
        <v>0</v>
      </c>
      <c r="E74" s="448">
        <f t="shared" ref="E74:H74" si="9">+E72-E73</f>
        <v>0</v>
      </c>
      <c r="F74" s="448">
        <f t="shared" si="9"/>
        <v>0</v>
      </c>
      <c r="G74" s="448">
        <f t="shared" si="9"/>
        <v>0</v>
      </c>
      <c r="H74" s="448">
        <f t="shared" si="9"/>
        <v>0</v>
      </c>
      <c r="I74" s="449"/>
      <c r="J74" s="448">
        <f>+J72-J73</f>
        <v>0</v>
      </c>
      <c r="L74" s="716"/>
      <c r="M74" s="423" t="s">
        <v>473</v>
      </c>
      <c r="N74" s="4"/>
      <c r="O74" s="448">
        <f>+O72-O73</f>
        <v>0</v>
      </c>
      <c r="P74" s="448">
        <f t="shared" ref="P74:S74" si="10">+P72-P73</f>
        <v>0</v>
      </c>
      <c r="Q74" s="448">
        <f t="shared" si="10"/>
        <v>0</v>
      </c>
      <c r="R74" s="448">
        <f t="shared" si="10"/>
        <v>0</v>
      </c>
      <c r="S74" s="448">
        <f t="shared" si="10"/>
        <v>0</v>
      </c>
      <c r="T74" s="449"/>
      <c r="U74" s="448">
        <f>+U72-U73</f>
        <v>0</v>
      </c>
      <c r="W74" s="755"/>
    </row>
    <row r="75" spans="2:24" ht="18.75" x14ac:dyDescent="0.3">
      <c r="B75" s="716"/>
      <c r="C75" s="421" t="s">
        <v>474</v>
      </c>
      <c r="D75" s="429">
        <f>IF(AND($W$79&gt;0,D71&gt;0),+$J$75/$W$79,0)</f>
        <v>0</v>
      </c>
      <c r="E75" s="429">
        <f t="shared" ref="E75:H75" si="11">IF(AND($W$79&gt;0,E71&gt;0),+$J$75/$W$79,0)</f>
        <v>0</v>
      </c>
      <c r="F75" s="429">
        <f t="shared" si="11"/>
        <v>0</v>
      </c>
      <c r="G75" s="429">
        <f t="shared" si="11"/>
        <v>0</v>
      </c>
      <c r="H75" s="429">
        <f t="shared" si="11"/>
        <v>0</v>
      </c>
      <c r="I75" s="429"/>
      <c r="J75" s="429" t="e">
        <f>+SIG!G20+SIG!G24+SIG!G28+SIG!G32-SIG!G38+SIG!G44+SIG!G52-SIG!G51</f>
        <v>#VALUE!</v>
      </c>
      <c r="L75" s="716"/>
      <c r="M75" s="421" t="s">
        <v>474</v>
      </c>
      <c r="N75" s="4"/>
      <c r="O75" s="429">
        <f>IF(AND($W$79&gt;0,O71&gt;0),+$J$75/$W$79,0)</f>
        <v>0</v>
      </c>
      <c r="P75" s="429">
        <f t="shared" ref="P75:S75" si="12">IF(AND($W$79&gt;0,P71&gt;0),+$J$75/$W$79,0)</f>
        <v>0</v>
      </c>
      <c r="Q75" s="429">
        <f t="shared" si="12"/>
        <v>0</v>
      </c>
      <c r="R75" s="429">
        <f t="shared" si="12"/>
        <v>0</v>
      </c>
      <c r="S75" s="429">
        <f t="shared" si="12"/>
        <v>0</v>
      </c>
      <c r="T75" s="440"/>
      <c r="U75" s="429" t="e">
        <f>+J75</f>
        <v>#VALUE!</v>
      </c>
      <c r="W75" s="433">
        <f>COUNTIF(O71:S71,"&gt;0")</f>
        <v>0</v>
      </c>
    </row>
    <row r="76" spans="2:24" ht="25.15" customHeight="1" x14ac:dyDescent="0.25">
      <c r="B76" s="716"/>
      <c r="C76" s="423" t="s">
        <v>480</v>
      </c>
      <c r="D76" s="435">
        <f>IF(D74&gt;0,+D75/D74,0)</f>
        <v>0</v>
      </c>
      <c r="E76" s="435">
        <f>IF(E74&gt;0,+E75/E74,0)</f>
        <v>0</v>
      </c>
      <c r="F76" s="435">
        <f>IF(F74&gt;0,+F75/F74,0)</f>
        <v>0</v>
      </c>
      <c r="G76" s="435">
        <f>IF(G74&gt;0,+G75/G74,0)</f>
        <v>0</v>
      </c>
      <c r="H76" s="435">
        <f>IF(H74&gt;0,+H75/H74,0)</f>
        <v>0</v>
      </c>
      <c r="I76" s="435"/>
      <c r="J76" s="435">
        <f>IF(J74&gt;0,+J75/J74,0)</f>
        <v>0</v>
      </c>
      <c r="L76" s="716"/>
      <c r="M76" s="423" t="s">
        <v>480</v>
      </c>
      <c r="N76" s="4"/>
      <c r="O76" s="435">
        <f>IF(O74&gt;0,+O75/O74,0)</f>
        <v>0</v>
      </c>
      <c r="P76" s="435">
        <f>IF(P74&gt;0,+P75/P74,0)</f>
        <v>0</v>
      </c>
      <c r="Q76" s="435">
        <f>IF(Q74&gt;0,+Q75/Q74,0)</f>
        <v>0</v>
      </c>
      <c r="R76" s="435">
        <f>IF(R74&gt;0,+R75/R74,0)</f>
        <v>0</v>
      </c>
      <c r="S76" s="435">
        <f>IF(S74&gt;0,+S75/S74,0)</f>
        <v>0</v>
      </c>
      <c r="T76" s="193"/>
      <c r="U76" s="435">
        <f>IF(U74&gt;0,+U75/U74,0)</f>
        <v>0</v>
      </c>
    </row>
    <row r="77" spans="2:24" ht="12" customHeight="1" x14ac:dyDescent="0.25">
      <c r="B77" s="716"/>
      <c r="L77" s="716"/>
      <c r="W77" s="755" t="s">
        <v>479</v>
      </c>
    </row>
    <row r="78" spans="2:24" ht="42.6" customHeight="1" x14ac:dyDescent="0.25">
      <c r="B78" s="716"/>
      <c r="C78" s="418" t="s">
        <v>9</v>
      </c>
      <c r="D78" s="426" t="str">
        <f>+D69</f>
        <v/>
      </c>
      <c r="E78" s="444" t="str">
        <f t="shared" ref="E78:J78" si="13">+E69</f>
        <v/>
      </c>
      <c r="F78" s="426" t="str">
        <f t="shared" si="13"/>
        <v/>
      </c>
      <c r="G78" s="444" t="str">
        <f t="shared" si="13"/>
        <v/>
      </c>
      <c r="H78" s="426" t="str">
        <f t="shared" si="13"/>
        <v/>
      </c>
      <c r="I78" s="426">
        <f t="shared" si="13"/>
        <v>0</v>
      </c>
      <c r="J78" s="443" t="str">
        <f t="shared" si="13"/>
        <v>TOTAL / Moyenne</v>
      </c>
      <c r="L78" s="716"/>
      <c r="O78" s="426">
        <f>+O69</f>
        <v>0</v>
      </c>
      <c r="P78" s="444">
        <f t="shared" ref="P78:U78" si="14">+P69</f>
        <v>0</v>
      </c>
      <c r="Q78" s="426">
        <f t="shared" si="14"/>
        <v>0</v>
      </c>
      <c r="R78" s="444">
        <f t="shared" si="14"/>
        <v>0</v>
      </c>
      <c r="S78" s="426">
        <f t="shared" si="14"/>
        <v>0</v>
      </c>
      <c r="T78" s="426">
        <f t="shared" si="14"/>
        <v>0</v>
      </c>
      <c r="U78" s="443" t="str">
        <f t="shared" si="14"/>
        <v>TOTAL / Moyenne</v>
      </c>
      <c r="W78" s="755"/>
    </row>
    <row r="79" spans="2:24" ht="15.75" x14ac:dyDescent="0.25">
      <c r="B79" s="716"/>
      <c r="C79" s="419" t="s">
        <v>481</v>
      </c>
      <c r="D79" s="439">
        <f>+D71-D76</f>
        <v>0</v>
      </c>
      <c r="E79" s="439">
        <f>+E71-E76</f>
        <v>0</v>
      </c>
      <c r="F79" s="439">
        <f>+F71-F76</f>
        <v>0</v>
      </c>
      <c r="G79" s="439">
        <f>+G71-G76</f>
        <v>0</v>
      </c>
      <c r="H79" s="439">
        <f>+H71-H76</f>
        <v>0</v>
      </c>
      <c r="I79" s="439"/>
      <c r="J79" s="439">
        <f>+J71-J76</f>
        <v>0</v>
      </c>
      <c r="L79" s="716"/>
      <c r="M79" s="419" t="s">
        <v>481</v>
      </c>
      <c r="N79" s="4"/>
      <c r="O79" s="439">
        <f>+O71-O76</f>
        <v>0</v>
      </c>
      <c r="P79" s="439">
        <f>+P71-P76</f>
        <v>0</v>
      </c>
      <c r="Q79" s="439">
        <f>+Q71-Q76</f>
        <v>0</v>
      </c>
      <c r="R79" s="439">
        <f>+R71-R76</f>
        <v>0</v>
      </c>
      <c r="S79" s="439">
        <f>+S71-S76</f>
        <v>0</v>
      </c>
      <c r="T79" s="193"/>
      <c r="U79" s="439">
        <f>SUM(O79:S79)</f>
        <v>0</v>
      </c>
      <c r="W79" s="432">
        <f>+W71+W75</f>
        <v>0</v>
      </c>
    </row>
    <row r="80" spans="2:24" ht="25.9" customHeight="1" x14ac:dyDescent="0.25">
      <c r="W80" s="432"/>
    </row>
    <row r="81" spans="2:23" ht="32.450000000000003" customHeight="1" x14ac:dyDescent="0.25">
      <c r="B81" s="757" t="s">
        <v>246</v>
      </c>
      <c r="C81" s="757"/>
      <c r="D81" s="757"/>
      <c r="E81" s="757"/>
      <c r="F81" s="757"/>
      <c r="G81" s="757"/>
      <c r="H81" s="757"/>
      <c r="I81" s="757"/>
      <c r="J81" s="757"/>
      <c r="L81" s="758" t="s">
        <v>247</v>
      </c>
      <c r="M81" s="758"/>
      <c r="N81" s="758"/>
      <c r="O81" s="758"/>
      <c r="P81" s="758"/>
      <c r="Q81" s="758"/>
      <c r="R81" s="758"/>
      <c r="S81" s="758"/>
      <c r="T81" s="758"/>
      <c r="U81" s="758"/>
      <c r="W81" s="755" t="s">
        <v>476</v>
      </c>
    </row>
    <row r="82" spans="2:23" ht="43.15" customHeight="1" x14ac:dyDescent="0.3">
      <c r="B82" s="756" t="s">
        <v>129</v>
      </c>
      <c r="C82" s="417"/>
      <c r="D82" s="418" t="str">
        <f>+Envoi!B$3</f>
        <v/>
      </c>
      <c r="E82" s="442" t="str">
        <f>+E78</f>
        <v/>
      </c>
      <c r="F82" s="418" t="str">
        <f>+F78</f>
        <v/>
      </c>
      <c r="G82" s="442" t="str">
        <f>+G78</f>
        <v/>
      </c>
      <c r="H82" s="418" t="str">
        <f>+H78</f>
        <v/>
      </c>
      <c r="I82" s="417"/>
      <c r="J82" s="443" t="s">
        <v>478</v>
      </c>
      <c r="L82" s="756" t="s">
        <v>129</v>
      </c>
      <c r="M82" s="417"/>
      <c r="N82" s="417"/>
      <c r="O82" s="426">
        <f>+O78</f>
        <v>0</v>
      </c>
      <c r="P82" s="444">
        <f>+P78</f>
        <v>0</v>
      </c>
      <c r="Q82" s="426">
        <f>+Q78</f>
        <v>0</v>
      </c>
      <c r="R82" s="444">
        <f>+R78</f>
        <v>0</v>
      </c>
      <c r="S82" s="426">
        <f>+S78</f>
        <v>0</v>
      </c>
      <c r="T82" s="417"/>
      <c r="U82" s="443" t="s">
        <v>478</v>
      </c>
      <c r="W82" s="755"/>
    </row>
    <row r="83" spans="2:23" ht="10.15" customHeight="1" x14ac:dyDescent="0.25">
      <c r="B83" s="756"/>
      <c r="C83" s="4"/>
      <c r="D83" s="4"/>
      <c r="E83" s="4"/>
      <c r="F83" s="4"/>
      <c r="G83" s="4"/>
      <c r="H83" s="4"/>
      <c r="I83" s="4"/>
      <c r="J83" s="4"/>
      <c r="L83" s="756"/>
      <c r="M83" s="4"/>
      <c r="N83" s="4"/>
      <c r="O83" s="4"/>
      <c r="P83" s="4"/>
      <c r="Q83" s="4"/>
      <c r="R83" s="4"/>
      <c r="S83" s="4"/>
      <c r="T83" s="4"/>
      <c r="U83" s="4"/>
    </row>
    <row r="84" spans="2:23" ht="18" customHeight="1" x14ac:dyDescent="0.3">
      <c r="B84" s="756"/>
      <c r="C84" s="422" t="s">
        <v>475</v>
      </c>
      <c r="D84" s="434">
        <f>+Négoce!Y164</f>
        <v>0</v>
      </c>
      <c r="E84" s="434">
        <f>+Négoce!Y165</f>
        <v>0</v>
      </c>
      <c r="F84" s="434">
        <f>+Négoce!Y166</f>
        <v>0</v>
      </c>
      <c r="G84" s="434">
        <f>+Négoce!Y167</f>
        <v>0</v>
      </c>
      <c r="H84" s="434">
        <f>+Négoce!Y168</f>
        <v>0</v>
      </c>
      <c r="I84" s="434"/>
      <c r="J84" s="434">
        <f>SUM(D84:H84)</f>
        <v>0</v>
      </c>
      <c r="L84" s="756"/>
      <c r="M84" s="422" t="s">
        <v>475</v>
      </c>
      <c r="N84" s="4"/>
      <c r="O84" s="434">
        <f>+Prestation!W91</f>
        <v>0</v>
      </c>
      <c r="P84" s="434">
        <f>+Prestation!W92</f>
        <v>0</v>
      </c>
      <c r="Q84" s="434">
        <f>+Prestation!W93</f>
        <v>0</v>
      </c>
      <c r="R84" s="434">
        <f>+Prestation!W94</f>
        <v>0</v>
      </c>
      <c r="S84" s="434">
        <f>+Prestation!W95</f>
        <v>0</v>
      </c>
      <c r="T84" s="441"/>
      <c r="U84" s="434">
        <f>SUM(O84:S84)</f>
        <v>0</v>
      </c>
      <c r="W84" s="433">
        <f>COUNTIF(D84:H84,"&gt;0")</f>
        <v>0</v>
      </c>
    </row>
    <row r="85" spans="2:23" ht="15.75" x14ac:dyDescent="0.25">
      <c r="B85" s="756"/>
      <c r="C85" s="420" t="s">
        <v>471</v>
      </c>
      <c r="D85" s="446">
        <f>+Envoi!D17</f>
        <v>0</v>
      </c>
      <c r="E85" s="446">
        <f>+Envoi!D18</f>
        <v>0</v>
      </c>
      <c r="F85" s="446">
        <f>+Envoi!D19</f>
        <v>0</v>
      </c>
      <c r="G85" s="446">
        <f>+Envoi!D20</f>
        <v>0</v>
      </c>
      <c r="H85" s="446">
        <f>+Envoi!D21</f>
        <v>0</v>
      </c>
      <c r="I85" s="446"/>
      <c r="J85" s="446">
        <f>IF(J84&gt;0,+((D84*D85)+(E84*E85)+(F84*F85)+(G84*G85)+(H84*H85))/J84,0)</f>
        <v>0</v>
      </c>
      <c r="L85" s="756"/>
      <c r="M85" s="420" t="s">
        <v>471</v>
      </c>
      <c r="N85" s="4"/>
      <c r="O85" s="446">
        <f>+Envoi!D39</f>
        <v>0</v>
      </c>
      <c r="P85" s="446">
        <f>+Envoi!D40</f>
        <v>0</v>
      </c>
      <c r="Q85" s="446">
        <f>+Envoi!D41</f>
        <v>0</v>
      </c>
      <c r="R85" s="446">
        <f>+Envoi!D42</f>
        <v>0</v>
      </c>
      <c r="S85" s="446">
        <f>+Envoi!D43</f>
        <v>0</v>
      </c>
      <c r="T85" s="450"/>
      <c r="U85" s="446">
        <f>IF(U84&gt;0,+((O84*O85)+(P84*P85)+(Q84*Q85)+(R84*R85)+(S84*S85))/U84,0)</f>
        <v>0</v>
      </c>
    </row>
    <row r="86" spans="2:23" ht="18.600000000000001" customHeight="1" x14ac:dyDescent="0.25">
      <c r="B86" s="756"/>
      <c r="C86" s="437" t="s">
        <v>472</v>
      </c>
      <c r="D86" s="447">
        <f>+Envoi!E17</f>
        <v>0</v>
      </c>
      <c r="E86" s="447">
        <f>+Envoi!E18</f>
        <v>0</v>
      </c>
      <c r="F86" s="447">
        <f>+Envoi!E19</f>
        <v>0</v>
      </c>
      <c r="G86" s="447">
        <f>+Envoi!E20</f>
        <v>0</v>
      </c>
      <c r="H86" s="447">
        <f>+Envoi!E21</f>
        <v>0</v>
      </c>
      <c r="I86" s="447"/>
      <c r="J86" s="446">
        <f>IF(J84&gt;0,+((D84*D86)+(E84*E86)+(F84*F86)+(G84*G86)+(H84*H86))/J84,0)</f>
        <v>0</v>
      </c>
      <c r="L86" s="756"/>
      <c r="M86" s="437" t="s">
        <v>482</v>
      </c>
      <c r="N86" s="4"/>
      <c r="O86" s="465">
        <f>IF(O84&gt;0,(Salaires!E91+Salaires!J91)/SR!O84,0)</f>
        <v>0</v>
      </c>
      <c r="P86" s="465">
        <f>IF(P84&gt;0,(Salaires!E92+Salaires!J92)/SR!P84,0)</f>
        <v>0</v>
      </c>
      <c r="Q86" s="465">
        <f>IF(Q84&gt;0,(Salaires!E93+Salaires!J93)/SR!Q84,0)</f>
        <v>0</v>
      </c>
      <c r="R86" s="465">
        <f>IF(R84&gt;0,(Salaires!E94+Salaires!J94)/SR!R84,0)</f>
        <v>0</v>
      </c>
      <c r="S86" s="465">
        <f>IF(S84&gt;0,(Salaires!E95+Salaires!J95)/SR!S84,0)</f>
        <v>0</v>
      </c>
      <c r="T86" s="451"/>
      <c r="U86" s="446">
        <f>IF(U84&gt;0,+((O84*O86)+(P84*P86)+(Q84*Q86)+(R84*R86)+(S84*S86))/U84,0)</f>
        <v>0</v>
      </c>
      <c r="W86" s="755" t="s">
        <v>477</v>
      </c>
    </row>
    <row r="87" spans="2:23" ht="24.6" customHeight="1" x14ac:dyDescent="0.25">
      <c r="B87" s="756"/>
      <c r="C87" s="423" t="s">
        <v>473</v>
      </c>
      <c r="D87" s="448">
        <f>+D85-D86</f>
        <v>0</v>
      </c>
      <c r="E87" s="448">
        <f t="shared" ref="E87:H87" si="15">+E85-E86</f>
        <v>0</v>
      </c>
      <c r="F87" s="448">
        <f t="shared" si="15"/>
        <v>0</v>
      </c>
      <c r="G87" s="448">
        <f t="shared" si="15"/>
        <v>0</v>
      </c>
      <c r="H87" s="448">
        <f t="shared" si="15"/>
        <v>0</v>
      </c>
      <c r="I87" s="449"/>
      <c r="J87" s="448">
        <f>+J85-J86</f>
        <v>0</v>
      </c>
      <c r="L87" s="756"/>
      <c r="M87" s="423" t="s">
        <v>473</v>
      </c>
      <c r="N87" s="4"/>
      <c r="O87" s="448">
        <f>+O85-O86</f>
        <v>0</v>
      </c>
      <c r="P87" s="448">
        <f t="shared" ref="P87:S87" si="16">+P85-P86</f>
        <v>0</v>
      </c>
      <c r="Q87" s="448">
        <f t="shared" si="16"/>
        <v>0</v>
      </c>
      <c r="R87" s="448">
        <f t="shared" si="16"/>
        <v>0</v>
      </c>
      <c r="S87" s="448">
        <f t="shared" si="16"/>
        <v>0</v>
      </c>
      <c r="T87" s="449"/>
      <c r="U87" s="448">
        <f>+U85-U86</f>
        <v>0</v>
      </c>
      <c r="W87" s="755"/>
    </row>
    <row r="88" spans="2:23" ht="18.75" x14ac:dyDescent="0.3">
      <c r="B88" s="756"/>
      <c r="C88" s="421" t="s">
        <v>474</v>
      </c>
      <c r="D88" s="429">
        <f>IF(AND($W$92&gt;0,D84&gt;0),+$J$88/$W$92,0)</f>
        <v>0</v>
      </c>
      <c r="E88" s="429">
        <f t="shared" ref="E88:H88" si="17">IF(AND($W$92&gt;0,E84&gt;0),+$J$88/$W$92,0)</f>
        <v>0</v>
      </c>
      <c r="F88" s="429">
        <f t="shared" si="17"/>
        <v>0</v>
      </c>
      <c r="G88" s="429">
        <f t="shared" si="17"/>
        <v>0</v>
      </c>
      <c r="H88" s="429">
        <f t="shared" si="17"/>
        <v>0</v>
      </c>
      <c r="I88" s="429"/>
      <c r="J88" s="429" t="e">
        <f>+SIG!J20+SIG!J24+SIG!J28+SIG!J32-SIG!J38+SIG!J44+SIG!J52-SIG!J51</f>
        <v>#VALUE!</v>
      </c>
      <c r="L88" s="756"/>
      <c r="M88" s="421" t="s">
        <v>474</v>
      </c>
      <c r="N88" s="4"/>
      <c r="O88" s="429">
        <f>IF(AND($W$92&gt;0,O84&gt;0),+$J$88/$W$92,0)</f>
        <v>0</v>
      </c>
      <c r="P88" s="429">
        <f t="shared" ref="P88:S88" si="18">IF(AND($W$92&gt;0,P84&gt;0),+$J$88/$W$92,0)</f>
        <v>0</v>
      </c>
      <c r="Q88" s="429">
        <f t="shared" si="18"/>
        <v>0</v>
      </c>
      <c r="R88" s="429">
        <f t="shared" si="18"/>
        <v>0</v>
      </c>
      <c r="S88" s="429">
        <f t="shared" si="18"/>
        <v>0</v>
      </c>
      <c r="T88" s="440"/>
      <c r="U88" s="429" t="e">
        <f>+J88</f>
        <v>#VALUE!</v>
      </c>
      <c r="W88" s="433">
        <f>COUNTIF(O84:S84,"&gt;0")</f>
        <v>0</v>
      </c>
    </row>
    <row r="89" spans="2:23" ht="24.6" customHeight="1" x14ac:dyDescent="0.25">
      <c r="B89" s="756"/>
      <c r="C89" s="423" t="s">
        <v>480</v>
      </c>
      <c r="D89" s="435">
        <f>IF(D87&gt;0,+D88/D87,0)</f>
        <v>0</v>
      </c>
      <c r="E89" s="435">
        <f>IF(E87&gt;0,+E88/E87,0)</f>
        <v>0</v>
      </c>
      <c r="F89" s="435">
        <f>IF(F87&gt;0,+F88/F87,0)</f>
        <v>0</v>
      </c>
      <c r="G89" s="435">
        <f>IF(G87&gt;0,+G88/G87,0)</f>
        <v>0</v>
      </c>
      <c r="H89" s="435">
        <f>IF(H87&gt;0,+H88/H87,0)</f>
        <v>0</v>
      </c>
      <c r="I89" s="435"/>
      <c r="J89" s="435">
        <f>IF(J87&gt;0,+J88/J87,0)</f>
        <v>0</v>
      </c>
      <c r="L89" s="756"/>
      <c r="M89" s="423" t="s">
        <v>480</v>
      </c>
      <c r="N89" s="4"/>
      <c r="O89" s="435">
        <f>IF(O87&gt;0,+O88/O87,0)</f>
        <v>0</v>
      </c>
      <c r="P89" s="435">
        <f>IF(P87&gt;0,+P88/P87,0)</f>
        <v>0</v>
      </c>
      <c r="Q89" s="435">
        <f>IF(Q87&gt;0,+Q88/Q87,0)</f>
        <v>0</v>
      </c>
      <c r="R89" s="435">
        <f>IF(R87&gt;0,+R88/R87,0)</f>
        <v>0</v>
      </c>
      <c r="S89" s="435">
        <f>IF(S87&gt;0,+S88/S87,0)</f>
        <v>0</v>
      </c>
      <c r="T89" s="193"/>
      <c r="U89" s="435">
        <f>IF(U87&gt;0,+U88/U87,0)</f>
        <v>0</v>
      </c>
    </row>
    <row r="90" spans="2:23" ht="14.45" customHeight="1" x14ac:dyDescent="0.25">
      <c r="B90" s="756"/>
      <c r="L90" s="756"/>
      <c r="W90" s="755" t="s">
        <v>479</v>
      </c>
    </row>
    <row r="91" spans="2:23" ht="42" customHeight="1" x14ac:dyDescent="0.25">
      <c r="B91" s="756"/>
      <c r="C91" s="418" t="s">
        <v>9</v>
      </c>
      <c r="D91" s="426" t="str">
        <f>+D82</f>
        <v/>
      </c>
      <c r="E91" s="444" t="str">
        <f t="shared" ref="E91:J91" si="19">+E82</f>
        <v/>
      </c>
      <c r="F91" s="426" t="str">
        <f t="shared" si="19"/>
        <v/>
      </c>
      <c r="G91" s="444" t="str">
        <f t="shared" si="19"/>
        <v/>
      </c>
      <c r="H91" s="426" t="str">
        <f t="shared" si="19"/>
        <v/>
      </c>
      <c r="I91" s="426">
        <f t="shared" si="19"/>
        <v>0</v>
      </c>
      <c r="J91" s="443" t="str">
        <f t="shared" si="19"/>
        <v>TOTAL / Moyenne</v>
      </c>
      <c r="L91" s="756"/>
      <c r="O91" s="426">
        <f>+O82</f>
        <v>0</v>
      </c>
      <c r="P91" s="444">
        <f t="shared" ref="P91:U91" si="20">+P82</f>
        <v>0</v>
      </c>
      <c r="Q91" s="426">
        <f t="shared" si="20"/>
        <v>0</v>
      </c>
      <c r="R91" s="444">
        <f t="shared" si="20"/>
        <v>0</v>
      </c>
      <c r="S91" s="426">
        <f t="shared" si="20"/>
        <v>0</v>
      </c>
      <c r="T91" s="426">
        <f t="shared" si="20"/>
        <v>0</v>
      </c>
      <c r="U91" s="443" t="str">
        <f t="shared" si="20"/>
        <v>TOTAL / Moyenne</v>
      </c>
      <c r="W91" s="755"/>
    </row>
    <row r="92" spans="2:23" ht="15.75" x14ac:dyDescent="0.25">
      <c r="B92" s="756"/>
      <c r="C92" s="419" t="s">
        <v>481</v>
      </c>
      <c r="D92" s="439">
        <f>+D84-D89</f>
        <v>0</v>
      </c>
      <c r="E92" s="439">
        <f>+E84-E89</f>
        <v>0</v>
      </c>
      <c r="F92" s="439">
        <f>+F84-F89</f>
        <v>0</v>
      </c>
      <c r="G92" s="439">
        <f>+G84-G89</f>
        <v>0</v>
      </c>
      <c r="H92" s="439">
        <f>+H84-H89</f>
        <v>0</v>
      </c>
      <c r="I92" s="439"/>
      <c r="J92" s="439">
        <f>+J84-J89</f>
        <v>0</v>
      </c>
      <c r="L92" s="756"/>
      <c r="M92" s="419" t="s">
        <v>481</v>
      </c>
      <c r="N92" s="4"/>
      <c r="O92" s="439">
        <f>+O84-O89</f>
        <v>0</v>
      </c>
      <c r="P92" s="439">
        <f>+P84-P89</f>
        <v>0</v>
      </c>
      <c r="Q92" s="439">
        <f>+Q84-Q89</f>
        <v>0</v>
      </c>
      <c r="R92" s="439">
        <f>+R84-R89</f>
        <v>0</v>
      </c>
      <c r="S92" s="439">
        <f>+S84-S89</f>
        <v>0</v>
      </c>
      <c r="T92" s="193"/>
      <c r="U92" s="439">
        <f>SUM(O92:S92)</f>
        <v>0</v>
      </c>
      <c r="W92" s="432">
        <f>+W84+W88</f>
        <v>0</v>
      </c>
    </row>
  </sheetData>
  <sheetProtection selectLockedCells="1"/>
  <mergeCells count="26">
    <mergeCell ref="B2:B17"/>
    <mergeCell ref="B19:B34"/>
    <mergeCell ref="B36:B51"/>
    <mergeCell ref="B56:B66"/>
    <mergeCell ref="W55:W56"/>
    <mergeCell ref="B55:J55"/>
    <mergeCell ref="L55:U55"/>
    <mergeCell ref="L56:L66"/>
    <mergeCell ref="W60:W61"/>
    <mergeCell ref="W64:W65"/>
    <mergeCell ref="E53:F53"/>
    <mergeCell ref="G53:H53"/>
    <mergeCell ref="W86:W87"/>
    <mergeCell ref="W90:W91"/>
    <mergeCell ref="B82:B92"/>
    <mergeCell ref="L82:L92"/>
    <mergeCell ref="W68:W69"/>
    <mergeCell ref="W73:W74"/>
    <mergeCell ref="W77:W78"/>
    <mergeCell ref="B68:J68"/>
    <mergeCell ref="L68:U68"/>
    <mergeCell ref="B69:B79"/>
    <mergeCell ref="L69:L79"/>
    <mergeCell ref="B81:J81"/>
    <mergeCell ref="L81:U81"/>
    <mergeCell ref="W81:W82"/>
  </mergeCells>
  <conditionalFormatting sqref="O66:S66">
    <cfRule type="cellIs" dxfId="11" priority="15" operator="lessThan">
      <formula>0</formula>
    </cfRule>
  </conditionalFormatting>
  <conditionalFormatting sqref="D66:J66">
    <cfRule type="cellIs" dxfId="10" priority="17" operator="lessThan">
      <formula>0</formula>
    </cfRule>
  </conditionalFormatting>
  <conditionalFormatting sqref="O92:S92">
    <cfRule type="cellIs" dxfId="9" priority="1" operator="lessThan">
      <formula>0</formula>
    </cfRule>
  </conditionalFormatting>
  <conditionalFormatting sqref="O79:S79">
    <cfRule type="cellIs" dxfId="8" priority="3" operator="lessThan">
      <formula>0</formula>
    </cfRule>
  </conditionalFormatting>
  <conditionalFormatting sqref="D79:J79">
    <cfRule type="cellIs" dxfId="7" priority="4" operator="lessThan">
      <formula>0</formula>
    </cfRule>
  </conditionalFormatting>
  <conditionalFormatting sqref="D92:J92">
    <cfRule type="cellIs" dxfId="6" priority="2" operator="lessThan">
      <formula>0</formula>
    </cfRule>
  </conditionalFormatting>
  <pageMargins left="0" right="0" top="0" bottom="0" header="0" footer="0"/>
  <pageSetup paperSize="9" scale="60" orientation="landscape" horizontalDpi="4294967294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7">
    <tabColor rgb="FF00B050"/>
    <pageSetUpPr fitToPage="1"/>
  </sheetPr>
  <dimension ref="B1:AS55"/>
  <sheetViews>
    <sheetView showGridLines="0" showRowColHeaders="0" topLeftCell="A7" zoomScale="76" zoomScaleNormal="76" workbookViewId="0">
      <selection activeCell="BC20" sqref="BC20"/>
    </sheetView>
  </sheetViews>
  <sheetFormatPr baseColWidth="10" defaultRowHeight="15" x14ac:dyDescent="0.25"/>
  <cols>
    <col min="1" max="1" width="1.7109375" customWidth="1"/>
    <col min="2" max="2" width="9.5703125" customWidth="1"/>
    <col min="6" max="6" width="4.5703125" customWidth="1"/>
    <col min="7" max="9" width="7.7109375" customWidth="1"/>
    <col min="10" max="10" width="6" customWidth="1"/>
    <col min="11" max="13" width="7.7109375" customWidth="1"/>
    <col min="14" max="14" width="6" customWidth="1"/>
    <col min="15" max="17" width="7.7109375" customWidth="1"/>
    <col min="18" max="18" width="4.28515625" customWidth="1"/>
    <col min="19" max="19" width="25.5703125" customWidth="1"/>
    <col min="20" max="20" width="9.5703125" hidden="1" customWidth="1"/>
    <col min="21" max="21" width="0" hidden="1" customWidth="1"/>
    <col min="22" max="22" width="1.28515625" hidden="1" customWidth="1"/>
    <col min="23" max="23" width="9.5703125" hidden="1" customWidth="1"/>
    <col min="24" max="24" width="0" hidden="1" customWidth="1"/>
    <col min="25" max="25" width="1.28515625" hidden="1" customWidth="1"/>
    <col min="26" max="26" width="8.7109375" hidden="1" customWidth="1"/>
    <col min="27" max="27" width="0" hidden="1" customWidth="1"/>
    <col min="28" max="28" width="1.28515625" hidden="1" customWidth="1"/>
    <col min="29" max="29" width="8.7109375" hidden="1" customWidth="1"/>
    <col min="30" max="30" width="0" hidden="1" customWidth="1"/>
    <col min="31" max="31" width="1.140625" hidden="1" customWidth="1"/>
    <col min="32" max="32" width="8.5703125" hidden="1" customWidth="1"/>
    <col min="33" max="33" width="0" hidden="1" customWidth="1"/>
    <col min="34" max="34" width="1.5703125" hidden="1" customWidth="1"/>
    <col min="35" max="35" width="8.140625" hidden="1" customWidth="1"/>
    <col min="36" max="36" width="10" hidden="1" customWidth="1"/>
    <col min="37" max="37" width="1" hidden="1" customWidth="1"/>
    <col min="38" max="38" width="8.85546875" hidden="1" customWidth="1"/>
    <col min="39" max="39" width="9" hidden="1" customWidth="1"/>
    <col min="40" max="40" width="1.28515625" hidden="1" customWidth="1"/>
    <col min="41" max="41" width="9.28515625" hidden="1" customWidth="1"/>
    <col min="42" max="42" width="10.42578125" hidden="1" customWidth="1"/>
    <col min="43" max="43" width="1.28515625" hidden="1" customWidth="1"/>
    <col min="44" max="44" width="8.5703125" hidden="1" customWidth="1"/>
    <col min="45" max="45" width="8.85546875" hidden="1" customWidth="1"/>
    <col min="46" max="46" width="0" hidden="1" customWidth="1"/>
  </cols>
  <sheetData>
    <row r="1" spans="2:45" ht="8.4499999999999993" customHeight="1" x14ac:dyDescent="0.25"/>
    <row r="2" spans="2:45" ht="27.6" customHeight="1" x14ac:dyDescent="0.25">
      <c r="B2" s="780" t="s">
        <v>248</v>
      </c>
      <c r="C2" s="780"/>
      <c r="D2" s="780"/>
      <c r="E2" s="780"/>
      <c r="F2" s="59"/>
      <c r="G2" s="790" t="s">
        <v>226</v>
      </c>
      <c r="H2" s="790"/>
      <c r="I2" s="790"/>
      <c r="J2" s="59"/>
      <c r="K2" s="799" t="s">
        <v>469</v>
      </c>
      <c r="L2" s="799"/>
      <c r="M2" s="799"/>
      <c r="N2" s="59"/>
      <c r="O2" s="791" t="s">
        <v>470</v>
      </c>
      <c r="P2" s="791"/>
      <c r="Q2" s="791"/>
      <c r="R2" s="59"/>
      <c r="T2" s="800" t="s">
        <v>106</v>
      </c>
      <c r="U2" s="800"/>
      <c r="V2" s="800"/>
      <c r="W2" s="800"/>
      <c r="X2" s="800"/>
      <c r="Y2" s="800"/>
      <c r="Z2" s="800"/>
      <c r="AA2" s="800"/>
      <c r="AC2" s="778" t="s">
        <v>128</v>
      </c>
      <c r="AD2" s="778"/>
      <c r="AE2" s="778"/>
      <c r="AF2" s="778"/>
      <c r="AG2" s="778"/>
      <c r="AH2" s="778"/>
      <c r="AI2" s="778"/>
      <c r="AJ2" s="778"/>
      <c r="AL2" s="778" t="s">
        <v>129</v>
      </c>
      <c r="AM2" s="778"/>
      <c r="AN2" s="778"/>
      <c r="AO2" s="778"/>
      <c r="AP2" s="778"/>
      <c r="AQ2" s="778"/>
      <c r="AR2" s="778"/>
      <c r="AS2" s="778"/>
    </row>
    <row r="3" spans="2:45" ht="15" customHeight="1" x14ac:dyDescent="0.25"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90"/>
      <c r="O3" s="390"/>
      <c r="P3" s="390"/>
      <c r="Q3" s="390"/>
      <c r="R3" s="390"/>
      <c r="S3" s="390"/>
      <c r="T3" s="390"/>
      <c r="U3" s="390"/>
      <c r="V3" s="390"/>
      <c r="W3" s="390"/>
      <c r="X3" s="390"/>
      <c r="Y3" s="390"/>
      <c r="Z3" s="390"/>
      <c r="AA3" s="390"/>
      <c r="AB3" s="390"/>
      <c r="AC3" s="390"/>
      <c r="AD3" s="390"/>
      <c r="AE3" s="390"/>
      <c r="AF3" s="390"/>
      <c r="AG3" s="390"/>
      <c r="AH3" s="390"/>
      <c r="AI3" s="390"/>
      <c r="AJ3" s="390"/>
      <c r="AK3" s="390"/>
      <c r="AL3" s="390"/>
      <c r="AM3" s="390"/>
      <c r="AN3" s="390"/>
      <c r="AO3" s="390"/>
      <c r="AP3" s="390"/>
      <c r="AQ3" s="390"/>
      <c r="AR3" s="390"/>
      <c r="AS3" s="390"/>
    </row>
    <row r="4" spans="2:45" ht="15" customHeight="1" x14ac:dyDescent="0.25">
      <c r="B4" s="783" t="s">
        <v>253</v>
      </c>
      <c r="C4" s="783"/>
      <c r="D4" s="783"/>
      <c r="E4" s="783"/>
      <c r="F4" s="390"/>
      <c r="G4" s="390"/>
      <c r="H4" s="390"/>
      <c r="I4" s="390"/>
      <c r="J4" s="390"/>
      <c r="K4" s="390"/>
      <c r="L4" s="390"/>
      <c r="M4" s="390"/>
      <c r="N4" s="390"/>
      <c r="O4" s="390"/>
      <c r="P4" s="390"/>
      <c r="Q4" s="390"/>
      <c r="R4" s="390"/>
      <c r="S4" s="390"/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0"/>
      <c r="AG4" s="390"/>
      <c r="AH4" s="390"/>
      <c r="AI4" s="390"/>
      <c r="AJ4" s="390"/>
      <c r="AK4" s="390"/>
      <c r="AL4" s="390"/>
      <c r="AM4" s="390"/>
      <c r="AN4" s="390"/>
      <c r="AO4" s="390"/>
      <c r="AP4" s="390"/>
      <c r="AQ4" s="390"/>
      <c r="AR4" s="390"/>
      <c r="AS4" s="390"/>
    </row>
    <row r="5" spans="2:45" ht="15" customHeight="1" x14ac:dyDescent="0.25">
      <c r="B5" s="59"/>
      <c r="C5" s="59"/>
      <c r="D5" s="59"/>
      <c r="E5" s="59"/>
      <c r="F5" s="59"/>
      <c r="G5" s="59"/>
      <c r="H5" s="59"/>
      <c r="I5" s="59"/>
      <c r="J5" s="59"/>
      <c r="K5" s="397"/>
      <c r="L5" s="397"/>
      <c r="M5" s="397"/>
      <c r="N5" s="397"/>
      <c r="O5" s="397"/>
      <c r="P5" s="397"/>
      <c r="Q5" s="397"/>
      <c r="R5" s="59"/>
      <c r="U5" s="360"/>
      <c r="AD5" s="387"/>
      <c r="AM5" s="387"/>
    </row>
    <row r="6" spans="2:45" ht="15" customHeight="1" x14ac:dyDescent="0.25">
      <c r="B6" s="17"/>
      <c r="C6" s="768" t="s">
        <v>250</v>
      </c>
      <c r="D6" s="768"/>
      <c r="E6" s="17"/>
      <c r="F6" s="775" t="s">
        <v>9</v>
      </c>
      <c r="G6" s="59"/>
      <c r="H6" s="59"/>
      <c r="I6" s="24"/>
      <c r="J6" s="24"/>
      <c r="K6" s="397"/>
      <c r="L6" s="397"/>
      <c r="M6" s="397"/>
      <c r="N6" s="397"/>
      <c r="O6" s="397"/>
      <c r="P6" s="397"/>
      <c r="Q6" s="397"/>
      <c r="R6" s="59"/>
      <c r="T6" t="s">
        <v>441</v>
      </c>
      <c r="U6" s="62">
        <v>33</v>
      </c>
      <c r="V6" s="59"/>
      <c r="W6" s="59" t="s">
        <v>443</v>
      </c>
      <c r="X6" s="370" t="e">
        <f>IF(G8&gt;0,+G7/G8*100,0)</f>
        <v>#VALUE!</v>
      </c>
      <c r="Z6" t="s">
        <v>445</v>
      </c>
      <c r="AC6" t="s">
        <v>441</v>
      </c>
      <c r="AD6" s="62">
        <v>33</v>
      </c>
      <c r="AE6" s="59"/>
      <c r="AF6" s="59" t="s">
        <v>443</v>
      </c>
      <c r="AG6" s="370" t="e">
        <f>IF(K8&gt;0,+K7/K8*100,0)</f>
        <v>#VALUE!</v>
      </c>
      <c r="AH6" s="59"/>
      <c r="AI6" s="59" t="s">
        <v>445</v>
      </c>
      <c r="AJ6" s="59"/>
      <c r="AK6" s="59"/>
      <c r="AL6" s="59" t="s">
        <v>441</v>
      </c>
      <c r="AM6" s="62">
        <v>33</v>
      </c>
      <c r="AN6" s="59"/>
      <c r="AO6" s="59" t="s">
        <v>443</v>
      </c>
      <c r="AP6" s="370" t="e">
        <f>IF(O8&gt;0,+O7/O8*100,0)</f>
        <v>#VALUE!</v>
      </c>
      <c r="AQ6" s="59"/>
      <c r="AR6" s="59" t="s">
        <v>445</v>
      </c>
    </row>
    <row r="7" spans="2:45" ht="15" customHeight="1" thickBot="1" x14ac:dyDescent="0.3">
      <c r="B7" s="400"/>
      <c r="C7" s="769"/>
      <c r="D7" s="769"/>
      <c r="E7" s="400"/>
      <c r="F7" s="775"/>
      <c r="G7" s="794" t="e">
        <f>+Bilan!J10</f>
        <v>#VALUE!</v>
      </c>
      <c r="H7" s="794"/>
      <c r="I7" s="24"/>
      <c r="J7" s="24"/>
      <c r="K7" s="794" t="e">
        <f>+Bilan!K10</f>
        <v>#VALUE!</v>
      </c>
      <c r="L7" s="794"/>
      <c r="M7" s="397"/>
      <c r="N7" s="397"/>
      <c r="O7" s="794" t="e">
        <f>+Bilan!L10</f>
        <v>#VALUE!</v>
      </c>
      <c r="P7" s="794"/>
      <c r="Q7" s="397"/>
      <c r="R7" s="59"/>
      <c r="T7" t="s">
        <v>440</v>
      </c>
      <c r="U7" s="62">
        <v>17</v>
      </c>
      <c r="V7" s="59"/>
      <c r="W7" s="59" t="s">
        <v>444</v>
      </c>
      <c r="X7" s="54">
        <v>2</v>
      </c>
      <c r="Z7" t="s">
        <v>443</v>
      </c>
      <c r="AA7" s="368" t="e">
        <f>+X6/100</f>
        <v>#VALUE!</v>
      </c>
      <c r="AC7" t="s">
        <v>440</v>
      </c>
      <c r="AD7" s="62">
        <v>17</v>
      </c>
      <c r="AE7" s="59"/>
      <c r="AF7" s="59" t="s">
        <v>444</v>
      </c>
      <c r="AG7" s="54">
        <v>2</v>
      </c>
      <c r="AH7" s="59"/>
      <c r="AI7" s="59" t="s">
        <v>443</v>
      </c>
      <c r="AJ7" s="477" t="e">
        <f>+AG6/100</f>
        <v>#VALUE!</v>
      </c>
      <c r="AK7" s="59"/>
      <c r="AL7" s="59" t="s">
        <v>440</v>
      </c>
      <c r="AM7" s="62">
        <v>17</v>
      </c>
      <c r="AN7" s="59"/>
      <c r="AO7" s="59" t="s">
        <v>444</v>
      </c>
      <c r="AP7" s="54">
        <v>2</v>
      </c>
      <c r="AQ7" s="59"/>
      <c r="AR7" s="59" t="s">
        <v>443</v>
      </c>
      <c r="AS7" s="368" t="e">
        <f>+AP6/100</f>
        <v>#VALUE!</v>
      </c>
    </row>
    <row r="8" spans="2:45" ht="15" customHeight="1" x14ac:dyDescent="0.25">
      <c r="B8" s="400"/>
      <c r="C8" s="770" t="s">
        <v>254</v>
      </c>
      <c r="D8" s="770"/>
      <c r="E8" s="400"/>
      <c r="F8" s="59"/>
      <c r="G8" s="794" t="e">
        <f>+Bilan!J40</f>
        <v>#VALUE!</v>
      </c>
      <c r="H8" s="794"/>
      <c r="I8" s="59"/>
      <c r="J8" s="59"/>
      <c r="K8" s="794" t="e">
        <f>+Bilan!K40</f>
        <v>#VALUE!</v>
      </c>
      <c r="L8" s="794"/>
      <c r="M8" s="397"/>
      <c r="N8" s="397"/>
      <c r="O8" s="794" t="e">
        <f>+Bilan!L40</f>
        <v>#VALUE!</v>
      </c>
      <c r="P8" s="794"/>
      <c r="Q8" s="397"/>
      <c r="R8" s="59"/>
      <c r="T8" t="s">
        <v>439</v>
      </c>
      <c r="U8" s="62">
        <v>50</v>
      </c>
      <c r="V8" s="59"/>
      <c r="W8" s="59" t="s">
        <v>442</v>
      </c>
      <c r="X8" s="476" t="e">
        <f>SUM(U6:U9)-(X7+X6)</f>
        <v>#VALUE!</v>
      </c>
      <c r="Z8" t="s">
        <v>445</v>
      </c>
      <c r="AC8" t="s">
        <v>439</v>
      </c>
      <c r="AD8" s="62">
        <v>50</v>
      </c>
      <c r="AE8" s="59"/>
      <c r="AF8" s="59" t="s">
        <v>442</v>
      </c>
      <c r="AG8" s="476" t="e">
        <f>SUM(AD6:AD9)-(AG7+AG6)</f>
        <v>#VALUE!</v>
      </c>
      <c r="AH8" s="59"/>
      <c r="AI8" s="59" t="s">
        <v>445</v>
      </c>
      <c r="AJ8" s="59"/>
      <c r="AK8" s="59"/>
      <c r="AL8" s="59" t="s">
        <v>439</v>
      </c>
      <c r="AM8" s="62">
        <v>50</v>
      </c>
      <c r="AN8" s="59"/>
      <c r="AO8" s="59" t="s">
        <v>442</v>
      </c>
      <c r="AP8" s="476" t="e">
        <f>SUM(AM6:AM9)-(AP7+AP6)</f>
        <v>#VALUE!</v>
      </c>
      <c r="AQ8" s="59"/>
      <c r="AR8" s="59" t="s">
        <v>445</v>
      </c>
    </row>
    <row r="9" spans="2:45" ht="15" customHeight="1" x14ac:dyDescent="0.25">
      <c r="B9" s="400"/>
      <c r="C9" s="768"/>
      <c r="D9" s="768"/>
      <c r="E9" s="400"/>
      <c r="F9" s="59"/>
      <c r="G9" s="59"/>
      <c r="H9" s="59"/>
      <c r="I9" s="59"/>
      <c r="J9" s="59"/>
      <c r="K9" s="397"/>
      <c r="L9" s="397"/>
      <c r="M9" s="397"/>
      <c r="N9" s="397"/>
      <c r="O9" s="397"/>
      <c r="P9" s="397"/>
      <c r="Q9" s="397"/>
      <c r="R9" s="59"/>
      <c r="T9" t="s">
        <v>442</v>
      </c>
      <c r="U9" s="389">
        <f>SUM(U6:U8)</f>
        <v>100</v>
      </c>
      <c r="AC9" t="s">
        <v>442</v>
      </c>
      <c r="AD9" s="54">
        <f>SUM(AD6:AD8)</f>
        <v>100</v>
      </c>
      <c r="AE9" s="59"/>
      <c r="AF9" s="59"/>
      <c r="AG9" s="59"/>
      <c r="AH9" s="59"/>
      <c r="AI9" s="59"/>
      <c r="AJ9" s="59"/>
      <c r="AK9" s="59"/>
      <c r="AL9" s="59" t="s">
        <v>442</v>
      </c>
      <c r="AM9" s="54">
        <f>SUM(AM6:AM8)</f>
        <v>100</v>
      </c>
      <c r="AN9" s="59"/>
      <c r="AO9" s="59"/>
      <c r="AP9" s="59"/>
      <c r="AQ9" s="59"/>
      <c r="AR9" s="59"/>
    </row>
    <row r="10" spans="2:45" ht="15" customHeight="1" x14ac:dyDescent="0.25">
      <c r="B10" s="400"/>
      <c r="C10" s="400"/>
      <c r="D10" s="400"/>
      <c r="E10" s="400"/>
      <c r="F10" s="59"/>
      <c r="G10" s="59"/>
      <c r="H10" s="59"/>
      <c r="I10" s="59"/>
      <c r="J10" s="59"/>
      <c r="K10" s="397"/>
      <c r="L10" s="397"/>
      <c r="M10" s="397"/>
      <c r="N10" s="397"/>
      <c r="O10" s="397"/>
      <c r="P10" s="397"/>
      <c r="Q10" s="397"/>
      <c r="R10" s="59"/>
      <c r="U10" s="389"/>
      <c r="AD10" s="389"/>
      <c r="AM10" s="389"/>
    </row>
    <row r="11" spans="2:45" ht="15" customHeight="1" x14ac:dyDescent="0.25">
      <c r="B11" s="400"/>
      <c r="C11" s="400"/>
      <c r="D11" s="400"/>
      <c r="E11" s="400"/>
      <c r="F11" s="59"/>
      <c r="G11" s="59"/>
      <c r="H11" s="59"/>
      <c r="I11" s="59"/>
      <c r="J11" s="59"/>
      <c r="K11" s="397"/>
      <c r="L11" s="397"/>
      <c r="M11" s="397"/>
      <c r="N11" s="397"/>
      <c r="O11" s="397"/>
      <c r="P11" s="397"/>
      <c r="Q11" s="397"/>
      <c r="R11" s="59"/>
      <c r="U11" s="389"/>
      <c r="AD11" s="389"/>
      <c r="AM11" s="389"/>
    </row>
    <row r="12" spans="2:45" ht="15" customHeight="1" x14ac:dyDescent="0.25">
      <c r="B12" s="400"/>
      <c r="C12" s="400"/>
      <c r="D12" s="400"/>
      <c r="E12" s="400"/>
      <c r="F12" s="59"/>
      <c r="G12" s="59"/>
      <c r="H12" s="59"/>
      <c r="I12" s="59"/>
      <c r="J12" s="59"/>
      <c r="K12" s="397"/>
      <c r="L12" s="397"/>
      <c r="M12" s="397"/>
      <c r="N12" s="397"/>
      <c r="O12" s="397"/>
      <c r="P12" s="397"/>
      <c r="Q12" s="397"/>
      <c r="R12" s="59"/>
      <c r="U12" s="389"/>
      <c r="AD12" s="389"/>
      <c r="AM12" s="389"/>
    </row>
    <row r="13" spans="2:45" x14ac:dyDescent="0.25">
      <c r="B13" s="400"/>
      <c r="C13" s="400"/>
      <c r="D13" s="400"/>
      <c r="E13" s="400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</row>
    <row r="14" spans="2:45" ht="16.899999999999999" customHeight="1" x14ac:dyDescent="0.25">
      <c r="B14" s="781" t="s">
        <v>249</v>
      </c>
      <c r="C14" s="781"/>
      <c r="D14" s="781"/>
      <c r="E14" s="782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T14" t="s">
        <v>441</v>
      </c>
      <c r="U14" s="54">
        <v>33</v>
      </c>
      <c r="V14" s="59"/>
      <c r="W14" s="59" t="s">
        <v>443</v>
      </c>
      <c r="X14" s="370" t="e">
        <f>IF(G17&gt;0,+G16/G17*100,0)</f>
        <v>#VALUE!</v>
      </c>
      <c r="Y14" s="59"/>
      <c r="Z14" s="59" t="s">
        <v>445</v>
      </c>
      <c r="AA14" s="59"/>
      <c r="AB14" s="59"/>
      <c r="AC14" s="59" t="s">
        <v>441</v>
      </c>
      <c r="AD14" s="54">
        <v>33</v>
      </c>
      <c r="AE14" s="59"/>
      <c r="AF14" s="59" t="s">
        <v>443</v>
      </c>
      <c r="AG14" s="370" t="e">
        <f>IF(K17&gt;0,+K16/K17*100,0)</f>
        <v>#VALUE!</v>
      </c>
      <c r="AH14" s="59"/>
      <c r="AI14" s="59" t="s">
        <v>445</v>
      </c>
      <c r="AJ14" s="59"/>
      <c r="AK14" s="59"/>
      <c r="AL14" s="59" t="s">
        <v>441</v>
      </c>
      <c r="AM14" s="54">
        <v>33</v>
      </c>
      <c r="AN14" s="59"/>
      <c r="AO14" s="59" t="s">
        <v>443</v>
      </c>
      <c r="AP14" s="370" t="e">
        <f>IF(O17&gt;0,+O16/O17*100,0)</f>
        <v>#VALUE!</v>
      </c>
      <c r="AQ14" s="59"/>
      <c r="AR14" s="59" t="s">
        <v>445</v>
      </c>
    </row>
    <row r="15" spans="2:45" ht="15" customHeight="1" x14ac:dyDescent="0.25">
      <c r="B15" s="400"/>
      <c r="C15" s="400"/>
      <c r="D15" s="400"/>
      <c r="E15" s="400"/>
      <c r="F15" s="59"/>
      <c r="G15" s="59"/>
      <c r="H15" s="59"/>
      <c r="I15" s="59"/>
      <c r="J15" s="59"/>
      <c r="K15" s="397"/>
      <c r="L15" s="397"/>
      <c r="M15" s="397"/>
      <c r="N15" s="397"/>
      <c r="O15" s="397"/>
      <c r="P15" s="397"/>
      <c r="Q15" s="397"/>
      <c r="R15" s="59"/>
      <c r="T15" t="s">
        <v>440</v>
      </c>
      <c r="U15" s="54">
        <v>17</v>
      </c>
      <c r="V15" s="59"/>
      <c r="W15" s="59" t="s">
        <v>444</v>
      </c>
      <c r="X15" s="54">
        <v>2</v>
      </c>
      <c r="Y15" s="59"/>
      <c r="Z15" s="59" t="s">
        <v>443</v>
      </c>
      <c r="AA15" s="477" t="e">
        <f>+X14/100</f>
        <v>#VALUE!</v>
      </c>
      <c r="AB15" s="59"/>
      <c r="AC15" s="59" t="s">
        <v>440</v>
      </c>
      <c r="AD15" s="54">
        <v>17</v>
      </c>
      <c r="AE15" s="59"/>
      <c r="AF15" s="59" t="s">
        <v>444</v>
      </c>
      <c r="AG15" s="54">
        <v>2</v>
      </c>
      <c r="AH15" s="59"/>
      <c r="AI15" s="59" t="s">
        <v>443</v>
      </c>
      <c r="AJ15" s="477" t="e">
        <f>+AG14/100</f>
        <v>#VALUE!</v>
      </c>
      <c r="AK15" s="59"/>
      <c r="AL15" s="59" t="s">
        <v>440</v>
      </c>
      <c r="AM15" s="54">
        <v>17</v>
      </c>
      <c r="AN15" s="59"/>
      <c r="AO15" s="59" t="s">
        <v>444</v>
      </c>
      <c r="AP15" s="54">
        <v>2</v>
      </c>
      <c r="AQ15" s="59"/>
      <c r="AR15" s="59" t="s">
        <v>443</v>
      </c>
      <c r="AS15" s="368" t="e">
        <f>+AP14/100</f>
        <v>#VALUE!</v>
      </c>
    </row>
    <row r="16" spans="2:45" x14ac:dyDescent="0.25">
      <c r="B16" s="400"/>
      <c r="C16" s="768" t="s">
        <v>250</v>
      </c>
      <c r="D16" s="768"/>
      <c r="E16" s="401"/>
      <c r="F16" s="775" t="s">
        <v>9</v>
      </c>
      <c r="G16" s="793" t="e">
        <f>+Bilan!J10</f>
        <v>#VALUE!</v>
      </c>
      <c r="H16" s="793"/>
      <c r="I16" s="398"/>
      <c r="J16" s="398"/>
      <c r="K16" s="792" t="e">
        <f>+Bilan!K10</f>
        <v>#VALUE!</v>
      </c>
      <c r="L16" s="792"/>
      <c r="M16" s="398"/>
      <c r="N16" s="397"/>
      <c r="O16" s="792" t="e">
        <f>+Bilan!L10</f>
        <v>#VALUE!</v>
      </c>
      <c r="P16" s="792"/>
      <c r="Q16" s="398"/>
      <c r="R16" s="59"/>
      <c r="T16" t="s">
        <v>439</v>
      </c>
      <c r="U16" s="54">
        <v>50</v>
      </c>
      <c r="V16" s="59"/>
      <c r="W16" s="59" t="s">
        <v>442</v>
      </c>
      <c r="X16" s="476" t="e">
        <f>SUM(U14:U17)-(X15+X14)</f>
        <v>#VALUE!</v>
      </c>
      <c r="Y16" s="59"/>
      <c r="Z16" s="59" t="s">
        <v>445</v>
      </c>
      <c r="AA16" s="59"/>
      <c r="AB16" s="59"/>
      <c r="AC16" s="59" t="s">
        <v>439</v>
      </c>
      <c r="AD16" s="54">
        <v>50</v>
      </c>
      <c r="AE16" s="59"/>
      <c r="AF16" s="59" t="s">
        <v>442</v>
      </c>
      <c r="AG16" s="476" t="e">
        <f>SUM(AD14:AD17)-(AG15+AG14)</f>
        <v>#VALUE!</v>
      </c>
      <c r="AH16" s="59"/>
      <c r="AI16" s="59" t="s">
        <v>445</v>
      </c>
      <c r="AJ16" s="59"/>
      <c r="AK16" s="59"/>
      <c r="AL16" s="59" t="s">
        <v>439</v>
      </c>
      <c r="AM16" s="54">
        <v>50</v>
      </c>
      <c r="AN16" s="59"/>
      <c r="AO16" s="59" t="s">
        <v>442</v>
      </c>
      <c r="AP16" s="476" t="e">
        <f>SUM(AM14:AM17)-(AP15+AP14)</f>
        <v>#VALUE!</v>
      </c>
      <c r="AQ16" s="59"/>
      <c r="AR16" s="59" t="s">
        <v>445</v>
      </c>
    </row>
    <row r="17" spans="2:44" ht="15.75" thickBot="1" x14ac:dyDescent="0.3">
      <c r="B17" s="400"/>
      <c r="C17" s="769"/>
      <c r="D17" s="769"/>
      <c r="E17" s="402"/>
      <c r="F17" s="775"/>
      <c r="G17" s="793" t="e">
        <f>+Bilan!J26</f>
        <v>#VALUE!</v>
      </c>
      <c r="H17" s="793"/>
      <c r="I17" s="398"/>
      <c r="J17" s="398"/>
      <c r="K17" s="792" t="e">
        <f>+Bilan!K26</f>
        <v>#VALUE!</v>
      </c>
      <c r="L17" s="792"/>
      <c r="M17" s="398"/>
      <c r="N17" s="397"/>
      <c r="O17" s="792" t="e">
        <f>+Bilan!L26</f>
        <v>#VALUE!</v>
      </c>
      <c r="P17" s="792"/>
      <c r="Q17" s="398"/>
      <c r="R17" s="59"/>
      <c r="T17" t="s">
        <v>442</v>
      </c>
      <c r="U17" s="54">
        <f>SUM(U14:U16)</f>
        <v>100</v>
      </c>
      <c r="V17" s="59"/>
      <c r="W17" s="59"/>
      <c r="X17" s="59"/>
      <c r="Y17" s="59"/>
      <c r="Z17" s="59"/>
      <c r="AA17" s="59"/>
      <c r="AB17" s="59"/>
      <c r="AC17" s="59" t="s">
        <v>442</v>
      </c>
      <c r="AD17" s="54">
        <f>SUM(AD14:AD16)</f>
        <v>100</v>
      </c>
      <c r="AE17" s="59"/>
      <c r="AF17" s="59"/>
      <c r="AG17" s="59"/>
      <c r="AH17" s="59"/>
      <c r="AI17" s="59"/>
      <c r="AJ17" s="59"/>
      <c r="AK17" s="59"/>
      <c r="AL17" s="59" t="s">
        <v>442</v>
      </c>
      <c r="AM17" s="54">
        <f>SUM(AM14:AM16)</f>
        <v>100</v>
      </c>
      <c r="AN17" s="59"/>
      <c r="AO17" s="59"/>
      <c r="AP17" s="59"/>
      <c r="AQ17" s="59"/>
      <c r="AR17" s="59"/>
    </row>
    <row r="18" spans="2:44" x14ac:dyDescent="0.25">
      <c r="B18" s="400"/>
      <c r="C18" s="770" t="s">
        <v>251</v>
      </c>
      <c r="D18" s="770"/>
      <c r="E18" s="402"/>
      <c r="F18" s="399"/>
      <c r="G18" s="398"/>
      <c r="H18" s="59"/>
      <c r="I18" s="59"/>
      <c r="J18" s="59"/>
      <c r="K18" s="63"/>
      <c r="L18" s="63"/>
      <c r="M18" s="398"/>
      <c r="N18" s="397"/>
      <c r="O18" s="398"/>
      <c r="P18" s="398"/>
      <c r="Q18" s="398"/>
      <c r="R18" s="59"/>
      <c r="U18" s="360"/>
      <c r="AD18" s="360"/>
      <c r="AG18" s="370"/>
      <c r="AM18" s="360"/>
      <c r="AP18" s="370"/>
    </row>
    <row r="19" spans="2:44" x14ac:dyDescent="0.25">
      <c r="B19" s="400"/>
      <c r="C19" s="768"/>
      <c r="D19" s="768"/>
      <c r="E19" s="402"/>
      <c r="F19" s="399"/>
      <c r="G19" s="398"/>
      <c r="H19" s="59"/>
      <c r="I19" s="59"/>
      <c r="J19" s="59"/>
      <c r="K19" s="63"/>
      <c r="L19" s="63"/>
      <c r="M19" s="398"/>
      <c r="N19" s="397"/>
      <c r="O19" s="398"/>
      <c r="P19" s="398"/>
      <c r="Q19" s="398"/>
      <c r="R19" s="59"/>
      <c r="U19" s="360"/>
      <c r="AD19" s="360"/>
      <c r="AG19" s="370"/>
      <c r="AM19" s="360"/>
      <c r="AP19" s="370"/>
    </row>
    <row r="20" spans="2:44" x14ac:dyDescent="0.25">
      <c r="B20" s="400"/>
      <c r="C20" s="403"/>
      <c r="D20" s="403"/>
      <c r="E20" s="402"/>
      <c r="F20" s="399"/>
      <c r="G20" s="398"/>
      <c r="H20" s="59"/>
      <c r="I20" s="59"/>
      <c r="J20" s="59"/>
      <c r="K20" s="63"/>
      <c r="L20" s="63"/>
      <c r="M20" s="398"/>
      <c r="N20" s="397"/>
      <c r="O20" s="398"/>
      <c r="P20" s="398"/>
      <c r="Q20" s="398"/>
      <c r="R20" s="59"/>
      <c r="U20" s="360"/>
      <c r="AD20" s="360"/>
      <c r="AG20" s="370"/>
      <c r="AM20" s="360"/>
      <c r="AP20" s="370"/>
    </row>
    <row r="21" spans="2:44" x14ac:dyDescent="0.25">
      <c r="B21" s="400"/>
      <c r="C21" s="403"/>
      <c r="D21" s="403"/>
      <c r="E21" s="402"/>
      <c r="F21" s="399"/>
      <c r="G21" s="398"/>
      <c r="H21" s="59"/>
      <c r="I21" s="59"/>
      <c r="J21" s="59"/>
      <c r="K21" s="63"/>
      <c r="L21" s="63"/>
      <c r="M21" s="398"/>
      <c r="N21" s="397"/>
      <c r="O21" s="398"/>
      <c r="P21" s="398"/>
      <c r="Q21" s="398"/>
      <c r="R21" s="59"/>
      <c r="U21" s="360"/>
      <c r="AD21" s="360"/>
      <c r="AG21" s="370"/>
      <c r="AM21" s="360"/>
      <c r="AP21" s="370"/>
    </row>
    <row r="22" spans="2:44" x14ac:dyDescent="0.25">
      <c r="B22" s="400"/>
      <c r="C22" s="403"/>
      <c r="D22" s="403"/>
      <c r="E22" s="402"/>
      <c r="F22" s="399"/>
      <c r="G22" s="398"/>
      <c r="H22" s="59"/>
      <c r="I22" s="59"/>
      <c r="J22" s="59"/>
      <c r="K22" s="63"/>
      <c r="L22" s="63"/>
      <c r="M22" s="398"/>
      <c r="N22" s="397"/>
      <c r="O22" s="398"/>
      <c r="P22" s="398"/>
      <c r="Q22" s="398"/>
      <c r="R22" s="59"/>
    </row>
    <row r="23" spans="2:44" x14ac:dyDescent="0.25">
      <c r="B23" s="400"/>
      <c r="C23" s="400"/>
      <c r="D23" s="400"/>
      <c r="E23" s="400"/>
      <c r="F23" s="775" t="s">
        <v>9</v>
      </c>
      <c r="G23" s="59"/>
      <c r="H23" s="59"/>
      <c r="I23" s="398"/>
      <c r="J23" s="398"/>
      <c r="K23" s="59"/>
      <c r="L23" s="59"/>
      <c r="M23" s="398"/>
      <c r="N23" s="397"/>
      <c r="O23" s="59"/>
      <c r="P23" s="59"/>
      <c r="Q23" s="398"/>
      <c r="R23" s="59"/>
    </row>
    <row r="24" spans="2:44" x14ac:dyDescent="0.25">
      <c r="B24" s="400"/>
      <c r="C24" s="400"/>
      <c r="D24" s="400"/>
      <c r="E24" s="400"/>
      <c r="F24" s="775"/>
      <c r="G24" s="59"/>
      <c r="H24" s="59"/>
      <c r="I24" s="398"/>
      <c r="J24" s="398"/>
      <c r="K24" s="59"/>
      <c r="L24" s="59"/>
      <c r="M24" s="398"/>
      <c r="N24" s="397"/>
      <c r="O24" s="59"/>
      <c r="P24" s="59"/>
      <c r="Q24" s="398"/>
      <c r="R24" s="59"/>
    </row>
    <row r="25" spans="2:44" ht="33" customHeight="1" thickBot="1" x14ac:dyDescent="0.3">
      <c r="B25" s="771" t="s">
        <v>252</v>
      </c>
      <c r="C25" s="771"/>
      <c r="D25" s="771"/>
      <c r="E25" s="771"/>
      <c r="F25" s="361"/>
      <c r="G25" s="369"/>
      <c r="H25" s="391" t="e">
        <f>IF($X$25&gt;=Z25,"r","")</f>
        <v>#VALUE!</v>
      </c>
      <c r="K25" s="396"/>
      <c r="L25" s="391" t="e">
        <f>IF($AG$25&gt;=AI25,"r","")</f>
        <v>#VALUE!</v>
      </c>
      <c r="M25" s="369"/>
      <c r="N25" s="254"/>
      <c r="O25" s="396"/>
      <c r="P25" s="391" t="e">
        <f>IF($AP$25&gt;=AR25,"r","")</f>
        <v>#VALUE!</v>
      </c>
      <c r="Q25" s="369"/>
      <c r="T25" s="793">
        <f>+Bilan!J24</f>
        <v>0</v>
      </c>
      <c r="U25" s="793"/>
      <c r="V25" s="59"/>
      <c r="W25" s="478" t="s">
        <v>468</v>
      </c>
      <c r="X25" s="394" t="e">
        <f>IF(T26&gt;0,+T25/T26,0)</f>
        <v>#VALUE!</v>
      </c>
      <c r="Y25" s="59"/>
      <c r="Z25" s="54">
        <v>5</v>
      </c>
      <c r="AA25" s="59"/>
      <c r="AB25" s="59"/>
      <c r="AC25" s="792">
        <f>+Bilan!K24</f>
        <v>0</v>
      </c>
      <c r="AD25" s="792"/>
      <c r="AE25" s="59"/>
      <c r="AF25" s="478" t="s">
        <v>468</v>
      </c>
      <c r="AG25" s="394" t="e">
        <f>IF(AC26&gt;0,+AC25/AC26,0)</f>
        <v>#VALUE!</v>
      </c>
      <c r="AH25" s="59"/>
      <c r="AI25" s="54">
        <v>5</v>
      </c>
      <c r="AJ25" s="59"/>
      <c r="AK25" s="59"/>
      <c r="AL25" s="792">
        <f>+Bilan!L24</f>
        <v>0</v>
      </c>
      <c r="AM25" s="792"/>
      <c r="AN25" s="59"/>
      <c r="AO25" s="478" t="s">
        <v>468</v>
      </c>
      <c r="AP25" s="394" t="e">
        <f>IF(AL26&gt;0,+AL25/AL26,0)</f>
        <v>#VALUE!</v>
      </c>
      <c r="AQ25" s="59"/>
      <c r="AR25" s="54">
        <v>5</v>
      </c>
    </row>
    <row r="26" spans="2:44" ht="33" customHeight="1" x14ac:dyDescent="0.25">
      <c r="B26" s="772" t="s">
        <v>183</v>
      </c>
      <c r="C26" s="772"/>
      <c r="D26" s="772"/>
      <c r="E26" s="772"/>
      <c r="F26" t="s">
        <v>9</v>
      </c>
      <c r="H26" s="392" t="e">
        <f>IF(AND($X$25&lt;Z25,$X$25&gt;=Z26),"h","")</f>
        <v>#VALUE!</v>
      </c>
      <c r="K26" s="254"/>
      <c r="L26" s="392" t="e">
        <f>IF(AND($AG$25&lt;AI25,$AG$25&gt;=AI26),"h","")</f>
        <v>#VALUE!</v>
      </c>
      <c r="M26" s="254"/>
      <c r="N26" s="254"/>
      <c r="O26" s="254"/>
      <c r="P26" s="392" t="e">
        <f>IF(AND($AP$25&lt;AR25,$AP$25&gt;=AR26),"h","")</f>
        <v>#VALUE!</v>
      </c>
      <c r="Q26" s="254"/>
      <c r="T26" s="798" t="e">
        <f>+SIG!D65</f>
        <v>#VALUE!</v>
      </c>
      <c r="U26" s="798"/>
      <c r="V26" s="59"/>
      <c r="W26" s="59"/>
      <c r="X26" s="59"/>
      <c r="Y26" s="59"/>
      <c r="Z26" s="54">
        <v>4</v>
      </c>
      <c r="AA26" s="59"/>
      <c r="AB26" s="59"/>
      <c r="AC26" s="795" t="e">
        <f>+SIG!G65</f>
        <v>#VALUE!</v>
      </c>
      <c r="AD26" s="795"/>
      <c r="AE26" s="59"/>
      <c r="AF26" s="59"/>
      <c r="AG26" s="59"/>
      <c r="AH26" s="59"/>
      <c r="AI26" s="54">
        <v>4</v>
      </c>
      <c r="AJ26" s="59"/>
      <c r="AK26" s="59"/>
      <c r="AL26" s="795" t="e">
        <f>+SIG!J65</f>
        <v>#VALUE!</v>
      </c>
      <c r="AM26" s="795"/>
      <c r="AN26" s="59"/>
      <c r="AO26" s="59"/>
      <c r="AP26" s="59"/>
      <c r="AQ26" s="59"/>
      <c r="AR26" s="54">
        <v>4</v>
      </c>
    </row>
    <row r="27" spans="2:44" ht="33" customHeight="1" x14ac:dyDescent="0.25">
      <c r="H27" s="393" t="e">
        <f>IF($X$25&lt;=Z26,"&lt;","")</f>
        <v>#VALUE!</v>
      </c>
      <c r="K27" s="254"/>
      <c r="L27" s="393" t="e">
        <f>IF($AG$25&lt;=AI26,"&lt;","")</f>
        <v>#VALUE!</v>
      </c>
      <c r="M27" s="254"/>
      <c r="N27" s="254"/>
      <c r="O27" s="254"/>
      <c r="P27" s="393" t="e">
        <f>IF($AP$25&lt;=AR26,"&lt;","")</f>
        <v>#VALUE!</v>
      </c>
      <c r="Q27" s="254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</row>
    <row r="28" spans="2:44" x14ac:dyDescent="0.25"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</row>
    <row r="29" spans="2:44" x14ac:dyDescent="0.25">
      <c r="B29" s="4"/>
      <c r="C29" s="4"/>
      <c r="D29" s="4"/>
      <c r="E29" s="4"/>
      <c r="T29" s="59"/>
      <c r="U29" s="54"/>
      <c r="V29" s="59"/>
      <c r="W29" s="59"/>
      <c r="X29" s="59"/>
      <c r="Y29" s="59"/>
      <c r="Z29" s="59"/>
      <c r="AA29" s="59"/>
      <c r="AB29" s="59"/>
      <c r="AC29" s="59"/>
      <c r="AD29" s="54"/>
      <c r="AE29" s="59"/>
      <c r="AF29" s="59"/>
      <c r="AG29" s="59"/>
      <c r="AH29" s="59"/>
      <c r="AI29" s="59"/>
      <c r="AJ29" s="59"/>
      <c r="AK29" s="59"/>
      <c r="AL29" s="59"/>
      <c r="AM29" s="54"/>
      <c r="AN29" s="59"/>
      <c r="AO29" s="59"/>
      <c r="AP29" s="59"/>
      <c r="AQ29" s="59"/>
      <c r="AR29" s="59"/>
    </row>
    <row r="30" spans="2:44" x14ac:dyDescent="0.25">
      <c r="B30" s="4"/>
      <c r="C30" s="4"/>
      <c r="D30" s="4"/>
      <c r="E30" s="4"/>
      <c r="T30" s="59"/>
      <c r="U30" s="54"/>
      <c r="V30" s="59"/>
      <c r="W30" s="59"/>
      <c r="X30" s="59"/>
      <c r="Y30" s="59"/>
      <c r="Z30" s="59"/>
      <c r="AA30" s="59"/>
      <c r="AB30" s="59"/>
      <c r="AC30" s="59"/>
      <c r="AD30" s="54"/>
      <c r="AE30" s="59"/>
      <c r="AF30" s="59"/>
      <c r="AG30" s="59"/>
      <c r="AH30" s="59"/>
      <c r="AI30" s="59"/>
      <c r="AJ30" s="59"/>
      <c r="AK30" s="59"/>
      <c r="AL30" s="59"/>
      <c r="AM30" s="54"/>
      <c r="AN30" s="59"/>
      <c r="AO30" s="59"/>
      <c r="AP30" s="59"/>
      <c r="AQ30" s="59"/>
      <c r="AR30" s="59"/>
    </row>
    <row r="31" spans="2:44" ht="15.75" x14ac:dyDescent="0.25">
      <c r="B31" s="776" t="s">
        <v>255</v>
      </c>
      <c r="C31" s="776"/>
      <c r="D31" s="776"/>
      <c r="E31" s="777"/>
      <c r="T31" s="59"/>
      <c r="U31" s="54"/>
      <c r="V31" s="59"/>
      <c r="W31" s="59"/>
      <c r="X31" s="59"/>
      <c r="Y31" s="59"/>
      <c r="Z31" s="59"/>
      <c r="AA31" s="59"/>
      <c r="AB31" s="59"/>
      <c r="AC31" s="59"/>
      <c r="AD31" s="54"/>
      <c r="AE31" s="59"/>
      <c r="AF31" s="59"/>
      <c r="AG31" s="59"/>
      <c r="AH31" s="59"/>
      <c r="AI31" s="59"/>
      <c r="AJ31" s="59"/>
      <c r="AK31" s="59"/>
      <c r="AL31" s="59"/>
      <c r="AM31" s="54"/>
      <c r="AN31" s="59"/>
      <c r="AO31" s="59"/>
      <c r="AP31" s="59"/>
      <c r="AQ31" s="59"/>
      <c r="AR31" s="59"/>
    </row>
    <row r="32" spans="2:44" ht="33" customHeight="1" x14ac:dyDescent="0.25">
      <c r="B32" s="4"/>
      <c r="C32" s="4"/>
      <c r="D32" s="4"/>
      <c r="E32" s="4"/>
      <c r="H32" s="391" t="e">
        <f>IF($X$33&lt;Z33,"r","")</f>
        <v>#VALUE!</v>
      </c>
      <c r="L32" s="391" t="e">
        <f>IF($AG$33&lt;AI33,"r","")</f>
        <v>#VALUE!</v>
      </c>
      <c r="P32" s="391" t="e">
        <f>IF($AP$33&lt;AR33,"r","")</f>
        <v>#VALUE!</v>
      </c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4"/>
      <c r="AE32" s="59"/>
      <c r="AF32" s="59"/>
      <c r="AG32" s="59"/>
      <c r="AH32" s="59"/>
      <c r="AI32" s="59"/>
      <c r="AJ32" s="59"/>
      <c r="AK32" s="59"/>
      <c r="AL32" s="59"/>
      <c r="AM32" s="54"/>
      <c r="AN32" s="59"/>
      <c r="AO32" s="59"/>
      <c r="AP32" s="59"/>
      <c r="AQ32" s="59"/>
      <c r="AR32" s="59"/>
    </row>
    <row r="33" spans="2:44" ht="33" customHeight="1" thickBot="1" x14ac:dyDescent="0.3">
      <c r="B33" s="4"/>
      <c r="C33" s="784" t="s">
        <v>256</v>
      </c>
      <c r="D33" s="785"/>
      <c r="E33" s="149"/>
      <c r="F33" s="786" t="s">
        <v>9</v>
      </c>
      <c r="H33" s="392" t="e">
        <f>IF(AND($X$33&lt;Z34,$X$33&gt;=Z33),"h","")</f>
        <v>#VALUE!</v>
      </c>
      <c r="L33" s="392" t="e">
        <f>IF(AND($AG$33&lt;AI34,$AG$33&gt;=AI33),"h","")</f>
        <v>#VALUE!</v>
      </c>
      <c r="P33" s="392" t="e">
        <f>IF(AND($AP$33&lt;AR34,$AP$33&gt;=AR33),"h","")</f>
        <v>#VALUE!</v>
      </c>
      <c r="T33" s="796" t="e">
        <f>+Bilan!J42</f>
        <v>#VALUE!</v>
      </c>
      <c r="U33" s="796"/>
      <c r="V33" s="59"/>
      <c r="W33" s="478" t="s">
        <v>468</v>
      </c>
      <c r="X33" s="394" t="e">
        <f>IF(T34&gt;0,+T33/T34,0)</f>
        <v>#VALUE!</v>
      </c>
      <c r="Y33" s="59"/>
      <c r="Z33" s="54">
        <v>0.8</v>
      </c>
      <c r="AA33" s="59"/>
      <c r="AB33" s="59"/>
      <c r="AC33" s="796" t="e">
        <f>+Bilan!K42</f>
        <v>#VALUE!</v>
      </c>
      <c r="AD33" s="796"/>
      <c r="AE33" s="59"/>
      <c r="AF33" s="478" t="s">
        <v>468</v>
      </c>
      <c r="AG33" s="394" t="e">
        <f>IF(AC34&gt;0,+AC33/AC34,0)</f>
        <v>#VALUE!</v>
      </c>
      <c r="AH33" s="59"/>
      <c r="AI33" s="54">
        <v>0.8</v>
      </c>
      <c r="AJ33" s="59"/>
      <c r="AK33" s="59"/>
      <c r="AL33" s="796" t="e">
        <f>+Bilan!L42</f>
        <v>#VALUE!</v>
      </c>
      <c r="AM33" s="796"/>
      <c r="AN33" s="59"/>
      <c r="AO33" s="478" t="s">
        <v>468</v>
      </c>
      <c r="AP33" s="394" t="e">
        <f>IF(AL34&gt;0,+AL33/AL34,0)</f>
        <v>#VALUE!</v>
      </c>
      <c r="AQ33" s="59"/>
      <c r="AR33" s="54">
        <v>0.8</v>
      </c>
    </row>
    <row r="34" spans="2:44" ht="33" customHeight="1" x14ac:dyDescent="0.25">
      <c r="B34" s="4"/>
      <c r="C34" s="773" t="s">
        <v>257</v>
      </c>
      <c r="D34" s="774"/>
      <c r="E34" s="371"/>
      <c r="F34" s="786"/>
      <c r="H34" s="393" t="e">
        <f>IF($X$33&gt;=Z34,"&lt;","")</f>
        <v>#VALUE!</v>
      </c>
      <c r="L34" s="393" t="e">
        <f>IF($AG$33&gt;=AI34,"&lt;","")</f>
        <v>#VALUE!</v>
      </c>
      <c r="P34" s="393" t="e">
        <f>IF($AP$33&gt;=AR34,"&lt;","")</f>
        <v>#VALUE!</v>
      </c>
      <c r="T34" s="797" t="e">
        <f>+Bilan!D35</f>
        <v>#VALUE!</v>
      </c>
      <c r="U34" s="797"/>
      <c r="V34" s="59"/>
      <c r="W34" s="59"/>
      <c r="X34" s="59"/>
      <c r="Y34" s="59"/>
      <c r="Z34" s="54">
        <v>1</v>
      </c>
      <c r="AA34" s="59"/>
      <c r="AB34" s="59"/>
      <c r="AC34" s="797" t="e">
        <f>+Bilan!E35</f>
        <v>#VALUE!</v>
      </c>
      <c r="AD34" s="797"/>
      <c r="AE34" s="59"/>
      <c r="AF34" s="59"/>
      <c r="AG34" s="59"/>
      <c r="AH34" s="59"/>
      <c r="AI34" s="54">
        <v>1</v>
      </c>
      <c r="AJ34" s="59"/>
      <c r="AK34" s="59"/>
      <c r="AL34" s="797" t="e">
        <f>+Bilan!F35</f>
        <v>#VALUE!</v>
      </c>
      <c r="AM34" s="797"/>
      <c r="AN34" s="59"/>
      <c r="AO34" s="59"/>
      <c r="AP34" s="59"/>
      <c r="AQ34" s="59"/>
      <c r="AR34" s="54">
        <v>1</v>
      </c>
    </row>
    <row r="35" spans="2:44" x14ac:dyDescent="0.25">
      <c r="B35" s="4"/>
      <c r="C35" s="4"/>
      <c r="D35" s="4"/>
      <c r="E35" s="4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</row>
    <row r="36" spans="2:44" x14ac:dyDescent="0.25"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</row>
    <row r="37" spans="2:44" x14ac:dyDescent="0.25"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</row>
    <row r="38" spans="2:44" x14ac:dyDescent="0.25">
      <c r="B38" s="787" t="s">
        <v>258</v>
      </c>
      <c r="C38" s="787"/>
      <c r="D38" s="787"/>
      <c r="E38" s="788"/>
      <c r="G38" s="373"/>
      <c r="K38" s="373"/>
      <c r="M38" s="373"/>
      <c r="O38" s="373"/>
      <c r="Q38" s="373"/>
      <c r="T38" s="59"/>
      <c r="U38" s="59"/>
      <c r="V38" s="59"/>
      <c r="W38" s="59"/>
      <c r="X38" s="59"/>
      <c r="Y38" s="59"/>
      <c r="Z38" s="59"/>
      <c r="AA38" s="59"/>
      <c r="AB38" s="59"/>
      <c r="AC38" s="59"/>
      <c r="AD38" s="59"/>
      <c r="AE38" s="59"/>
      <c r="AF38" s="59"/>
      <c r="AG38" s="59"/>
      <c r="AH38" s="59"/>
      <c r="AI38" s="59"/>
      <c r="AJ38" s="59"/>
      <c r="AK38" s="59"/>
      <c r="AL38" s="59"/>
      <c r="AM38" s="59"/>
      <c r="AN38" s="59"/>
      <c r="AO38" s="59"/>
      <c r="AP38" s="59"/>
      <c r="AQ38" s="59"/>
      <c r="AR38" s="59"/>
    </row>
    <row r="39" spans="2:44" ht="33" customHeight="1" x14ac:dyDescent="0.25">
      <c r="G39" s="373"/>
      <c r="H39" s="391" t="e">
        <f>IF($X$40&lt;Z40,"r","")</f>
        <v>#VALUE!</v>
      </c>
      <c r="K39" s="373"/>
      <c r="L39" s="391" t="e">
        <f>IF($AG$40&lt;AI40,"r","")</f>
        <v>#VALUE!</v>
      </c>
      <c r="M39" s="373"/>
      <c r="O39" s="373"/>
      <c r="P39" s="391" t="e">
        <f>IF($AP$40&lt;AR40,"r","")</f>
        <v>#VALUE!</v>
      </c>
      <c r="Q39" s="373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</row>
    <row r="40" spans="2:44" ht="33" customHeight="1" thickBot="1" x14ac:dyDescent="0.3">
      <c r="B40" s="404"/>
      <c r="C40" s="784" t="s">
        <v>257</v>
      </c>
      <c r="D40" s="785"/>
      <c r="E40" s="405"/>
      <c r="F40" s="786" t="s">
        <v>9</v>
      </c>
      <c r="H40" s="392" t="e">
        <f>IF(AND($X$40&lt;Z41,$X$40&gt;=Z40),"h","")</f>
        <v>#VALUE!</v>
      </c>
      <c r="L40" s="392" t="e">
        <f>IF(AND($AG$40&lt;AI41,$AG$40&gt;=AI40),"h","")</f>
        <v>#VALUE!</v>
      </c>
      <c r="P40" s="392" t="e">
        <f>IF(AND($AP$40&lt;AR41,$AP$40&gt;=AR40),"h","")</f>
        <v>#VALUE!</v>
      </c>
      <c r="T40" s="796" t="e">
        <f>+Bilan!D35+Bilan!D37</f>
        <v>#VALUE!</v>
      </c>
      <c r="U40" s="796"/>
      <c r="V40" s="59"/>
      <c r="W40" s="478" t="s">
        <v>468</v>
      </c>
      <c r="X40" s="394" t="e">
        <f>IF(T41&gt;0,+T40/T41,0)</f>
        <v>#VALUE!</v>
      </c>
      <c r="Y40" s="59"/>
      <c r="Z40" s="54">
        <v>0.8</v>
      </c>
      <c r="AA40" s="59"/>
      <c r="AB40" s="59"/>
      <c r="AC40" s="796" t="e">
        <f>+Bilan!E35+Bilan!E37</f>
        <v>#VALUE!</v>
      </c>
      <c r="AD40" s="796"/>
      <c r="AE40" s="59"/>
      <c r="AF40" s="478" t="s">
        <v>468</v>
      </c>
      <c r="AG40" s="394" t="e">
        <f>IF(AC41&gt;0,+AC40/AC41,0)</f>
        <v>#VALUE!</v>
      </c>
      <c r="AH40" s="59"/>
      <c r="AI40" s="54">
        <v>0.8</v>
      </c>
      <c r="AJ40" s="59"/>
      <c r="AK40" s="59"/>
      <c r="AL40" s="796" t="e">
        <f>+Bilan!L35+Bilan!F37</f>
        <v>#VALUE!</v>
      </c>
      <c r="AM40" s="796"/>
      <c r="AN40" s="59"/>
      <c r="AO40" s="478" t="s">
        <v>468</v>
      </c>
      <c r="AP40" s="394" t="e">
        <f>IF(AL41&gt;0,+AL40/AL41,0)</f>
        <v>#VALUE!</v>
      </c>
      <c r="AQ40" s="59"/>
      <c r="AR40" s="54">
        <v>0.8</v>
      </c>
    </row>
    <row r="41" spans="2:44" ht="33" customHeight="1" x14ac:dyDescent="0.25">
      <c r="B41" s="404"/>
      <c r="C41" s="773" t="s">
        <v>259</v>
      </c>
      <c r="D41" s="774"/>
      <c r="E41" s="406"/>
      <c r="F41" s="786"/>
      <c r="H41" s="393" t="e">
        <f>IF($X$40&gt;=Z41,"&lt;","")</f>
        <v>#VALUE!</v>
      </c>
      <c r="L41" s="393" t="e">
        <f>IF($AG$40&gt;=AI41,"&lt;","")</f>
        <v>#VALUE!</v>
      </c>
      <c r="P41" s="393" t="e">
        <f>IF($AP$40&gt;=AR41,"&lt;","")</f>
        <v>#VALUE!</v>
      </c>
      <c r="T41" s="797" t="e">
        <f>+Bilan!J35</f>
        <v>#VALUE!</v>
      </c>
      <c r="U41" s="797"/>
      <c r="V41" s="59"/>
      <c r="W41" s="59"/>
      <c r="X41" s="59"/>
      <c r="Y41" s="59"/>
      <c r="Z41" s="54">
        <v>1</v>
      </c>
      <c r="AA41" s="59"/>
      <c r="AB41" s="59"/>
      <c r="AC41" s="797" t="e">
        <f>+Bilan!E35</f>
        <v>#VALUE!</v>
      </c>
      <c r="AD41" s="797"/>
      <c r="AE41" s="59"/>
      <c r="AF41" s="59"/>
      <c r="AG41" s="59"/>
      <c r="AH41" s="59"/>
      <c r="AI41" s="54">
        <v>1</v>
      </c>
      <c r="AJ41" s="59"/>
      <c r="AK41" s="59"/>
      <c r="AL41" s="797" t="e">
        <f>+Bilan!F35</f>
        <v>#VALUE!</v>
      </c>
      <c r="AM41" s="797"/>
      <c r="AN41" s="59"/>
      <c r="AO41" s="59"/>
      <c r="AP41" s="59"/>
      <c r="AQ41" s="59"/>
      <c r="AR41" s="54">
        <v>1</v>
      </c>
    </row>
    <row r="42" spans="2:44" x14ac:dyDescent="0.25">
      <c r="B42" s="404"/>
      <c r="C42" s="404"/>
      <c r="D42" s="404"/>
      <c r="E42" s="404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</row>
    <row r="43" spans="2:44" x14ac:dyDescent="0.25">
      <c r="B43" s="404"/>
      <c r="C43" s="404"/>
      <c r="D43" s="404"/>
      <c r="E43" s="404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</row>
    <row r="44" spans="2:44" x14ac:dyDescent="0.25">
      <c r="B44" s="404"/>
      <c r="C44" s="404"/>
      <c r="D44" s="404"/>
      <c r="E44" s="404"/>
      <c r="G44" s="374"/>
      <c r="K44" s="374"/>
      <c r="M44" s="374"/>
      <c r="O44" s="374"/>
      <c r="Q44" s="374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</row>
    <row r="45" spans="2:44" ht="33" customHeight="1" x14ac:dyDescent="0.25">
      <c r="B45" s="404"/>
      <c r="C45" s="404"/>
      <c r="D45" s="404"/>
      <c r="E45" s="404"/>
      <c r="H45" s="391" t="e">
        <f>IF($X$46&lt;Z46,"r","")</f>
        <v>#VALUE!</v>
      </c>
      <c r="L45" s="391" t="e">
        <f>IF($AG$46&lt;AI46,"r","")</f>
        <v>#VALUE!</v>
      </c>
      <c r="P45" s="391" t="e">
        <f>IF($AP$46&lt;AR46,"r","")</f>
        <v>#VALUE!</v>
      </c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</row>
    <row r="46" spans="2:44" ht="33" customHeight="1" thickBot="1" x14ac:dyDescent="0.3">
      <c r="B46" s="784" t="s">
        <v>260</v>
      </c>
      <c r="C46" s="785"/>
      <c r="D46" s="785"/>
      <c r="E46" s="789"/>
      <c r="F46" s="786" t="s">
        <v>9</v>
      </c>
      <c r="H46" s="392" t="e">
        <f>IF(AND($X$46&lt;Z47,$X$46&gt;=Z46),"h","")</f>
        <v>#VALUE!</v>
      </c>
      <c r="K46" s="374"/>
      <c r="L46" s="392" t="e">
        <f>IF(AND($AG$46&lt;AI47,$AG$46&gt;=AI46),"h","")</f>
        <v>#VALUE!</v>
      </c>
      <c r="M46" s="374"/>
      <c r="O46" s="374"/>
      <c r="P46" s="392" t="e">
        <f>IF(AND($AP$46&lt;AR47,$AP$46&gt;=AR46),"h","")</f>
        <v>#VALUE!</v>
      </c>
      <c r="Q46" s="374"/>
      <c r="T46" s="793" t="e">
        <f>+Bilan!D37</f>
        <v>#VALUE!</v>
      </c>
      <c r="U46" s="793"/>
      <c r="V46" s="59"/>
      <c r="W46" s="478" t="s">
        <v>468</v>
      </c>
      <c r="X46" s="394" t="e">
        <f>IF(T47&gt;0,+T46/T47,0)</f>
        <v>#VALUE!</v>
      </c>
      <c r="Y46" s="59"/>
      <c r="Z46" s="54">
        <v>1</v>
      </c>
      <c r="AA46" s="59"/>
      <c r="AB46" s="59"/>
      <c r="AC46" s="793" t="e">
        <f>+Bilan!E37</f>
        <v>#VALUE!</v>
      </c>
      <c r="AD46" s="793"/>
      <c r="AE46" s="59"/>
      <c r="AF46" s="478" t="s">
        <v>468</v>
      </c>
      <c r="AG46" s="394" t="e">
        <f>IF(AC47&gt;0,+AC46/AC47,0)</f>
        <v>#VALUE!</v>
      </c>
      <c r="AH46" s="59"/>
      <c r="AI46" s="54">
        <v>1</v>
      </c>
      <c r="AJ46" s="59"/>
      <c r="AK46" s="59"/>
      <c r="AL46" s="793" t="e">
        <f>+Bilan!F37</f>
        <v>#VALUE!</v>
      </c>
      <c r="AM46" s="793"/>
      <c r="AN46" s="59"/>
      <c r="AO46" s="478" t="s">
        <v>468</v>
      </c>
      <c r="AP46" s="394" t="e">
        <f>IF(AL47&gt;0,+AL46/AL47,0)</f>
        <v>#VALUE!</v>
      </c>
      <c r="AQ46" s="59"/>
      <c r="AR46" s="54">
        <v>1</v>
      </c>
    </row>
    <row r="47" spans="2:44" ht="33" customHeight="1" x14ac:dyDescent="0.25">
      <c r="B47" s="407"/>
      <c r="C47" s="773" t="s">
        <v>259</v>
      </c>
      <c r="D47" s="774"/>
      <c r="E47" s="408"/>
      <c r="F47" s="786"/>
      <c r="H47" s="393" t="e">
        <f>IF($X$46&gt;=Z47,"&lt;","")</f>
        <v>#VALUE!</v>
      </c>
      <c r="K47" s="374"/>
      <c r="L47" s="393" t="e">
        <f>IF($AG$46&gt;=AI47,"&lt;","")</f>
        <v>#VALUE!</v>
      </c>
      <c r="M47" s="374"/>
      <c r="O47" s="374"/>
      <c r="P47" s="393" t="e">
        <f>IF($AP$46&gt;=AR47,"&lt;","")</f>
        <v>#VALUE!</v>
      </c>
      <c r="Q47" s="374"/>
      <c r="T47" s="798" t="e">
        <f>+Bilan!J35</f>
        <v>#VALUE!</v>
      </c>
      <c r="U47" s="798"/>
      <c r="V47" s="59"/>
      <c r="W47" s="59"/>
      <c r="X47" s="59"/>
      <c r="Y47" s="59"/>
      <c r="Z47" s="54">
        <v>1.2</v>
      </c>
      <c r="AA47" s="59"/>
      <c r="AB47" s="59"/>
      <c r="AC47" s="798" t="e">
        <f>+Bilan!K35</f>
        <v>#VALUE!</v>
      </c>
      <c r="AD47" s="798"/>
      <c r="AE47" s="59"/>
      <c r="AF47" s="59"/>
      <c r="AG47" s="59"/>
      <c r="AH47" s="59"/>
      <c r="AI47" s="54">
        <v>1.2</v>
      </c>
      <c r="AJ47" s="59"/>
      <c r="AK47" s="59"/>
      <c r="AL47" s="798" t="e">
        <f>+Bilan!L35</f>
        <v>#VALUE!</v>
      </c>
      <c r="AM47" s="798"/>
      <c r="AN47" s="59"/>
      <c r="AO47" s="59"/>
      <c r="AP47" s="59"/>
      <c r="AQ47" s="59"/>
      <c r="AR47" s="54">
        <v>1.2</v>
      </c>
    </row>
    <row r="48" spans="2:44" x14ac:dyDescent="0.25">
      <c r="B48" s="4"/>
      <c r="C48" s="372"/>
      <c r="D48" s="371"/>
      <c r="E48" s="371"/>
      <c r="F48" s="361"/>
      <c r="G48" s="374"/>
      <c r="K48" s="374"/>
      <c r="L48" s="374"/>
      <c r="M48" s="374"/>
      <c r="O48" s="374"/>
      <c r="P48" s="374"/>
      <c r="Q48" s="374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</row>
    <row r="49" spans="2:44" x14ac:dyDescent="0.25">
      <c r="B49" s="4"/>
      <c r="C49" s="372"/>
      <c r="D49" s="371"/>
      <c r="E49" s="371"/>
      <c r="F49" s="361"/>
      <c r="G49" s="374"/>
      <c r="K49" s="374"/>
      <c r="L49" s="374"/>
      <c r="M49" s="374"/>
      <c r="O49" s="374"/>
      <c r="P49" s="374"/>
      <c r="Q49" s="374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</row>
    <row r="50" spans="2:44" x14ac:dyDescent="0.25">
      <c r="B50" s="4"/>
      <c r="C50" s="372"/>
      <c r="D50" s="371"/>
      <c r="E50" s="371"/>
      <c r="F50" s="361"/>
      <c r="G50" s="374"/>
      <c r="K50" s="374"/>
      <c r="L50" s="374"/>
      <c r="M50" s="374"/>
      <c r="O50" s="374"/>
      <c r="P50" s="374"/>
      <c r="Q50" s="374"/>
      <c r="T50" s="59"/>
      <c r="U50" s="59"/>
      <c r="V50" s="59"/>
      <c r="W50" s="59"/>
      <c r="X50" s="59"/>
      <c r="Y50" s="59"/>
      <c r="Z50" s="59"/>
      <c r="AA50" s="59"/>
      <c r="AB50" s="59"/>
      <c r="AC50" s="59"/>
      <c r="AD50" s="59"/>
      <c r="AE50" s="59"/>
      <c r="AF50" s="59"/>
      <c r="AG50" s="59"/>
      <c r="AH50" s="59"/>
      <c r="AI50" s="59"/>
      <c r="AJ50" s="59"/>
      <c r="AK50" s="59"/>
      <c r="AL50" s="59"/>
      <c r="AM50" s="59"/>
      <c r="AN50" s="59"/>
      <c r="AO50" s="59"/>
      <c r="AP50" s="59"/>
      <c r="AQ50" s="59"/>
      <c r="AR50" s="59"/>
    </row>
    <row r="51" spans="2:44" x14ac:dyDescent="0.25">
      <c r="B51" s="4"/>
      <c r="C51" s="372"/>
      <c r="D51" s="371"/>
      <c r="E51" s="371"/>
      <c r="F51" s="361"/>
      <c r="G51" s="374"/>
      <c r="K51" s="374"/>
      <c r="L51" s="374"/>
      <c r="M51" s="374"/>
      <c r="O51" s="374"/>
      <c r="P51" s="374"/>
      <c r="Q51" s="374"/>
      <c r="T51" s="59"/>
      <c r="U51" s="54"/>
      <c r="V51" s="59"/>
      <c r="W51" s="59"/>
      <c r="X51" s="59"/>
      <c r="Y51" s="59"/>
      <c r="Z51" s="59"/>
      <c r="AA51" s="59"/>
      <c r="AB51" s="59"/>
      <c r="AC51" s="59"/>
      <c r="AD51" s="59"/>
      <c r="AE51" s="59"/>
      <c r="AF51" s="59"/>
      <c r="AG51" s="59"/>
      <c r="AH51" s="59"/>
      <c r="AI51" s="59"/>
      <c r="AJ51" s="59"/>
      <c r="AK51" s="59"/>
      <c r="AL51" s="59"/>
      <c r="AM51" s="59"/>
      <c r="AN51" s="59"/>
      <c r="AO51" s="59"/>
      <c r="AP51" s="59"/>
      <c r="AQ51" s="59"/>
      <c r="AR51" s="59"/>
    </row>
    <row r="52" spans="2:44" x14ac:dyDescent="0.25">
      <c r="B52" s="4"/>
      <c r="C52" s="372"/>
      <c r="D52" s="371"/>
      <c r="E52" s="371"/>
      <c r="F52" s="361"/>
      <c r="G52" s="374"/>
      <c r="K52" s="374"/>
      <c r="L52" s="374"/>
      <c r="M52" s="374"/>
      <c r="O52" s="374"/>
      <c r="P52" s="374"/>
      <c r="Q52" s="374"/>
      <c r="T52" s="59"/>
      <c r="U52" s="54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</row>
    <row r="53" spans="2:44" x14ac:dyDescent="0.25">
      <c r="B53" s="4"/>
      <c r="C53" s="372"/>
      <c r="D53" s="371"/>
      <c r="E53" s="371"/>
      <c r="F53" s="361"/>
      <c r="G53" s="374"/>
      <c r="K53" s="374"/>
      <c r="L53" s="374"/>
      <c r="M53" s="374"/>
      <c r="O53" s="374"/>
      <c r="P53" s="374"/>
      <c r="Q53" s="374"/>
      <c r="T53" s="59"/>
      <c r="U53" s="54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</row>
    <row r="54" spans="2:44" ht="25.9" customHeight="1" thickBot="1" x14ac:dyDescent="0.3">
      <c r="B54" s="4"/>
      <c r="C54" s="372"/>
      <c r="D54" s="371"/>
      <c r="E54" s="371"/>
      <c r="F54" s="361"/>
      <c r="G54" s="374"/>
      <c r="K54" s="374"/>
      <c r="L54" s="374"/>
      <c r="M54" s="374"/>
      <c r="O54" s="374"/>
      <c r="P54" s="374"/>
      <c r="Q54" s="374"/>
      <c r="U54" s="360"/>
    </row>
    <row r="55" spans="2:44" x14ac:dyDescent="0.25">
      <c r="B55" s="359" t="str">
        <f>+Bilan!B49</f>
        <v>SAS</v>
      </c>
      <c r="C55" s="779" t="str">
        <f>+Bilan!D49</f>
        <v>FOREXIA</v>
      </c>
      <c r="D55" s="779"/>
      <c r="E55" s="354"/>
      <c r="F55" s="354"/>
      <c r="G55" s="359" t="str">
        <f>+Bilan!H49</f>
        <v>Date de Saisie :</v>
      </c>
      <c r="H55" s="767" t="str">
        <f>+Bilan!J49</f>
        <v>01/01/2020</v>
      </c>
      <c r="I55" s="767"/>
      <c r="J55" s="354"/>
      <c r="K55" s="354"/>
      <c r="L55" s="354"/>
      <c r="M55" s="355"/>
      <c r="N55" s="354"/>
      <c r="O55" s="359" t="str">
        <f>+Bilan!H50</f>
        <v>N° de Version :</v>
      </c>
      <c r="P55" s="354"/>
      <c r="Q55" s="354"/>
    </row>
  </sheetData>
  <sheetProtection selectLockedCells="1"/>
  <mergeCells count="67">
    <mergeCell ref="AC47:AD47"/>
    <mergeCell ref="AL33:AM33"/>
    <mergeCell ref="AL34:AM34"/>
    <mergeCell ref="AL40:AM40"/>
    <mergeCell ref="AL41:AM41"/>
    <mergeCell ref="AL46:AM46"/>
    <mergeCell ref="AL47:AM47"/>
    <mergeCell ref="AC33:AD33"/>
    <mergeCell ref="AC34:AD34"/>
    <mergeCell ref="AC40:AD40"/>
    <mergeCell ref="AC41:AD41"/>
    <mergeCell ref="AC46:AD46"/>
    <mergeCell ref="T40:U40"/>
    <mergeCell ref="T41:U41"/>
    <mergeCell ref="T46:U46"/>
    <mergeCell ref="T47:U47"/>
    <mergeCell ref="K2:M2"/>
    <mergeCell ref="K7:L7"/>
    <mergeCell ref="K8:L8"/>
    <mergeCell ref="T33:U33"/>
    <mergeCell ref="T34:U34"/>
    <mergeCell ref="T2:AA2"/>
    <mergeCell ref="T26:U26"/>
    <mergeCell ref="AL26:AM26"/>
    <mergeCell ref="O7:P7"/>
    <mergeCell ref="O8:P8"/>
    <mergeCell ref="AC25:AD25"/>
    <mergeCell ref="O16:P16"/>
    <mergeCell ref="T25:U25"/>
    <mergeCell ref="O17:P17"/>
    <mergeCell ref="AL25:AM25"/>
    <mergeCell ref="AC26:AD26"/>
    <mergeCell ref="G2:I2"/>
    <mergeCell ref="O2:Q2"/>
    <mergeCell ref="K16:L16"/>
    <mergeCell ref="K17:L17"/>
    <mergeCell ref="G16:H16"/>
    <mergeCell ref="G17:H17"/>
    <mergeCell ref="G8:H8"/>
    <mergeCell ref="G7:H7"/>
    <mergeCell ref="AC2:AJ2"/>
    <mergeCell ref="AL2:AS2"/>
    <mergeCell ref="F6:F7"/>
    <mergeCell ref="C55:D55"/>
    <mergeCell ref="B2:E2"/>
    <mergeCell ref="B14:E14"/>
    <mergeCell ref="F16:F17"/>
    <mergeCell ref="B4:E4"/>
    <mergeCell ref="C33:D33"/>
    <mergeCell ref="F33:F34"/>
    <mergeCell ref="B38:E38"/>
    <mergeCell ref="C40:D40"/>
    <mergeCell ref="F40:F41"/>
    <mergeCell ref="C41:D41"/>
    <mergeCell ref="B46:E46"/>
    <mergeCell ref="F46:F47"/>
    <mergeCell ref="H55:I55"/>
    <mergeCell ref="C6:D7"/>
    <mergeCell ref="C8:D9"/>
    <mergeCell ref="C16:D17"/>
    <mergeCell ref="C18:D19"/>
    <mergeCell ref="B25:E25"/>
    <mergeCell ref="B26:E26"/>
    <mergeCell ref="C47:D47"/>
    <mergeCell ref="C34:D34"/>
    <mergeCell ref="F23:F24"/>
    <mergeCell ref="B31:E31"/>
  </mergeCells>
  <conditionalFormatting sqref="G38:G39 G44 K38:K39 O38:O39 K44 O44 K48:M54 O48:Q54 G48:G54 T46:T47 K46:K47 M46:M47 M44 M38:M39 O46:O47 Q46:Q47 Q44 Q38:Q39">
    <cfRule type="cellIs" dxfId="5" priority="9" stopIfTrue="1" operator="lessThan">
      <formula>1</formula>
    </cfRule>
  </conditionalFormatting>
  <conditionalFormatting sqref="K18:M22 O18:Q22 K16:K17 M16:M17 M23:M25 Q16:Q17 Q23:Q25 G16:G22 G25 T25:T26 K25 AC25:AC26 O25 AL25:AL26">
    <cfRule type="cellIs" dxfId="4" priority="12" stopIfTrue="1" operator="lessThan">
      <formula>0.5</formula>
    </cfRule>
  </conditionalFormatting>
  <conditionalFormatting sqref="AC46:AC47">
    <cfRule type="cellIs" dxfId="3" priority="5" stopIfTrue="1" operator="lessThan">
      <formula>1</formula>
    </cfRule>
  </conditionalFormatting>
  <conditionalFormatting sqref="AL46:AL47">
    <cfRule type="cellIs" dxfId="2" priority="4" stopIfTrue="1" operator="lessThan">
      <formula>1</formula>
    </cfRule>
  </conditionalFormatting>
  <conditionalFormatting sqref="O16">
    <cfRule type="cellIs" dxfId="1" priority="3" stopIfTrue="1" operator="lessThan">
      <formula>0.5</formula>
    </cfRule>
  </conditionalFormatting>
  <conditionalFormatting sqref="O17">
    <cfRule type="cellIs" dxfId="0" priority="2" stopIfTrue="1" operator="lessThan">
      <formula>0.5</formula>
    </cfRule>
  </conditionalFormatting>
  <pageMargins left="0" right="0" top="0" bottom="0" header="0" footer="0"/>
  <pageSetup paperSize="9" scale="54" orientation="landscape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17</vt:i4>
      </vt:variant>
    </vt:vector>
  </HeadingPairs>
  <TitlesOfParts>
    <vt:vector size="35" baseType="lpstr">
      <vt:lpstr>Envoi</vt:lpstr>
      <vt:lpstr>Investaxes</vt:lpstr>
      <vt:lpstr>Finance</vt:lpstr>
      <vt:lpstr>Salaires</vt:lpstr>
      <vt:lpstr>Négoce</vt:lpstr>
      <vt:lpstr>Prestation</vt:lpstr>
      <vt:lpstr>Echéan</vt:lpstr>
      <vt:lpstr>Tva</vt:lpstr>
      <vt:lpstr>Résultat 1</vt:lpstr>
      <vt:lpstr>Résultat 2</vt:lpstr>
      <vt:lpstr>Résultat 3</vt:lpstr>
      <vt:lpstr>SIG</vt:lpstr>
      <vt:lpstr>BFR</vt:lpstr>
      <vt:lpstr>Planfin</vt:lpstr>
      <vt:lpstr>Bilan</vt:lpstr>
      <vt:lpstr>Plantres</vt:lpstr>
      <vt:lpstr>SR</vt:lpstr>
      <vt:lpstr>Ratios</vt:lpstr>
      <vt:lpstr>BFR!Zone_d_impression</vt:lpstr>
      <vt:lpstr>Bilan!Zone_d_impression</vt:lpstr>
      <vt:lpstr>Echéan!Zone_d_impression</vt:lpstr>
      <vt:lpstr>Envoi!Zone_d_impression</vt:lpstr>
      <vt:lpstr>Finance!Zone_d_impression</vt:lpstr>
      <vt:lpstr>Investaxes!Zone_d_impression</vt:lpstr>
      <vt:lpstr>Négoce!Zone_d_impression</vt:lpstr>
      <vt:lpstr>Planfin!Zone_d_impression</vt:lpstr>
      <vt:lpstr>Plantres!Zone_d_impression</vt:lpstr>
      <vt:lpstr>Prestation!Zone_d_impression</vt:lpstr>
      <vt:lpstr>Ratios!Zone_d_impression</vt:lpstr>
      <vt:lpstr>'Résultat 1'!Zone_d_impression</vt:lpstr>
      <vt:lpstr>'Résultat 2'!Zone_d_impression</vt:lpstr>
      <vt:lpstr>'Résultat 3'!Zone_d_impression</vt:lpstr>
      <vt:lpstr>Salaires!Zone_d_impression</vt:lpstr>
      <vt:lpstr>SR!Zone_d_impression</vt:lpstr>
      <vt:lpstr>Tva!Zone_d_impression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AVFCONSEIL</dc:creator>
  <cp:lastModifiedBy>patrice</cp:lastModifiedBy>
  <cp:lastPrinted>2020-05-09T06:57:00Z</cp:lastPrinted>
  <dcterms:created xsi:type="dcterms:W3CDTF">2014-01-07T04:48:15Z</dcterms:created>
  <dcterms:modified xsi:type="dcterms:W3CDTF">2020-05-28T12:36:57Z</dcterms:modified>
</cp:coreProperties>
</file>