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 defaultThemeVersion="124226"/>
  <bookViews>
    <workbookView xWindow="0" yWindow="0" windowWidth="21570" windowHeight="9945" firstSheet="1" activeTab="1"/>
  </bookViews>
  <sheets>
    <sheet name="MENU" sheetId="1" r:id="rId1"/>
    <sheet name="TABLEAU DE BORD" sheetId="16" r:id="rId2"/>
    <sheet name="SAISIE ACHATS FOURNISSEURS" sheetId="3" r:id="rId3"/>
    <sheet name="DONNEES" sheetId="8" r:id="rId4"/>
    <sheet name="REFERENCES" sheetId="6" r:id="rId5"/>
    <sheet name="PARAMETRES" sheetId="15" r:id="rId6"/>
    <sheet name="HA REST" sheetId="11" r:id="rId7"/>
    <sheet name="CA HT REST.BAR" sheetId="12" r:id="rId8"/>
    <sheet name="RECAP CA et CALCUL CONSO" sheetId="13" r:id="rId9"/>
    <sheet name="Feuil5" sheetId="14" r:id="rId10"/>
  </sheets>
  <externalReferences>
    <externalReference r:id="rId11"/>
  </externalReferences>
  <definedNames>
    <definedName name="affectationdepenses">REFERENCES!$E$2:$E$10</definedName>
    <definedName name="fournisseurs">REFERENCES!$A$2:$A$14</definedName>
    <definedName name="japc">PARAMETRES!$C$26</definedName>
    <definedName name="mo">[1]PARAMETRES!$C$8</definedName>
    <definedName name="PERSO">[1]PARAMETRES!$C$17</definedName>
    <definedName name="pvhtdej">PARAMETRES!$C$14</definedName>
    <definedName name="pvhtdin">PARAMETRES!$C$15</definedName>
    <definedName name="pvhtpdj">PARAMETRES!$C$13</definedName>
    <definedName name="ratiob">[1]PARAMETRES!$C$31</definedName>
    <definedName name="ratior">PARAMETRES!$C$30</definedName>
    <definedName name="REXTER">[1]PARAMETRES!$C$16</definedName>
    <definedName name="saf">[1]PARAMETRES!$C$10</definedName>
    <definedName name="site">[1]PARAMETRES!$C$3</definedName>
    <definedName name="tva">REFERENCES!$G$2:$G$4</definedName>
    <definedName name="vac">[1]PARAMETRES!$B$2</definedName>
  </definedNames>
  <calcPr calcId="152511"/>
  <pivotCaches>
    <pivotCache cacheId="0" r:id="rId12"/>
  </pivotCaches>
</workbook>
</file>

<file path=xl/calcChain.xml><?xml version="1.0" encoding="utf-8"?>
<calcChain xmlns="http://schemas.openxmlformats.org/spreadsheetml/2006/main">
  <c r="D6" i="16" l="1"/>
  <c r="D86" i="13"/>
  <c r="E87" i="13"/>
  <c r="D87" i="13"/>
  <c r="B18" i="13"/>
  <c r="A93" i="13"/>
  <c r="E68" i="13"/>
  <c r="D68" i="13"/>
  <c r="A1" i="13"/>
  <c r="K1" i="11"/>
  <c r="E69" i="13" l="1"/>
  <c r="B28" i="13"/>
  <c r="D54" i="13"/>
  <c r="B22" i="13"/>
  <c r="B27" i="13" s="1"/>
  <c r="D75" i="13" s="1"/>
  <c r="E30" i="13"/>
  <c r="B30" i="13"/>
  <c r="E18" i="13"/>
  <c r="E86" i="13"/>
  <c r="E88" i="13" s="1"/>
  <c r="E90" i="13" s="1"/>
  <c r="A90" i="13" s="1"/>
  <c r="D69" i="13"/>
  <c r="D74" i="13" s="1"/>
  <c r="D94" i="13"/>
  <c r="C93" i="13"/>
  <c r="D88" i="13"/>
  <c r="D90" i="13" s="1"/>
  <c r="E74" i="13"/>
  <c r="E66" i="13"/>
  <c r="D66" i="13"/>
  <c r="E65" i="13"/>
  <c r="D65" i="13"/>
  <c r="E64" i="13"/>
  <c r="E53" i="13"/>
  <c r="D53" i="13"/>
  <c r="D59" i="13" s="1"/>
  <c r="D2" i="13"/>
  <c r="C1" i="13"/>
  <c r="Y43" i="12"/>
  <c r="U43" i="12"/>
  <c r="S43" i="12"/>
  <c r="K43" i="12"/>
  <c r="I43" i="12"/>
  <c r="G43" i="12"/>
  <c r="E43" i="12"/>
  <c r="C43" i="12"/>
  <c r="Y42" i="12"/>
  <c r="U42" i="12"/>
  <c r="S42" i="12"/>
  <c r="K42" i="12"/>
  <c r="I42" i="12"/>
  <c r="G42" i="12"/>
  <c r="E42" i="12"/>
  <c r="C42" i="12"/>
  <c r="R41" i="12"/>
  <c r="R43" i="12" s="1"/>
  <c r="O41" i="12"/>
  <c r="O42" i="12" s="1"/>
  <c r="M41" i="12"/>
  <c r="M42" i="12" s="1"/>
  <c r="G41" i="12"/>
  <c r="E41" i="12"/>
  <c r="C41" i="12"/>
  <c r="Y40" i="12"/>
  <c r="X40" i="12"/>
  <c r="W40" i="12"/>
  <c r="V40" i="12"/>
  <c r="U40" i="12"/>
  <c r="R40" i="12"/>
  <c r="O40" i="12"/>
  <c r="M40" i="12"/>
  <c r="K40" i="12"/>
  <c r="I40" i="12"/>
  <c r="G40" i="12"/>
  <c r="E40" i="12"/>
  <c r="C40" i="12"/>
  <c r="Y39" i="12"/>
  <c r="X39" i="12"/>
  <c r="W39" i="12"/>
  <c r="V39" i="12"/>
  <c r="U39" i="12"/>
  <c r="R39" i="12"/>
  <c r="O39" i="12"/>
  <c r="M39" i="12"/>
  <c r="K39" i="12"/>
  <c r="I39" i="12"/>
  <c r="G39" i="12"/>
  <c r="E39" i="12"/>
  <c r="C39" i="12"/>
  <c r="Y38" i="12"/>
  <c r="X38" i="12"/>
  <c r="W38" i="12"/>
  <c r="V38" i="12"/>
  <c r="U38" i="12"/>
  <c r="R38" i="12"/>
  <c r="O38" i="12"/>
  <c r="M38" i="12"/>
  <c r="K38" i="12"/>
  <c r="I38" i="12"/>
  <c r="G38" i="12"/>
  <c r="E38" i="12"/>
  <c r="C38" i="12"/>
  <c r="Y37" i="12"/>
  <c r="X37" i="12"/>
  <c r="W37" i="12"/>
  <c r="V37" i="12"/>
  <c r="U37" i="12"/>
  <c r="R37" i="12"/>
  <c r="O37" i="12"/>
  <c r="M37" i="12"/>
  <c r="K37" i="12"/>
  <c r="I37" i="12"/>
  <c r="G37" i="12"/>
  <c r="E37" i="12"/>
  <c r="C37" i="12"/>
  <c r="Y36" i="12"/>
  <c r="X36" i="12"/>
  <c r="W36" i="12"/>
  <c r="V36" i="12"/>
  <c r="U36" i="12"/>
  <c r="R36" i="12"/>
  <c r="O36" i="12"/>
  <c r="M36" i="12"/>
  <c r="K36" i="12"/>
  <c r="I36" i="12"/>
  <c r="G36" i="12"/>
  <c r="E36" i="12"/>
  <c r="C36" i="12"/>
  <c r="Y35" i="12"/>
  <c r="X35" i="12"/>
  <c r="W35" i="12"/>
  <c r="V35" i="12"/>
  <c r="U35" i="12"/>
  <c r="R35" i="12"/>
  <c r="O35" i="12"/>
  <c r="M35" i="12"/>
  <c r="K35" i="12"/>
  <c r="I35" i="12"/>
  <c r="G35" i="12"/>
  <c r="E35" i="12"/>
  <c r="C35" i="12"/>
  <c r="Y34" i="12"/>
  <c r="X34" i="12"/>
  <c r="W34" i="12"/>
  <c r="V34" i="12"/>
  <c r="U34" i="12"/>
  <c r="R34" i="12"/>
  <c r="O34" i="12"/>
  <c r="M34" i="12"/>
  <c r="K34" i="12"/>
  <c r="I34" i="12"/>
  <c r="G34" i="12"/>
  <c r="E34" i="12"/>
  <c r="C34" i="12"/>
  <c r="Y33" i="12"/>
  <c r="X33" i="12"/>
  <c r="W33" i="12"/>
  <c r="V33" i="12"/>
  <c r="U33" i="12"/>
  <c r="R33" i="12"/>
  <c r="O33" i="12"/>
  <c r="M33" i="12"/>
  <c r="K33" i="12"/>
  <c r="I33" i="12"/>
  <c r="G33" i="12"/>
  <c r="E33" i="12"/>
  <c r="C33" i="12"/>
  <c r="Y32" i="12"/>
  <c r="X32" i="12"/>
  <c r="W32" i="12"/>
  <c r="V32" i="12"/>
  <c r="U32" i="12"/>
  <c r="R32" i="12"/>
  <c r="O32" i="12"/>
  <c r="M32" i="12"/>
  <c r="K32" i="12"/>
  <c r="I32" i="12"/>
  <c r="G32" i="12"/>
  <c r="E32" i="12"/>
  <c r="C32" i="12"/>
  <c r="Y31" i="12"/>
  <c r="X31" i="12"/>
  <c r="W31" i="12"/>
  <c r="V31" i="12"/>
  <c r="U31" i="12"/>
  <c r="R31" i="12"/>
  <c r="O31" i="12"/>
  <c r="M31" i="12"/>
  <c r="K31" i="12"/>
  <c r="I31" i="12"/>
  <c r="G31" i="12"/>
  <c r="E31" i="12"/>
  <c r="C31" i="12"/>
  <c r="Y30" i="12"/>
  <c r="X30" i="12"/>
  <c r="W30" i="12"/>
  <c r="V30" i="12"/>
  <c r="U30" i="12"/>
  <c r="R30" i="12"/>
  <c r="O30" i="12"/>
  <c r="M30" i="12"/>
  <c r="K30" i="12"/>
  <c r="I30" i="12"/>
  <c r="G30" i="12"/>
  <c r="E30" i="12"/>
  <c r="C30" i="12"/>
  <c r="Y29" i="12"/>
  <c r="X29" i="12"/>
  <c r="W29" i="12"/>
  <c r="V29" i="12"/>
  <c r="U29" i="12"/>
  <c r="R29" i="12"/>
  <c r="O29" i="12"/>
  <c r="M29" i="12"/>
  <c r="K29" i="12"/>
  <c r="I29" i="12"/>
  <c r="G29" i="12"/>
  <c r="E29" i="12"/>
  <c r="C29" i="12"/>
  <c r="Y28" i="12"/>
  <c r="X28" i="12"/>
  <c r="W28" i="12"/>
  <c r="V28" i="12"/>
  <c r="U28" i="12"/>
  <c r="R28" i="12"/>
  <c r="O28" i="12"/>
  <c r="M28" i="12"/>
  <c r="K28" i="12"/>
  <c r="I28" i="12"/>
  <c r="G28" i="12"/>
  <c r="E28" i="12"/>
  <c r="C28" i="12"/>
  <c r="Y27" i="12"/>
  <c r="X27" i="12"/>
  <c r="W27" i="12"/>
  <c r="V27" i="12"/>
  <c r="U27" i="12"/>
  <c r="R27" i="12"/>
  <c r="O27" i="12"/>
  <c r="M27" i="12"/>
  <c r="K27" i="12"/>
  <c r="I27" i="12"/>
  <c r="G27" i="12"/>
  <c r="E27" i="12"/>
  <c r="C27" i="12"/>
  <c r="Y26" i="12"/>
  <c r="X26" i="12"/>
  <c r="W26" i="12"/>
  <c r="V26" i="12"/>
  <c r="U26" i="12"/>
  <c r="R26" i="12"/>
  <c r="O26" i="12"/>
  <c r="M26" i="12"/>
  <c r="K26" i="12"/>
  <c r="I26" i="12"/>
  <c r="G26" i="12"/>
  <c r="E26" i="12"/>
  <c r="C26" i="12"/>
  <c r="Y25" i="12"/>
  <c r="X25" i="12"/>
  <c r="W25" i="12"/>
  <c r="V25" i="12"/>
  <c r="U25" i="12"/>
  <c r="R25" i="12"/>
  <c r="O25" i="12"/>
  <c r="M25" i="12"/>
  <c r="K25" i="12"/>
  <c r="I25" i="12"/>
  <c r="G25" i="12"/>
  <c r="E25" i="12"/>
  <c r="C25" i="12"/>
  <c r="Y24" i="12"/>
  <c r="X24" i="12"/>
  <c r="W24" i="12"/>
  <c r="V24" i="12"/>
  <c r="U24" i="12"/>
  <c r="R24" i="12"/>
  <c r="O24" i="12"/>
  <c r="M24" i="12"/>
  <c r="K24" i="12"/>
  <c r="I24" i="12"/>
  <c r="G24" i="12"/>
  <c r="E24" i="12"/>
  <c r="C24" i="12"/>
  <c r="Y23" i="12"/>
  <c r="X23" i="12"/>
  <c r="W23" i="12"/>
  <c r="V23" i="12"/>
  <c r="U23" i="12"/>
  <c r="R23" i="12"/>
  <c r="O23" i="12"/>
  <c r="M23" i="12"/>
  <c r="K23" i="12"/>
  <c r="I23" i="12"/>
  <c r="G23" i="12"/>
  <c r="E23" i="12"/>
  <c r="C23" i="12"/>
  <c r="Y22" i="12"/>
  <c r="X22" i="12"/>
  <c r="W22" i="12"/>
  <c r="V22" i="12"/>
  <c r="U22" i="12"/>
  <c r="R22" i="12"/>
  <c r="O22" i="12"/>
  <c r="M22" i="12"/>
  <c r="K22" i="12"/>
  <c r="I22" i="12"/>
  <c r="G22" i="12"/>
  <c r="E22" i="12"/>
  <c r="C22" i="12"/>
  <c r="Y21" i="12"/>
  <c r="X21" i="12"/>
  <c r="W21" i="12"/>
  <c r="V21" i="12"/>
  <c r="U21" i="12"/>
  <c r="R21" i="12"/>
  <c r="O21" i="12"/>
  <c r="M21" i="12"/>
  <c r="K21" i="12"/>
  <c r="I21" i="12"/>
  <c r="G21" i="12"/>
  <c r="E21" i="12"/>
  <c r="C21" i="12"/>
  <c r="Y20" i="12"/>
  <c r="X20" i="12"/>
  <c r="W20" i="12"/>
  <c r="V20" i="12"/>
  <c r="U20" i="12"/>
  <c r="R20" i="12"/>
  <c r="O20" i="12"/>
  <c r="M20" i="12"/>
  <c r="K20" i="12"/>
  <c r="I20" i="12"/>
  <c r="G20" i="12"/>
  <c r="E20" i="12"/>
  <c r="C20" i="12"/>
  <c r="Y19" i="12"/>
  <c r="X19" i="12"/>
  <c r="W19" i="12"/>
  <c r="V19" i="12"/>
  <c r="U19" i="12"/>
  <c r="R19" i="12"/>
  <c r="O19" i="12"/>
  <c r="M19" i="12"/>
  <c r="K19" i="12"/>
  <c r="I19" i="12"/>
  <c r="G19" i="12"/>
  <c r="E19" i="12"/>
  <c r="C19" i="12"/>
  <c r="Y18" i="12"/>
  <c r="X18" i="12"/>
  <c r="W18" i="12"/>
  <c r="V18" i="12"/>
  <c r="U18" i="12"/>
  <c r="R18" i="12"/>
  <c r="O18" i="12"/>
  <c r="M18" i="12"/>
  <c r="K18" i="12"/>
  <c r="I18" i="12"/>
  <c r="G18" i="12"/>
  <c r="E18" i="12"/>
  <c r="C18" i="12"/>
  <c r="Y17" i="12"/>
  <c r="X17" i="12"/>
  <c r="W17" i="12"/>
  <c r="V17" i="12"/>
  <c r="U17" i="12"/>
  <c r="R17" i="12"/>
  <c r="O17" i="12"/>
  <c r="M17" i="12"/>
  <c r="K17" i="12"/>
  <c r="I17" i="12"/>
  <c r="G17" i="12"/>
  <c r="E17" i="12"/>
  <c r="C17" i="12"/>
  <c r="Y16" i="12"/>
  <c r="X16" i="12"/>
  <c r="W16" i="12"/>
  <c r="V16" i="12"/>
  <c r="U16" i="12"/>
  <c r="R16" i="12"/>
  <c r="O16" i="12"/>
  <c r="M16" i="12"/>
  <c r="K16" i="12"/>
  <c r="I16" i="12"/>
  <c r="G16" i="12"/>
  <c r="E16" i="12"/>
  <c r="C16" i="12"/>
  <c r="Y15" i="12"/>
  <c r="X15" i="12"/>
  <c r="W15" i="12"/>
  <c r="V15" i="12"/>
  <c r="U15" i="12"/>
  <c r="R15" i="12"/>
  <c r="O15" i="12"/>
  <c r="M15" i="12"/>
  <c r="K15" i="12"/>
  <c r="I15" i="12"/>
  <c r="G15" i="12"/>
  <c r="E15" i="12"/>
  <c r="C15" i="12"/>
  <c r="Y14" i="12"/>
  <c r="X14" i="12"/>
  <c r="W14" i="12"/>
  <c r="V14" i="12"/>
  <c r="U14" i="12"/>
  <c r="R14" i="12"/>
  <c r="O14" i="12"/>
  <c r="M14" i="12"/>
  <c r="K14" i="12"/>
  <c r="I14" i="12"/>
  <c r="G14" i="12"/>
  <c r="E14" i="12"/>
  <c r="C14" i="12"/>
  <c r="Y13" i="12"/>
  <c r="X13" i="12"/>
  <c r="W13" i="12"/>
  <c r="V13" i="12"/>
  <c r="U13" i="12"/>
  <c r="R13" i="12"/>
  <c r="O13" i="12"/>
  <c r="M13" i="12"/>
  <c r="K13" i="12"/>
  <c r="I13" i="12"/>
  <c r="G13" i="12"/>
  <c r="E13" i="12"/>
  <c r="C13" i="12"/>
  <c r="Y12" i="12"/>
  <c r="X12" i="12"/>
  <c r="W12" i="12"/>
  <c r="V12" i="12"/>
  <c r="U12" i="12"/>
  <c r="R12" i="12"/>
  <c r="O12" i="12"/>
  <c r="M12" i="12"/>
  <c r="K12" i="12"/>
  <c r="I12" i="12"/>
  <c r="G12" i="12"/>
  <c r="E12" i="12"/>
  <c r="C12" i="12"/>
  <c r="Y11" i="12"/>
  <c r="X11" i="12"/>
  <c r="W11" i="12"/>
  <c r="V11" i="12"/>
  <c r="U11" i="12"/>
  <c r="R11" i="12"/>
  <c r="O11" i="12"/>
  <c r="M11" i="12"/>
  <c r="K11" i="12"/>
  <c r="I11" i="12"/>
  <c r="G11" i="12"/>
  <c r="E11" i="12"/>
  <c r="C11" i="12"/>
  <c r="Y10" i="12"/>
  <c r="X10" i="12"/>
  <c r="W10" i="12"/>
  <c r="V10" i="12"/>
  <c r="U10" i="12"/>
  <c r="R10" i="12"/>
  <c r="O10" i="12"/>
  <c r="M10" i="12"/>
  <c r="K10" i="12"/>
  <c r="I10" i="12"/>
  <c r="G10" i="12"/>
  <c r="E10" i="12"/>
  <c r="C10" i="12"/>
  <c r="O3" i="12"/>
  <c r="H3" i="12"/>
  <c r="B3" i="12"/>
  <c r="W1" i="12"/>
  <c r="J1" i="12"/>
  <c r="AH30" i="11"/>
  <c r="Q30" i="11"/>
  <c r="AH29" i="11"/>
  <c r="Q29" i="11"/>
  <c r="AH28" i="11"/>
  <c r="AG28" i="11"/>
  <c r="AF28" i="11"/>
  <c r="AE28" i="11"/>
  <c r="AD28" i="11"/>
  <c r="AC28" i="11"/>
  <c r="AB28" i="11"/>
  <c r="AA28" i="11"/>
  <c r="Z28" i="11"/>
  <c r="Y28" i="11"/>
  <c r="X28" i="11"/>
  <c r="W28" i="11"/>
  <c r="V28" i="11"/>
  <c r="U28" i="11"/>
  <c r="T28" i="11"/>
  <c r="S28" i="11"/>
  <c r="R28" i="11"/>
  <c r="Q28" i="11"/>
  <c r="O28" i="11"/>
  <c r="K28" i="11"/>
  <c r="J28" i="11"/>
  <c r="I28" i="11"/>
  <c r="H28" i="11"/>
  <c r="G28" i="11"/>
  <c r="F28" i="11"/>
  <c r="E28" i="11"/>
  <c r="D28" i="11"/>
  <c r="C28" i="11"/>
  <c r="B28" i="11"/>
  <c r="AH27" i="11"/>
  <c r="Q27" i="11"/>
  <c r="AH26" i="11"/>
  <c r="Q26" i="11"/>
  <c r="AH25" i="11"/>
  <c r="Q25" i="11"/>
  <c r="AH24" i="11"/>
  <c r="Q24" i="11"/>
  <c r="AH23" i="11"/>
  <c r="AG23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O23" i="11"/>
  <c r="K23" i="11"/>
  <c r="J23" i="11"/>
  <c r="I23" i="11"/>
  <c r="H23" i="11"/>
  <c r="G23" i="11"/>
  <c r="F23" i="11"/>
  <c r="E23" i="11"/>
  <c r="D23" i="11"/>
  <c r="C23" i="11"/>
  <c r="B23" i="11"/>
  <c r="AH22" i="11"/>
  <c r="Q22" i="11"/>
  <c r="AH21" i="11"/>
  <c r="Q21" i="11"/>
  <c r="AH20" i="11"/>
  <c r="Q20" i="11"/>
  <c r="AH19" i="11"/>
  <c r="Q19" i="11"/>
  <c r="AH18" i="11"/>
  <c r="Q18" i="11"/>
  <c r="AH17" i="11"/>
  <c r="Q17" i="11"/>
  <c r="AH16" i="11"/>
  <c r="Q16" i="11"/>
  <c r="AH15" i="11"/>
  <c r="Q15" i="11"/>
  <c r="AH14" i="11"/>
  <c r="Q14" i="11"/>
  <c r="AH13" i="11"/>
  <c r="Q13" i="11"/>
  <c r="AH12" i="11"/>
  <c r="Q12" i="11"/>
  <c r="AH11" i="11"/>
  <c r="Q11" i="11"/>
  <c r="AH10" i="11"/>
  <c r="Q10" i="11"/>
  <c r="AH9" i="11"/>
  <c r="Q9" i="11"/>
  <c r="AH8" i="11"/>
  <c r="Q8" i="11"/>
  <c r="AH7" i="11"/>
  <c r="Q7" i="11"/>
  <c r="R3" i="11"/>
  <c r="I3" i="11"/>
  <c r="B3" i="11"/>
  <c r="AA1" i="11"/>
  <c r="C27" i="15"/>
  <c r="C26" i="15"/>
  <c r="C23" i="15"/>
  <c r="C22" i="15"/>
  <c r="C21" i="15"/>
  <c r="D27" i="3"/>
  <c r="B6" i="13" l="1"/>
  <c r="D76" i="13"/>
  <c r="E28" i="13"/>
  <c r="E54" i="13"/>
  <c r="E59" i="13" s="1"/>
  <c r="B15" i="13"/>
  <c r="B23" i="13"/>
  <c r="B8" i="13"/>
  <c r="B13" i="13"/>
  <c r="E13" i="13"/>
  <c r="B12" i="13"/>
  <c r="B16" i="13"/>
  <c r="E22" i="13"/>
  <c r="B9" i="13"/>
  <c r="E8" i="13"/>
  <c r="E17" i="13"/>
  <c r="E12" i="13"/>
  <c r="E16" i="13"/>
  <c r="E10" i="13"/>
  <c r="B10" i="13"/>
  <c r="E15" i="13"/>
  <c r="B17" i="13"/>
  <c r="E9" i="13"/>
  <c r="E77" i="13"/>
  <c r="D78" i="13"/>
  <c r="M43" i="12"/>
  <c r="R42" i="12"/>
  <c r="O43" i="12"/>
  <c r="D77" i="13"/>
  <c r="E6" i="13" l="1"/>
  <c r="B20" i="13"/>
  <c r="E20" i="13"/>
  <c r="E62" i="13" s="1"/>
  <c r="E27" i="13"/>
  <c r="E75" i="13" s="1"/>
  <c r="E23" i="13"/>
  <c r="B21" i="13" l="1"/>
  <c r="B25" i="13"/>
  <c r="D60" i="13" s="1"/>
  <c r="D62" i="13"/>
  <c r="E78" i="13"/>
  <c r="E76" i="13"/>
  <c r="E21" i="13"/>
  <c r="E25" i="13"/>
  <c r="E60" i="13" s="1"/>
  <c r="E61" i="13" l="1"/>
  <c r="E63" i="13"/>
  <c r="D63" i="13"/>
  <c r="D61" i="13"/>
</calcChain>
</file>

<file path=xl/sharedStrings.xml><?xml version="1.0" encoding="utf-8"?>
<sst xmlns="http://schemas.openxmlformats.org/spreadsheetml/2006/main" count="289" uniqueCount="186">
  <si>
    <t>FOURNISSEUR</t>
  </si>
  <si>
    <t>TRANSGOURMET</t>
  </si>
  <si>
    <t xml:space="preserve">PRO A PRO </t>
  </si>
  <si>
    <t xml:space="preserve">METRO </t>
  </si>
  <si>
    <t xml:space="preserve">DAVIGEL </t>
  </si>
  <si>
    <t>BOULANGERIE</t>
  </si>
  <si>
    <t>DEPANNAGE SUPERMARCHE</t>
  </si>
  <si>
    <t>KRILL</t>
  </si>
  <si>
    <t xml:space="preserve">DS RESTAURATION </t>
  </si>
  <si>
    <t xml:space="preserve">AFFECTATION DES DEPENSES </t>
  </si>
  <si>
    <t xml:space="preserve">ANIMATION </t>
  </si>
  <si>
    <t xml:space="preserve">DIVERS </t>
  </si>
  <si>
    <t xml:space="preserve">FOURNISSEUR </t>
  </si>
  <si>
    <t xml:space="preserve">DATE </t>
  </si>
  <si>
    <t xml:space="preserve">FOURNISSEURS </t>
  </si>
  <si>
    <t>AFFECTATION DES DEPENSES</t>
  </si>
  <si>
    <t xml:space="preserve">PASSION FROID </t>
  </si>
  <si>
    <t xml:space="preserve">EPISAVEURS </t>
  </si>
  <si>
    <t>PRIMEURISTE</t>
  </si>
  <si>
    <t>COUP DE PATES</t>
  </si>
  <si>
    <t xml:space="preserve">BOUCHERIE CHARCUTERIE </t>
  </si>
  <si>
    <t>ALIMENTAIRE</t>
  </si>
  <si>
    <t>BOISSONS SANS ALCOOL</t>
  </si>
  <si>
    <t>BOISSONS ALCOOLISEES</t>
  </si>
  <si>
    <t>PRODUITS ENTRETIEN (CUISINE)</t>
  </si>
  <si>
    <t>CONSOMMABLES ( CUISINE )</t>
  </si>
  <si>
    <t>FOURNITURES DE BUREAU</t>
  </si>
  <si>
    <t>ACCUEIL ( BUNGALOWS )</t>
  </si>
  <si>
    <t xml:space="preserve">TAUX TVA </t>
  </si>
  <si>
    <t>DATE</t>
  </si>
  <si>
    <t>AFFECTATION</t>
  </si>
  <si>
    <t>MONTANT</t>
  </si>
  <si>
    <t xml:space="preserve">MONTANT </t>
  </si>
  <si>
    <t xml:space="preserve">TVA </t>
  </si>
  <si>
    <t xml:space="preserve">MONTANT TTC </t>
  </si>
  <si>
    <t>TVA</t>
  </si>
  <si>
    <t>TTC</t>
  </si>
  <si>
    <t>NOM DU SITE</t>
  </si>
  <si>
    <t>NOM DU DIRECTEUR</t>
  </si>
  <si>
    <t>NOM DU RESPONSABLE RESTAURATION</t>
  </si>
  <si>
    <t>NOM DU CHEF DE CUISINE</t>
  </si>
  <si>
    <t>MOIS DE :</t>
  </si>
  <si>
    <t>MONTANT DU STOCK ALIM FINAL M-1</t>
  </si>
  <si>
    <t>MONTANT DU STOCK BAR FINAL M-1</t>
  </si>
  <si>
    <t>MONTANT DU PETIT DEJEUNER</t>
  </si>
  <si>
    <t>MONTANT DU DEJEUNER</t>
  </si>
  <si>
    <t>MONTANT DU DINER</t>
  </si>
  <si>
    <t>PRIX Du repas extérieur</t>
  </si>
  <si>
    <t>REPAS PERSONNEL</t>
  </si>
  <si>
    <t>REPARTITION DES MONTANTS DE PRIME</t>
  </si>
  <si>
    <t xml:space="preserve">1 journée alimentaire </t>
  </si>
  <si>
    <t>PETIT DEJEUNER</t>
  </si>
  <si>
    <t>DEJEUNER</t>
  </si>
  <si>
    <t>DINER</t>
  </si>
  <si>
    <t>REPARTION RATIO</t>
  </si>
  <si>
    <t>JOURNEE COMPLETE = 1</t>
  </si>
  <si>
    <t>DEMI PENSION = 0,7</t>
  </si>
  <si>
    <t>RATIOS</t>
  </si>
  <si>
    <t>RESTAURANT</t>
  </si>
  <si>
    <t>BAR</t>
  </si>
  <si>
    <t>ACHATS HORS TAXES DU MOIS DE :</t>
  </si>
  <si>
    <t>DATES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</si>
  <si>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</si>
  <si>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</si>
  <si>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</si>
  <si>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</si>
  <si>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</si>
  <si>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</si>
  <si>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</si>
  <si>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</si>
  <si>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</si>
  <si>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</si>
  <si>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</si>
  <si>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</si>
  <si>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</si>
  <si>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</si>
  <si>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</si>
  <si>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</si>
  <si>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</si>
  <si>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</si>
  <si>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</si>
  <si>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</si>
  <si>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</si>
  <si>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</si>
  <si>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</si>
  <si>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</si>
  <si>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</si>
  <si>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</si>
  <si>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</si>
  <si>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</si>
  <si>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global mois</t>
  </si>
  <si>
    <t>FOURNISSEURS ALIMENTATION</t>
  </si>
  <si>
    <t>quinzaine</t>
  </si>
  <si>
    <t xml:space="preserve">ALDIS </t>
  </si>
  <si>
    <t>SOUS TOTAL</t>
  </si>
  <si>
    <t>FOURNISSEURS BAR</t>
  </si>
  <si>
    <t>CONSIGNES</t>
  </si>
  <si>
    <t>DECONSIGNES</t>
  </si>
  <si>
    <t>CA  HORS TAXES DU MOIS DE :</t>
  </si>
  <si>
    <t>CA HORS TAXES DU MOIS DE :</t>
  </si>
  <si>
    <t>D</t>
  </si>
  <si>
    <t>PRESTATION SERVIES</t>
  </si>
  <si>
    <t>PERSONNEL</t>
  </si>
  <si>
    <t>REPAS DIVERS</t>
  </si>
  <si>
    <t>CA HT BAR</t>
  </si>
  <si>
    <t>CTS</t>
  </si>
  <si>
    <t>TOTAL CTS</t>
  </si>
  <si>
    <t>A</t>
  </si>
  <si>
    <t>Repas</t>
  </si>
  <si>
    <t>C.A HT</t>
  </si>
  <si>
    <t xml:space="preserve">REPAS </t>
  </si>
  <si>
    <t>NBRE</t>
  </si>
  <si>
    <t>DIVERS</t>
  </si>
  <si>
    <t>T</t>
  </si>
  <si>
    <t>PDJ</t>
  </si>
  <si>
    <t>CUMUL</t>
  </si>
  <si>
    <t>MIDI</t>
  </si>
  <si>
    <t>SOIR</t>
  </si>
  <si>
    <t>VINS REST</t>
  </si>
  <si>
    <t>CAFE</t>
  </si>
  <si>
    <t>REPAS EXT</t>
  </si>
  <si>
    <t xml:space="preserve">CA HT </t>
  </si>
  <si>
    <t>CA Jour</t>
  </si>
  <si>
    <t>Total</t>
  </si>
  <si>
    <t>E</t>
  </si>
  <si>
    <t xml:space="preserve">BAR </t>
  </si>
  <si>
    <t>JOUR</t>
  </si>
  <si>
    <t>S</t>
  </si>
  <si>
    <t xml:space="preserve">     </t>
  </si>
  <si>
    <t>CA unit HT =</t>
  </si>
  <si>
    <t>CA ht au 15</t>
  </si>
  <si>
    <t>au 15</t>
  </si>
  <si>
    <t>CA total Ht</t>
  </si>
  <si>
    <t>total cts MOIS</t>
  </si>
  <si>
    <t>MOIS</t>
  </si>
  <si>
    <t xml:space="preserve">ESTIMATION DE QUINZAINE </t>
  </si>
  <si>
    <t>AU MOIS</t>
  </si>
  <si>
    <t>NBRE DE COUVERTS</t>
  </si>
  <si>
    <t>Ca Petit Déjeuner</t>
  </si>
  <si>
    <t>Ca Déjeuner</t>
  </si>
  <si>
    <t>Ca Diner</t>
  </si>
  <si>
    <t>Ca Boissons</t>
  </si>
  <si>
    <t>Ca kfé</t>
  </si>
  <si>
    <t>Ca Personnel midi</t>
  </si>
  <si>
    <t>Ca Personnel soir</t>
  </si>
  <si>
    <t>Ca Exterieur</t>
  </si>
  <si>
    <t>Ca Divers</t>
  </si>
  <si>
    <t>TOTAL CA HT AU 15</t>
  </si>
  <si>
    <t>TOTAL CA HT</t>
  </si>
  <si>
    <t>CA HT MOYEN AU CT</t>
  </si>
  <si>
    <t>TOTAL CA HT au 15 BAR</t>
  </si>
  <si>
    <t>TOTAL CA HT BAR</t>
  </si>
  <si>
    <t>AUTORISATION DEPENSE ALIMENTAIRE</t>
  </si>
  <si>
    <t>AUTORISATION DEPENSE BAR</t>
  </si>
  <si>
    <t>ACHATS ALIMENTAIRES</t>
  </si>
  <si>
    <t>ACHATS BAR</t>
  </si>
  <si>
    <t xml:space="preserve">      CALCUL DE LA CONSOMMATION MATIERE PREMIERE REELLE</t>
  </si>
  <si>
    <t>Quinzaine</t>
  </si>
  <si>
    <t>Mois</t>
  </si>
  <si>
    <t>Stock initial</t>
  </si>
  <si>
    <t>Total général des achats</t>
  </si>
  <si>
    <t>Achats alimentaires caisse</t>
  </si>
  <si>
    <t>Cessions d'autres</t>
  </si>
  <si>
    <t>Cessions vers d'autres</t>
  </si>
  <si>
    <t>Stock final</t>
  </si>
  <si>
    <t>CONSOMMATION REELLE</t>
  </si>
  <si>
    <t>CONSOMMATION AUTORISEE</t>
  </si>
  <si>
    <t>Ecart positif/ négatif</t>
  </si>
  <si>
    <t>RATIO</t>
  </si>
  <si>
    <t>RESPECT OUI/NON</t>
  </si>
  <si>
    <t>Montant du stock autorisé (hors BAR)</t>
  </si>
  <si>
    <t>Montant du stock réel</t>
  </si>
  <si>
    <t>Consignes</t>
  </si>
  <si>
    <t>Déconsignes</t>
  </si>
  <si>
    <t>Stock final théorique</t>
  </si>
  <si>
    <t>Stock final réel</t>
  </si>
  <si>
    <t>VALT 33</t>
  </si>
  <si>
    <t>PAUL RENUIS</t>
  </si>
  <si>
    <t xml:space="preserve">GERMAIN ERIC </t>
  </si>
  <si>
    <t>JUILLET 2016</t>
  </si>
  <si>
    <t>(Tous)</t>
  </si>
  <si>
    <t>2016</t>
  </si>
  <si>
    <t>Dépense</t>
  </si>
  <si>
    <t>Année</t>
  </si>
  <si>
    <t>Jusqu'au</t>
  </si>
  <si>
    <t>Autorisation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</si>
</sst>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#,##0.000\ &quot;€&quot;"/>
    <numFmt numFmtId="165" formatCode="#,##0.00\ &quot;€&quot;"/>
    <numFmt numFmtId="166" formatCode="0.000"/>
    <numFmt numFmtId="167" formatCode="0.0%"/>
    <numFmt numFmtId="168" formatCode="mmmm\-yy"/>
    <numFmt numFmtId="169" formatCode="dd&quot; / &quot;mm"/>
    <numFmt numFmtId="170" formatCode="d/m"/>
    <numFmt numFmtId="171" formatCode="#,##0.00;[Red]\-#,##0.00"/>
    <numFmt numFmtId="172" formatCode="#,##0;[Red]\-#,##0"/>
    <numFmt numFmtId="173" formatCode="0.000%"/>
  </numFmts>
  <fonts count="4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Comic Sans MS"/>
      <family val="4"/>
      <charset val="204"/>
    </font>
    <font>
      <b/>
      <sz val="12"/>
      <name val="Comic Sans MS"/>
      <family val="4"/>
      <charset val="204"/>
    </font>
    <font>
      <sz val="12"/>
      <name val="Comic Sans MS"/>
      <family val="4"/>
      <charset val="204"/>
    </font>
    <font>
      <sz val="14"/>
      <name val="Comic Sans MS"/>
      <family val="4"/>
      <charset val="204"/>
    </font>
    <font>
      <b/>
      <sz val="10"/>
      <name val="Comic Sans MS"/>
      <family val="4"/>
      <charset val="204"/>
    </font>
    <font>
      <sz val="15"/>
      <name val="Arial"/>
      <family val="2"/>
      <charset val="204"/>
    </font>
    <font>
      <b/>
      <u/>
      <sz val="16"/>
      <name val="Arial"/>
      <family val="2"/>
      <charset val="204"/>
    </font>
    <font>
      <sz val="16"/>
      <name val="Arial"/>
      <family val="2"/>
      <charset val="204"/>
    </font>
    <font>
      <b/>
      <sz val="16"/>
      <name val="Arial"/>
      <family val="2"/>
      <charset val="204"/>
    </font>
    <font>
      <b/>
      <sz val="2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sz val="8"/>
      <name val="Comic Sans MS"/>
      <family val="4"/>
      <charset val="204"/>
    </font>
    <font>
      <b/>
      <sz val="8"/>
      <name val="Comic Sans MS"/>
      <family val="4"/>
      <charset val="204"/>
    </font>
    <font>
      <sz val="6"/>
      <name val="Times New Roman"/>
      <family val="1"/>
      <charset val="204"/>
    </font>
    <font>
      <sz val="14"/>
      <name val="Arial"/>
      <family val="2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4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.5"/>
      <name val="Times New Roman"/>
      <family val="1"/>
      <charset val="204"/>
    </font>
    <font>
      <sz val="8.5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</patternFill>
    </fill>
    <fill>
      <patternFill patternType="solid">
        <fgColor theme="8" tint="0.59999389629810485"/>
        <bgColor indexed="65"/>
      </patternFill>
    </fill>
    <fill>
      <patternFill patternType="solid">
        <fgColor indexed="44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C000"/>
        <bgColor indexed="41"/>
      </patternFill>
    </fill>
    <fill>
      <patternFill patternType="solid">
        <fgColor indexed="27"/>
        <bgColor indexed="41"/>
      </patternFill>
    </fill>
    <fill>
      <patternFill patternType="solid">
        <fgColor rgb="FF00B0F0"/>
        <bgColor indexed="26"/>
      </patternFill>
    </fill>
    <fill>
      <patternFill patternType="solid">
        <fgColor rgb="FFC00000"/>
        <bgColor indexed="26"/>
      </patternFill>
    </fill>
    <fill>
      <patternFill patternType="solid">
        <fgColor theme="9" tint="-0.249977111117893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theme="4" tint="-0.249977111117893"/>
      </top>
      <bottom/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10" borderId="5" applyNumberFormat="0" applyAlignment="0"/>
  </cellStyleXfs>
  <cellXfs count="44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0" fillId="2" borderId="0" xfId="0" applyFill="1"/>
    <xf numFmtId="0" fontId="1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14" fontId="0" fillId="0" borderId="0" xfId="0" applyNumberFormat="1"/>
    <xf numFmtId="165" fontId="0" fillId="0" borderId="0" xfId="0" applyNumberFormat="1"/>
    <xf numFmtId="164" fontId="4" fillId="3" borderId="1" xfId="0" applyNumberFormat="1" applyFont="1" applyFill="1" applyBorder="1" applyProtection="1">
      <protection locked="0"/>
    </xf>
    <xf numFmtId="14" fontId="5" fillId="3" borderId="1" xfId="0" applyNumberFormat="1" applyFont="1" applyFill="1" applyBorder="1" applyProtection="1">
      <protection locked="0"/>
    </xf>
    <xf numFmtId="49" fontId="7" fillId="3" borderId="1" xfId="0" applyNumberFormat="1" applyFont="1" applyFill="1" applyBorder="1" applyProtection="1">
      <protection locked="0"/>
    </xf>
    <xf numFmtId="164" fontId="6" fillId="3" borderId="1" xfId="0" applyNumberFormat="1" applyFont="1" applyFill="1" applyBorder="1" applyProtection="1">
      <protection locked="0"/>
    </xf>
    <xf numFmtId="0" fontId="0" fillId="5" borderId="0" xfId="0" applyFill="1"/>
    <xf numFmtId="2" fontId="0" fillId="0" borderId="0" xfId="0" applyNumberFormat="1"/>
    <xf numFmtId="166" fontId="0" fillId="0" borderId="0" xfId="0" applyNumberFormat="1"/>
    <xf numFmtId="167" fontId="6" fillId="3" borderId="1" xfId="0" applyNumberFormat="1" applyFont="1" applyFill="1" applyBorder="1" applyProtection="1">
      <protection locked="0"/>
    </xf>
    <xf numFmtId="164" fontId="6" fillId="3" borderId="1" xfId="0" applyNumberFormat="1" applyFont="1" applyFill="1" applyBorder="1" applyProtection="1"/>
    <xf numFmtId="164" fontId="0" fillId="0" borderId="0" xfId="0" applyNumberFormat="1"/>
    <xf numFmtId="0" fontId="1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Protection="1">
      <protection locked="0"/>
    </xf>
    <xf numFmtId="0" fontId="0" fillId="6" borderId="0" xfId="0" applyFill="1"/>
    <xf numFmtId="0" fontId="0" fillId="9" borderId="2" xfId="0" applyFill="1" applyBorder="1"/>
    <xf numFmtId="0" fontId="10" fillId="9" borderId="3" xfId="0" applyFont="1" applyFill="1" applyBorder="1" applyProtection="1"/>
    <xf numFmtId="0" fontId="0" fillId="9" borderId="3" xfId="0" applyFill="1" applyBorder="1" applyAlignment="1" applyProtection="1">
      <alignment horizontal="center"/>
      <protection locked="0"/>
    </xf>
    <xf numFmtId="0" fontId="0" fillId="9" borderId="4" xfId="0" applyFill="1" applyBorder="1"/>
    <xf numFmtId="0" fontId="10" fillId="10" borderId="5" xfId="0" applyFont="1" applyFill="1" applyBorder="1" applyProtection="1"/>
    <xf numFmtId="0" fontId="0" fillId="10" borderId="6" xfId="0" applyFill="1" applyBorder="1" applyAlignment="1" applyProtection="1">
      <alignment horizontal="center"/>
      <protection locked="0"/>
    </xf>
    <xf numFmtId="0" fontId="11" fillId="0" borderId="7" xfId="0" applyFont="1" applyFill="1" applyBorder="1" applyProtection="1"/>
    <xf numFmtId="0" fontId="12" fillId="0" borderId="8" xfId="0" applyFont="1" applyFill="1" applyBorder="1" applyAlignment="1" applyProtection="1">
      <alignment horizontal="center"/>
      <protection locked="0"/>
    </xf>
    <xf numFmtId="0" fontId="11" fillId="0" borderId="7" xfId="0" applyFont="1" applyBorder="1" applyProtection="1"/>
    <xf numFmtId="0" fontId="11" fillId="0" borderId="7" xfId="0" applyFont="1" applyBorder="1" applyAlignment="1" applyProtection="1">
      <alignment wrapText="1"/>
    </xf>
    <xf numFmtId="0" fontId="11" fillId="0" borderId="9" xfId="0" applyFont="1" applyBorder="1" applyProtection="1"/>
    <xf numFmtId="0" fontId="12" fillId="0" borderId="10" xfId="0" applyFont="1" applyFill="1" applyBorder="1" applyAlignment="1" applyProtection="1">
      <alignment horizontal="center"/>
      <protection locked="0"/>
    </xf>
    <xf numFmtId="0" fontId="10" fillId="9" borderId="0" xfId="0" applyFont="1" applyFill="1" applyBorder="1" applyProtection="1"/>
    <xf numFmtId="0" fontId="0" fillId="9" borderId="0" xfId="0" applyFill="1" applyBorder="1" applyAlignment="1" applyProtection="1">
      <alignment horizontal="center"/>
      <protection locked="0"/>
    </xf>
    <xf numFmtId="0" fontId="11" fillId="0" borderId="11" xfId="0" applyFont="1" applyBorder="1" applyProtection="1"/>
    <xf numFmtId="49" fontId="13" fillId="0" borderId="12" xfId="0" applyNumberFormat="1" applyFont="1" applyFill="1" applyBorder="1" applyAlignment="1" applyProtection="1">
      <alignment horizontal="center"/>
      <protection locked="0"/>
    </xf>
    <xf numFmtId="0" fontId="11" fillId="9" borderId="0" xfId="0" applyFont="1" applyFill="1" applyBorder="1" applyProtection="1"/>
    <xf numFmtId="0" fontId="12" fillId="9" borderId="0" xfId="0" applyFont="1" applyFill="1" applyBorder="1" applyAlignment="1" applyProtection="1">
      <alignment horizontal="center"/>
      <protection locked="0"/>
    </xf>
    <xf numFmtId="0" fontId="11" fillId="0" borderId="11" xfId="0" applyFont="1" applyBorder="1" applyAlignment="1" applyProtection="1">
      <alignment wrapText="1"/>
    </xf>
    <xf numFmtId="0" fontId="12" fillId="0" borderId="12" xfId="0" applyFont="1" applyFill="1" applyBorder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center"/>
      <protection locked="0"/>
    </xf>
    <xf numFmtId="0" fontId="11" fillId="0" borderId="5" xfId="0" applyFont="1" applyBorder="1" applyAlignment="1" applyProtection="1">
      <alignment wrapText="1"/>
    </xf>
    <xf numFmtId="2" fontId="12" fillId="0" borderId="6" xfId="0" applyNumberFormat="1" applyFont="1" applyBorder="1" applyAlignment="1" applyProtection="1">
      <alignment horizontal="center"/>
      <protection locked="0"/>
    </xf>
    <xf numFmtId="2" fontId="12" fillId="0" borderId="8" xfId="0" applyNumberFormat="1" applyFont="1" applyBorder="1" applyAlignment="1" applyProtection="1">
      <alignment horizontal="center"/>
      <protection locked="0"/>
    </xf>
    <xf numFmtId="2" fontId="12" fillId="0" borderId="13" xfId="0" applyNumberFormat="1" applyFont="1" applyBorder="1" applyAlignment="1" applyProtection="1">
      <alignment horizontal="center"/>
      <protection locked="0"/>
    </xf>
    <xf numFmtId="0" fontId="11" fillId="0" borderId="9" xfId="0" applyFont="1" applyBorder="1" applyAlignment="1" applyProtection="1">
      <alignment wrapText="1"/>
    </xf>
    <xf numFmtId="2" fontId="12" fillId="0" borderId="12" xfId="0" applyNumberFormat="1" applyFont="1" applyBorder="1" applyAlignment="1" applyProtection="1">
      <alignment horizontal="center"/>
      <protection locked="0"/>
    </xf>
    <xf numFmtId="2" fontId="12" fillId="9" borderId="0" xfId="0" applyNumberFormat="1" applyFont="1" applyFill="1" applyBorder="1" applyAlignment="1" applyProtection="1">
      <alignment horizontal="center"/>
      <protection locked="0"/>
    </xf>
    <xf numFmtId="0" fontId="11" fillId="10" borderId="5" xfId="0" applyFont="1" applyFill="1" applyBorder="1" applyProtection="1"/>
    <xf numFmtId="2" fontId="12" fillId="10" borderId="6" xfId="0" applyNumberFormat="1" applyFont="1" applyFill="1" applyBorder="1" applyAlignment="1" applyProtection="1">
      <alignment horizontal="center"/>
      <protection locked="0"/>
    </xf>
    <xf numFmtId="0" fontId="11" fillId="10" borderId="14" xfId="0" applyFont="1" applyFill="1" applyBorder="1" applyProtection="1"/>
    <xf numFmtId="2" fontId="12" fillId="10" borderId="15" xfId="0" applyNumberFormat="1" applyFont="1" applyFill="1" applyBorder="1" applyAlignment="1" applyProtection="1">
      <alignment horizontal="center"/>
      <protection locked="0"/>
    </xf>
    <xf numFmtId="0" fontId="11" fillId="0" borderId="7" xfId="0" applyFont="1" applyBorder="1" applyProtection="1">
      <protection locked="0"/>
    </xf>
    <xf numFmtId="2" fontId="12" fillId="10" borderId="8" xfId="0" applyNumberFormat="1" applyFont="1" applyFill="1" applyBorder="1" applyAlignment="1" applyProtection="1">
      <alignment horizontal="center"/>
    </xf>
    <xf numFmtId="0" fontId="11" fillId="0" borderId="9" xfId="0" applyFont="1" applyBorder="1" applyProtection="1">
      <protection locked="0"/>
    </xf>
    <xf numFmtId="2" fontId="12" fillId="10" borderId="10" xfId="0" applyNumberFormat="1" applyFont="1" applyFill="1" applyBorder="1" applyAlignment="1" applyProtection="1">
      <alignment horizontal="center"/>
    </xf>
    <xf numFmtId="0" fontId="10" fillId="9" borderId="0" xfId="0" applyFont="1" applyFill="1" applyBorder="1" applyProtection="1">
      <protection locked="0"/>
    </xf>
    <xf numFmtId="2" fontId="0" fillId="9" borderId="0" xfId="0" applyNumberFormat="1" applyFill="1" applyBorder="1" applyAlignment="1" applyProtection="1">
      <alignment horizontal="center"/>
    </xf>
    <xf numFmtId="0" fontId="11" fillId="10" borderId="5" xfId="0" applyFont="1" applyFill="1" applyBorder="1" applyProtection="1">
      <protection locked="0"/>
    </xf>
    <xf numFmtId="2" fontId="12" fillId="10" borderId="6" xfId="0" applyNumberFormat="1" applyFont="1" applyFill="1" applyBorder="1" applyAlignment="1" applyProtection="1">
      <alignment horizontal="center"/>
    </xf>
    <xf numFmtId="0" fontId="12" fillId="10" borderId="6" xfId="0" applyFont="1" applyFill="1" applyBorder="1" applyAlignment="1" applyProtection="1">
      <alignment horizontal="center"/>
      <protection locked="0"/>
    </xf>
    <xf numFmtId="9" fontId="12" fillId="0" borderId="8" xfId="2" applyFont="1" applyFill="1" applyBorder="1" applyAlignment="1" applyProtection="1">
      <alignment horizontal="center"/>
      <protection locked="0"/>
    </xf>
    <xf numFmtId="9" fontId="12" fillId="0" borderId="10" xfId="2" applyFont="1" applyFill="1" applyBorder="1" applyAlignment="1" applyProtection="1">
      <alignment horizontal="center"/>
      <protection locked="0"/>
    </xf>
    <xf numFmtId="0" fontId="0" fillId="9" borderId="16" xfId="0" applyFill="1" applyBorder="1"/>
    <xf numFmtId="0" fontId="10" fillId="9" borderId="17" xfId="0" applyFont="1" applyFill="1" applyBorder="1" applyProtection="1"/>
    <xf numFmtId="0" fontId="0" fillId="9" borderId="17" xfId="0" applyFill="1" applyBorder="1" applyAlignment="1" applyProtection="1">
      <alignment horizontal="center"/>
      <protection locked="0"/>
    </xf>
    <xf numFmtId="0" fontId="10" fillId="0" borderId="0" xfId="0" applyFont="1" applyProtection="1"/>
    <xf numFmtId="0" fontId="0" fillId="0" borderId="0" xfId="0" applyAlignment="1" applyProtection="1">
      <alignment horizontal="center"/>
      <protection locked="0"/>
    </xf>
    <xf numFmtId="0" fontId="14" fillId="11" borderId="0" xfId="0" applyFont="1" applyFill="1"/>
    <xf numFmtId="2" fontId="15" fillId="12" borderId="11" xfId="3" applyNumberFormat="1" applyFont="1" applyFill="1" applyBorder="1" applyProtection="1">
      <protection hidden="1"/>
    </xf>
    <xf numFmtId="0" fontId="16" fillId="12" borderId="18" xfId="3" applyFont="1" applyFill="1" applyBorder="1" applyProtection="1">
      <protection hidden="1"/>
    </xf>
    <xf numFmtId="2" fontId="17" fillId="12" borderId="18" xfId="3" applyNumberFormat="1" applyFont="1" applyFill="1" applyBorder="1" applyProtection="1">
      <protection hidden="1"/>
    </xf>
    <xf numFmtId="168" fontId="17" fillId="12" borderId="18" xfId="3" applyNumberFormat="1" applyFont="1" applyFill="1" applyBorder="1" applyAlignment="1" applyProtection="1">
      <alignment horizontal="center" vertical="center"/>
      <protection hidden="1"/>
    </xf>
    <xf numFmtId="4" fontId="18" fillId="12" borderId="0" xfId="3" applyNumberFormat="1" applyFont="1" applyFill="1" applyBorder="1" applyProtection="1">
      <protection hidden="1"/>
    </xf>
    <xf numFmtId="17" fontId="18" fillId="12" borderId="19" xfId="3" applyNumberFormat="1" applyFont="1" applyFill="1" applyBorder="1" applyProtection="1">
      <protection hidden="1"/>
    </xf>
    <xf numFmtId="4" fontId="18" fillId="12" borderId="0" xfId="3" applyNumberFormat="1" applyFont="1" applyFill="1" applyBorder="1" applyAlignment="1" applyProtection="1">
      <alignment horizontal="center"/>
      <protection hidden="1"/>
    </xf>
    <xf numFmtId="0" fontId="17" fillId="13" borderId="0" xfId="3" applyFont="1" applyFill="1" applyBorder="1" applyProtection="1">
      <protection hidden="1"/>
    </xf>
    <xf numFmtId="0" fontId="18" fillId="13" borderId="0" xfId="3" applyFont="1" applyFill="1" applyBorder="1" applyAlignment="1" applyProtection="1">
      <alignment horizontal="center"/>
      <protection hidden="1"/>
    </xf>
    <xf numFmtId="169" fontId="17" fillId="13" borderId="0" xfId="3" applyNumberFormat="1" applyFont="1" applyFill="1" applyBorder="1" applyAlignment="1" applyProtection="1">
      <alignment horizontal="center"/>
      <protection hidden="1"/>
    </xf>
    <xf numFmtId="0" fontId="0" fillId="3" borderId="0" xfId="0" applyFill="1"/>
    <xf numFmtId="0" fontId="17" fillId="12" borderId="0" xfId="3" applyFont="1" applyFill="1" applyBorder="1" applyProtection="1">
      <protection hidden="1"/>
    </xf>
    <xf numFmtId="0" fontId="18" fillId="12" borderId="0" xfId="3" applyFont="1" applyFill="1" applyBorder="1" applyAlignment="1" applyProtection="1">
      <alignment vertical="top"/>
      <protection hidden="1"/>
    </xf>
    <xf numFmtId="2" fontId="17" fillId="12" borderId="0" xfId="3" applyNumberFormat="1" applyFont="1" applyFill="1" applyBorder="1" applyProtection="1">
      <protection hidden="1"/>
    </xf>
    <xf numFmtId="2" fontId="19" fillId="12" borderId="0" xfId="3" applyNumberFormat="1" applyFont="1" applyFill="1" applyBorder="1" applyAlignment="1" applyProtection="1">
      <alignment horizontal="center" vertical="center"/>
      <protection hidden="1"/>
    </xf>
    <xf numFmtId="0" fontId="15" fillId="12" borderId="11" xfId="3" applyFont="1" applyFill="1" applyBorder="1" applyProtection="1">
      <protection hidden="1"/>
    </xf>
    <xf numFmtId="0" fontId="17" fillId="12" borderId="18" xfId="3" applyFont="1" applyFill="1" applyBorder="1" applyProtection="1">
      <protection hidden="1"/>
    </xf>
    <xf numFmtId="49" fontId="17" fillId="12" borderId="18" xfId="3" applyNumberFormat="1" applyFont="1" applyFill="1" applyBorder="1" applyProtection="1">
      <protection hidden="1"/>
    </xf>
    <xf numFmtId="2" fontId="18" fillId="12" borderId="18" xfId="3" applyNumberFormat="1" applyFont="1" applyFill="1" applyBorder="1" applyAlignment="1" applyProtection="1">
      <alignment horizontal="center"/>
      <protection hidden="1"/>
    </xf>
    <xf numFmtId="2" fontId="18" fillId="12" borderId="20" xfId="3" applyNumberFormat="1" applyFont="1" applyFill="1" applyBorder="1" applyAlignment="1" applyProtection="1">
      <alignment horizontal="center"/>
      <protection hidden="1"/>
    </xf>
    <xf numFmtId="2" fontId="17" fillId="12" borderId="19" xfId="3" applyNumberFormat="1" applyFont="1" applyFill="1" applyBorder="1" applyProtection="1">
      <protection hidden="1"/>
    </xf>
    <xf numFmtId="0" fontId="20" fillId="12" borderId="0" xfId="3" applyFont="1" applyFill="1" applyBorder="1" applyProtection="1">
      <protection locked="0" hidden="1"/>
    </xf>
    <xf numFmtId="0" fontId="20" fillId="12" borderId="0" xfId="3" applyFont="1" applyFill="1" applyBorder="1" applyProtection="1">
      <protection hidden="1"/>
    </xf>
    <xf numFmtId="2" fontId="21" fillId="12" borderId="0" xfId="3" applyNumberFormat="1" applyFont="1" applyFill="1" applyBorder="1" applyProtection="1">
      <protection hidden="1"/>
    </xf>
    <xf numFmtId="4" fontId="20" fillId="12" borderId="0" xfId="3" applyNumberFormat="1" applyFont="1" applyFill="1" applyBorder="1" applyProtection="1">
      <protection hidden="1"/>
    </xf>
    <xf numFmtId="0" fontId="21" fillId="13" borderId="0" xfId="3" applyFont="1" applyFill="1" applyBorder="1" applyProtection="1">
      <protection hidden="1"/>
    </xf>
    <xf numFmtId="0" fontId="20" fillId="13" borderId="0" xfId="3" applyFont="1" applyFill="1" applyBorder="1" applyAlignment="1" applyProtection="1">
      <alignment horizontal="center"/>
      <protection hidden="1"/>
    </xf>
    <xf numFmtId="169" fontId="21" fillId="13" borderId="0" xfId="3" applyNumberFormat="1" applyFont="1" applyFill="1" applyBorder="1" applyAlignment="1" applyProtection="1">
      <alignment horizontal="center"/>
      <protection hidden="1"/>
    </xf>
    <xf numFmtId="170" fontId="20" fillId="12" borderId="21" xfId="3" applyNumberFormat="1" applyFont="1" applyFill="1" applyBorder="1" applyAlignment="1" applyProtection="1">
      <alignment horizontal="right"/>
      <protection hidden="1"/>
    </xf>
    <xf numFmtId="49" fontId="20" fillId="12" borderId="22" xfId="3" applyNumberFormat="1" applyFont="1" applyFill="1" applyBorder="1" applyAlignment="1" applyProtection="1">
      <alignment horizontal="center"/>
      <protection locked="0"/>
    </xf>
    <xf numFmtId="170" fontId="9" fillId="7" borderId="21" xfId="3" applyNumberFormat="1" applyFont="1" applyFill="1" applyBorder="1" applyAlignment="1" applyProtection="1">
      <alignment horizontal="center"/>
      <protection hidden="1"/>
    </xf>
    <xf numFmtId="170" fontId="21" fillId="13" borderId="0" xfId="3" applyNumberFormat="1" applyFont="1" applyFill="1" applyBorder="1" applyProtection="1">
      <protection hidden="1"/>
    </xf>
    <xf numFmtId="170" fontId="20" fillId="13" borderId="0" xfId="3" applyNumberFormat="1" applyFont="1" applyFill="1" applyBorder="1" applyAlignment="1" applyProtection="1">
      <alignment horizontal="center"/>
      <protection hidden="1"/>
    </xf>
    <xf numFmtId="170" fontId="21" fillId="13" borderId="0" xfId="3" applyNumberFormat="1" applyFont="1" applyFill="1" applyBorder="1" applyAlignment="1" applyProtection="1">
      <alignment horizontal="center"/>
      <protection hidden="1"/>
    </xf>
    <xf numFmtId="170" fontId="0" fillId="3" borderId="0" xfId="0" applyNumberFormat="1" applyFill="1"/>
    <xf numFmtId="170" fontId="20" fillId="12" borderId="23" xfId="3" applyNumberFormat="1" applyFont="1" applyFill="1" applyBorder="1" applyAlignment="1" applyProtection="1">
      <alignment wrapText="1"/>
      <protection hidden="1"/>
    </xf>
    <xf numFmtId="49" fontId="21" fillId="12" borderId="24" xfId="3" applyNumberFormat="1" applyFont="1" applyFill="1" applyBorder="1" applyProtection="1">
      <protection locked="0"/>
    </xf>
    <xf numFmtId="170" fontId="9" fillId="7" borderId="23" xfId="3" applyNumberFormat="1" applyFont="1" applyFill="1" applyBorder="1" applyAlignment="1" applyProtection="1">
      <alignment horizontal="center"/>
      <protection hidden="1"/>
    </xf>
    <xf numFmtId="2" fontId="8" fillId="8" borderId="8" xfId="3" applyNumberFormat="1" applyFont="1" applyFill="1" applyBorder="1" applyAlignment="1" applyProtection="1">
      <alignment horizontal="center"/>
      <protection locked="0"/>
    </xf>
    <xf numFmtId="171" fontId="8" fillId="8" borderId="25" xfId="1" applyNumberFormat="1" applyFont="1" applyFill="1" applyBorder="1" applyAlignment="1" applyProtection="1">
      <protection locked="0"/>
    </xf>
    <xf numFmtId="171" fontId="8" fillId="8" borderId="26" xfId="1" applyNumberFormat="1" applyFont="1" applyFill="1" applyBorder="1" applyAlignment="1" applyProtection="1">
      <protection locked="0"/>
    </xf>
    <xf numFmtId="171" fontId="8" fillId="8" borderId="27" xfId="1" applyNumberFormat="1" applyFont="1" applyFill="1" applyBorder="1" applyAlignment="1" applyProtection="1">
      <protection locked="0"/>
    </xf>
    <xf numFmtId="171" fontId="9" fillId="7" borderId="8" xfId="3" applyNumberFormat="1" applyFont="1" applyFill="1" applyBorder="1" applyProtection="1">
      <protection hidden="1"/>
    </xf>
    <xf numFmtId="172" fontId="8" fillId="8" borderId="27" xfId="3" applyNumberFormat="1" applyFont="1" applyFill="1" applyBorder="1" applyProtection="1">
      <protection locked="0"/>
    </xf>
    <xf numFmtId="171" fontId="9" fillId="7" borderId="23" xfId="3" applyNumberFormat="1" applyFont="1" applyFill="1" applyBorder="1" applyProtection="1">
      <protection hidden="1"/>
    </xf>
    <xf numFmtId="2" fontId="21" fillId="13" borderId="0" xfId="3" applyNumberFormat="1" applyFont="1" applyFill="1" applyBorder="1" applyProtection="1">
      <protection hidden="1"/>
    </xf>
    <xf numFmtId="16" fontId="21" fillId="13" borderId="0" xfId="3" applyNumberFormat="1" applyFont="1" applyFill="1" applyBorder="1" applyProtection="1">
      <protection hidden="1"/>
    </xf>
    <xf numFmtId="16" fontId="20" fillId="13" borderId="0" xfId="3" applyNumberFormat="1" applyFont="1" applyFill="1" applyBorder="1" applyAlignment="1" applyProtection="1">
      <alignment horizontal="center"/>
      <protection hidden="1"/>
    </xf>
    <xf numFmtId="171" fontId="8" fillId="8" borderId="25" xfId="3" applyNumberFormat="1" applyFont="1" applyFill="1" applyBorder="1" applyProtection="1">
      <protection locked="0"/>
    </xf>
    <xf numFmtId="171" fontId="8" fillId="8" borderId="26" xfId="3" applyNumberFormat="1" applyFont="1" applyFill="1" applyBorder="1" applyProtection="1">
      <protection locked="0"/>
    </xf>
    <xf numFmtId="171" fontId="8" fillId="8" borderId="28" xfId="3" applyNumberFormat="1" applyFont="1" applyFill="1" applyBorder="1" applyProtection="1">
      <protection locked="0"/>
    </xf>
    <xf numFmtId="172" fontId="8" fillId="8" borderId="28" xfId="3" applyNumberFormat="1" applyFont="1" applyFill="1" applyBorder="1" applyProtection="1">
      <protection locked="0"/>
    </xf>
    <xf numFmtId="171" fontId="9" fillId="7" borderId="12" xfId="3" applyNumberFormat="1" applyFont="1" applyFill="1" applyBorder="1" applyProtection="1">
      <protection hidden="1"/>
    </xf>
    <xf numFmtId="0" fontId="21" fillId="13" borderId="29" xfId="3" applyFont="1" applyFill="1" applyBorder="1" applyProtection="1">
      <protection hidden="1"/>
    </xf>
    <xf numFmtId="171" fontId="8" fillId="8" borderId="27" xfId="3" applyNumberFormat="1" applyFont="1" applyFill="1" applyBorder="1" applyProtection="1">
      <protection locked="0"/>
    </xf>
    <xf numFmtId="2" fontId="20" fillId="14" borderId="13" xfId="3" applyNumberFormat="1" applyFont="1" applyFill="1" applyBorder="1" applyAlignment="1" applyProtection="1">
      <alignment horizontal="center"/>
      <protection locked="0" hidden="1"/>
    </xf>
    <xf numFmtId="171" fontId="22" fillId="14" borderId="30" xfId="3" applyNumberFormat="1" applyFont="1" applyFill="1" applyBorder="1" applyProtection="1">
      <protection locked="0" hidden="1"/>
    </xf>
    <xf numFmtId="171" fontId="9" fillId="7" borderId="13" xfId="3" applyNumberFormat="1" applyFont="1" applyFill="1" applyBorder="1" applyProtection="1">
      <protection hidden="1"/>
    </xf>
    <xf numFmtId="172" fontId="22" fillId="14" borderId="30" xfId="3" applyNumberFormat="1" applyFont="1" applyFill="1" applyBorder="1" applyProtection="1">
      <protection locked="0" hidden="1"/>
    </xf>
    <xf numFmtId="0" fontId="14" fillId="0" borderId="0" xfId="0" applyFont="1"/>
    <xf numFmtId="0" fontId="14" fillId="10" borderId="6" xfId="0" applyFont="1" applyFill="1" applyBorder="1"/>
    <xf numFmtId="171" fontId="23" fillId="0" borderId="31" xfId="0" applyNumberFormat="1" applyFont="1" applyBorder="1" applyProtection="1">
      <protection locked="0"/>
    </xf>
    <xf numFmtId="171" fontId="23" fillId="0" borderId="32" xfId="0" applyNumberFormat="1" applyFont="1" applyBorder="1" applyProtection="1">
      <protection locked="0"/>
    </xf>
    <xf numFmtId="171" fontId="20" fillId="10" borderId="6" xfId="3" applyNumberFormat="1" applyFont="1" applyFill="1" applyBorder="1" applyProtection="1">
      <protection hidden="1"/>
    </xf>
    <xf numFmtId="172" fontId="23" fillId="0" borderId="31" xfId="0" applyNumberFormat="1" applyFont="1" applyBorder="1" applyProtection="1">
      <protection locked="0"/>
    </xf>
    <xf numFmtId="172" fontId="23" fillId="0" borderId="32" xfId="0" applyNumberFormat="1" applyFont="1" applyBorder="1" applyProtection="1">
      <protection locked="0"/>
    </xf>
    <xf numFmtId="172" fontId="23" fillId="0" borderId="33" xfId="0" applyNumberFormat="1" applyFont="1" applyBorder="1" applyProtection="1">
      <protection locked="0"/>
    </xf>
    <xf numFmtId="171" fontId="20" fillId="10" borderId="12" xfId="3" applyNumberFormat="1" applyFont="1" applyFill="1" applyBorder="1" applyProtection="1">
      <protection hidden="1"/>
    </xf>
    <xf numFmtId="0" fontId="14" fillId="0" borderId="8" xfId="0" applyFont="1" applyBorder="1" applyProtection="1">
      <protection locked="0"/>
    </xf>
    <xf numFmtId="171" fontId="23" fillId="0" borderId="27" xfId="0" applyNumberFormat="1" applyFont="1" applyBorder="1" applyProtection="1">
      <protection locked="0"/>
    </xf>
    <xf numFmtId="171" fontId="23" fillId="0" borderId="26" xfId="0" applyNumberFormat="1" applyFont="1" applyBorder="1" applyProtection="1">
      <protection locked="0"/>
    </xf>
    <xf numFmtId="171" fontId="20" fillId="10" borderId="8" xfId="3" applyNumberFormat="1" applyFont="1" applyFill="1" applyBorder="1" applyProtection="1">
      <protection hidden="1"/>
    </xf>
    <xf numFmtId="172" fontId="23" fillId="0" borderId="27" xfId="0" applyNumberFormat="1" applyFont="1" applyBorder="1" applyProtection="1">
      <protection locked="0"/>
    </xf>
    <xf numFmtId="172" fontId="23" fillId="0" borderId="26" xfId="0" applyNumberFormat="1" applyFont="1" applyBorder="1" applyProtection="1">
      <protection locked="0"/>
    </xf>
    <xf numFmtId="172" fontId="23" fillId="0" borderId="34" xfId="0" applyNumberFormat="1" applyFont="1" applyBorder="1" applyProtection="1">
      <protection locked="0"/>
    </xf>
    <xf numFmtId="0" fontId="14" fillId="0" borderId="13" xfId="0" applyFont="1" applyBorder="1" applyProtection="1">
      <protection locked="0"/>
    </xf>
    <xf numFmtId="171" fontId="23" fillId="0" borderId="30" xfId="0" applyNumberFormat="1" applyFont="1" applyBorder="1" applyProtection="1">
      <protection locked="0"/>
    </xf>
    <xf numFmtId="171" fontId="23" fillId="0" borderId="35" xfId="0" applyNumberFormat="1" applyFont="1" applyBorder="1" applyProtection="1">
      <protection locked="0"/>
    </xf>
    <xf numFmtId="171" fontId="20" fillId="10" borderId="13" xfId="3" applyNumberFormat="1" applyFont="1" applyFill="1" applyBorder="1" applyProtection="1">
      <protection hidden="1"/>
    </xf>
    <xf numFmtId="172" fontId="23" fillId="0" borderId="30" xfId="0" applyNumberFormat="1" applyFont="1" applyBorder="1" applyProtection="1">
      <protection locked="0"/>
    </xf>
    <xf numFmtId="172" fontId="23" fillId="0" borderId="35" xfId="0" applyNumberFormat="1" applyFont="1" applyBorder="1" applyProtection="1">
      <protection locked="0"/>
    </xf>
    <xf numFmtId="172" fontId="23" fillId="0" borderId="36" xfId="0" applyNumberFormat="1" applyFont="1" applyBorder="1" applyProtection="1">
      <protection locked="0"/>
    </xf>
    <xf numFmtId="171" fontId="20" fillId="10" borderId="21" xfId="3" applyNumberFormat="1" applyFont="1" applyFill="1" applyBorder="1" applyProtection="1">
      <protection hidden="1"/>
    </xf>
    <xf numFmtId="2" fontId="20" fillId="15" borderId="37" xfId="3" applyNumberFormat="1" applyFont="1" applyFill="1" applyBorder="1" applyAlignment="1" applyProtection="1">
      <alignment horizontal="center"/>
      <protection locked="0" hidden="1"/>
    </xf>
    <xf numFmtId="171" fontId="24" fillId="15" borderId="38" xfId="0" applyNumberFormat="1" applyFont="1" applyFill="1" applyBorder="1"/>
    <xf numFmtId="171" fontId="14" fillId="15" borderId="39" xfId="0" applyNumberFormat="1" applyFont="1" applyFill="1" applyBorder="1"/>
    <xf numFmtId="172" fontId="24" fillId="15" borderId="40" xfId="0" applyNumberFormat="1" applyFont="1" applyFill="1" applyBorder="1"/>
    <xf numFmtId="172" fontId="24" fillId="15" borderId="38" xfId="0" applyNumberFormat="1" applyFont="1" applyFill="1" applyBorder="1"/>
    <xf numFmtId="0" fontId="14" fillId="0" borderId="41" xfId="0" applyFont="1" applyBorder="1"/>
    <xf numFmtId="171" fontId="23" fillId="0" borderId="42" xfId="0" applyNumberFormat="1" applyFont="1" applyBorder="1" applyProtection="1">
      <protection locked="0"/>
    </xf>
    <xf numFmtId="171" fontId="20" fillId="10" borderId="15" xfId="3" applyNumberFormat="1" applyFont="1" applyFill="1" applyBorder="1" applyProtection="1">
      <protection hidden="1"/>
    </xf>
    <xf numFmtId="0" fontId="14" fillId="0" borderId="43" xfId="0" applyFont="1" applyBorder="1"/>
    <xf numFmtId="171" fontId="23" fillId="0" borderId="44" xfId="0" applyNumberFormat="1" applyFont="1" applyBorder="1" applyProtection="1">
      <protection locked="0"/>
    </xf>
    <xf numFmtId="171" fontId="20" fillId="10" borderId="10" xfId="3" applyNumberFormat="1" applyFont="1" applyFill="1" applyBorder="1" applyProtection="1">
      <protection hidden="1"/>
    </xf>
    <xf numFmtId="172" fontId="23" fillId="0" borderId="45" xfId="0" applyNumberFormat="1" applyFont="1" applyBorder="1" applyProtection="1">
      <protection locked="0"/>
    </xf>
    <xf numFmtId="172" fontId="23" fillId="0" borderId="44" xfId="0" applyNumberFormat="1" applyFont="1" applyBorder="1" applyProtection="1">
      <protection locked="0"/>
    </xf>
    <xf numFmtId="172" fontId="23" fillId="0" borderId="46" xfId="0" applyNumberFormat="1" applyFont="1" applyBorder="1" applyProtection="1">
      <protection locked="0"/>
    </xf>
    <xf numFmtId="2" fontId="25" fillId="10" borderId="0" xfId="3" applyNumberFormat="1" applyFont="1" applyBorder="1" applyProtection="1">
      <protection hidden="1"/>
    </xf>
    <xf numFmtId="2" fontId="17" fillId="10" borderId="11" xfId="3" applyNumberFormat="1" applyFont="1" applyFill="1" applyBorder="1" applyProtection="1">
      <protection hidden="1"/>
    </xf>
    <xf numFmtId="0" fontId="16" fillId="10" borderId="18" xfId="3" applyFont="1" applyFill="1" applyBorder="1" applyProtection="1">
      <protection hidden="1"/>
    </xf>
    <xf numFmtId="2" fontId="17" fillId="10" borderId="18" xfId="3" applyNumberFormat="1" applyFont="1" applyFill="1" applyBorder="1" applyProtection="1">
      <protection hidden="1"/>
    </xf>
    <xf numFmtId="168" fontId="17" fillId="10" borderId="18" xfId="3" applyNumberFormat="1" applyFont="1" applyFill="1" applyBorder="1" applyAlignment="1" applyProtection="1">
      <alignment horizontal="center" vertical="center"/>
      <protection hidden="1"/>
    </xf>
    <xf numFmtId="168" fontId="26" fillId="10" borderId="18" xfId="3" applyNumberFormat="1" applyFont="1" applyFill="1" applyBorder="1" applyAlignment="1" applyProtection="1">
      <alignment horizontal="center" vertical="center"/>
      <protection hidden="1"/>
    </xf>
    <xf numFmtId="2" fontId="26" fillId="10" borderId="18" xfId="3" applyNumberFormat="1" applyFont="1" applyFill="1" applyBorder="1" applyProtection="1">
      <protection hidden="1"/>
    </xf>
    <xf numFmtId="2" fontId="17" fillId="10" borderId="19" xfId="3" applyNumberFormat="1" applyFont="1" applyFill="1" applyBorder="1" applyProtection="1">
      <protection hidden="1"/>
    </xf>
    <xf numFmtId="0" fontId="27" fillId="10" borderId="0" xfId="3" applyFont="1" applyBorder="1" applyAlignment="1" applyProtection="1">
      <alignment horizontal="center"/>
      <protection hidden="1"/>
    </xf>
    <xf numFmtId="2" fontId="26" fillId="10" borderId="11" xfId="3" applyNumberFormat="1" applyFont="1" applyFill="1" applyBorder="1" applyProtection="1">
      <protection hidden="1"/>
    </xf>
    <xf numFmtId="0" fontId="26" fillId="10" borderId="0" xfId="3" applyFont="1" applyBorder="1" applyProtection="1">
      <protection hidden="1"/>
    </xf>
    <xf numFmtId="0" fontId="18" fillId="10" borderId="0" xfId="3" applyFont="1" applyBorder="1" applyAlignment="1" applyProtection="1">
      <alignment vertical="top"/>
      <protection hidden="1"/>
    </xf>
    <xf numFmtId="2" fontId="17" fillId="10" borderId="0" xfId="3" applyNumberFormat="1" applyFont="1" applyBorder="1" applyProtection="1">
      <protection hidden="1"/>
    </xf>
    <xf numFmtId="2" fontId="19" fillId="10" borderId="0" xfId="3" applyNumberFormat="1" applyFont="1" applyBorder="1" applyAlignment="1" applyProtection="1">
      <alignment horizontal="center" vertical="center"/>
      <protection hidden="1"/>
    </xf>
    <xf numFmtId="2" fontId="26" fillId="10" borderId="0" xfId="3" applyNumberFormat="1" applyFont="1" applyBorder="1" applyProtection="1">
      <protection hidden="1"/>
    </xf>
    <xf numFmtId="0" fontId="26" fillId="10" borderId="11" xfId="3" applyFont="1" applyFill="1" applyBorder="1" applyProtection="1">
      <protection hidden="1"/>
    </xf>
    <xf numFmtId="0" fontId="17" fillId="10" borderId="18" xfId="3" applyFont="1" applyFill="1" applyBorder="1" applyProtection="1">
      <protection hidden="1"/>
    </xf>
    <xf numFmtId="49" fontId="17" fillId="10" borderId="18" xfId="3" applyNumberFormat="1" applyFont="1" applyFill="1" applyBorder="1" applyProtection="1">
      <protection hidden="1"/>
    </xf>
    <xf numFmtId="49" fontId="26" fillId="10" borderId="18" xfId="3" applyNumberFormat="1" applyFont="1" applyFill="1" applyBorder="1" applyProtection="1">
      <protection hidden="1"/>
    </xf>
    <xf numFmtId="2" fontId="29" fillId="10" borderId="18" xfId="3" applyNumberFormat="1" applyFont="1" applyFill="1" applyBorder="1" applyAlignment="1" applyProtection="1">
      <alignment horizontal="center"/>
      <protection hidden="1"/>
    </xf>
    <xf numFmtId="2" fontId="18" fillId="10" borderId="18" xfId="3" applyNumberFormat="1" applyFont="1" applyFill="1" applyBorder="1" applyAlignment="1" applyProtection="1">
      <alignment horizontal="center"/>
      <protection hidden="1"/>
    </xf>
    <xf numFmtId="2" fontId="18" fillId="10" borderId="19" xfId="3" applyNumberFormat="1" applyFont="1" applyFill="1" applyBorder="1" applyAlignment="1" applyProtection="1">
      <alignment horizontal="center"/>
      <protection hidden="1"/>
    </xf>
    <xf numFmtId="2" fontId="30" fillId="10" borderId="29" xfId="3" applyNumberFormat="1" applyFont="1" applyBorder="1" applyProtection="1">
      <protection hidden="1"/>
    </xf>
    <xf numFmtId="2" fontId="31" fillId="10" borderId="0" xfId="3" applyNumberFormat="1" applyFont="1" applyBorder="1" applyAlignment="1" applyProtection="1">
      <alignment horizontal="center"/>
      <protection hidden="1"/>
    </xf>
    <xf numFmtId="2" fontId="32" fillId="10" borderId="0" xfId="3" applyNumberFormat="1" applyFont="1" applyBorder="1" applyAlignment="1" applyProtection="1">
      <alignment horizontal="center" vertical="center"/>
      <protection hidden="1"/>
    </xf>
    <xf numFmtId="2" fontId="25" fillId="10" borderId="0" xfId="3" applyNumberFormat="1" applyFont="1" applyBorder="1" applyAlignment="1" applyProtection="1">
      <alignment horizontal="center"/>
      <protection hidden="1"/>
    </xf>
    <xf numFmtId="0" fontId="27" fillId="10" borderId="0" xfId="3" applyFont="1" applyBorder="1" applyProtection="1">
      <protection hidden="1"/>
    </xf>
    <xf numFmtId="2" fontId="33" fillId="16" borderId="2" xfId="3" applyNumberFormat="1" applyFont="1" applyFill="1" applyBorder="1" applyAlignment="1" applyProtection="1">
      <alignment horizontal="center"/>
      <protection hidden="1"/>
    </xf>
    <xf numFmtId="2" fontId="32" fillId="10" borderId="2" xfId="3" applyNumberFormat="1" applyFont="1" applyBorder="1" applyAlignment="1" applyProtection="1">
      <alignment horizontal="left"/>
      <protection hidden="1"/>
    </xf>
    <xf numFmtId="2" fontId="31" fillId="0" borderId="3" xfId="3" applyNumberFormat="1" applyFont="1" applyFill="1" applyBorder="1" applyAlignment="1" applyProtection="1">
      <alignment horizontal="center"/>
      <protection hidden="1"/>
    </xf>
    <xf numFmtId="0" fontId="35" fillId="0" borderId="19" xfId="3" applyFont="1" applyFill="1" applyBorder="1" applyAlignment="1" applyProtection="1">
      <alignment horizontal="center"/>
      <protection hidden="1"/>
    </xf>
    <xf numFmtId="0" fontId="35" fillId="10" borderId="22" xfId="3" applyFont="1" applyBorder="1" applyAlignment="1" applyProtection="1">
      <alignment horizontal="center"/>
      <protection hidden="1"/>
    </xf>
    <xf numFmtId="2" fontId="33" fillId="16" borderId="47" xfId="3" applyNumberFormat="1" applyFont="1" applyFill="1" applyBorder="1" applyAlignment="1" applyProtection="1">
      <alignment horizontal="center"/>
      <protection hidden="1"/>
    </xf>
    <xf numFmtId="2" fontId="33" fillId="10" borderId="48" xfId="3" applyNumberFormat="1" applyFont="1" applyBorder="1" applyAlignment="1" applyProtection="1">
      <alignment horizontal="center"/>
      <protection hidden="1"/>
    </xf>
    <xf numFmtId="2" fontId="36" fillId="17" borderId="48" xfId="3" applyNumberFormat="1" applyFont="1" applyFill="1" applyBorder="1" applyAlignment="1" applyProtection="1">
      <alignment horizontal="center"/>
      <protection hidden="1"/>
    </xf>
    <xf numFmtId="2" fontId="37" fillId="10" borderId="48" xfId="3" applyNumberFormat="1" applyFont="1" applyBorder="1" applyAlignment="1" applyProtection="1">
      <alignment horizontal="center"/>
      <protection hidden="1"/>
    </xf>
    <xf numFmtId="2" fontId="37" fillId="17" borderId="48" xfId="3" applyNumberFormat="1" applyFont="1" applyFill="1" applyBorder="1" applyAlignment="1" applyProtection="1">
      <alignment horizontal="center"/>
      <protection hidden="1"/>
    </xf>
    <xf numFmtId="2" fontId="37" fillId="13" borderId="48" xfId="3" applyNumberFormat="1" applyFont="1" applyFill="1" applyBorder="1" applyAlignment="1" applyProtection="1">
      <alignment horizontal="center"/>
      <protection hidden="1"/>
    </xf>
    <xf numFmtId="2" fontId="37" fillId="13" borderId="29" xfId="3" applyNumberFormat="1" applyFont="1" applyFill="1" applyBorder="1" applyAlignment="1" applyProtection="1">
      <alignment horizontal="center"/>
      <protection hidden="1"/>
    </xf>
    <xf numFmtId="2" fontId="37" fillId="0" borderId="49" xfId="3" applyNumberFormat="1" applyFont="1" applyFill="1" applyBorder="1" applyAlignment="1" applyProtection="1">
      <alignment horizontal="center"/>
      <protection hidden="1"/>
    </xf>
    <xf numFmtId="2" fontId="36" fillId="17" borderId="49" xfId="3" applyNumberFormat="1" applyFont="1" applyFill="1" applyBorder="1" applyAlignment="1" applyProtection="1">
      <alignment horizontal="center"/>
      <protection hidden="1"/>
    </xf>
    <xf numFmtId="2" fontId="36" fillId="17" borderId="0" xfId="3" applyNumberFormat="1" applyFont="1" applyFill="1" applyBorder="1" applyAlignment="1" applyProtection="1">
      <alignment horizontal="center"/>
      <protection hidden="1"/>
    </xf>
    <xf numFmtId="2" fontId="36" fillId="10" borderId="2" xfId="3" applyNumberFormat="1" applyFont="1" applyBorder="1" applyAlignment="1" applyProtection="1">
      <alignment horizontal="center"/>
      <protection hidden="1"/>
    </xf>
    <xf numFmtId="2" fontId="36" fillId="10" borderId="21" xfId="3" applyNumberFormat="1" applyFont="1" applyBorder="1" applyAlignment="1" applyProtection="1">
      <alignment horizontal="center"/>
      <protection hidden="1"/>
    </xf>
    <xf numFmtId="2" fontId="36" fillId="10" borderId="22" xfId="3" applyNumberFormat="1" applyFont="1" applyFill="1" applyBorder="1" applyAlignment="1" applyProtection="1">
      <alignment horizontal="center"/>
      <protection hidden="1"/>
    </xf>
    <xf numFmtId="2" fontId="36" fillId="0" borderId="22" xfId="3" applyNumberFormat="1" applyFont="1" applyFill="1" applyBorder="1" applyAlignment="1" applyProtection="1">
      <alignment horizontal="center"/>
      <protection hidden="1"/>
    </xf>
    <xf numFmtId="2" fontId="36" fillId="15" borderId="22" xfId="3" applyNumberFormat="1" applyFont="1" applyFill="1" applyBorder="1" applyAlignment="1" applyProtection="1">
      <alignment horizontal="center"/>
      <protection hidden="1"/>
    </xf>
    <xf numFmtId="2" fontId="36" fillId="15" borderId="21" xfId="3" applyNumberFormat="1" applyFont="1" applyFill="1" applyBorder="1" applyAlignment="1" applyProtection="1">
      <alignment horizontal="center"/>
      <protection hidden="1"/>
    </xf>
    <xf numFmtId="2" fontId="36" fillId="10" borderId="21" xfId="3" applyNumberFormat="1" applyFont="1" applyFill="1" applyBorder="1" applyAlignment="1" applyProtection="1">
      <alignment horizontal="center"/>
      <protection hidden="1"/>
    </xf>
    <xf numFmtId="2" fontId="38" fillId="10" borderId="0" xfId="3" applyNumberFormat="1" applyFont="1" applyBorder="1" applyProtection="1">
      <protection hidden="1"/>
    </xf>
    <xf numFmtId="2" fontId="33" fillId="16" borderId="50" xfId="3" applyNumberFormat="1" applyFont="1" applyFill="1" applyBorder="1" applyAlignment="1" applyProtection="1">
      <alignment horizontal="center"/>
      <protection hidden="1"/>
    </xf>
    <xf numFmtId="2" fontId="37" fillId="0" borderId="51" xfId="3" applyNumberFormat="1" applyFont="1" applyFill="1" applyBorder="1" applyAlignment="1" applyProtection="1">
      <alignment horizontal="center"/>
      <protection hidden="1"/>
    </xf>
    <xf numFmtId="2" fontId="36" fillId="17" borderId="51" xfId="3" applyNumberFormat="1" applyFont="1" applyFill="1" applyBorder="1" applyAlignment="1" applyProtection="1">
      <alignment horizontal="center"/>
      <protection hidden="1"/>
    </xf>
    <xf numFmtId="2" fontId="36" fillId="10" borderId="4" xfId="3" applyNumberFormat="1" applyFont="1" applyBorder="1" applyAlignment="1" applyProtection="1">
      <alignment horizontal="center"/>
      <protection hidden="1"/>
    </xf>
    <xf numFmtId="2" fontId="36" fillId="10" borderId="52" xfId="3" applyNumberFormat="1" applyFont="1" applyBorder="1" applyAlignment="1" applyProtection="1">
      <alignment horizontal="center"/>
      <protection hidden="1"/>
    </xf>
    <xf numFmtId="2" fontId="36" fillId="10" borderId="53" xfId="3" applyNumberFormat="1" applyFont="1" applyFill="1" applyBorder="1" applyAlignment="1" applyProtection="1">
      <alignment horizontal="center"/>
      <protection hidden="1"/>
    </xf>
    <xf numFmtId="2" fontId="36" fillId="0" borderId="53" xfId="3" applyNumberFormat="1" applyFont="1" applyFill="1" applyBorder="1" applyAlignment="1" applyProtection="1">
      <alignment horizontal="center"/>
      <protection hidden="1"/>
    </xf>
    <xf numFmtId="2" fontId="36" fillId="15" borderId="53" xfId="3" applyNumberFormat="1" applyFont="1" applyFill="1" applyBorder="1" applyAlignment="1" applyProtection="1">
      <alignment horizontal="center"/>
      <protection hidden="1"/>
    </xf>
    <xf numFmtId="2" fontId="36" fillId="15" borderId="52" xfId="3" applyNumberFormat="1" applyFont="1" applyFill="1" applyBorder="1" applyAlignment="1" applyProtection="1">
      <alignment horizontal="center"/>
      <protection hidden="1"/>
    </xf>
    <xf numFmtId="2" fontId="36" fillId="10" borderId="52" xfId="3" applyNumberFormat="1" applyFont="1" applyFill="1" applyBorder="1" applyAlignment="1" applyProtection="1">
      <alignment horizontal="center"/>
      <protection hidden="1"/>
    </xf>
    <xf numFmtId="2" fontId="30" fillId="10" borderId="48" xfId="3" applyNumberFormat="1" applyFont="1" applyBorder="1" applyAlignment="1" applyProtection="1">
      <alignment horizontal="center"/>
      <protection hidden="1"/>
    </xf>
    <xf numFmtId="2" fontId="39" fillId="10" borderId="48" xfId="3" applyNumberFormat="1" applyFont="1" applyBorder="1" applyAlignment="1" applyProtection="1">
      <alignment horizontal="center"/>
      <protection hidden="1"/>
    </xf>
    <xf numFmtId="2" fontId="39" fillId="13" borderId="48" xfId="3" applyNumberFormat="1" applyFont="1" applyFill="1" applyBorder="1" applyAlignment="1" applyProtection="1">
      <alignment horizontal="center"/>
      <protection hidden="1"/>
    </xf>
    <xf numFmtId="2" fontId="38" fillId="10" borderId="4" xfId="3" applyNumberFormat="1" applyFont="1" applyBorder="1" applyAlignment="1" applyProtection="1">
      <alignment horizontal="center"/>
      <protection hidden="1"/>
    </xf>
    <xf numFmtId="2" fontId="38" fillId="10" borderId="52" xfId="3" applyNumberFormat="1" applyFont="1" applyBorder="1" applyAlignment="1" applyProtection="1">
      <alignment horizontal="center"/>
      <protection hidden="1"/>
    </xf>
    <xf numFmtId="2" fontId="35" fillId="17" borderId="48" xfId="3" applyNumberFormat="1" applyFont="1" applyFill="1" applyBorder="1" applyAlignment="1" applyProtection="1">
      <alignment horizontal="center"/>
      <protection hidden="1"/>
    </xf>
    <xf numFmtId="2" fontId="38" fillId="10" borderId="48" xfId="3" applyNumberFormat="1" applyFont="1" applyBorder="1" applyAlignment="1" applyProtection="1">
      <alignment horizontal="center"/>
      <protection hidden="1"/>
    </xf>
    <xf numFmtId="1" fontId="35" fillId="17" borderId="48" xfId="3" applyNumberFormat="1" applyFont="1" applyFill="1" applyBorder="1" applyAlignment="1" applyProtection="1">
      <alignment horizontal="center"/>
      <protection hidden="1"/>
    </xf>
    <xf numFmtId="2" fontId="38" fillId="13" borderId="48" xfId="3" applyNumberFormat="1" applyFont="1" applyFill="1" applyBorder="1" applyAlignment="1" applyProtection="1">
      <alignment horizontal="center"/>
      <protection hidden="1"/>
    </xf>
    <xf numFmtId="1" fontId="35" fillId="13" borderId="48" xfId="3" applyNumberFormat="1" applyFont="1" applyFill="1" applyBorder="1" applyAlignment="1" applyProtection="1">
      <alignment horizontal="center"/>
      <protection hidden="1"/>
    </xf>
    <xf numFmtId="1" fontId="35" fillId="13" borderId="29" xfId="3" applyNumberFormat="1" applyFont="1" applyFill="1" applyBorder="1" applyAlignment="1" applyProtection="1">
      <alignment horizontal="center"/>
      <protection hidden="1"/>
    </xf>
    <xf numFmtId="1" fontId="35" fillId="0" borderId="54" xfId="3" applyNumberFormat="1" applyFont="1" applyFill="1" applyBorder="1" applyAlignment="1" applyProtection="1">
      <alignment horizontal="center"/>
      <protection hidden="1"/>
    </xf>
    <xf numFmtId="1" fontId="35" fillId="17" borderId="54" xfId="3" applyNumberFormat="1" applyFont="1" applyFill="1" applyBorder="1" applyAlignment="1" applyProtection="1">
      <alignment horizontal="center"/>
      <protection hidden="1"/>
    </xf>
    <xf numFmtId="1" fontId="35" fillId="17" borderId="17" xfId="3" applyNumberFormat="1" applyFont="1" applyFill="1" applyBorder="1" applyAlignment="1" applyProtection="1">
      <alignment horizontal="center"/>
      <protection hidden="1"/>
    </xf>
    <xf numFmtId="2" fontId="38" fillId="10" borderId="16" xfId="3" applyNumberFormat="1" applyFont="1" applyBorder="1" applyAlignment="1" applyProtection="1">
      <alignment horizontal="center"/>
      <protection hidden="1"/>
    </xf>
    <xf numFmtId="2" fontId="38" fillId="10" borderId="23" xfId="3" applyNumberFormat="1" applyFont="1" applyBorder="1" applyAlignment="1" applyProtection="1">
      <alignment horizontal="center"/>
      <protection hidden="1"/>
    </xf>
    <xf numFmtId="1" fontId="35" fillId="10" borderId="24" xfId="3" applyNumberFormat="1" applyFont="1" applyFill="1" applyBorder="1" applyAlignment="1" applyProtection="1">
      <alignment horizontal="center"/>
      <protection hidden="1"/>
    </xf>
    <xf numFmtId="1" fontId="35" fillId="0" borderId="53" xfId="3" applyNumberFormat="1" applyFont="1" applyFill="1" applyBorder="1" applyAlignment="1" applyProtection="1">
      <alignment horizontal="center"/>
      <protection hidden="1"/>
    </xf>
    <xf numFmtId="1" fontId="35" fillId="15" borderId="53" xfId="3" applyNumberFormat="1" applyFont="1" applyFill="1" applyBorder="1" applyAlignment="1" applyProtection="1">
      <alignment horizontal="center"/>
      <protection hidden="1"/>
    </xf>
    <xf numFmtId="2" fontId="35" fillId="15" borderId="23" xfId="3" applyNumberFormat="1" applyFont="1" applyFill="1" applyBorder="1" applyAlignment="1" applyProtection="1">
      <alignment horizontal="center"/>
      <protection hidden="1"/>
    </xf>
    <xf numFmtId="1" fontId="33" fillId="10" borderId="55" xfId="3" applyNumberFormat="1" applyFont="1" applyBorder="1" applyAlignment="1" applyProtection="1">
      <alignment horizontal="center"/>
      <protection hidden="1"/>
    </xf>
    <xf numFmtId="1" fontId="30" fillId="10" borderId="32" xfId="3" applyNumberFormat="1" applyFont="1" applyBorder="1" applyAlignment="1" applyProtection="1">
      <alignment horizontal="center"/>
      <protection locked="0"/>
    </xf>
    <xf numFmtId="1" fontId="40" fillId="17" borderId="32" xfId="3" applyNumberFormat="1" applyFont="1" applyFill="1" applyBorder="1" applyAlignment="1" applyProtection="1">
      <alignment horizontal="center"/>
      <protection hidden="1"/>
    </xf>
    <xf numFmtId="2" fontId="30" fillId="10" borderId="32" xfId="3" applyNumberFormat="1" applyFont="1" applyBorder="1" applyAlignment="1" applyProtection="1">
      <alignment horizontal="center"/>
      <protection locked="0"/>
    </xf>
    <xf numFmtId="2" fontId="30" fillId="13" borderId="32" xfId="3" applyNumberFormat="1" applyFont="1" applyFill="1" applyBorder="1" applyAlignment="1" applyProtection="1">
      <alignment horizontal="center"/>
      <protection locked="0"/>
    </xf>
    <xf numFmtId="1" fontId="40" fillId="13" borderId="32" xfId="3" applyNumberFormat="1" applyFont="1" applyFill="1" applyBorder="1" applyAlignment="1" applyProtection="1">
      <alignment horizontal="center"/>
      <protection hidden="1"/>
    </xf>
    <xf numFmtId="1" fontId="40" fillId="13" borderId="56" xfId="3" applyNumberFormat="1" applyFont="1" applyFill="1" applyBorder="1" applyAlignment="1" applyProtection="1">
      <alignment horizontal="center"/>
      <protection hidden="1"/>
    </xf>
    <xf numFmtId="2" fontId="33" fillId="0" borderId="41" xfId="3" applyNumberFormat="1" applyFont="1" applyFill="1" applyBorder="1" applyAlignment="1" applyProtection="1">
      <alignment horizontal="center"/>
      <protection locked="0"/>
    </xf>
    <xf numFmtId="1" fontId="33" fillId="17" borderId="42" xfId="3" applyNumberFormat="1" applyFont="1" applyFill="1" applyBorder="1" applyAlignment="1" applyProtection="1">
      <alignment horizontal="center"/>
      <protection hidden="1"/>
    </xf>
    <xf numFmtId="2" fontId="33" fillId="0" borderId="42" xfId="3" applyNumberFormat="1" applyFont="1" applyFill="1" applyBorder="1" applyAlignment="1" applyProtection="1">
      <alignment horizontal="center"/>
      <protection locked="0"/>
    </xf>
    <xf numFmtId="1" fontId="41" fillId="17" borderId="56" xfId="3" applyNumberFormat="1" applyFont="1" applyFill="1" applyBorder="1" applyAlignment="1" applyProtection="1">
      <alignment horizontal="center"/>
      <protection hidden="1"/>
    </xf>
    <xf numFmtId="2" fontId="42" fillId="10" borderId="41" xfId="3" applyNumberFormat="1" applyFont="1" applyBorder="1" applyAlignment="1" applyProtection="1">
      <alignment horizontal="center"/>
      <protection locked="0"/>
    </xf>
    <xf numFmtId="2" fontId="42" fillId="10" borderId="57" xfId="3" applyNumberFormat="1" applyFont="1" applyBorder="1" applyAlignment="1" applyProtection="1">
      <alignment horizontal="center"/>
      <protection locked="0"/>
    </xf>
    <xf numFmtId="1" fontId="41" fillId="10" borderId="58" xfId="3" applyNumberFormat="1" applyFont="1" applyFill="1" applyBorder="1" applyAlignment="1" applyProtection="1">
      <alignment horizontal="center"/>
      <protection hidden="1"/>
    </xf>
    <xf numFmtId="1" fontId="41" fillId="0" borderId="6" xfId="3" applyNumberFormat="1" applyFont="1" applyFill="1" applyBorder="1" applyAlignment="1" applyProtection="1">
      <alignment horizontal="center"/>
      <protection locked="0"/>
    </xf>
    <xf numFmtId="1" fontId="41" fillId="15" borderId="6" xfId="3" applyNumberFormat="1" applyFont="1" applyFill="1" applyBorder="1" applyAlignment="1" applyProtection="1">
      <alignment horizontal="center"/>
      <protection locked="0"/>
    </xf>
    <xf numFmtId="1" fontId="41" fillId="15" borderId="33" xfId="3" applyNumberFormat="1" applyFont="1" applyFill="1" applyBorder="1" applyAlignment="1" applyProtection="1">
      <alignment horizontal="center"/>
      <protection hidden="1"/>
    </xf>
    <xf numFmtId="1" fontId="41" fillId="10" borderId="55" xfId="3" applyNumberFormat="1" applyFont="1" applyFill="1" applyBorder="1" applyAlignment="1" applyProtection="1">
      <alignment horizontal="center"/>
      <protection hidden="1"/>
    </xf>
    <xf numFmtId="1" fontId="41" fillId="10" borderId="56" xfId="3" applyNumberFormat="1" applyFont="1" applyFill="1" applyBorder="1" applyAlignment="1" applyProtection="1">
      <alignment horizontal="center"/>
      <protection hidden="1"/>
    </xf>
    <xf numFmtId="1" fontId="34" fillId="10" borderId="59" xfId="3" applyNumberFormat="1" applyFont="1" applyFill="1" applyBorder="1" applyAlignment="1" applyProtection="1">
      <alignment horizontal="center"/>
      <protection hidden="1"/>
    </xf>
    <xf numFmtId="1" fontId="41" fillId="10" borderId="6" xfId="3" applyNumberFormat="1" applyFont="1" applyFill="1" applyBorder="1" applyAlignment="1" applyProtection="1">
      <alignment horizontal="center"/>
      <protection hidden="1"/>
    </xf>
    <xf numFmtId="1" fontId="33" fillId="10" borderId="25" xfId="3" applyNumberFormat="1" applyFont="1" applyBorder="1" applyAlignment="1" applyProtection="1">
      <alignment horizontal="center"/>
      <protection hidden="1"/>
    </xf>
    <xf numFmtId="1" fontId="30" fillId="10" borderId="26" xfId="3" applyNumberFormat="1" applyFont="1" applyBorder="1" applyAlignment="1" applyProtection="1">
      <alignment horizontal="center"/>
      <protection locked="0"/>
    </xf>
    <xf numFmtId="1" fontId="40" fillId="17" borderId="26" xfId="3" applyNumberFormat="1" applyFont="1" applyFill="1" applyBorder="1" applyAlignment="1" applyProtection="1">
      <alignment horizontal="center"/>
      <protection hidden="1"/>
    </xf>
    <xf numFmtId="2" fontId="30" fillId="10" borderId="26" xfId="3" applyNumberFormat="1" applyFont="1" applyBorder="1" applyAlignment="1" applyProtection="1">
      <alignment horizontal="center"/>
      <protection locked="0"/>
    </xf>
    <xf numFmtId="2" fontId="30" fillId="13" borderId="26" xfId="3" applyNumberFormat="1" applyFont="1" applyFill="1" applyBorder="1" applyAlignment="1" applyProtection="1">
      <alignment horizontal="center"/>
      <protection locked="0"/>
    </xf>
    <xf numFmtId="1" fontId="40" fillId="13" borderId="26" xfId="3" applyNumberFormat="1" applyFont="1" applyFill="1" applyBorder="1" applyAlignment="1" applyProtection="1">
      <alignment horizontal="center"/>
      <protection hidden="1"/>
    </xf>
    <xf numFmtId="1" fontId="40" fillId="13" borderId="60" xfId="3" applyNumberFormat="1" applyFont="1" applyFill="1" applyBorder="1" applyAlignment="1" applyProtection="1">
      <alignment horizontal="center"/>
      <protection hidden="1"/>
    </xf>
    <xf numFmtId="2" fontId="33" fillId="0" borderId="25" xfId="3" applyNumberFormat="1" applyFont="1" applyFill="1" applyBorder="1" applyAlignment="1" applyProtection="1">
      <alignment horizontal="center"/>
      <protection locked="0"/>
    </xf>
    <xf numFmtId="1" fontId="33" fillId="17" borderId="26" xfId="3" applyNumberFormat="1" applyFont="1" applyFill="1" applyBorder="1" applyAlignment="1" applyProtection="1">
      <alignment horizontal="center"/>
      <protection hidden="1"/>
    </xf>
    <xf numFmtId="2" fontId="33" fillId="0" borderId="26" xfId="3" applyNumberFormat="1" applyFont="1" applyFill="1" applyBorder="1" applyAlignment="1" applyProtection="1">
      <alignment horizontal="center"/>
      <protection locked="0"/>
    </xf>
    <xf numFmtId="1" fontId="41" fillId="17" borderId="60" xfId="3" applyNumberFormat="1" applyFont="1" applyFill="1" applyBorder="1" applyAlignment="1" applyProtection="1">
      <alignment horizontal="center"/>
      <protection hidden="1"/>
    </xf>
    <xf numFmtId="2" fontId="42" fillId="10" borderId="25" xfId="3" applyNumberFormat="1" applyFont="1" applyBorder="1" applyAlignment="1" applyProtection="1">
      <alignment horizontal="center"/>
      <protection locked="0"/>
    </xf>
    <xf numFmtId="2" fontId="42" fillId="10" borderId="61" xfId="3" applyNumberFormat="1" applyFont="1" applyBorder="1" applyAlignment="1" applyProtection="1">
      <alignment horizontal="center"/>
      <protection locked="0"/>
    </xf>
    <xf numFmtId="1" fontId="41" fillId="10" borderId="60" xfId="3" applyNumberFormat="1" applyFont="1" applyFill="1" applyBorder="1" applyAlignment="1" applyProtection="1">
      <alignment horizontal="center"/>
      <protection hidden="1"/>
    </xf>
    <xf numFmtId="1" fontId="41" fillId="0" borderId="62" xfId="3" applyNumberFormat="1" applyFont="1" applyFill="1" applyBorder="1" applyAlignment="1" applyProtection="1">
      <alignment horizontal="center"/>
      <protection locked="0"/>
    </xf>
    <xf numFmtId="1" fontId="41" fillId="15" borderId="62" xfId="3" applyNumberFormat="1" applyFont="1" applyFill="1" applyBorder="1" applyAlignment="1" applyProtection="1">
      <alignment horizontal="center"/>
      <protection locked="0"/>
    </xf>
    <xf numFmtId="1" fontId="41" fillId="15" borderId="34" xfId="3" applyNumberFormat="1" applyFont="1" applyFill="1" applyBorder="1" applyAlignment="1" applyProtection="1">
      <alignment horizontal="center"/>
      <protection hidden="1"/>
    </xf>
    <xf numFmtId="1" fontId="41" fillId="10" borderId="25" xfId="3" applyNumberFormat="1" applyFont="1" applyFill="1" applyBorder="1" applyAlignment="1" applyProtection="1">
      <alignment horizontal="center"/>
      <protection hidden="1"/>
    </xf>
    <xf numFmtId="1" fontId="34" fillId="10" borderId="63" xfId="3" applyNumberFormat="1" applyFont="1" applyFill="1" applyBorder="1" applyAlignment="1" applyProtection="1">
      <alignment horizontal="center"/>
      <protection hidden="1"/>
    </xf>
    <xf numFmtId="1" fontId="41" fillId="10" borderId="8" xfId="3" applyNumberFormat="1" applyFont="1" applyFill="1" applyBorder="1" applyAlignment="1" applyProtection="1">
      <alignment horizontal="center"/>
      <protection hidden="1"/>
    </xf>
    <xf numFmtId="1" fontId="33" fillId="10" borderId="43" xfId="3" applyNumberFormat="1" applyFont="1" applyBorder="1" applyAlignment="1" applyProtection="1">
      <alignment horizontal="center"/>
      <protection hidden="1"/>
    </xf>
    <xf numFmtId="1" fontId="30" fillId="10" borderId="44" xfId="3" applyNumberFormat="1" applyFont="1" applyBorder="1" applyAlignment="1" applyProtection="1">
      <alignment horizontal="center"/>
      <protection locked="0"/>
    </xf>
    <xf numFmtId="1" fontId="40" fillId="17" borderId="44" xfId="3" applyNumberFormat="1" applyFont="1" applyFill="1" applyBorder="1" applyAlignment="1" applyProtection="1">
      <alignment horizontal="center"/>
      <protection hidden="1"/>
    </xf>
    <xf numFmtId="2" fontId="30" fillId="10" borderId="44" xfId="3" applyNumberFormat="1" applyFont="1" applyBorder="1" applyAlignment="1" applyProtection="1">
      <alignment horizontal="center"/>
      <protection locked="0"/>
    </xf>
    <xf numFmtId="2" fontId="30" fillId="13" borderId="44" xfId="3" applyNumberFormat="1" applyFont="1" applyFill="1" applyBorder="1" applyAlignment="1" applyProtection="1">
      <alignment horizontal="center"/>
      <protection locked="0"/>
    </xf>
    <xf numFmtId="1" fontId="40" fillId="13" borderId="44" xfId="3" applyNumberFormat="1" applyFont="1" applyFill="1" applyBorder="1" applyAlignment="1" applyProtection="1">
      <alignment horizontal="center"/>
      <protection hidden="1"/>
    </xf>
    <xf numFmtId="1" fontId="40" fillId="13" borderId="64" xfId="3" applyNumberFormat="1" applyFont="1" applyFill="1" applyBorder="1" applyAlignment="1" applyProtection="1">
      <alignment horizontal="center"/>
      <protection hidden="1"/>
    </xf>
    <xf numFmtId="2" fontId="33" fillId="0" borderId="43" xfId="3" applyNumberFormat="1" applyFont="1" applyFill="1" applyBorder="1" applyAlignment="1" applyProtection="1">
      <alignment horizontal="center"/>
      <protection locked="0"/>
    </xf>
    <xf numFmtId="1" fontId="33" fillId="17" borderId="44" xfId="3" applyNumberFormat="1" applyFont="1" applyFill="1" applyBorder="1" applyAlignment="1" applyProtection="1">
      <alignment horizontal="center"/>
      <protection hidden="1"/>
    </xf>
    <xf numFmtId="2" fontId="33" fillId="0" borderId="44" xfId="3" applyNumberFormat="1" applyFont="1" applyFill="1" applyBorder="1" applyAlignment="1" applyProtection="1">
      <alignment horizontal="center"/>
      <protection locked="0"/>
    </xf>
    <xf numFmtId="1" fontId="41" fillId="17" borderId="64" xfId="3" applyNumberFormat="1" applyFont="1" applyFill="1" applyBorder="1" applyAlignment="1" applyProtection="1">
      <alignment horizontal="center"/>
      <protection hidden="1"/>
    </xf>
    <xf numFmtId="2" fontId="42" fillId="10" borderId="43" xfId="3" applyNumberFormat="1" applyFont="1" applyBorder="1" applyAlignment="1" applyProtection="1">
      <alignment horizontal="center"/>
      <protection locked="0"/>
    </xf>
    <xf numFmtId="2" fontId="42" fillId="10" borderId="65" xfId="3" applyNumberFormat="1" applyFont="1" applyBorder="1" applyAlignment="1" applyProtection="1">
      <alignment horizontal="center"/>
      <protection locked="0"/>
    </xf>
    <xf numFmtId="1" fontId="41" fillId="10" borderId="64" xfId="3" applyNumberFormat="1" applyFont="1" applyFill="1" applyBorder="1" applyAlignment="1" applyProtection="1">
      <alignment horizontal="center"/>
      <protection hidden="1"/>
    </xf>
    <xf numFmtId="1" fontId="41" fillId="0" borderId="24" xfId="3" applyNumberFormat="1" applyFont="1" applyFill="1" applyBorder="1" applyAlignment="1" applyProtection="1">
      <alignment horizontal="center"/>
      <protection locked="0"/>
    </xf>
    <xf numFmtId="1" fontId="41" fillId="15" borderId="24" xfId="3" applyNumberFormat="1" applyFont="1" applyFill="1" applyBorder="1" applyAlignment="1" applyProtection="1">
      <alignment horizontal="center"/>
      <protection locked="0"/>
    </xf>
    <xf numFmtId="1" fontId="41" fillId="15" borderId="46" xfId="3" applyNumberFormat="1" applyFont="1" applyFill="1" applyBorder="1" applyAlignment="1" applyProtection="1">
      <alignment horizontal="center"/>
      <protection hidden="1"/>
    </xf>
    <xf numFmtId="1" fontId="41" fillId="10" borderId="43" xfId="3" applyNumberFormat="1" applyFont="1" applyFill="1" applyBorder="1" applyAlignment="1" applyProtection="1">
      <alignment horizontal="center"/>
      <protection hidden="1"/>
    </xf>
    <xf numFmtId="1" fontId="34" fillId="10" borderId="66" xfId="3" applyNumberFormat="1" applyFont="1" applyFill="1" applyBorder="1" applyAlignment="1" applyProtection="1">
      <alignment horizontal="center"/>
      <protection hidden="1"/>
    </xf>
    <xf numFmtId="1" fontId="41" fillId="10" borderId="10" xfId="3" applyNumberFormat="1" applyFont="1" applyFill="1" applyBorder="1" applyAlignment="1" applyProtection="1">
      <alignment horizontal="center"/>
      <protection hidden="1"/>
    </xf>
    <xf numFmtId="2" fontId="43" fillId="10" borderId="11" xfId="3" applyNumberFormat="1" applyFont="1" applyBorder="1" applyProtection="1">
      <protection hidden="1"/>
    </xf>
    <xf numFmtId="2" fontId="44" fillId="10" borderId="19" xfId="3" applyNumberFormat="1" applyFont="1" applyBorder="1" applyProtection="1">
      <protection hidden="1"/>
    </xf>
    <xf numFmtId="2" fontId="25" fillId="10" borderId="11" xfId="3" applyNumberFormat="1" applyFont="1" applyBorder="1" applyProtection="1">
      <protection hidden="1"/>
    </xf>
    <xf numFmtId="2" fontId="25" fillId="10" borderId="19" xfId="3" applyNumberFormat="1" applyFont="1" applyBorder="1" applyProtection="1">
      <protection hidden="1"/>
    </xf>
    <xf numFmtId="2" fontId="25" fillId="10" borderId="11" xfId="3" applyNumberFormat="1" applyFont="1" applyFill="1" applyBorder="1" applyProtection="1">
      <protection hidden="1"/>
    </xf>
    <xf numFmtId="2" fontId="25" fillId="10" borderId="18" xfId="3" applyNumberFormat="1" applyFont="1" applyFill="1" applyBorder="1" applyProtection="1">
      <protection hidden="1"/>
    </xf>
    <xf numFmtId="2" fontId="25" fillId="10" borderId="19" xfId="3" applyNumberFormat="1" applyFont="1" applyFill="1" applyBorder="1" applyProtection="1">
      <protection hidden="1"/>
    </xf>
    <xf numFmtId="2" fontId="25" fillId="10" borderId="18" xfId="3" applyNumberFormat="1" applyFont="1" applyBorder="1" applyProtection="1">
      <protection hidden="1"/>
    </xf>
    <xf numFmtId="2" fontId="25" fillId="10" borderId="12" xfId="3" applyNumberFormat="1" applyFont="1" applyBorder="1" applyProtection="1">
      <protection hidden="1"/>
    </xf>
    <xf numFmtId="2" fontId="25" fillId="10" borderId="22" xfId="3" applyNumberFormat="1" applyFont="1" applyBorder="1" applyProtection="1">
      <protection hidden="1"/>
    </xf>
    <xf numFmtId="2" fontId="31" fillId="10" borderId="2" xfId="3" applyNumberFormat="1" applyFont="1" applyBorder="1" applyProtection="1">
      <protection hidden="1"/>
    </xf>
    <xf numFmtId="2" fontId="31" fillId="10" borderId="22" xfId="3" applyNumberFormat="1" applyFont="1" applyBorder="1" applyProtection="1">
      <protection hidden="1"/>
    </xf>
    <xf numFmtId="2" fontId="31" fillId="10" borderId="11" xfId="3" applyNumberFormat="1" applyFont="1" applyBorder="1" applyProtection="1">
      <protection hidden="1"/>
    </xf>
    <xf numFmtId="2" fontId="31" fillId="10" borderId="18" xfId="3" applyNumberFormat="1" applyFont="1" applyBorder="1" applyProtection="1">
      <protection hidden="1"/>
    </xf>
    <xf numFmtId="2" fontId="31" fillId="10" borderId="19" xfId="3" applyNumberFormat="1" applyFont="1" applyBorder="1" applyProtection="1">
      <protection hidden="1"/>
    </xf>
    <xf numFmtId="2" fontId="31" fillId="10" borderId="0" xfId="3" applyNumberFormat="1" applyFont="1" applyBorder="1" applyProtection="1">
      <protection hidden="1"/>
    </xf>
    <xf numFmtId="2" fontId="31" fillId="10" borderId="6" xfId="3" applyNumberFormat="1" applyFont="1" applyBorder="1" applyProtection="1">
      <protection hidden="1"/>
    </xf>
    <xf numFmtId="1" fontId="31" fillId="10" borderId="0" xfId="3" applyNumberFormat="1" applyFont="1" applyBorder="1" applyProtection="1">
      <protection hidden="1"/>
    </xf>
    <xf numFmtId="2" fontId="31" fillId="10" borderId="16" xfId="3" applyNumberFormat="1" applyFont="1" applyBorder="1" applyProtection="1">
      <protection hidden="1"/>
    </xf>
    <xf numFmtId="2" fontId="31" fillId="10" borderId="24" xfId="3" applyNumberFormat="1" applyFont="1" applyBorder="1" applyProtection="1">
      <protection hidden="1"/>
    </xf>
    <xf numFmtId="2" fontId="31" fillId="10" borderId="10" xfId="3" applyNumberFormat="1" applyFont="1" applyBorder="1" applyProtection="1">
      <protection hidden="1"/>
    </xf>
    <xf numFmtId="1" fontId="25" fillId="10" borderId="12" xfId="3" applyNumberFormat="1" applyFont="1" applyBorder="1" applyProtection="1">
      <protection hidden="1"/>
    </xf>
    <xf numFmtId="0" fontId="14" fillId="0" borderId="2" xfId="0" applyFont="1" applyBorder="1" applyProtection="1"/>
    <xf numFmtId="0" fontId="0" fillId="0" borderId="3" xfId="0" applyBorder="1" applyProtection="1"/>
    <xf numFmtId="0" fontId="0" fillId="0" borderId="3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0" xfId="0" applyProtection="1"/>
    <xf numFmtId="0" fontId="0" fillId="0" borderId="4" xfId="0" applyBorder="1" applyProtection="1"/>
    <xf numFmtId="0" fontId="0" fillId="0" borderId="0" xfId="0" applyBorder="1" applyProtection="1"/>
    <xf numFmtId="0" fontId="35" fillId="10" borderId="0" xfId="3" applyFont="1" applyBorder="1" applyProtection="1"/>
    <xf numFmtId="168" fontId="27" fillId="10" borderId="0" xfId="3" applyNumberFormat="1" applyFont="1" applyBorder="1" applyAlignment="1" applyProtection="1">
      <alignment horizontal="center"/>
    </xf>
    <xf numFmtId="0" fontId="27" fillId="10" borderId="53" xfId="3" applyFont="1" applyBorder="1" applyAlignment="1" applyProtection="1">
      <alignment horizontal="center"/>
    </xf>
    <xf numFmtId="0" fontId="27" fillId="10" borderId="0" xfId="3" applyFont="1" applyBorder="1" applyProtection="1"/>
    <xf numFmtId="0" fontId="27" fillId="10" borderId="0" xfId="3" applyFont="1" applyBorder="1" applyAlignment="1" applyProtection="1">
      <alignment horizontal="center"/>
    </xf>
    <xf numFmtId="0" fontId="35" fillId="10" borderId="2" xfId="3" applyFont="1" applyBorder="1" applyProtection="1"/>
    <xf numFmtId="0" fontId="27" fillId="10" borderId="22" xfId="3" applyFont="1" applyFill="1" applyBorder="1" applyProtection="1"/>
    <xf numFmtId="0" fontId="35" fillId="10" borderId="2" xfId="3" applyFont="1" applyBorder="1" applyAlignment="1" applyProtection="1">
      <alignment horizontal="center"/>
    </xf>
    <xf numFmtId="0" fontId="27" fillId="10" borderId="22" xfId="3" applyFont="1" applyFill="1" applyBorder="1" applyAlignment="1" applyProtection="1">
      <alignment horizontal="center"/>
    </xf>
    <xf numFmtId="0" fontId="0" fillId="10" borderId="4" xfId="0" applyFill="1" applyBorder="1" applyProtection="1"/>
    <xf numFmtId="0" fontId="27" fillId="10" borderId="53" xfId="3" applyFont="1" applyFill="1" applyBorder="1" applyProtection="1"/>
    <xf numFmtId="0" fontId="0" fillId="10" borderId="4" xfId="0" applyFill="1" applyBorder="1" applyAlignment="1" applyProtection="1">
      <alignment horizontal="center"/>
    </xf>
    <xf numFmtId="0" fontId="27" fillId="10" borderId="53" xfId="3" applyFont="1" applyFill="1" applyBorder="1" applyAlignment="1" applyProtection="1">
      <alignment horizontal="center"/>
    </xf>
    <xf numFmtId="0" fontId="27" fillId="10" borderId="25" xfId="3" applyFont="1" applyBorder="1" applyProtection="1"/>
    <xf numFmtId="1" fontId="27" fillId="10" borderId="60" xfId="3" applyNumberFormat="1" applyFont="1" applyBorder="1" applyProtection="1"/>
    <xf numFmtId="0" fontId="27" fillId="10" borderId="25" xfId="3" applyFont="1" applyBorder="1" applyAlignment="1" applyProtection="1">
      <alignment horizontal="center"/>
    </xf>
    <xf numFmtId="1" fontId="27" fillId="10" borderId="60" xfId="3" applyNumberFormat="1" applyFont="1" applyBorder="1" applyAlignment="1" applyProtection="1">
      <alignment horizontal="center"/>
    </xf>
    <xf numFmtId="0" fontId="27" fillId="10" borderId="4" xfId="3" applyFont="1" applyFill="1" applyBorder="1" applyProtection="1"/>
    <xf numFmtId="0" fontId="27" fillId="10" borderId="4" xfId="3" applyFont="1" applyFill="1" applyBorder="1" applyAlignment="1" applyProtection="1">
      <alignment horizontal="center"/>
    </xf>
    <xf numFmtId="2" fontId="27" fillId="10" borderId="60" xfId="3" applyNumberFormat="1" applyFont="1" applyBorder="1" applyProtection="1"/>
    <xf numFmtId="2" fontId="27" fillId="10" borderId="60" xfId="3" applyNumberFormat="1" applyFont="1" applyBorder="1" applyAlignment="1" applyProtection="1">
      <alignment horizontal="center"/>
    </xf>
    <xf numFmtId="0" fontId="27" fillId="10" borderId="67" xfId="3" applyFont="1" applyBorder="1" applyProtection="1"/>
    <xf numFmtId="2" fontId="27" fillId="10" borderId="68" xfId="3" applyNumberFormat="1" applyFont="1" applyBorder="1" applyProtection="1"/>
    <xf numFmtId="0" fontId="27" fillId="10" borderId="67" xfId="3" applyFont="1" applyBorder="1" applyAlignment="1" applyProtection="1">
      <alignment horizontal="center"/>
    </xf>
    <xf numFmtId="2" fontId="27" fillId="10" borderId="68" xfId="3" applyNumberFormat="1" applyFont="1" applyBorder="1" applyAlignment="1" applyProtection="1">
      <alignment horizontal="center"/>
    </xf>
    <xf numFmtId="0" fontId="27" fillId="10" borderId="2" xfId="3" applyFont="1" applyBorder="1" applyProtection="1"/>
    <xf numFmtId="0" fontId="27" fillId="10" borderId="22" xfId="3" applyFont="1" applyBorder="1" applyProtection="1"/>
    <xf numFmtId="0" fontId="27" fillId="10" borderId="2" xfId="3" applyFont="1" applyBorder="1" applyAlignment="1" applyProtection="1">
      <alignment horizontal="left"/>
    </xf>
    <xf numFmtId="0" fontId="27" fillId="10" borderId="22" xfId="3" applyFont="1" applyBorder="1" applyAlignment="1" applyProtection="1">
      <alignment horizontal="center"/>
    </xf>
    <xf numFmtId="0" fontId="0" fillId="10" borderId="16" xfId="0" applyFill="1" applyBorder="1" applyProtection="1"/>
    <xf numFmtId="0" fontId="27" fillId="10" borderId="24" xfId="3" applyFont="1" applyBorder="1" applyProtection="1"/>
    <xf numFmtId="0" fontId="0" fillId="10" borderId="16" xfId="0" applyFill="1" applyBorder="1" applyAlignment="1" applyProtection="1">
      <alignment horizontal="center"/>
    </xf>
    <xf numFmtId="0" fontId="27" fillId="10" borderId="24" xfId="3" applyFont="1" applyBorder="1" applyAlignment="1" applyProtection="1">
      <alignment horizontal="center"/>
    </xf>
    <xf numFmtId="0" fontId="27" fillId="10" borderId="16" xfId="3" applyFont="1" applyFill="1" applyBorder="1" applyProtection="1"/>
    <xf numFmtId="0" fontId="27" fillId="10" borderId="16" xfId="3" applyFont="1" applyFill="1" applyBorder="1" applyAlignment="1" applyProtection="1">
      <alignment horizontal="center"/>
    </xf>
    <xf numFmtId="0" fontId="27" fillId="10" borderId="4" xfId="3" applyFont="1" applyBorder="1" applyProtection="1"/>
    <xf numFmtId="0" fontId="27" fillId="10" borderId="53" xfId="3" applyFont="1" applyBorder="1" applyProtection="1"/>
    <xf numFmtId="0" fontId="27" fillId="10" borderId="4" xfId="3" applyFont="1" applyBorder="1" applyAlignment="1" applyProtection="1">
      <alignment horizontal="center"/>
    </xf>
    <xf numFmtId="0" fontId="27" fillId="10" borderId="16" xfId="3" applyFont="1" applyBorder="1" applyProtection="1"/>
    <xf numFmtId="0" fontId="27" fillId="10" borderId="17" xfId="3" applyFont="1" applyBorder="1" applyProtection="1"/>
    <xf numFmtId="0" fontId="27" fillId="10" borderId="17" xfId="3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20" fillId="0" borderId="11" xfId="3" applyFont="1" applyFill="1" applyBorder="1" applyAlignment="1" applyProtection="1"/>
    <xf numFmtId="0" fontId="20" fillId="0" borderId="18" xfId="3" applyFont="1" applyFill="1" applyBorder="1" applyAlignment="1" applyProtection="1">
      <alignment horizontal="center"/>
    </xf>
    <xf numFmtId="0" fontId="20" fillId="0" borderId="19" xfId="3" applyFont="1" applyFill="1" applyBorder="1" applyAlignment="1" applyProtection="1">
      <alignment horizontal="center"/>
    </xf>
    <xf numFmtId="0" fontId="21" fillId="0" borderId="50" xfId="3" applyFont="1" applyFill="1" applyBorder="1" applyProtection="1"/>
    <xf numFmtId="0" fontId="21" fillId="0" borderId="0" xfId="3" applyFont="1" applyFill="1" applyBorder="1" applyProtection="1"/>
    <xf numFmtId="0" fontId="21" fillId="0" borderId="48" xfId="3" applyFont="1" applyFill="1" applyBorder="1" applyAlignment="1" applyProtection="1">
      <alignment horizontal="center"/>
    </xf>
    <xf numFmtId="0" fontId="21" fillId="0" borderId="53" xfId="3" applyFont="1" applyFill="1" applyBorder="1" applyAlignment="1" applyProtection="1">
      <alignment horizontal="center"/>
    </xf>
    <xf numFmtId="0" fontId="45" fillId="0" borderId="41" xfId="3" applyFont="1" applyFill="1" applyBorder="1" applyAlignment="1" applyProtection="1">
      <alignment horizontal="center"/>
    </xf>
    <xf numFmtId="0" fontId="21" fillId="0" borderId="57" xfId="3" applyFont="1" applyFill="1" applyBorder="1" applyProtection="1"/>
    <xf numFmtId="0" fontId="20" fillId="0" borderId="42" xfId="3" applyFont="1" applyFill="1" applyBorder="1" applyAlignment="1" applyProtection="1">
      <alignment horizontal="center"/>
    </xf>
    <xf numFmtId="0" fontId="20" fillId="0" borderId="62" xfId="3" applyFont="1" applyFill="1" applyBorder="1" applyAlignment="1" applyProtection="1">
      <alignment horizontal="center"/>
    </xf>
    <xf numFmtId="0" fontId="21" fillId="0" borderId="41" xfId="3" applyFont="1" applyFill="1" applyBorder="1" applyProtection="1"/>
    <xf numFmtId="4" fontId="46" fillId="0" borderId="26" xfId="3" applyNumberFormat="1" applyFont="1" applyFill="1" applyBorder="1" applyAlignment="1" applyProtection="1">
      <alignment horizontal="center"/>
    </xf>
    <xf numFmtId="4" fontId="21" fillId="0" borderId="62" xfId="3" applyNumberFormat="1" applyFont="1" applyFill="1" applyBorder="1" applyAlignment="1" applyProtection="1">
      <alignment horizontal="center"/>
    </xf>
    <xf numFmtId="4" fontId="21" fillId="0" borderId="28" xfId="3" applyNumberFormat="1" applyFont="1" applyFill="1" applyBorder="1" applyAlignment="1" applyProtection="1">
      <alignment horizontal="center"/>
    </xf>
    <xf numFmtId="4" fontId="21" fillId="10" borderId="42" xfId="3" applyNumberFormat="1" applyFont="1" applyFill="1" applyBorder="1" applyAlignment="1" applyProtection="1">
      <alignment horizontal="center"/>
      <protection locked="0"/>
    </xf>
    <xf numFmtId="4" fontId="21" fillId="10" borderId="58" xfId="3" applyNumberFormat="1" applyFont="1" applyFill="1" applyBorder="1" applyAlignment="1" applyProtection="1">
      <alignment horizontal="center"/>
      <protection locked="0"/>
    </xf>
    <xf numFmtId="4" fontId="21" fillId="10" borderId="62" xfId="3" applyNumberFormat="1" applyFont="1" applyFill="1" applyBorder="1" applyAlignment="1" applyProtection="1">
      <alignment horizontal="center"/>
      <protection locked="0"/>
    </xf>
    <xf numFmtId="0" fontId="45" fillId="0" borderId="41" xfId="3" applyFont="1" applyFill="1" applyBorder="1" applyAlignment="1" applyProtection="1">
      <alignment horizontal="left"/>
    </xf>
    <xf numFmtId="4" fontId="45" fillId="0" borderId="42" xfId="3" applyNumberFormat="1" applyFont="1" applyFill="1" applyBorder="1" applyAlignment="1" applyProtection="1">
      <alignment horizontal="center"/>
    </xf>
    <xf numFmtId="4" fontId="45" fillId="0" borderId="58" xfId="3" applyNumberFormat="1" applyFont="1" applyFill="1" applyBorder="1" applyAlignment="1" applyProtection="1">
      <alignment horizontal="center"/>
    </xf>
    <xf numFmtId="4" fontId="45" fillId="0" borderId="62" xfId="3" applyNumberFormat="1" applyFont="1" applyFill="1" applyBorder="1" applyAlignment="1" applyProtection="1">
      <alignment horizontal="center"/>
    </xf>
    <xf numFmtId="171" fontId="45" fillId="0" borderId="28" xfId="3" applyNumberFormat="1" applyFont="1" applyFill="1" applyBorder="1" applyAlignment="1" applyProtection="1">
      <alignment horizontal="center"/>
    </xf>
    <xf numFmtId="171" fontId="45" fillId="0" borderId="62" xfId="3" applyNumberFormat="1" applyFont="1" applyFill="1" applyBorder="1" applyAlignment="1" applyProtection="1">
      <alignment horizontal="center"/>
    </xf>
    <xf numFmtId="0" fontId="20" fillId="0" borderId="41" xfId="3" applyFont="1" applyFill="1" applyBorder="1" applyProtection="1"/>
    <xf numFmtId="0" fontId="20" fillId="0" borderId="57" xfId="3" applyFont="1" applyFill="1" applyBorder="1" applyAlignment="1" applyProtection="1">
      <alignment horizontal="right"/>
    </xf>
    <xf numFmtId="10" fontId="45" fillId="18" borderId="28" xfId="2" applyNumberFormat="1" applyFont="1" applyFill="1" applyBorder="1" applyAlignment="1" applyProtection="1">
      <alignment horizontal="center"/>
    </xf>
    <xf numFmtId="173" fontId="45" fillId="18" borderId="62" xfId="2" applyNumberFormat="1" applyFont="1" applyFill="1" applyBorder="1" applyAlignment="1" applyProtection="1">
      <alignment horizontal="center"/>
    </xf>
    <xf numFmtId="4" fontId="21" fillId="18" borderId="42" xfId="3" applyNumberFormat="1" applyFont="1" applyFill="1" applyBorder="1" applyAlignment="1" applyProtection="1">
      <alignment horizontal="center"/>
    </xf>
    <xf numFmtId="4" fontId="21" fillId="18" borderId="58" xfId="3" applyNumberFormat="1" applyFont="1" applyFill="1" applyBorder="1" applyAlignment="1" applyProtection="1">
      <alignment horizontal="center"/>
    </xf>
    <xf numFmtId="4" fontId="21" fillId="0" borderId="42" xfId="3" applyNumberFormat="1" applyFont="1" applyFill="1" applyBorder="1" applyAlignment="1" applyProtection="1">
      <alignment horizontal="center"/>
    </xf>
    <xf numFmtId="4" fontId="21" fillId="0" borderId="58" xfId="3" applyNumberFormat="1" applyFont="1" applyFill="1" applyBorder="1" applyAlignment="1" applyProtection="1">
      <alignment horizontal="center"/>
    </xf>
    <xf numFmtId="9" fontId="45" fillId="0" borderId="28" xfId="2" applyFont="1" applyFill="1" applyBorder="1" applyAlignment="1" applyProtection="1">
      <alignment horizontal="center"/>
    </xf>
    <xf numFmtId="9" fontId="45" fillId="0" borderId="62" xfId="2" applyFont="1" applyFill="1" applyBorder="1" applyAlignment="1" applyProtection="1">
      <alignment horizontal="center"/>
    </xf>
    <xf numFmtId="0" fontId="47" fillId="0" borderId="41" xfId="3" applyFont="1" applyFill="1" applyBorder="1" applyAlignment="1" applyProtection="1">
      <alignment horizontal="center"/>
    </xf>
    <xf numFmtId="4" fontId="46" fillId="10" borderId="26" xfId="3" applyNumberFormat="1" applyFont="1" applyFill="1" applyBorder="1" applyAlignment="1" applyProtection="1">
      <alignment horizontal="center"/>
      <protection locked="0"/>
    </xf>
    <xf numFmtId="4" fontId="46" fillId="10" borderId="60" xfId="3" applyNumberFormat="1" applyFont="1" applyFill="1" applyBorder="1" applyAlignment="1" applyProtection="1">
      <alignment horizontal="center"/>
      <protection locked="0"/>
    </xf>
    <xf numFmtId="4" fontId="21" fillId="0" borderId="26" xfId="3" applyNumberFormat="1" applyFont="1" applyFill="1" applyBorder="1" applyAlignment="1" applyProtection="1">
      <alignment horizontal="center"/>
    </xf>
    <xf numFmtId="4" fontId="21" fillId="0" borderId="60" xfId="3" applyNumberFormat="1" applyFont="1" applyFill="1" applyBorder="1" applyAlignment="1" applyProtection="1">
      <alignment horizontal="center"/>
    </xf>
    <xf numFmtId="4" fontId="21" fillId="10" borderId="26" xfId="3" applyNumberFormat="1" applyFont="1" applyFill="1" applyBorder="1" applyAlignment="1" applyProtection="1">
      <alignment horizontal="center"/>
      <protection locked="0"/>
    </xf>
    <xf numFmtId="4" fontId="21" fillId="10" borderId="60" xfId="3" applyNumberFormat="1" applyFont="1" applyFill="1" applyBorder="1" applyAlignment="1" applyProtection="1">
      <alignment horizontal="center"/>
      <protection locked="0"/>
    </xf>
    <xf numFmtId="0" fontId="20" fillId="0" borderId="57" xfId="3" applyFont="1" applyFill="1" applyBorder="1" applyProtection="1"/>
    <xf numFmtId="4" fontId="20" fillId="0" borderId="26" xfId="3" applyNumberFormat="1" applyFont="1" applyFill="1" applyBorder="1" applyAlignment="1" applyProtection="1">
      <alignment horizontal="center"/>
    </xf>
    <xf numFmtId="4" fontId="20" fillId="0" borderId="60" xfId="3" applyNumberFormat="1" applyFont="1" applyFill="1" applyBorder="1" applyAlignment="1" applyProtection="1">
      <alignment horizontal="center"/>
    </xf>
    <xf numFmtId="0" fontId="0" fillId="0" borderId="16" xfId="0" applyBorder="1" applyProtection="1"/>
    <xf numFmtId="0" fontId="0" fillId="0" borderId="17" xfId="0" applyBorder="1" applyProtection="1"/>
    <xf numFmtId="0" fontId="0" fillId="0" borderId="17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" xfId="0" applyBorder="1" applyProtection="1"/>
    <xf numFmtId="0" fontId="0" fillId="0" borderId="53" xfId="0" applyBorder="1" applyAlignment="1" applyProtection="1">
      <alignment horizontal="center"/>
    </xf>
    <xf numFmtId="14" fontId="0" fillId="6" borderId="0" xfId="0" applyNumberFormat="1" applyFill="1" applyAlignment="1">
      <alignment horizontal="left"/>
    </xf>
    <xf numFmtId="165" fontId="0" fillId="6" borderId="0" xfId="0" applyNumberFormat="1" applyFont="1" applyFill="1" applyAlignment="1">
      <alignment horizontal="left"/>
    </xf>
    <xf numFmtId="0" fontId="0" fillId="6" borderId="0" xfId="0" applyFill="1" applyAlignment="1">
      <alignment horizontal="right"/>
    </xf>
    <xf numFmtId="0" fontId="48" fillId="6" borderId="69" xfId="0" applyFont="1" applyFill="1" applyBorder="1" applyAlignment="1">
      <alignment horizontal="right"/>
    </xf>
    <xf numFmtId="165" fontId="0" fillId="6" borderId="0" xfId="0" applyNumberFormat="1" applyFill="1" applyAlignment="1"/>
    <xf numFmtId="165" fontId="0" fillId="6" borderId="0" xfId="0" applyNumberFormat="1" applyFont="1" applyFill="1" applyAlignment="1"/>
    <xf numFmtId="168" fontId="17" fillId="12" borderId="18" xfId="3" applyNumberFormat="1" applyFont="1" applyFill="1" applyBorder="1" applyAlignment="1" applyProtection="1">
      <alignment horizontal="center" vertical="center"/>
      <protection hidden="1"/>
    </xf>
    <xf numFmtId="49" fontId="17" fillId="12" borderId="18" xfId="3" applyNumberFormat="1" applyFont="1" applyFill="1" applyBorder="1" applyAlignment="1" applyProtection="1">
      <alignment horizontal="center"/>
      <protection hidden="1"/>
    </xf>
    <xf numFmtId="168" fontId="17" fillId="10" borderId="18" xfId="3" applyNumberFormat="1" applyFont="1" applyFill="1" applyBorder="1" applyAlignment="1" applyProtection="1">
      <alignment horizontal="center" vertical="center"/>
      <protection hidden="1"/>
    </xf>
    <xf numFmtId="168" fontId="28" fillId="10" borderId="18" xfId="3" applyNumberFormat="1" applyFont="1" applyFill="1" applyBorder="1" applyAlignment="1" applyProtection="1">
      <alignment horizontal="center" vertical="center"/>
      <protection hidden="1"/>
    </xf>
    <xf numFmtId="49" fontId="26" fillId="10" borderId="18" xfId="3" applyNumberFormat="1" applyFont="1" applyFill="1" applyBorder="1" applyAlignment="1" applyProtection="1">
      <alignment horizontal="right"/>
      <protection hidden="1"/>
    </xf>
    <xf numFmtId="2" fontId="32" fillId="16" borderId="11" xfId="3" applyNumberFormat="1" applyFont="1" applyFill="1" applyBorder="1" applyAlignment="1" applyProtection="1">
      <alignment horizontal="center"/>
      <protection hidden="1"/>
    </xf>
    <xf numFmtId="2" fontId="34" fillId="16" borderId="11" xfId="3" applyNumberFormat="1" applyFont="1" applyFill="1" applyBorder="1" applyAlignment="1" applyProtection="1">
      <alignment horizontal="center"/>
      <protection hidden="1"/>
    </xf>
    <xf numFmtId="2" fontId="34" fillId="10" borderId="21" xfId="3" applyNumberFormat="1" applyFont="1" applyBorder="1" applyAlignment="1" applyProtection="1">
      <alignment horizontal="center"/>
      <protection hidden="1"/>
    </xf>
    <xf numFmtId="2" fontId="34" fillId="15" borderId="12" xfId="3" applyNumberFormat="1" applyFont="1" applyFill="1" applyBorder="1" applyAlignment="1" applyProtection="1">
      <alignment horizontal="center"/>
      <protection hidden="1"/>
    </xf>
    <xf numFmtId="0" fontId="35" fillId="10" borderId="21" xfId="3" applyFont="1" applyBorder="1" applyAlignment="1" applyProtection="1">
      <alignment horizontal="center"/>
      <protection hidden="1"/>
    </xf>
  </cellXfs>
  <cellStyles count="4">
    <cellStyle name="Milliers" xfId="1" builtinId="3"/>
    <cellStyle name="Normal" xfId="0" builtinId="0"/>
    <cellStyle name="Normal_Compte exploit(95)" xfId="3"/>
    <cellStyle name="Pourcentage" xfId="2" builtinId="5"/>
  </cellStyles>
  <dxfs count="6">
    <dxf>
      <numFmt numFmtId="165" formatCode="#,##0.00\ &quot;€&quot;"/>
    </dxf>
    <dxf>
      <fill>
        <patternFill>
          <bgColor theme="2" tint="-0.249977111117893"/>
        </patternFill>
      </fill>
    </dxf>
    <dxf>
      <numFmt numFmtId="19" formatCode="dd/mm/yyyy"/>
    </dxf>
    <dxf>
      <alignment horizontal="left" readingOrder="0"/>
    </dxf>
    <dxf>
      <alignment horizontal="right" readingOrder="0"/>
    </dxf>
    <dxf>
      <alignment horizontal="general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pivotSource>
    <c:name>[TABLEAU DE BORD FOURNISSEURS1.xlsm]TABLEAU DE BORD!Tableau croisé dynamique2</c:name>
    <c:fmtId val="0"/>
  </c:pivotSource>
  <c:chart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elete val="1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bar"/>
        <c:grouping val="stacked"/>
        <c:varyColors val="0"/>
        <c:ser>
          <c:idx val="1"/>
          <c:order val="1"/>
          <c:tx>
            <c:strRef>
              <c:f>'TABLEAU DE BORD'!$D$8</c:f>
              <c:strCache>
                <c:ptCount val="1"/>
                <c:pt idx="0">
                  <c:v>Dépense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'TABLEAU DE BORD'!$B$9</c:f>
              <c:strCache>
                <c:ptCount val="1"/>
                <c:pt idx="0">
                  <c:v>2016</c:v>
                </c:pt>
              </c:strCache>
            </c:strRef>
          </c:cat>
          <c:val>
            <c:numRef>
              <c:f>'TABLEAU DE BORD'!$D$9</c:f>
              <c:numCache>
                <c:formatCode>#\ ##0.00\ "€"</c:formatCode>
                <c:ptCount val="1"/>
                <c:pt idx="0">
                  <c:v>1582.5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-155334912"/>
        <c:axId val="-155334368"/>
      </c:barChart>
      <c:lineChart>
        <c:grouping val="standard"/>
        <c:varyColors val="0"/>
        <c:ser>
          <c:idx val="0"/>
          <c:order val="0"/>
          <c:tx>
            <c:strRef>
              <c:f>'TABLEAU DE BORD'!$C$8</c:f>
              <c:strCache>
                <c:ptCount val="1"/>
                <c:pt idx="0">
                  <c:v>Jusqu'au</c:v>
                </c:pt>
              </c:strCache>
            </c:strRef>
          </c:tx>
          <c:marker>
            <c:symbol val="none"/>
          </c:marker>
          <c:cat>
            <c:strRef>
              <c:f>'TABLEAU DE BORD'!$B$9</c:f>
              <c:strCache>
                <c:ptCount val="1"/>
                <c:pt idx="0">
                  <c:v>2016</c:v>
                </c:pt>
              </c:strCache>
            </c:strRef>
          </c:cat>
          <c:val>
            <c:numRef>
              <c:f>'TABLEAU DE BORD'!$C$9</c:f>
              <c:numCache>
                <c:formatCode>m/d/yyyy</c:formatCode>
                <c:ptCount val="1"/>
                <c:pt idx="0">
                  <c:v>42594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44872064"/>
        <c:axId val="-44873696"/>
      </c:lineChart>
      <c:catAx>
        <c:axId val="-155334912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-155334368"/>
        <c:crosses val="autoZero"/>
        <c:auto val="1"/>
        <c:lblAlgn val="ctr"/>
        <c:lblOffset val="100"/>
        <c:noMultiLvlLbl val="0"/>
      </c:catAx>
      <c:valAx>
        <c:axId val="-155334368"/>
        <c:scaling>
          <c:orientation val="minMax"/>
        </c:scaling>
        <c:delete val="1"/>
        <c:axPos val="b"/>
        <c:numFmt formatCode="#\ ##0.00\ &quot;€&quot;" sourceLinked="1"/>
        <c:majorTickMark val="none"/>
        <c:minorTickMark val="none"/>
        <c:tickLblPos val="nextTo"/>
        <c:crossAx val="-155334912"/>
        <c:crosses val="autoZero"/>
        <c:crossBetween val="between"/>
      </c:valAx>
      <c:valAx>
        <c:axId val="-44873696"/>
        <c:scaling>
          <c:orientation val="minMax"/>
        </c:scaling>
        <c:delete val="1"/>
        <c:axPos val="r"/>
        <c:numFmt formatCode="m/d/yyyy" sourceLinked="1"/>
        <c:majorTickMark val="out"/>
        <c:minorTickMark val="none"/>
        <c:tickLblPos val="nextTo"/>
        <c:crossAx val="-44872064"/>
        <c:crosses val="max"/>
        <c:crossBetween val="between"/>
      </c:valAx>
      <c:catAx>
        <c:axId val="-448720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44873696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31994621165712922"/>
          <c:y val="0.22666196576174247"/>
          <c:w val="0.198184543820068"/>
          <c:h val="0.1622509499745367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361949</xdr:colOff>
      <xdr:row>2</xdr:row>
      <xdr:rowOff>76200</xdr:rowOff>
    </xdr:from>
    <xdr:to>
      <xdr:col>8</xdr:col>
      <xdr:colOff>295274</xdr:colOff>
      <xdr:row>12</xdr:row>
      <xdr:rowOff>57150</xdr:rowOff>
    </xdr:to>
    <xdr:sp macro="[0]!saisiedepensesfournisseurs" textlink="">
      <xdr:nvSpPr>
        <xdr:cNvPr id="4" name="Chevron 3"/>
        <xdr:cNvSpPr/>
      </xdr:nvSpPr>
      <xdr:spPr>
        <a:xfrm>
          <a:off x="361949" y="457200"/>
          <a:ext cx="4810125" cy="1885950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SAISIE DES DEPENSES FOURNISSEURS </a:t>
          </a:r>
        </a:p>
        <a:p>
          <a:pPr algn="ctr"/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209550</xdr:colOff>
      <xdr:row>2</xdr:row>
      <xdr:rowOff>57150</xdr:rowOff>
    </xdr:from>
    <xdr:to>
      <xdr:col>15</xdr:col>
      <xdr:colOff>142875</xdr:colOff>
      <xdr:row>12</xdr:row>
      <xdr:rowOff>38100</xdr:rowOff>
    </xdr:to>
    <xdr:sp macro="[0]!tableaudebord" textlink="">
      <xdr:nvSpPr>
        <xdr:cNvPr id="6" name="Chevron 5"/>
        <xdr:cNvSpPr/>
      </xdr:nvSpPr>
      <xdr:spPr>
        <a:xfrm>
          <a:off x="4476750" y="438150"/>
          <a:ext cx="4810125" cy="1885950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0</xdr:col>
      <xdr:colOff>371475</xdr:colOff>
      <xdr:row>14</xdr:row>
      <xdr:rowOff>0</xdr:rowOff>
    </xdr:from>
    <xdr:to>
      <xdr:col>8</xdr:col>
      <xdr:colOff>304800</xdr:colOff>
      <xdr:row>23</xdr:row>
      <xdr:rowOff>171450</xdr:rowOff>
    </xdr:to>
    <xdr:sp macro="[0]!Donnees" textlink="">
      <xdr:nvSpPr>
        <xdr:cNvPr id="5" name="Chevron 4"/>
        <xdr:cNvSpPr/>
      </xdr:nvSpPr>
      <xdr:spPr>
        <a:xfrm>
          <a:off x="371475" y="2667000"/>
          <a:ext cx="4810125" cy="1885950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800" b="1">
            <a:solidFill>
              <a:schemeClr val="bg1"/>
            </a:solidFill>
          </a:endParaRPr>
        </a:p>
        <a:p>
          <a:pPr algn="ctr"/>
          <a:r>
            <a:rPr lang="fr-FR" sz="2800" b="1">
              <a:solidFill>
                <a:schemeClr val="bg1"/>
              </a:solidFill>
            </a:rPr>
            <a:t>DONNEES</a:t>
          </a:r>
        </a:p>
      </xdr:txBody>
    </xdr:sp>
    <xdr:clientData/>
  </xdr:twoCellAnchor>
  <xdr:twoCellAnchor>
    <xdr:from>
      <xdr:col>7</xdr:col>
      <xdr:colOff>200025</xdr:colOff>
      <xdr:row>13</xdr:row>
      <xdr:rowOff>133350</xdr:rowOff>
    </xdr:from>
    <xdr:to>
      <xdr:col>15</xdr:col>
      <xdr:colOff>133350</xdr:colOff>
      <xdr:row>23</xdr:row>
      <xdr:rowOff>114300</xdr:rowOff>
    </xdr:to>
    <xdr:sp macro="[0]!references" textlink="">
      <xdr:nvSpPr>
        <xdr:cNvPr id="7" name="Chevron 6"/>
        <xdr:cNvSpPr/>
      </xdr:nvSpPr>
      <xdr:spPr>
        <a:xfrm>
          <a:off x="4467225" y="2609850"/>
          <a:ext cx="4810125" cy="1885950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REFERENCES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57150</xdr:rowOff>
    </xdr:from>
    <xdr:to>
      <xdr:col>10</xdr:col>
      <xdr:colOff>476250</xdr:colOff>
      <xdr:row>3</xdr:row>
      <xdr:rowOff>47625</xdr:rowOff>
    </xdr:to>
    <xdr:sp macro="" textlink="">
      <xdr:nvSpPr>
        <xdr:cNvPr id="2" name="Arrondir un rectangle avec un coin diagonal 1"/>
        <xdr:cNvSpPr/>
      </xdr:nvSpPr>
      <xdr:spPr>
        <a:xfrm>
          <a:off x="466725" y="57150"/>
          <a:ext cx="8439150" cy="561975"/>
        </a:xfrm>
        <a:prstGeom prst="round2Diag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/>
            <a:t>TABLEAU DE BORD DES ACHATS FOURNISSEURS </a:t>
          </a:r>
        </a:p>
      </xdr:txBody>
    </xdr:sp>
    <xdr:clientData/>
  </xdr:twoCellAnchor>
  <xdr:twoCellAnchor>
    <xdr:from>
      <xdr:col>11</xdr:col>
      <xdr:colOff>9525</xdr:colOff>
      <xdr:row>1</xdr:row>
      <xdr:rowOff>47625</xdr:rowOff>
    </xdr:from>
    <xdr:to>
      <xdr:col>12</xdr:col>
      <xdr:colOff>38099</xdr:colOff>
      <xdr:row>3</xdr:row>
      <xdr:rowOff>85725</xdr:rowOff>
    </xdr:to>
    <xdr:sp macro="[0]!retour" textlink="">
      <xdr:nvSpPr>
        <xdr:cNvPr id="3" name="Rectangle à coins arrondis 2"/>
        <xdr:cNvSpPr/>
      </xdr:nvSpPr>
      <xdr:spPr>
        <a:xfrm>
          <a:off x="8391525" y="238125"/>
          <a:ext cx="790574" cy="4191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solidFill>
                <a:schemeClr val="bg1"/>
              </a:solidFill>
            </a:rPr>
            <a:t>Retour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509587</xdr:colOff>
      <xdr:row>3</xdr:row>
      <xdr:rowOff>171450</xdr:rowOff>
    </xdr:from>
    <xdr:to>
      <xdr:col>10</xdr:col>
      <xdr:colOff>509587</xdr:colOff>
      <xdr:row>17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95250</xdr:rowOff>
    </xdr:from>
    <xdr:to>
      <xdr:col>4</xdr:col>
      <xdr:colOff>28575</xdr:colOff>
      <xdr:row>6</xdr:row>
      <xdr:rowOff>0</xdr:rowOff>
    </xdr:to>
    <xdr:sp macro="" textlink="">
      <xdr:nvSpPr>
        <xdr:cNvPr id="5" name="Arrondir un rectangle avec un coin du même côté 4"/>
        <xdr:cNvSpPr/>
      </xdr:nvSpPr>
      <xdr:spPr>
        <a:xfrm>
          <a:off x="1200150" y="476250"/>
          <a:ext cx="5286375" cy="666750"/>
        </a:xfrm>
        <a:prstGeom prst="round2Same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SAISIE</a:t>
          </a:r>
          <a:r>
            <a:rPr lang="fr-FR" sz="2400" b="1" baseline="0"/>
            <a:t> DES ACHATS FOURNISSEURS </a:t>
          </a:r>
          <a:endParaRPr lang="fr-FR" sz="2400" b="1"/>
        </a:p>
      </xdr:txBody>
    </xdr:sp>
    <xdr:clientData/>
  </xdr:twoCellAnchor>
  <xdr:twoCellAnchor>
    <xdr:from>
      <xdr:col>4</xdr:col>
      <xdr:colOff>342899</xdr:colOff>
      <xdr:row>6</xdr:row>
      <xdr:rowOff>180975</xdr:rowOff>
    </xdr:from>
    <xdr:to>
      <xdr:col>6</xdr:col>
      <xdr:colOff>9524</xdr:colOff>
      <xdr:row>22</xdr:row>
      <xdr:rowOff>19050</xdr:rowOff>
    </xdr:to>
    <xdr:sp macro="" textlink="">
      <xdr:nvSpPr>
        <xdr:cNvPr id="6" name="Rogner et arrondir un rectangle à un seul coin 5"/>
        <xdr:cNvSpPr/>
      </xdr:nvSpPr>
      <xdr:spPr>
        <a:xfrm>
          <a:off x="6800849" y="1323975"/>
          <a:ext cx="1190625" cy="2524125"/>
        </a:xfrm>
        <a:prstGeom prst="snip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466726</xdr:colOff>
      <xdr:row>8</xdr:row>
      <xdr:rowOff>95250</xdr:rowOff>
    </xdr:from>
    <xdr:to>
      <xdr:col>5</xdr:col>
      <xdr:colOff>657226</xdr:colOff>
      <xdr:row>10</xdr:row>
      <xdr:rowOff>219075</xdr:rowOff>
    </xdr:to>
    <xdr:sp macro="[0]!NouvellesaisieDonnees" textlink="">
      <xdr:nvSpPr>
        <xdr:cNvPr id="7" name="Rectangle à coins arrondis 6"/>
        <xdr:cNvSpPr/>
      </xdr:nvSpPr>
      <xdr:spPr>
        <a:xfrm>
          <a:off x="6924676" y="1752600"/>
          <a:ext cx="952500" cy="5334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</a:rPr>
            <a:t>Nouveau</a:t>
          </a:r>
          <a:r>
            <a:rPr lang="fr-FR" sz="1400" b="1" i="1" baseline="0">
              <a:solidFill>
                <a:schemeClr val="bg1"/>
              </a:solidFill>
            </a:rPr>
            <a:t>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485774</xdr:colOff>
      <xdr:row>11</xdr:row>
      <xdr:rowOff>66675</xdr:rowOff>
    </xdr:from>
    <xdr:to>
      <xdr:col>5</xdr:col>
      <xdr:colOff>676274</xdr:colOff>
      <xdr:row>13</xdr:row>
      <xdr:rowOff>190500</xdr:rowOff>
    </xdr:to>
    <xdr:sp macro="[0]!saisieformulaire" textlink="">
      <xdr:nvSpPr>
        <xdr:cNvPr id="8" name="Rectangle à coins arrondis 7"/>
        <xdr:cNvSpPr/>
      </xdr:nvSpPr>
      <xdr:spPr>
        <a:xfrm>
          <a:off x="6943724" y="2447925"/>
          <a:ext cx="952500" cy="5334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200" b="1" i="1"/>
        </a:p>
        <a:p>
          <a:pPr algn="l"/>
          <a:r>
            <a:rPr lang="fr-FR" sz="1200" b="1" i="1">
              <a:solidFill>
                <a:schemeClr val="bg1"/>
              </a:solidFill>
            </a:rPr>
            <a:t>Enregistrer</a:t>
          </a:r>
        </a:p>
      </xdr:txBody>
    </xdr:sp>
    <xdr:clientData/>
  </xdr:twoCellAnchor>
  <xdr:twoCellAnchor>
    <xdr:from>
      <xdr:col>4</xdr:col>
      <xdr:colOff>495299</xdr:colOff>
      <xdr:row>14</xdr:row>
      <xdr:rowOff>19050</xdr:rowOff>
    </xdr:from>
    <xdr:to>
      <xdr:col>5</xdr:col>
      <xdr:colOff>685799</xdr:colOff>
      <xdr:row>21</xdr:row>
      <xdr:rowOff>142875</xdr:rowOff>
    </xdr:to>
    <xdr:sp macro="[0]!retour" textlink="">
      <xdr:nvSpPr>
        <xdr:cNvPr id="10" name="Rectangle à coins arrondis 9"/>
        <xdr:cNvSpPr/>
      </xdr:nvSpPr>
      <xdr:spPr>
        <a:xfrm>
          <a:off x="6953249" y="3124200"/>
          <a:ext cx="952500" cy="5334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solidFill>
                <a:schemeClr val="bg1"/>
              </a:solidFill>
            </a:rPr>
            <a:t>Retour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0</xdr:colOff>
      <xdr:row>2</xdr:row>
      <xdr:rowOff>66675</xdr:rowOff>
    </xdr:to>
    <xdr:sp macro="[0]!retour" textlink="">
      <xdr:nvSpPr>
        <xdr:cNvPr id="3" name="Rectangle à coins arrondis 2"/>
        <xdr:cNvSpPr/>
      </xdr:nvSpPr>
      <xdr:spPr>
        <a:xfrm>
          <a:off x="8610600" y="0"/>
          <a:ext cx="762000" cy="257175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solidFill>
                <a:schemeClr val="bg1"/>
              </a:solidFill>
            </a:rPr>
            <a:t>Retour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38100</xdr:rowOff>
    </xdr:from>
    <xdr:to>
      <xdr:col>3</xdr:col>
      <xdr:colOff>9524</xdr:colOff>
      <xdr:row>1</xdr:row>
      <xdr:rowOff>76200</xdr:rowOff>
    </xdr:to>
    <xdr:sp macro="[0]!retour" textlink="">
      <xdr:nvSpPr>
        <xdr:cNvPr id="8" name="Rectangle à coins arrondis 7"/>
        <xdr:cNvSpPr/>
      </xdr:nvSpPr>
      <xdr:spPr>
        <a:xfrm>
          <a:off x="2609850" y="38100"/>
          <a:ext cx="790574" cy="419100"/>
        </a:xfrm>
        <a:prstGeom prst="roundRect">
          <a:avLst/>
        </a:prstGeom>
        <a:solidFill>
          <a:srgbClr val="92D05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solidFill>
                <a:schemeClr val="bg1"/>
              </a:solidFill>
            </a:rPr>
            <a:t>Retour </a:t>
          </a:r>
          <a:endParaRPr lang="fr-FR" sz="1400" b="1" i="1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GESTION%20RESTAUR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HA REST"/>
      <sheetName val="CA HT REST.BAR"/>
      <sheetName val="RECAP CA et CALCUL CONSO"/>
      <sheetName val="Feuil1"/>
    </sheetNames>
    <sheetDataSet>
      <sheetData sheetId="0">
        <row r="8">
          <cell r="C8" t="str">
            <v>ANNEE 2016</v>
          </cell>
        </row>
        <row r="10">
          <cell r="C10">
            <v>0</v>
          </cell>
        </row>
        <row r="16">
          <cell r="C16">
            <v>12</v>
          </cell>
        </row>
        <row r="17">
          <cell r="C17">
            <v>5.8</v>
          </cell>
        </row>
      </sheetData>
      <sheetData sheetId="1">
        <row r="23">
          <cell r="Q23">
            <v>500</v>
          </cell>
          <cell r="AH23">
            <v>500</v>
          </cell>
        </row>
        <row r="28">
          <cell r="Q28">
            <v>0</v>
          </cell>
          <cell r="AH28">
            <v>0</v>
          </cell>
        </row>
        <row r="29">
          <cell r="Q29">
            <v>0</v>
          </cell>
          <cell r="AH29">
            <v>0</v>
          </cell>
        </row>
        <row r="30">
          <cell r="Q30">
            <v>0</v>
          </cell>
          <cell r="AH30">
            <v>0</v>
          </cell>
        </row>
      </sheetData>
      <sheetData sheetId="2">
        <row r="24">
          <cell r="U24">
            <v>0</v>
          </cell>
          <cell r="Y24">
            <v>210</v>
          </cell>
        </row>
        <row r="42">
          <cell r="C42">
            <v>100</v>
          </cell>
          <cell r="E42">
            <v>350</v>
          </cell>
          <cell r="G42">
            <v>350</v>
          </cell>
          <cell r="I42">
            <v>0</v>
          </cell>
          <cell r="K42">
            <v>0</v>
          </cell>
          <cell r="M42">
            <v>23.2</v>
          </cell>
          <cell r="O42">
            <v>23.2</v>
          </cell>
          <cell r="R42">
            <v>24</v>
          </cell>
          <cell r="S42">
            <v>0</v>
          </cell>
        </row>
        <row r="43">
          <cell r="C43">
            <v>100</v>
          </cell>
          <cell r="E43">
            <v>350</v>
          </cell>
          <cell r="G43">
            <v>350</v>
          </cell>
          <cell r="I43">
            <v>0</v>
          </cell>
          <cell r="K43">
            <v>0</v>
          </cell>
          <cell r="M43">
            <v>23.2</v>
          </cell>
          <cell r="O43">
            <v>23.2</v>
          </cell>
          <cell r="R43">
            <v>24</v>
          </cell>
          <cell r="S43">
            <v>0</v>
          </cell>
          <cell r="U43">
            <v>0</v>
          </cell>
          <cell r="Y43">
            <v>210</v>
          </cell>
        </row>
      </sheetData>
      <sheetData sheetId="3">
        <row r="25">
          <cell r="E25">
            <v>870.40000000000009</v>
          </cell>
        </row>
      </sheetData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AU%20DE%20BORD%20FOURNISSEURS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598.723062152778" createdVersion="4" refreshedVersion="4" minRefreshableVersion="3" recordCount="7">
  <cacheSource type="worksheet">
    <worksheetSource ref="A1:F8" sheet="DONNEES" r:id="rId2"/>
  </cacheSource>
  <cacheFields count="6">
    <cacheField name="FOURNISSEUR" numFmtId="0">
      <sharedItems count="3">
        <s v="DAVIGEL "/>
        <s v="TRANSGOURMET"/>
        <s v="PASSION FROID "/>
      </sharedItems>
    </cacheField>
    <cacheField name="DATE" numFmtId="14">
      <sharedItems containsSemiMixedTypes="0" containsNonDate="0" containsDate="1" containsString="0" minDate="2016-01-12T00:00:00" maxDate="2016-08-13T00:00:00" count="5">
        <d v="2016-07-12T00:00:00"/>
        <d v="2016-04-20T00:00:00"/>
        <d v="2016-08-12T00:00:00"/>
        <d v="2016-04-12T00:00:00"/>
        <d v="2016-01-12T00:00:00"/>
      </sharedItems>
      <fieldGroup base="1">
        <rangePr groupBy="years" startDate="2016-01-12T00:00:00" endDate="2016-08-13T00:00:00"/>
        <groupItems count="3">
          <s v="&lt;12/01/2016"/>
          <s v="2016"/>
          <s v="&gt;13/08/2016"/>
        </groupItems>
      </fieldGroup>
    </cacheField>
    <cacheField name="AFFECTATION" numFmtId="0">
      <sharedItems count="2">
        <s v="ALIMENTAIRE"/>
        <s v="BOISSONS SANS ALCOOL"/>
      </sharedItems>
    </cacheField>
    <cacheField name="MONTANT" numFmtId="164">
      <sharedItems containsSemiMixedTypes="0" containsString="0" containsNumber="1" containsInteger="1" minValue="100" maxValue="400"/>
    </cacheField>
    <cacheField name="TVA" numFmtId="0">
      <sharedItems containsSemiMixedTypes="0" containsString="0" containsNumber="1" minValue="5.5E-2" maxValue="5.5E-2"/>
    </cacheField>
    <cacheField name="TTC" numFmtId="164">
      <sharedItems containsSemiMixedTypes="0" containsString="0" containsNumber="1" minValue="105.5" maxValue="4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n v="400"/>
    <n v="5.5E-2"/>
    <n v="422"/>
  </r>
  <r>
    <x v="1"/>
    <x v="1"/>
    <x v="0"/>
    <n v="200"/>
    <n v="5.5E-2"/>
    <n v="211"/>
  </r>
  <r>
    <x v="1"/>
    <x v="2"/>
    <x v="1"/>
    <n v="100"/>
    <n v="5.5E-2"/>
    <n v="105.5"/>
  </r>
  <r>
    <x v="1"/>
    <x v="3"/>
    <x v="0"/>
    <n v="200"/>
    <n v="5.5E-2"/>
    <n v="211"/>
  </r>
  <r>
    <x v="2"/>
    <x v="4"/>
    <x v="0"/>
    <n v="200"/>
    <n v="5.5E-2"/>
    <n v="211"/>
  </r>
  <r>
    <x v="2"/>
    <x v="4"/>
    <x v="0"/>
    <n v="200"/>
    <n v="5.5E-2"/>
    <n v="211"/>
  </r>
  <r>
    <x v="2"/>
    <x v="4"/>
    <x v="0"/>
    <n v="200"/>
    <n v="5.5E-2"/>
    <n v="2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showDrill="0" useAutoFormatting="1" rowGrandTotals="0" colGrandTotals="0" itemPrintTitles="1" createdVersion="4" indent="0" outline="1" outlineData="1" multipleFieldFilters="0" chartFormat="12" rowHeaderCaption="Année">
  <location ref="B8:D9" firstHeaderRow="0" firstDataRow="1" firstDataCol="1" rowPageCount="2" colPageCount="1"/>
  <pivotFields count="6">
    <pivotField axis="axisPage" showAll="0">
      <items count="4">
        <item x="2"/>
        <item x="1"/>
        <item x="0"/>
        <item t="default"/>
      </items>
    </pivotField>
    <pivotField axis="axisRow" dataField="1" numFmtId="14" showAll="0">
      <items count="4">
        <item x="0"/>
        <item x="1"/>
        <item x="2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numFmtId="164" showAll="0"/>
    <pivotField showAll="0"/>
    <pivotField dataField="1" numFmtId="164" showAll="0"/>
  </pivotFields>
  <rowFields count="1">
    <field x="1"/>
  </rowFields>
  <rowItems count="1">
    <i>
      <x v="1"/>
    </i>
  </rowItems>
  <colFields count="1">
    <field x="-2"/>
  </colFields>
  <colItems count="2">
    <i>
      <x/>
    </i>
    <i i="1">
      <x v="1"/>
    </i>
  </colItems>
  <pageFields count="2">
    <pageField fld="0" hier="-1"/>
    <pageField fld="2" hier="-1"/>
  </pageFields>
  <dataFields count="2">
    <dataField name="Jusqu'au" fld="1" subtotal="max" baseField="1" baseItem="0" numFmtId="14"/>
    <dataField name="Dépense" fld="5" baseField="0" baseItem="0" numFmtId="165"/>
  </dataFields>
  <formats count="6">
    <format dxfId="0">
      <pivotArea outline="0" collapsedLevelsAreSubtotals="1" fieldPosition="0"/>
    </format>
    <format dxfId="1">
      <pivotArea type="all" dataOnly="0" outline="0" fieldPosition="0"/>
    </format>
    <format dxfId="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2" id="{C92EBF00-5FC4-45F8-89A4-EFC55AC9BEA7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1"/>
                  </reference>
                </references>
              </pivotArea>
            </x14:pivotAreas>
          </x14:conditionalFormat>
        </x14:conditionalFormats>
      </x14:pivotTableDefinition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" sqref="C1"/>
    </sheetView>
  </sheetViews>
  <sheetFormatPr baseColWidth="10" defaultColWidth="9.140625" defaultRowHeight="15" x14ac:dyDescent="0.25"/>
  <cols>
    <col min="1" max="16384" width="9.140625" style="13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12"/>
  <sheetViews>
    <sheetView tabSelected="1" workbookViewId="0">
      <selection activeCell="B5" sqref="B5"/>
    </sheetView>
  </sheetViews>
  <sheetFormatPr baseColWidth="10" defaultRowHeight="15" x14ac:dyDescent="0.25"/>
  <cols>
    <col min="1" max="1" width="11.42578125" style="21"/>
    <col min="2" max="2" width="13.28515625" style="21" customWidth="1"/>
    <col min="3" max="3" width="12.140625" style="21" customWidth="1"/>
    <col min="4" max="4" width="14" style="21" customWidth="1"/>
    <col min="5" max="5" width="18.140625" style="21" customWidth="1"/>
    <col min="6" max="16384" width="11.42578125" style="21"/>
  </cols>
  <sheetData>
    <row r="4" spans="2:4" ht="15.75" thickBot="1" x14ac:dyDescent="0.3"/>
    <row r="5" spans="2:4" x14ac:dyDescent="0.25">
      <c r="B5" s="21" t="s">
        <v>0</v>
      </c>
      <c r="C5" s="21" t="s">
        <v>180</v>
      </c>
      <c r="D5" s="433" t="s">
        <v>185</v>
      </c>
    </row>
    <row r="6" spans="2:4" x14ac:dyDescent="0.25">
      <c r="B6" s="21" t="s">
        <v>30</v>
      </c>
      <c r="C6" s="21" t="s">
        <v>180</v>
      </c>
      <c r="D6" s="435">
        <f>'[1]RECAP CA et CALCUL CONSO'!$E$25*MONTH(C9)</f>
        <v>6963.2000000000007</v>
      </c>
    </row>
    <row r="8" spans="2:4" x14ac:dyDescent="0.25">
      <c r="B8" s="21" t="s">
        <v>183</v>
      </c>
      <c r="C8" s="21" t="s">
        <v>184</v>
      </c>
      <c r="D8" s="432" t="s">
        <v>182</v>
      </c>
    </row>
    <row r="9" spans="2:4" x14ac:dyDescent="0.25">
      <c r="B9" s="430" t="s">
        <v>181</v>
      </c>
      <c r="C9" s="430">
        <v>42594</v>
      </c>
      <c r="D9" s="434">
        <v>1582.5</v>
      </c>
    </row>
    <row r="12" spans="2:4" x14ac:dyDescent="0.25">
      <c r="D12" s="431"/>
    </row>
  </sheetData>
  <pageMargins left="0.7" right="0.7" top="0.75" bottom="0.75" header="0.3" footer="0.3"/>
  <pageSetup paperSize="9" orientation="landscape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2" id="{C92EBF00-5FC4-45F8-89A4-EFC55AC9BEA7}">
            <x14:iconSet iconSet="3TrafficLights2" custom="1">
              <x14:cfvo type="percent">
                <xm:f>0</xm:f>
              </x14:cfvo>
              <x14:cfvo type="formula">
                <xm:f>$D$6*90%</xm:f>
              </x14:cfvo>
              <x14:cfvo type="formula">
                <xm:f>$D$6</xm:f>
              </x14:cfvo>
              <x14:cfIcon iconSet="3TrafficLights2" iconId="2"/>
              <x14:cfIcon iconSet="3TrafficLights2" iconId="1"/>
              <x14:cfIcon iconSet="3TrafficLights2" iconId="0"/>
            </x14:iconSet>
          </x14:cfRule>
          <xm:sqref>D9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7:D27"/>
  <sheetViews>
    <sheetView zoomScale="70" zoomScaleNormal="70" workbookViewId="0">
      <selection activeCell="D8" sqref="D8"/>
    </sheetView>
  </sheetViews>
  <sheetFormatPr baseColWidth="10" defaultRowHeight="15" x14ac:dyDescent="0.25"/>
  <cols>
    <col min="1" max="1" width="9.28515625" style="3" customWidth="1"/>
    <col min="2" max="2" width="8.7109375" style="3" customWidth="1"/>
    <col min="3" max="3" width="35.28515625" style="3" customWidth="1"/>
    <col min="4" max="4" width="43.5703125" style="3" customWidth="1"/>
    <col min="5" max="16384" width="11.42578125" style="3"/>
  </cols>
  <sheetData>
    <row r="7" spans="3:4" ht="15.75" thickBot="1" x14ac:dyDescent="0.3"/>
    <row r="8" spans="3:4" ht="24.95" customHeight="1" thickBot="1" x14ac:dyDescent="0.45">
      <c r="C8" s="4" t="s">
        <v>12</v>
      </c>
      <c r="D8" s="11" t="s">
        <v>4</v>
      </c>
    </row>
    <row r="9" spans="3:4" ht="15.75" x14ac:dyDescent="0.25">
      <c r="C9" s="6"/>
    </row>
    <row r="10" spans="3:4" ht="16.5" thickBot="1" x14ac:dyDescent="0.3">
      <c r="C10" s="6"/>
    </row>
    <row r="11" spans="3:4" ht="24.95" customHeight="1" thickBot="1" x14ac:dyDescent="0.4">
      <c r="C11" s="5" t="s">
        <v>13</v>
      </c>
      <c r="D11" s="10">
        <v>42564</v>
      </c>
    </row>
    <row r="12" spans="3:4" ht="15.75" x14ac:dyDescent="0.25">
      <c r="C12" s="6"/>
    </row>
    <row r="13" spans="3:4" ht="16.5" thickBot="1" x14ac:dyDescent="0.3">
      <c r="C13" s="6"/>
    </row>
    <row r="14" spans="3:4" ht="24.95" customHeight="1" thickBot="1" x14ac:dyDescent="0.35">
      <c r="C14" s="4" t="s">
        <v>9</v>
      </c>
      <c r="D14" s="9" t="s">
        <v>21</v>
      </c>
    </row>
    <row r="15" spans="3:4" ht="15.75" x14ac:dyDescent="0.25">
      <c r="C15" s="6"/>
    </row>
    <row r="16" spans="3:4" ht="15.75" x14ac:dyDescent="0.25">
      <c r="C16" s="6"/>
    </row>
    <row r="17" spans="3:4" ht="2.25" customHeight="1" thickBot="1" x14ac:dyDescent="0.35">
      <c r="C17" s="19"/>
      <c r="D17" s="20"/>
    </row>
    <row r="18" spans="3:4" ht="16.5" hidden="1" thickBot="1" x14ac:dyDescent="0.3">
      <c r="C18" s="6"/>
    </row>
    <row r="19" spans="3:4" ht="16.5" hidden="1" thickBot="1" x14ac:dyDescent="0.3">
      <c r="C19" s="6"/>
    </row>
    <row r="20" spans="3:4" ht="16.5" hidden="1" thickBot="1" x14ac:dyDescent="0.3">
      <c r="C20" s="6"/>
    </row>
    <row r="21" spans="3:4" ht="16.5" hidden="1" thickBot="1" x14ac:dyDescent="0.3">
      <c r="C21" s="6"/>
    </row>
    <row r="22" spans="3:4" ht="24.95" customHeight="1" thickBot="1" x14ac:dyDescent="0.4">
      <c r="C22" s="4" t="s">
        <v>32</v>
      </c>
      <c r="D22" s="12">
        <v>400</v>
      </c>
    </row>
    <row r="23" spans="3:4" ht="15.75" thickBot="1" x14ac:dyDescent="0.3"/>
    <row r="24" spans="3:4" ht="24" thickBot="1" x14ac:dyDescent="0.4">
      <c r="C24" s="4" t="s">
        <v>33</v>
      </c>
      <c r="D24" s="16">
        <v>5.5E-2</v>
      </c>
    </row>
    <row r="26" spans="3:4" ht="15.75" thickBot="1" x14ac:dyDescent="0.3"/>
    <row r="27" spans="3:4" ht="24" thickBot="1" x14ac:dyDescent="0.4">
      <c r="C27" s="4" t="s">
        <v>34</v>
      </c>
      <c r="D27" s="17">
        <f>(D22*D24)+D22</f>
        <v>422</v>
      </c>
    </row>
  </sheetData>
  <sheetProtection selectLockedCells="1"/>
  <dataValidations count="3">
    <dataValidation type="list" allowBlank="1" showInputMessage="1" showErrorMessage="1" errorTitle="Arrêt" error="choisir un fournisseur dans la liste" sqref="D8">
      <formula1>fournisseurs</formula1>
    </dataValidation>
    <dataValidation type="list" allowBlank="1" showInputMessage="1" showErrorMessage="1" errorTitle="Arrêt" error="choisir une affectation des dépenses dans la liste" sqref="D14 D17">
      <formula1>affectationdepenses</formula1>
    </dataValidation>
    <dataValidation type="list" allowBlank="1" showInputMessage="1" showErrorMessage="1" errorTitle="ERREUR" error="CHOISIR TAUX DANS LISTE DEROULANTE" sqref="D24">
      <formula1>tva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5"/>
  <sheetViews>
    <sheetView workbookViewId="0">
      <selection activeCell="J2" sqref="J2"/>
    </sheetView>
  </sheetViews>
  <sheetFormatPr baseColWidth="10" defaultRowHeight="15" x14ac:dyDescent="0.25"/>
  <cols>
    <col min="1" max="1" width="26.42578125" customWidth="1"/>
    <col min="2" max="2" width="17.42578125" customWidth="1"/>
    <col min="3" max="3" width="34.85546875" customWidth="1"/>
    <col min="4" max="4" width="16.140625" customWidth="1"/>
  </cols>
  <sheetData>
    <row r="1" spans="1:6" x14ac:dyDescent="0.25">
      <c r="A1" t="s">
        <v>0</v>
      </c>
      <c r="B1" t="s">
        <v>29</v>
      </c>
      <c r="C1" t="s">
        <v>30</v>
      </c>
      <c r="D1" t="s">
        <v>31</v>
      </c>
      <c r="E1" t="s">
        <v>35</v>
      </c>
      <c r="F1" t="s">
        <v>36</v>
      </c>
    </row>
    <row r="2" spans="1:6" x14ac:dyDescent="0.25">
      <c r="A2" t="s">
        <v>4</v>
      </c>
      <c r="B2" s="7">
        <v>42563</v>
      </c>
      <c r="C2" t="s">
        <v>21</v>
      </c>
      <c r="D2" s="18">
        <v>400</v>
      </c>
      <c r="E2">
        <v>5.5E-2</v>
      </c>
      <c r="F2" s="18">
        <v>422</v>
      </c>
    </row>
    <row r="3" spans="1:6" x14ac:dyDescent="0.25">
      <c r="A3" t="s">
        <v>1</v>
      </c>
      <c r="B3" s="7">
        <v>42480</v>
      </c>
      <c r="C3" t="s">
        <v>21</v>
      </c>
      <c r="D3" s="18">
        <v>200</v>
      </c>
      <c r="E3">
        <v>5.5E-2</v>
      </c>
      <c r="F3" s="18">
        <v>211</v>
      </c>
    </row>
    <row r="4" spans="1:6" x14ac:dyDescent="0.25">
      <c r="A4" t="s">
        <v>1</v>
      </c>
      <c r="B4" s="7">
        <v>42594</v>
      </c>
      <c r="C4" t="s">
        <v>22</v>
      </c>
      <c r="D4" s="18">
        <v>100</v>
      </c>
      <c r="E4">
        <v>5.5E-2</v>
      </c>
      <c r="F4" s="18">
        <v>105.5</v>
      </c>
    </row>
    <row r="5" spans="1:6" x14ac:dyDescent="0.25">
      <c r="A5" t="s">
        <v>1</v>
      </c>
      <c r="B5" s="7">
        <v>42472</v>
      </c>
      <c r="C5" t="s">
        <v>21</v>
      </c>
      <c r="D5" s="18">
        <v>200</v>
      </c>
      <c r="E5">
        <v>5.5E-2</v>
      </c>
      <c r="F5" s="18">
        <v>211</v>
      </c>
    </row>
    <row r="6" spans="1:6" x14ac:dyDescent="0.25">
      <c r="A6" t="s">
        <v>16</v>
      </c>
      <c r="B6" s="7">
        <v>42381</v>
      </c>
      <c r="C6" t="s">
        <v>21</v>
      </c>
      <c r="D6" s="18">
        <v>200</v>
      </c>
      <c r="E6">
        <v>5.5E-2</v>
      </c>
      <c r="F6" s="18">
        <v>211</v>
      </c>
    </row>
    <row r="7" spans="1:6" x14ac:dyDescent="0.25">
      <c r="A7" t="s">
        <v>16</v>
      </c>
      <c r="B7" s="7">
        <v>42381</v>
      </c>
      <c r="C7" t="s">
        <v>21</v>
      </c>
      <c r="D7" s="18">
        <v>200</v>
      </c>
      <c r="E7">
        <v>5.5E-2</v>
      </c>
      <c r="F7" s="18">
        <v>211</v>
      </c>
    </row>
    <row r="8" spans="1:6" x14ac:dyDescent="0.25">
      <c r="A8" t="s">
        <v>16</v>
      </c>
      <c r="B8" s="7">
        <v>42381</v>
      </c>
      <c r="C8" t="s">
        <v>21</v>
      </c>
      <c r="D8" s="18">
        <v>200</v>
      </c>
      <c r="E8">
        <v>5.5E-2</v>
      </c>
      <c r="F8" s="18">
        <v>211</v>
      </c>
    </row>
    <row r="10" spans="1:6" x14ac:dyDescent="0.25">
      <c r="B10" s="7"/>
      <c r="D10" s="8"/>
    </row>
    <row r="11" spans="1:6" x14ac:dyDescent="0.25">
      <c r="B11" s="7"/>
      <c r="D11" s="8"/>
    </row>
    <row r="12" spans="1:6" x14ac:dyDescent="0.25">
      <c r="B12" s="7"/>
      <c r="D12" s="8"/>
    </row>
    <row r="13" spans="1:6" x14ac:dyDescent="0.25">
      <c r="B13" s="7"/>
      <c r="D13" s="8"/>
    </row>
    <row r="14" spans="1:6" x14ac:dyDescent="0.25">
      <c r="B14" s="7"/>
      <c r="D14" s="8"/>
    </row>
    <row r="15" spans="1:6" x14ac:dyDescent="0.25">
      <c r="B15" s="7"/>
      <c r="D15" s="8"/>
    </row>
    <row r="16" spans="1:6" x14ac:dyDescent="0.25">
      <c r="B16" s="7"/>
      <c r="D16" s="8"/>
    </row>
    <row r="17" spans="2:4" x14ac:dyDescent="0.25">
      <c r="B17" s="7"/>
      <c r="D17" s="8"/>
    </row>
    <row r="18" spans="2:4" x14ac:dyDescent="0.25">
      <c r="B18" s="7"/>
      <c r="D18" s="8"/>
    </row>
    <row r="19" spans="2:4" x14ac:dyDescent="0.25">
      <c r="B19" s="7"/>
      <c r="D19" s="8"/>
    </row>
    <row r="20" spans="2:4" x14ac:dyDescent="0.25">
      <c r="B20" s="7"/>
      <c r="D20" s="8"/>
    </row>
    <row r="21" spans="2:4" x14ac:dyDescent="0.25">
      <c r="B21" s="7"/>
      <c r="D21" s="8"/>
    </row>
    <row r="22" spans="2:4" x14ac:dyDescent="0.25">
      <c r="B22" s="7"/>
      <c r="D22" s="8"/>
    </row>
    <row r="23" spans="2:4" x14ac:dyDescent="0.25">
      <c r="B23" s="7"/>
      <c r="D23" s="8"/>
    </row>
    <row r="24" spans="2:4" x14ac:dyDescent="0.25">
      <c r="B24" s="7"/>
      <c r="D24" s="8"/>
    </row>
    <row r="25" spans="2:4" x14ac:dyDescent="0.25">
      <c r="B25" s="7"/>
      <c r="D25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4"/>
  <sheetViews>
    <sheetView workbookViewId="0">
      <selection activeCell="C5" sqref="C5"/>
    </sheetView>
  </sheetViews>
  <sheetFormatPr baseColWidth="10" defaultRowHeight="15" x14ac:dyDescent="0.25"/>
  <cols>
    <col min="1" max="1" width="28" customWidth="1"/>
    <col min="5" max="5" width="33.140625" customWidth="1"/>
    <col min="6" max="6" width="21.28515625" customWidth="1"/>
    <col min="7" max="7" width="13" customWidth="1"/>
  </cols>
  <sheetData>
    <row r="1" spans="1:7" ht="30" customHeight="1" thickBot="1" x14ac:dyDescent="0.35">
      <c r="A1" s="1" t="s">
        <v>14</v>
      </c>
      <c r="E1" s="2" t="s">
        <v>15</v>
      </c>
      <c r="G1" s="1" t="s">
        <v>28</v>
      </c>
    </row>
    <row r="2" spans="1:7" x14ac:dyDescent="0.25">
      <c r="A2" t="s">
        <v>1</v>
      </c>
      <c r="E2" t="s">
        <v>21</v>
      </c>
      <c r="G2" s="15">
        <v>5.5E-2</v>
      </c>
    </row>
    <row r="3" spans="1:7" x14ac:dyDescent="0.25">
      <c r="A3" t="s">
        <v>16</v>
      </c>
      <c r="E3" t="s">
        <v>22</v>
      </c>
      <c r="G3" s="14">
        <v>0.1</v>
      </c>
    </row>
    <row r="4" spans="1:7" x14ac:dyDescent="0.25">
      <c r="A4" t="s">
        <v>17</v>
      </c>
      <c r="E4" t="s">
        <v>23</v>
      </c>
      <c r="G4" s="14">
        <v>0.2</v>
      </c>
    </row>
    <row r="5" spans="1:7" x14ac:dyDescent="0.25">
      <c r="A5" t="s">
        <v>2</v>
      </c>
      <c r="E5" t="s">
        <v>24</v>
      </c>
      <c r="G5" s="14"/>
    </row>
    <row r="6" spans="1:7" x14ac:dyDescent="0.25">
      <c r="A6" t="s">
        <v>3</v>
      </c>
      <c r="E6" t="s">
        <v>25</v>
      </c>
      <c r="G6" s="14"/>
    </row>
    <row r="7" spans="1:7" x14ac:dyDescent="0.25">
      <c r="A7" t="s">
        <v>4</v>
      </c>
      <c r="E7" t="s">
        <v>26</v>
      </c>
    </row>
    <row r="8" spans="1:7" x14ac:dyDescent="0.25">
      <c r="A8" t="s">
        <v>18</v>
      </c>
      <c r="E8" t="s">
        <v>10</v>
      </c>
    </row>
    <row r="9" spans="1:7" x14ac:dyDescent="0.25">
      <c r="A9" t="s">
        <v>5</v>
      </c>
      <c r="E9" t="s">
        <v>27</v>
      </c>
    </row>
    <row r="10" spans="1:7" x14ac:dyDescent="0.25">
      <c r="A10" t="s">
        <v>7</v>
      </c>
      <c r="E10" t="s">
        <v>11</v>
      </c>
    </row>
    <row r="11" spans="1:7" x14ac:dyDescent="0.25">
      <c r="A11" t="s">
        <v>19</v>
      </c>
    </row>
    <row r="12" spans="1:7" x14ac:dyDescent="0.25">
      <c r="A12" t="s">
        <v>6</v>
      </c>
    </row>
    <row r="13" spans="1:7" x14ac:dyDescent="0.25">
      <c r="A13" t="s">
        <v>8</v>
      </c>
    </row>
    <row r="14" spans="1:7" x14ac:dyDescent="0.25">
      <c r="A14" t="s">
        <v>20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32"/>
  <sheetViews>
    <sheetView workbookViewId="0">
      <selection activeCell="C3" sqref="C3"/>
    </sheetView>
  </sheetViews>
  <sheetFormatPr baseColWidth="10" defaultRowHeight="15" x14ac:dyDescent="0.25"/>
  <cols>
    <col min="1" max="1" width="1.7109375" customWidth="1"/>
    <col min="2" max="2" width="51.28515625" style="68" customWidth="1"/>
    <col min="3" max="3" width="43.7109375" style="69" customWidth="1"/>
  </cols>
  <sheetData>
    <row r="1" spans="1:3" ht="15.75" thickBot="1" x14ac:dyDescent="0.3">
      <c r="A1" s="22"/>
      <c r="B1" s="23"/>
      <c r="C1" s="24"/>
    </row>
    <row r="2" spans="1:3" x14ac:dyDescent="0.25">
      <c r="A2" s="25"/>
      <c r="B2" s="26"/>
      <c r="C2" s="27"/>
    </row>
    <row r="3" spans="1:3" ht="19.5" x14ac:dyDescent="0.4">
      <c r="A3" s="25"/>
      <c r="B3" s="28" t="s">
        <v>37</v>
      </c>
      <c r="C3" s="29" t="s">
        <v>176</v>
      </c>
    </row>
    <row r="4" spans="1:3" ht="19.5" x14ac:dyDescent="0.4">
      <c r="A4" s="25"/>
      <c r="B4" s="30" t="s">
        <v>38</v>
      </c>
      <c r="C4" s="29" t="s">
        <v>177</v>
      </c>
    </row>
    <row r="5" spans="1:3" ht="19.5" x14ac:dyDescent="0.4">
      <c r="A5" s="25"/>
      <c r="B5" s="31" t="s">
        <v>39</v>
      </c>
      <c r="C5" s="29"/>
    </row>
    <row r="6" spans="1:3" ht="20.25" thickBot="1" x14ac:dyDescent="0.45">
      <c r="A6" s="25"/>
      <c r="B6" s="32" t="s">
        <v>40</v>
      </c>
      <c r="C6" s="33" t="s">
        <v>178</v>
      </c>
    </row>
    <row r="7" spans="1:3" ht="15.75" thickBot="1" x14ac:dyDescent="0.3">
      <c r="A7" s="25"/>
      <c r="B7" s="34"/>
      <c r="C7" s="35"/>
    </row>
    <row r="8" spans="1:3" ht="21.75" thickBot="1" x14ac:dyDescent="0.45">
      <c r="A8" s="25"/>
      <c r="B8" s="36" t="s">
        <v>41</v>
      </c>
      <c r="C8" s="37" t="s">
        <v>179</v>
      </c>
    </row>
    <row r="9" spans="1:3" ht="20.25" thickBot="1" x14ac:dyDescent="0.45">
      <c r="A9" s="25"/>
      <c r="B9" s="38"/>
      <c r="C9" s="39"/>
    </row>
    <row r="10" spans="1:3" ht="20.25" thickBot="1" x14ac:dyDescent="0.45">
      <c r="A10" s="25"/>
      <c r="B10" s="40" t="s">
        <v>42</v>
      </c>
      <c r="C10" s="41">
        <v>500</v>
      </c>
    </row>
    <row r="11" spans="1:3" ht="20.25" thickBot="1" x14ac:dyDescent="0.45">
      <c r="A11" s="25"/>
      <c r="B11" s="40" t="s">
        <v>43</v>
      </c>
      <c r="C11" s="42"/>
    </row>
    <row r="12" spans="1:3" ht="20.25" thickBot="1" x14ac:dyDescent="0.45">
      <c r="A12" s="25"/>
      <c r="B12" s="38"/>
      <c r="C12" s="39"/>
    </row>
    <row r="13" spans="1:3" ht="19.5" x14ac:dyDescent="0.4">
      <c r="A13" s="25"/>
      <c r="B13" s="43" t="s">
        <v>44</v>
      </c>
      <c r="C13" s="44">
        <v>0.5</v>
      </c>
    </row>
    <row r="14" spans="1:3" ht="19.5" x14ac:dyDescent="0.4">
      <c r="A14" s="25"/>
      <c r="B14" s="31" t="s">
        <v>45</v>
      </c>
      <c r="C14" s="45">
        <v>2</v>
      </c>
    </row>
    <row r="15" spans="1:3" ht="19.5" x14ac:dyDescent="0.4">
      <c r="A15" s="25"/>
      <c r="B15" s="31" t="s">
        <v>46</v>
      </c>
      <c r="C15" s="46">
        <v>2</v>
      </c>
    </row>
    <row r="16" spans="1:3" ht="20.25" thickBot="1" x14ac:dyDescent="0.45">
      <c r="A16" s="25"/>
      <c r="B16" s="47" t="s">
        <v>47</v>
      </c>
      <c r="C16" s="46">
        <v>12</v>
      </c>
    </row>
    <row r="17" spans="1:3" ht="20.25" thickBot="1" x14ac:dyDescent="0.45">
      <c r="A17" s="25"/>
      <c r="B17" s="40" t="s">
        <v>48</v>
      </c>
      <c r="C17" s="48">
        <v>4.2</v>
      </c>
    </row>
    <row r="18" spans="1:3" ht="20.25" thickBot="1" x14ac:dyDescent="0.45">
      <c r="A18" s="25"/>
      <c r="B18" s="38"/>
      <c r="C18" s="49"/>
    </row>
    <row r="19" spans="1:3" ht="19.5" x14ac:dyDescent="0.4">
      <c r="A19" s="25"/>
      <c r="B19" s="50" t="s">
        <v>49</v>
      </c>
      <c r="C19" s="51"/>
    </row>
    <row r="20" spans="1:3" ht="19.5" x14ac:dyDescent="0.4">
      <c r="A20" s="25"/>
      <c r="B20" s="52" t="s">
        <v>50</v>
      </c>
      <c r="C20" s="53"/>
    </row>
    <row r="21" spans="1:3" ht="19.5" x14ac:dyDescent="0.4">
      <c r="A21" s="25"/>
      <c r="B21" s="54" t="s">
        <v>51</v>
      </c>
      <c r="C21" s="55">
        <f>+pvhtpdj*ratior</f>
        <v>0.5</v>
      </c>
    </row>
    <row r="22" spans="1:3" ht="19.5" x14ac:dyDescent="0.4">
      <c r="A22" s="25"/>
      <c r="B22" s="54" t="s">
        <v>52</v>
      </c>
      <c r="C22" s="55">
        <f>+pvhtdej*ratior</f>
        <v>2</v>
      </c>
    </row>
    <row r="23" spans="1:3" ht="20.25" thickBot="1" x14ac:dyDescent="0.45">
      <c r="A23" s="25"/>
      <c r="B23" s="56" t="s">
        <v>53</v>
      </c>
      <c r="C23" s="57">
        <f>+pvhtdin*ratior</f>
        <v>2</v>
      </c>
    </row>
    <row r="24" spans="1:3" ht="15.75" thickBot="1" x14ac:dyDescent="0.3">
      <c r="A24" s="25"/>
      <c r="B24" s="58"/>
      <c r="C24" s="59"/>
    </row>
    <row r="25" spans="1:3" ht="19.5" x14ac:dyDescent="0.4">
      <c r="A25" s="25"/>
      <c r="B25" s="60" t="s">
        <v>54</v>
      </c>
      <c r="C25" s="61"/>
    </row>
    <row r="26" spans="1:3" ht="19.5" x14ac:dyDescent="0.4">
      <c r="A26" s="25"/>
      <c r="B26" s="54" t="s">
        <v>55</v>
      </c>
      <c r="C26" s="55">
        <f>SUM(C21:C23)</f>
        <v>4.5</v>
      </c>
    </row>
    <row r="27" spans="1:3" ht="20.25" thickBot="1" x14ac:dyDescent="0.45">
      <c r="A27" s="25"/>
      <c r="B27" s="56" t="s">
        <v>56</v>
      </c>
      <c r="C27" s="57">
        <f>japc*0.7</f>
        <v>3.15</v>
      </c>
    </row>
    <row r="28" spans="1:3" ht="20.25" thickBot="1" x14ac:dyDescent="0.45">
      <c r="A28" s="25"/>
      <c r="B28" s="38"/>
      <c r="C28" s="39"/>
    </row>
    <row r="29" spans="1:3" ht="19.5" x14ac:dyDescent="0.4">
      <c r="A29" s="25"/>
      <c r="B29" s="50" t="s">
        <v>57</v>
      </c>
      <c r="C29" s="62"/>
    </row>
    <row r="30" spans="1:3" ht="19.5" x14ac:dyDescent="0.4">
      <c r="A30" s="25"/>
      <c r="B30" s="30" t="s">
        <v>58</v>
      </c>
      <c r="C30" s="63">
        <v>1</v>
      </c>
    </row>
    <row r="31" spans="1:3" ht="20.25" thickBot="1" x14ac:dyDescent="0.45">
      <c r="A31" s="25"/>
      <c r="B31" s="32" t="s">
        <v>59</v>
      </c>
      <c r="C31" s="64"/>
    </row>
    <row r="32" spans="1:3" ht="15.75" thickBot="1" x14ac:dyDescent="0.3">
      <c r="A32" s="65"/>
      <c r="B32" s="66"/>
      <c r="C32" s="6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R30"/>
  <sheetViews>
    <sheetView workbookViewId="0">
      <selection activeCell="C16" sqref="C16"/>
    </sheetView>
  </sheetViews>
  <sheetFormatPr baseColWidth="10" defaultRowHeight="16.5" x14ac:dyDescent="0.35"/>
  <cols>
    <col min="1" max="1" width="25.7109375" style="130" customWidth="1"/>
    <col min="2" max="16" width="9.85546875" customWidth="1"/>
    <col min="17" max="17" width="10" style="130" customWidth="1"/>
    <col min="18" max="33" width="7.5703125" customWidth="1"/>
    <col min="34" max="34" width="12.140625" style="130" customWidth="1"/>
  </cols>
  <sheetData>
    <row r="1" spans="1:70" ht="21.75" thickBot="1" x14ac:dyDescent="0.4">
      <c r="A1" s="70"/>
      <c r="B1" s="71" t="s">
        <v>60</v>
      </c>
      <c r="C1" s="72"/>
      <c r="D1" s="73"/>
      <c r="E1" s="73"/>
      <c r="F1" s="74"/>
      <c r="G1" s="73"/>
      <c r="H1" s="74"/>
      <c r="I1" s="74"/>
      <c r="J1" s="74"/>
      <c r="K1" s="436" t="str">
        <f>[1]PARAMETRES!C8</f>
        <v>ANNEE 2016</v>
      </c>
      <c r="L1" s="436"/>
      <c r="M1" s="436"/>
      <c r="N1" s="436"/>
      <c r="O1" s="436"/>
      <c r="P1" s="436"/>
      <c r="Q1" s="75"/>
      <c r="R1" s="71" t="s">
        <v>60</v>
      </c>
      <c r="S1" s="72"/>
      <c r="T1" s="73"/>
      <c r="U1" s="73"/>
      <c r="V1" s="74"/>
      <c r="W1" s="73"/>
      <c r="X1" s="74"/>
      <c r="Y1" s="74"/>
      <c r="Z1" s="74"/>
      <c r="AA1" s="436" t="str">
        <f>mo</f>
        <v>ANNEE 2016</v>
      </c>
      <c r="AB1" s="436"/>
      <c r="AC1" s="436"/>
      <c r="AD1" s="76"/>
      <c r="AE1" s="77"/>
      <c r="AF1" s="77"/>
      <c r="AG1" s="77"/>
      <c r="AH1" s="77"/>
      <c r="AI1" s="78"/>
      <c r="AJ1" s="78"/>
      <c r="AK1" s="78"/>
      <c r="AL1" s="79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1"/>
      <c r="BR1" s="81"/>
    </row>
    <row r="2" spans="1:70" ht="28.5" thickBot="1" x14ac:dyDescent="0.4">
      <c r="A2" s="70"/>
      <c r="B2" s="82"/>
      <c r="C2" s="83"/>
      <c r="D2" s="84"/>
      <c r="E2" s="84"/>
      <c r="F2" s="85"/>
      <c r="G2" s="84"/>
      <c r="H2" s="84"/>
      <c r="I2" s="84"/>
      <c r="J2" s="84"/>
      <c r="K2" s="84"/>
      <c r="L2" s="84"/>
      <c r="M2" s="84"/>
      <c r="N2" s="84"/>
      <c r="O2" s="84"/>
      <c r="P2" s="84"/>
      <c r="Q2" s="75"/>
      <c r="R2" s="82"/>
      <c r="S2" s="83"/>
      <c r="T2" s="84"/>
      <c r="U2" s="84"/>
      <c r="V2" s="85"/>
      <c r="W2" s="84"/>
      <c r="X2" s="84"/>
      <c r="Y2" s="84"/>
      <c r="Z2" s="84"/>
      <c r="AA2" s="84"/>
      <c r="AB2" s="84"/>
      <c r="AC2" s="84"/>
      <c r="AD2" s="84"/>
      <c r="AE2" s="75"/>
      <c r="AF2" s="75"/>
      <c r="AG2" s="75"/>
      <c r="AH2" s="75"/>
      <c r="AI2" s="78"/>
      <c r="AJ2" s="78"/>
      <c r="AK2" s="78"/>
      <c r="AL2" s="79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1"/>
      <c r="BR2" s="81"/>
    </row>
    <row r="3" spans="1:70" ht="21.75" thickBot="1" x14ac:dyDescent="0.4">
      <c r="A3" s="70"/>
      <c r="B3" s="86">
        <f>vac</f>
        <v>0</v>
      </c>
      <c r="C3" s="87"/>
      <c r="D3" s="88"/>
      <c r="E3" s="73"/>
      <c r="F3" s="73"/>
      <c r="G3" s="73"/>
      <c r="H3" s="89"/>
      <c r="I3" s="88">
        <f>site</f>
        <v>0</v>
      </c>
      <c r="J3" s="89"/>
      <c r="K3" s="89"/>
      <c r="L3" s="89"/>
      <c r="M3" s="89"/>
      <c r="N3" s="89"/>
      <c r="O3" s="89"/>
      <c r="P3" s="90"/>
      <c r="Q3" s="75"/>
      <c r="R3" s="86">
        <f>site</f>
        <v>0</v>
      </c>
      <c r="S3" s="87"/>
      <c r="T3" s="88"/>
      <c r="U3" s="73"/>
      <c r="V3" s="73"/>
      <c r="W3" s="73"/>
      <c r="X3" s="89"/>
      <c r="Y3" s="437"/>
      <c r="Z3" s="437"/>
      <c r="AA3" s="437"/>
      <c r="AB3" s="437"/>
      <c r="AC3" s="73"/>
      <c r="AD3" s="91"/>
      <c r="AE3" s="75"/>
      <c r="AF3" s="75"/>
      <c r="AG3" s="75"/>
      <c r="AH3" s="75"/>
      <c r="AI3" s="78"/>
      <c r="AJ3" s="78"/>
      <c r="AK3" s="78"/>
      <c r="AL3" s="79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1"/>
      <c r="BR3" s="81"/>
    </row>
    <row r="4" spans="1:70" ht="15.75" thickBot="1" x14ac:dyDescent="0.3">
      <c r="A4" s="92"/>
      <c r="B4" s="93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5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5"/>
      <c r="AI4" s="96"/>
      <c r="AJ4" s="96"/>
      <c r="AK4" s="96"/>
      <c r="AL4" s="97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81"/>
      <c r="BR4" s="81"/>
    </row>
    <row r="5" spans="1:70" ht="15" x14ac:dyDescent="0.25">
      <c r="A5" s="99" t="s">
        <v>61</v>
      </c>
      <c r="B5" s="100">
        <v>1</v>
      </c>
      <c r="C5" s="100">
        <v>2</v>
      </c>
      <c r="D5" s="100" t="s">
        <v>62</v>
      </c>
      <c r="E5" s="100" t="s">
        <v>63</v>
      </c>
      <c r="F5" s="100" t="s">
        <v>64</v>
      </c>
      <c r="G5" s="100" t="s">
        <v>65</v>
      </c>
      <c r="H5" s="100" t="s">
        <v>66</v>
      </c>
      <c r="I5" s="100" t="s">
        <v>67</v>
      </c>
      <c r="J5" s="100" t="s">
        <v>68</v>
      </c>
      <c r="K5" s="100" t="s">
        <v>69</v>
      </c>
      <c r="L5" s="100" t="s">
        <v>70</v>
      </c>
      <c r="M5" s="100" t="s">
        <v>71</v>
      </c>
      <c r="N5" s="100" t="s">
        <v>72</v>
      </c>
      <c r="O5" s="100" t="s">
        <v>73</v>
      </c>
      <c r="P5" s="100" t="s">
        <v>74</v>
      </c>
      <c r="Q5" s="101"/>
      <c r="R5" s="100">
        <v>16</v>
      </c>
      <c r="S5" s="100" t="s">
        <v>75</v>
      </c>
      <c r="T5" s="100" t="s">
        <v>76</v>
      </c>
      <c r="U5" s="100" t="s">
        <v>77</v>
      </c>
      <c r="V5" s="100" t="s">
        <v>78</v>
      </c>
      <c r="W5" s="100" t="s">
        <v>79</v>
      </c>
      <c r="X5" s="100" t="s">
        <v>80</v>
      </c>
      <c r="Y5" s="100" t="s">
        <v>81</v>
      </c>
      <c r="Z5" s="100" t="s">
        <v>82</v>
      </c>
      <c r="AA5" s="100" t="s">
        <v>83</v>
      </c>
      <c r="AB5" s="100" t="s">
        <v>84</v>
      </c>
      <c r="AC5" s="100" t="s">
        <v>85</v>
      </c>
      <c r="AD5" s="100" t="s">
        <v>86</v>
      </c>
      <c r="AE5" s="100" t="s">
        <v>87</v>
      </c>
      <c r="AF5" s="100" t="s">
        <v>88</v>
      </c>
      <c r="AG5" s="100" t="s">
        <v>89</v>
      </c>
      <c r="AH5" s="101" t="s">
        <v>90</v>
      </c>
      <c r="AI5" s="102"/>
      <c r="AJ5" s="102"/>
      <c r="AK5" s="102"/>
      <c r="AL5" s="103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04"/>
      <c r="BP5" s="104"/>
      <c r="BQ5" s="105"/>
      <c r="BR5" s="105"/>
    </row>
    <row r="6" spans="1:70" ht="27" thickBot="1" x14ac:dyDescent="0.3">
      <c r="A6" s="106" t="s">
        <v>91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8" t="s">
        <v>92</v>
      </c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8"/>
      <c r="AI6" s="102"/>
      <c r="AJ6" s="102"/>
      <c r="AK6" s="102"/>
      <c r="AL6" s="103"/>
      <c r="AM6" s="104"/>
      <c r="AN6" s="104"/>
      <c r="AO6" s="104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5"/>
      <c r="BR6" s="105"/>
    </row>
    <row r="7" spans="1:70" ht="15.75" thickBot="1" x14ac:dyDescent="0.3">
      <c r="A7" s="109"/>
      <c r="B7" s="110"/>
      <c r="C7" s="111"/>
      <c r="D7" s="111"/>
      <c r="E7" s="111"/>
      <c r="F7" s="111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3">
        <f t="shared" ref="Q7:Q22" si="0">SUM(B7:P7)</f>
        <v>0</v>
      </c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5">
        <f t="shared" ref="AH7:AH22" si="1">SUM(Q7:AG7)</f>
        <v>0</v>
      </c>
      <c r="AI7" s="96"/>
      <c r="AJ7" s="116"/>
      <c r="AK7" s="117"/>
      <c r="AL7" s="11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81"/>
      <c r="BR7" s="81"/>
    </row>
    <row r="8" spans="1:70" ht="15.75" thickBot="1" x14ac:dyDescent="0.3">
      <c r="A8" s="109" t="s">
        <v>93</v>
      </c>
      <c r="B8" s="119">
        <v>100</v>
      </c>
      <c r="C8" s="119">
        <v>50</v>
      </c>
      <c r="D8" s="120"/>
      <c r="E8" s="120"/>
      <c r="F8" s="120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13">
        <f t="shared" si="0"/>
        <v>150</v>
      </c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3">
        <f t="shared" si="1"/>
        <v>150</v>
      </c>
      <c r="AI8" s="96"/>
      <c r="AJ8" s="116"/>
      <c r="AK8" s="117"/>
      <c r="AL8" s="11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81"/>
      <c r="BR8" s="81"/>
    </row>
    <row r="9" spans="1:70" ht="15.75" thickBot="1" x14ac:dyDescent="0.3">
      <c r="A9" s="109"/>
      <c r="B9" s="110"/>
      <c r="C9" s="111"/>
      <c r="D9" s="111"/>
      <c r="E9" s="111"/>
      <c r="F9" s="111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3">
        <f t="shared" si="0"/>
        <v>0</v>
      </c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3">
        <f t="shared" si="1"/>
        <v>0</v>
      </c>
      <c r="AI9" s="96"/>
      <c r="AJ9" s="116"/>
      <c r="AK9" s="117"/>
      <c r="AL9" s="11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81"/>
      <c r="BR9" s="81"/>
    </row>
    <row r="10" spans="1:70" ht="15.75" thickBot="1" x14ac:dyDescent="0.3">
      <c r="A10" s="109"/>
      <c r="B10" s="119"/>
      <c r="C10" s="120"/>
      <c r="D10" s="120"/>
      <c r="E10" s="120"/>
      <c r="F10" s="120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13">
        <f t="shared" si="0"/>
        <v>0</v>
      </c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3">
        <f t="shared" si="1"/>
        <v>0</v>
      </c>
      <c r="AI10" s="96"/>
      <c r="AJ10" s="116"/>
      <c r="AK10" s="117"/>
      <c r="AL10" s="11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81"/>
      <c r="BR10" s="81"/>
    </row>
    <row r="11" spans="1:70" ht="15.75" thickBot="1" x14ac:dyDescent="0.3">
      <c r="A11" s="109"/>
      <c r="B11" s="110"/>
      <c r="C11" s="111"/>
      <c r="D11" s="111"/>
      <c r="E11" s="111"/>
      <c r="F11" s="111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3">
        <f t="shared" si="0"/>
        <v>0</v>
      </c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3">
        <f t="shared" si="1"/>
        <v>0</v>
      </c>
      <c r="AI11" s="96"/>
      <c r="AJ11" s="116"/>
      <c r="AK11" s="117"/>
      <c r="AL11" s="11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81"/>
      <c r="BR11" s="81"/>
    </row>
    <row r="12" spans="1:70" ht="15.75" thickBot="1" x14ac:dyDescent="0.3">
      <c r="A12" s="109"/>
      <c r="B12" s="119"/>
      <c r="C12" s="120"/>
      <c r="D12" s="120"/>
      <c r="E12" s="120"/>
      <c r="F12" s="120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13">
        <f t="shared" si="0"/>
        <v>0</v>
      </c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3">
        <f t="shared" si="1"/>
        <v>0</v>
      </c>
      <c r="AI12" s="96"/>
      <c r="AJ12" s="116"/>
      <c r="AK12" s="117"/>
      <c r="AL12" s="11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81"/>
      <c r="BR12" s="81"/>
    </row>
    <row r="13" spans="1:70" ht="15.75" thickBot="1" x14ac:dyDescent="0.3">
      <c r="A13" s="109"/>
      <c r="B13" s="110"/>
      <c r="C13" s="111"/>
      <c r="D13" s="111"/>
      <c r="E13" s="111"/>
      <c r="F13" s="111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3">
        <f t="shared" si="0"/>
        <v>0</v>
      </c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3">
        <f t="shared" si="1"/>
        <v>0</v>
      </c>
      <c r="AI13" s="124"/>
      <c r="AJ13" s="116"/>
      <c r="AK13" s="117"/>
      <c r="AL13" s="11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81"/>
      <c r="BR13" s="81"/>
    </row>
    <row r="14" spans="1:70" ht="15.75" thickBot="1" x14ac:dyDescent="0.3">
      <c r="A14" s="109"/>
      <c r="B14" s="119"/>
      <c r="C14" s="120"/>
      <c r="D14" s="120"/>
      <c r="E14" s="120"/>
      <c r="F14" s="120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13">
        <f t="shared" si="0"/>
        <v>0</v>
      </c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3">
        <f t="shared" si="1"/>
        <v>0</v>
      </c>
      <c r="AI14" s="96"/>
      <c r="AJ14" s="116"/>
      <c r="AK14" s="117"/>
      <c r="AL14" s="11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81"/>
      <c r="BR14" s="81"/>
    </row>
    <row r="15" spans="1:70" ht="15.75" thickBot="1" x14ac:dyDescent="0.3">
      <c r="A15" s="109"/>
      <c r="B15" s="119"/>
      <c r="C15" s="120"/>
      <c r="D15" s="120"/>
      <c r="E15" s="120"/>
      <c r="F15" s="120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13">
        <f t="shared" si="0"/>
        <v>0</v>
      </c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3">
        <f t="shared" si="1"/>
        <v>0</v>
      </c>
      <c r="AI15" s="96"/>
      <c r="AJ15" s="116"/>
      <c r="AK15" s="117"/>
      <c r="AL15" s="11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81"/>
      <c r="BR15" s="81"/>
    </row>
    <row r="16" spans="1:70" ht="15.75" thickBot="1" x14ac:dyDescent="0.3">
      <c r="A16" s="109"/>
      <c r="B16" s="125"/>
      <c r="C16" s="120"/>
      <c r="D16" s="120"/>
      <c r="E16" s="120"/>
      <c r="F16" s="120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13">
        <f t="shared" si="0"/>
        <v>0</v>
      </c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3">
        <f t="shared" si="1"/>
        <v>0</v>
      </c>
      <c r="AI16" s="96"/>
      <c r="AJ16" s="116"/>
      <c r="AK16" s="117"/>
      <c r="AL16" s="11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81"/>
      <c r="BR16" s="81"/>
    </row>
    <row r="17" spans="1:70" ht="15.75" thickBot="1" x14ac:dyDescent="0.3">
      <c r="A17" s="109"/>
      <c r="B17" s="112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3">
        <f t="shared" si="0"/>
        <v>0</v>
      </c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3">
        <f t="shared" si="1"/>
        <v>0</v>
      </c>
      <c r="AI17" s="96"/>
      <c r="AJ17" s="116"/>
      <c r="AK17" s="117"/>
      <c r="AL17" s="11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81"/>
      <c r="BR17" s="81"/>
    </row>
    <row r="18" spans="1:70" ht="15.75" thickBot="1" x14ac:dyDescent="0.3">
      <c r="A18" s="109"/>
      <c r="B18" s="125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13">
        <f t="shared" si="0"/>
        <v>0</v>
      </c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3">
        <f t="shared" si="1"/>
        <v>0</v>
      </c>
      <c r="AI18" s="96"/>
      <c r="AJ18" s="116"/>
      <c r="AK18" s="117"/>
      <c r="AL18" s="11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81"/>
      <c r="BR18" s="81"/>
    </row>
    <row r="19" spans="1:70" ht="15.75" thickBot="1" x14ac:dyDescent="0.3">
      <c r="A19" s="109"/>
      <c r="B19" s="125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13">
        <f t="shared" si="0"/>
        <v>0</v>
      </c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123">
        <f t="shared" si="1"/>
        <v>0</v>
      </c>
      <c r="AI19" s="96"/>
      <c r="AJ19" s="116"/>
      <c r="AK19" s="117"/>
      <c r="AL19" s="11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81"/>
      <c r="BR19" s="81"/>
    </row>
    <row r="20" spans="1:70" ht="15.75" thickBot="1" x14ac:dyDescent="0.3">
      <c r="A20" s="109"/>
      <c r="B20" s="125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13">
        <f t="shared" si="0"/>
        <v>0</v>
      </c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3">
        <f t="shared" si="1"/>
        <v>0</v>
      </c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</row>
    <row r="21" spans="1:70" ht="15.75" thickBot="1" x14ac:dyDescent="0.3">
      <c r="A21" s="109"/>
      <c r="B21" s="125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13">
        <f t="shared" si="0"/>
        <v>0</v>
      </c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3">
        <f t="shared" si="1"/>
        <v>0</v>
      </c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</row>
    <row r="22" spans="1:70" ht="15.75" thickBot="1" x14ac:dyDescent="0.3">
      <c r="A22" s="109"/>
      <c r="B22" s="125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13">
        <f t="shared" si="0"/>
        <v>0</v>
      </c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3">
        <f t="shared" si="1"/>
        <v>0</v>
      </c>
    </row>
    <row r="23" spans="1:70" ht="17.25" thickBot="1" x14ac:dyDescent="0.4">
      <c r="A23" s="126" t="s">
        <v>94</v>
      </c>
      <c r="B23" s="127">
        <f t="shared" ref="B23:K23" si="2">SUM(B7:B22)</f>
        <v>100</v>
      </c>
      <c r="C23" s="127">
        <f t="shared" si="2"/>
        <v>50</v>
      </c>
      <c r="D23" s="127">
        <f t="shared" si="2"/>
        <v>0</v>
      </c>
      <c r="E23" s="127">
        <f t="shared" si="2"/>
        <v>0</v>
      </c>
      <c r="F23" s="127">
        <f t="shared" si="2"/>
        <v>0</v>
      </c>
      <c r="G23" s="127">
        <f t="shared" si="2"/>
        <v>0</v>
      </c>
      <c r="H23" s="127">
        <f t="shared" si="2"/>
        <v>0</v>
      </c>
      <c r="I23" s="127">
        <f t="shared" si="2"/>
        <v>0</v>
      </c>
      <c r="J23" s="127">
        <f t="shared" si="2"/>
        <v>0</v>
      </c>
      <c r="K23" s="127">
        <f t="shared" si="2"/>
        <v>0</v>
      </c>
      <c r="L23" s="127"/>
      <c r="M23" s="127"/>
      <c r="N23" s="127"/>
      <c r="O23" s="127">
        <f>SUM(O7:O22)</f>
        <v>0</v>
      </c>
      <c r="P23" s="127"/>
      <c r="Q23" s="128">
        <f t="shared" ref="Q23:AH23" si="3">SUM(Q7:Q22)</f>
        <v>150</v>
      </c>
      <c r="R23" s="129">
        <f t="shared" si="3"/>
        <v>0</v>
      </c>
      <c r="S23" s="129">
        <f t="shared" si="3"/>
        <v>0</v>
      </c>
      <c r="T23" s="129">
        <f t="shared" si="3"/>
        <v>0</v>
      </c>
      <c r="U23" s="129">
        <f t="shared" si="3"/>
        <v>0</v>
      </c>
      <c r="V23" s="129">
        <f t="shared" si="3"/>
        <v>0</v>
      </c>
      <c r="W23" s="129">
        <f t="shared" si="3"/>
        <v>0</v>
      </c>
      <c r="X23" s="129">
        <f t="shared" si="3"/>
        <v>0</v>
      </c>
      <c r="Y23" s="129">
        <f t="shared" si="3"/>
        <v>0</v>
      </c>
      <c r="Z23" s="129">
        <f t="shared" si="3"/>
        <v>0</v>
      </c>
      <c r="AA23" s="129">
        <f t="shared" si="3"/>
        <v>0</v>
      </c>
      <c r="AB23" s="129">
        <f t="shared" si="3"/>
        <v>0</v>
      </c>
      <c r="AC23" s="129">
        <f t="shared" si="3"/>
        <v>0</v>
      </c>
      <c r="AD23" s="129">
        <f t="shared" si="3"/>
        <v>0</v>
      </c>
      <c r="AE23" s="129">
        <f t="shared" si="3"/>
        <v>0</v>
      </c>
      <c r="AF23" s="129">
        <f t="shared" si="3"/>
        <v>0</v>
      </c>
      <c r="AG23" s="129">
        <f t="shared" si="3"/>
        <v>0</v>
      </c>
      <c r="AH23" s="123">
        <f t="shared" si="3"/>
        <v>150</v>
      </c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0"/>
      <c r="BB23" s="130"/>
      <c r="BC23" s="130"/>
      <c r="BD23" s="130"/>
      <c r="BE23" s="130"/>
      <c r="BF23" s="130"/>
      <c r="BG23" s="130"/>
      <c r="BH23" s="130"/>
      <c r="BI23" s="130"/>
      <c r="BJ23" s="130"/>
      <c r="BK23" s="130"/>
      <c r="BL23" s="130"/>
      <c r="BM23" s="130"/>
      <c r="BN23" s="130"/>
      <c r="BO23" s="130"/>
      <c r="BP23" s="130"/>
      <c r="BQ23" s="130"/>
      <c r="BR23" s="130"/>
    </row>
    <row r="24" spans="1:70" ht="17.25" thickBot="1" x14ac:dyDescent="0.4">
      <c r="A24" s="131" t="s">
        <v>95</v>
      </c>
      <c r="B24" s="132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4">
        <f>SUM(B24:P24)</f>
        <v>0</v>
      </c>
      <c r="R24" s="135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7"/>
      <c r="AF24" s="137"/>
      <c r="AG24" s="137"/>
      <c r="AH24" s="138">
        <f>SUM(Q24:AG24)</f>
        <v>0</v>
      </c>
    </row>
    <row r="25" spans="1:70" ht="17.25" thickBot="1" x14ac:dyDescent="0.4">
      <c r="A25" s="139"/>
      <c r="B25" s="140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2">
        <f>SUM(B25:P25)</f>
        <v>0</v>
      </c>
      <c r="R25" s="143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5"/>
      <c r="AF25" s="145"/>
      <c r="AG25" s="145"/>
      <c r="AH25" s="138">
        <f>SUM(Q25:AG25)</f>
        <v>0</v>
      </c>
    </row>
    <row r="26" spans="1:70" ht="17.25" thickBot="1" x14ac:dyDescent="0.4">
      <c r="A26" s="139"/>
      <c r="B26" s="140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2">
        <f>SUM(B26:P26)</f>
        <v>0</v>
      </c>
      <c r="R26" s="143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5"/>
      <c r="AF26" s="145"/>
      <c r="AG26" s="145"/>
      <c r="AH26" s="138">
        <f>SUM(Q26:AG26)</f>
        <v>0</v>
      </c>
    </row>
    <row r="27" spans="1:70" ht="17.25" thickBot="1" x14ac:dyDescent="0.4">
      <c r="A27" s="146"/>
      <c r="B27" s="147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9">
        <f>SUM(B27:P27)</f>
        <v>0</v>
      </c>
      <c r="R27" s="150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2"/>
      <c r="AF27" s="152"/>
      <c r="AG27" s="152"/>
      <c r="AH27" s="153">
        <f>SUM(Q27:AG27)</f>
        <v>0</v>
      </c>
    </row>
    <row r="28" spans="1:70" ht="17.25" thickBot="1" x14ac:dyDescent="0.4">
      <c r="A28" s="154" t="s">
        <v>94</v>
      </c>
      <c r="B28" s="155">
        <f t="shared" ref="B28:K28" si="4">SUM(B24:B27)</f>
        <v>0</v>
      </c>
      <c r="C28" s="155">
        <f t="shared" si="4"/>
        <v>0</v>
      </c>
      <c r="D28" s="155">
        <f t="shared" si="4"/>
        <v>0</v>
      </c>
      <c r="E28" s="155">
        <f t="shared" si="4"/>
        <v>0</v>
      </c>
      <c r="F28" s="155">
        <f t="shared" si="4"/>
        <v>0</v>
      </c>
      <c r="G28" s="155">
        <f t="shared" si="4"/>
        <v>0</v>
      </c>
      <c r="H28" s="155">
        <f t="shared" si="4"/>
        <v>0</v>
      </c>
      <c r="I28" s="155">
        <f t="shared" si="4"/>
        <v>0</v>
      </c>
      <c r="J28" s="155">
        <f t="shared" si="4"/>
        <v>0</v>
      </c>
      <c r="K28" s="155">
        <f t="shared" si="4"/>
        <v>0</v>
      </c>
      <c r="L28" s="155"/>
      <c r="M28" s="155"/>
      <c r="N28" s="155"/>
      <c r="O28" s="155">
        <f>SUM(O24:O27)</f>
        <v>0</v>
      </c>
      <c r="P28" s="155"/>
      <c r="Q28" s="156">
        <f t="shared" ref="Q28:AH28" si="5">SUM(Q24:Q27)</f>
        <v>0</v>
      </c>
      <c r="R28" s="157">
        <f t="shared" si="5"/>
        <v>0</v>
      </c>
      <c r="S28" s="158">
        <f t="shared" si="5"/>
        <v>0</v>
      </c>
      <c r="T28" s="158">
        <f t="shared" si="5"/>
        <v>0</v>
      </c>
      <c r="U28" s="158">
        <f t="shared" si="5"/>
        <v>0</v>
      </c>
      <c r="V28" s="158">
        <f t="shared" si="5"/>
        <v>0</v>
      </c>
      <c r="W28" s="158">
        <f t="shared" si="5"/>
        <v>0</v>
      </c>
      <c r="X28" s="158">
        <f t="shared" si="5"/>
        <v>0</v>
      </c>
      <c r="Y28" s="158">
        <f t="shared" si="5"/>
        <v>0</v>
      </c>
      <c r="Z28" s="158">
        <f t="shared" si="5"/>
        <v>0</v>
      </c>
      <c r="AA28" s="158">
        <f t="shared" si="5"/>
        <v>0</v>
      </c>
      <c r="AB28" s="158">
        <f t="shared" si="5"/>
        <v>0</v>
      </c>
      <c r="AC28" s="158">
        <f t="shared" si="5"/>
        <v>0</v>
      </c>
      <c r="AD28" s="158">
        <f t="shared" si="5"/>
        <v>0</v>
      </c>
      <c r="AE28" s="158">
        <f t="shared" si="5"/>
        <v>0</v>
      </c>
      <c r="AF28" s="158">
        <f t="shared" si="5"/>
        <v>0</v>
      </c>
      <c r="AG28" s="158">
        <f t="shared" si="5"/>
        <v>0</v>
      </c>
      <c r="AH28" s="156">
        <f t="shared" si="5"/>
        <v>0</v>
      </c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/>
      <c r="AT28" s="130"/>
      <c r="AU28" s="130"/>
      <c r="AV28" s="130"/>
      <c r="AW28" s="130"/>
      <c r="AX28" s="130"/>
      <c r="AY28" s="130"/>
      <c r="AZ28" s="130"/>
      <c r="BA28" s="130"/>
      <c r="BB28" s="130"/>
      <c r="BC28" s="130"/>
      <c r="BD28" s="130"/>
      <c r="BE28" s="130"/>
      <c r="BF28" s="130"/>
      <c r="BG28" s="130"/>
      <c r="BH28" s="130"/>
      <c r="BI28" s="130"/>
      <c r="BJ28" s="130"/>
      <c r="BK28" s="130"/>
      <c r="BL28" s="130"/>
      <c r="BM28" s="130"/>
      <c r="BN28" s="130"/>
      <c r="BO28" s="130"/>
      <c r="BP28" s="130"/>
      <c r="BQ28" s="130"/>
      <c r="BR28" s="130"/>
    </row>
    <row r="29" spans="1:70" ht="17.25" thickBot="1" x14ac:dyDescent="0.4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1">
        <f>SUM(B29:P29)</f>
        <v>0</v>
      </c>
      <c r="R29" s="135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7"/>
      <c r="AF29" s="137"/>
      <c r="AG29" s="137"/>
      <c r="AH29" s="138">
        <f>SUM(Q29:AG29)</f>
        <v>0</v>
      </c>
    </row>
    <row r="30" spans="1:70" ht="17.25" thickBot="1" x14ac:dyDescent="0.4">
      <c r="A30" s="162" t="s">
        <v>97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4">
        <f>SUM(B30:P30)</f>
        <v>0</v>
      </c>
      <c r="R30" s="165"/>
      <c r="S30" s="166"/>
      <c r="T30" s="166"/>
      <c r="U30" s="166"/>
      <c r="V30" s="166"/>
      <c r="W30" s="166"/>
      <c r="X30" s="166"/>
      <c r="Y30" s="166"/>
      <c r="Z30" s="166"/>
      <c r="AA30" s="166"/>
      <c r="AB30" s="166"/>
      <c r="AC30" s="166"/>
      <c r="AD30" s="166"/>
      <c r="AE30" s="167"/>
      <c r="AF30" s="167"/>
      <c r="AG30" s="167"/>
      <c r="AH30" s="138">
        <f>SUM(Q30:AG30)</f>
        <v>0</v>
      </c>
    </row>
  </sheetData>
  <mergeCells count="3">
    <mergeCell ref="K1:P1"/>
    <mergeCell ref="AA1:AC1"/>
    <mergeCell ref="Y3:AB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H50"/>
  <sheetViews>
    <sheetView topLeftCell="P1" workbookViewId="0">
      <selection activeCell="Y42" sqref="Y42"/>
    </sheetView>
  </sheetViews>
  <sheetFormatPr baseColWidth="10" defaultRowHeight="15" x14ac:dyDescent="0.25"/>
  <cols>
    <col min="1" max="1" width="6" style="168" customWidth="1"/>
    <col min="2" max="2" width="9.42578125" style="168" customWidth="1"/>
    <col min="3" max="3" width="9" style="191" customWidth="1"/>
    <col min="4" max="4" width="10.7109375" style="191" customWidth="1"/>
    <col min="5" max="5" width="9.5703125" style="191" customWidth="1"/>
    <col min="6" max="6" width="9.42578125" style="193" customWidth="1"/>
    <col min="7" max="7" width="8.85546875" style="193" customWidth="1"/>
    <col min="8" max="8" width="9.7109375" style="191" customWidth="1"/>
    <col min="9" max="9" width="6.7109375" style="191" customWidth="1"/>
    <col min="10" max="10" width="9" style="191" customWidth="1"/>
    <col min="11" max="11" width="6.7109375" style="191" customWidth="1"/>
    <col min="12" max="12" width="14.140625" style="191" customWidth="1"/>
    <col min="13" max="13" width="9.28515625" style="191" customWidth="1"/>
    <col min="14" max="14" width="12.140625" style="191" customWidth="1"/>
    <col min="15" max="15" width="6.7109375" style="194" customWidth="1"/>
    <col min="16" max="17" width="10.140625" style="191" customWidth="1"/>
    <col min="18" max="18" width="6.7109375" style="191" customWidth="1"/>
    <col min="19" max="19" width="7" style="191" customWidth="1"/>
    <col min="20" max="20" width="9" style="191" customWidth="1"/>
    <col min="21" max="21" width="6.7109375" style="191" customWidth="1"/>
    <col min="22" max="23" width="5.140625" style="194" customWidth="1"/>
    <col min="24" max="24" width="10.85546875" style="194" customWidth="1"/>
    <col min="25" max="25" width="8.7109375" style="191" customWidth="1"/>
    <col min="26" max="58" width="4.28515625" style="168" customWidth="1"/>
    <col min="59" max="60" width="10.28515625" style="168" customWidth="1"/>
  </cols>
  <sheetData>
    <row r="1" spans="1:60" ht="21" thickBot="1" x14ac:dyDescent="0.35">
      <c r="B1" s="169" t="s">
        <v>98</v>
      </c>
      <c r="C1" s="170"/>
      <c r="D1" s="171"/>
      <c r="E1" s="171"/>
      <c r="F1" s="172"/>
      <c r="G1" s="171"/>
      <c r="H1" s="173"/>
      <c r="I1" s="174"/>
      <c r="J1" s="438" t="str">
        <f>mo</f>
        <v>ANNEE 2016</v>
      </c>
      <c r="K1" s="438"/>
      <c r="L1" s="175"/>
      <c r="M1" s="176"/>
      <c r="N1" s="176"/>
      <c r="O1" s="177" t="s">
        <v>99</v>
      </c>
      <c r="P1" s="170"/>
      <c r="Q1" s="171"/>
      <c r="R1" s="171"/>
      <c r="S1" s="172"/>
      <c r="T1" s="171"/>
      <c r="U1" s="173"/>
      <c r="V1" s="174"/>
      <c r="W1" s="439" t="str">
        <f>mo</f>
        <v>ANNEE 2016</v>
      </c>
      <c r="X1" s="439"/>
      <c r="Y1" s="175"/>
    </row>
    <row r="2" spans="1:60" ht="28.5" thickBot="1" x14ac:dyDescent="0.35">
      <c r="B2" s="178"/>
      <c r="C2" s="179"/>
      <c r="D2" s="180"/>
      <c r="E2" s="180"/>
      <c r="F2" s="181"/>
      <c r="G2" s="180"/>
      <c r="H2" s="182"/>
      <c r="I2" s="182"/>
      <c r="J2" s="182"/>
      <c r="K2" s="180"/>
      <c r="L2" s="180"/>
      <c r="M2" s="176"/>
      <c r="N2" s="176"/>
      <c r="O2" s="178"/>
      <c r="P2" s="179"/>
      <c r="Q2" s="180"/>
      <c r="R2" s="180"/>
      <c r="S2" s="181"/>
      <c r="T2" s="180"/>
      <c r="U2" s="182"/>
      <c r="V2" s="182"/>
      <c r="W2" s="182"/>
      <c r="X2" s="180"/>
      <c r="Y2" s="180"/>
    </row>
    <row r="3" spans="1:60" ht="21" thickBot="1" x14ac:dyDescent="0.35">
      <c r="B3" s="183">
        <f>vac</f>
        <v>0</v>
      </c>
      <c r="C3" s="184"/>
      <c r="D3" s="185"/>
      <c r="E3" s="171"/>
      <c r="F3" s="171"/>
      <c r="G3" s="171"/>
      <c r="H3" s="186">
        <f>site</f>
        <v>0</v>
      </c>
      <c r="I3" s="187"/>
      <c r="J3" s="187"/>
      <c r="K3" s="188"/>
      <c r="L3" s="189"/>
      <c r="M3" s="176"/>
      <c r="N3" s="176"/>
      <c r="O3" s="183">
        <f>vac</f>
        <v>0</v>
      </c>
      <c r="P3" s="184"/>
      <c r="Q3" s="185"/>
      <c r="R3" s="171"/>
      <c r="S3" s="171"/>
      <c r="T3" s="171"/>
      <c r="U3" s="440"/>
      <c r="V3" s="440"/>
      <c r="W3" s="440"/>
      <c r="X3" s="440"/>
      <c r="Y3" s="189"/>
    </row>
    <row r="4" spans="1:60" ht="23.25" thickBot="1" x14ac:dyDescent="0.35">
      <c r="A4" s="190"/>
      <c r="E4" s="192"/>
      <c r="G4" s="191"/>
      <c r="H4" s="193"/>
      <c r="J4" s="193"/>
      <c r="L4" s="176"/>
      <c r="M4" s="176"/>
      <c r="N4" s="176"/>
      <c r="P4" s="180"/>
      <c r="Q4" s="180"/>
      <c r="R4" s="180"/>
      <c r="S4" s="180"/>
      <c r="T4" s="180"/>
      <c r="Y4" s="180"/>
    </row>
    <row r="5" spans="1:60" ht="23.25" thickBot="1" x14ac:dyDescent="0.35">
      <c r="A5" s="195" t="s">
        <v>100</v>
      </c>
      <c r="B5" s="441" t="s">
        <v>101</v>
      </c>
      <c r="C5" s="442"/>
      <c r="D5" s="442"/>
      <c r="E5" s="442"/>
      <c r="F5" s="442"/>
      <c r="G5" s="442"/>
      <c r="H5" s="442"/>
      <c r="I5" s="442"/>
      <c r="J5" s="442"/>
      <c r="K5" s="442"/>
      <c r="L5" s="196" t="s">
        <v>102</v>
      </c>
      <c r="M5" s="197"/>
      <c r="N5" s="197"/>
      <c r="O5" s="198"/>
      <c r="P5" s="443" t="s">
        <v>103</v>
      </c>
      <c r="Q5" s="443"/>
      <c r="R5" s="443"/>
      <c r="S5" s="443"/>
      <c r="T5" s="444" t="s">
        <v>104</v>
      </c>
      <c r="U5" s="444"/>
      <c r="V5" s="199" t="s">
        <v>105</v>
      </c>
      <c r="W5" s="199" t="s">
        <v>105</v>
      </c>
      <c r="X5" s="445" t="s">
        <v>106</v>
      </c>
      <c r="Y5" s="445"/>
    </row>
    <row r="6" spans="1:60" ht="15.75" x14ac:dyDescent="0.25">
      <c r="A6" s="200" t="s">
        <v>107</v>
      </c>
      <c r="B6" s="201"/>
      <c r="C6" s="202"/>
      <c r="D6" s="203" t="s">
        <v>108</v>
      </c>
      <c r="E6" s="204"/>
      <c r="F6" s="203" t="s">
        <v>108</v>
      </c>
      <c r="G6" s="204"/>
      <c r="H6" s="205" t="s">
        <v>109</v>
      </c>
      <c r="I6" s="205"/>
      <c r="J6" s="205" t="s">
        <v>109</v>
      </c>
      <c r="K6" s="206"/>
      <c r="L6" s="207" t="s">
        <v>110</v>
      </c>
      <c r="M6" s="208"/>
      <c r="N6" s="207" t="s">
        <v>110</v>
      </c>
      <c r="O6" s="209"/>
      <c r="P6" s="210" t="s">
        <v>111</v>
      </c>
      <c r="Q6" s="211" t="s">
        <v>111</v>
      </c>
      <c r="R6" s="212"/>
      <c r="S6" s="213" t="s">
        <v>112</v>
      </c>
      <c r="T6" s="214"/>
      <c r="U6" s="215"/>
      <c r="V6" s="212"/>
      <c r="W6" s="212"/>
      <c r="X6" s="216"/>
      <c r="Y6" s="212"/>
      <c r="Z6" s="217"/>
      <c r="AA6" s="217"/>
      <c r="AB6" s="217"/>
      <c r="AC6" s="217"/>
      <c r="AD6" s="217"/>
      <c r="AE6" s="217"/>
      <c r="AF6" s="217"/>
      <c r="AG6" s="217"/>
      <c r="AH6" s="217"/>
      <c r="AI6" s="217"/>
      <c r="AJ6" s="217"/>
      <c r="AK6" s="217"/>
      <c r="AL6" s="217"/>
      <c r="AM6" s="217"/>
      <c r="AN6" s="217"/>
      <c r="AO6" s="217"/>
      <c r="AP6" s="217"/>
      <c r="AQ6" s="217"/>
      <c r="AR6" s="217"/>
      <c r="AS6" s="217"/>
      <c r="AT6" s="217"/>
      <c r="AU6" s="217"/>
      <c r="AV6" s="217"/>
      <c r="AW6" s="217"/>
      <c r="AX6" s="217"/>
      <c r="AY6" s="217"/>
      <c r="AZ6" s="217"/>
      <c r="BA6" s="217"/>
      <c r="BB6" s="217"/>
      <c r="BC6" s="217"/>
      <c r="BD6" s="217"/>
      <c r="BE6" s="217"/>
      <c r="BF6" s="217"/>
      <c r="BG6" s="217"/>
      <c r="BH6" s="217"/>
    </row>
    <row r="7" spans="1:60" ht="15.75" x14ac:dyDescent="0.25">
      <c r="A7" s="218" t="s">
        <v>113</v>
      </c>
      <c r="B7" s="201" t="s">
        <v>114</v>
      </c>
      <c r="C7" s="202" t="s">
        <v>115</v>
      </c>
      <c r="D7" s="203" t="s">
        <v>116</v>
      </c>
      <c r="E7" s="204" t="s">
        <v>115</v>
      </c>
      <c r="F7" s="203" t="s">
        <v>117</v>
      </c>
      <c r="G7" s="204" t="s">
        <v>115</v>
      </c>
      <c r="H7" s="205" t="s">
        <v>118</v>
      </c>
      <c r="I7" s="205" t="s">
        <v>115</v>
      </c>
      <c r="J7" s="205" t="s">
        <v>119</v>
      </c>
      <c r="K7" s="206" t="s">
        <v>115</v>
      </c>
      <c r="L7" s="219" t="s">
        <v>102</v>
      </c>
      <c r="M7" s="220" t="s">
        <v>115</v>
      </c>
      <c r="N7" s="219" t="s">
        <v>102</v>
      </c>
      <c r="O7" s="209" t="s">
        <v>115</v>
      </c>
      <c r="P7" s="221" t="s">
        <v>120</v>
      </c>
      <c r="Q7" s="222" t="s">
        <v>120</v>
      </c>
      <c r="R7" s="223" t="s">
        <v>115</v>
      </c>
      <c r="S7" s="224" t="s">
        <v>121</v>
      </c>
      <c r="T7" s="225" t="s">
        <v>122</v>
      </c>
      <c r="U7" s="226" t="s">
        <v>115</v>
      </c>
      <c r="V7" s="223" t="s">
        <v>123</v>
      </c>
      <c r="W7" s="223" t="s">
        <v>123</v>
      </c>
      <c r="X7" s="227" t="s">
        <v>123</v>
      </c>
      <c r="Y7" s="223" t="s">
        <v>115</v>
      </c>
      <c r="Z7" s="217"/>
      <c r="AA7" s="217"/>
      <c r="AB7" s="217"/>
      <c r="AC7" s="217"/>
      <c r="AD7" s="217"/>
      <c r="AE7" s="217"/>
      <c r="AF7" s="217"/>
      <c r="AG7" s="217"/>
      <c r="AH7" s="217"/>
      <c r="AI7" s="217"/>
      <c r="AJ7" s="217"/>
      <c r="AK7" s="217"/>
      <c r="AL7" s="217"/>
      <c r="AM7" s="217"/>
      <c r="AN7" s="217"/>
      <c r="AO7" s="217"/>
      <c r="AP7" s="217"/>
      <c r="AQ7" s="217"/>
      <c r="AR7" s="217"/>
      <c r="AS7" s="217"/>
      <c r="AT7" s="217"/>
      <c r="AU7" s="217"/>
      <c r="AV7" s="217"/>
      <c r="AW7" s="217"/>
      <c r="AX7" s="217"/>
      <c r="AY7" s="217"/>
      <c r="AZ7" s="217"/>
      <c r="BA7" s="217"/>
      <c r="BB7" s="217"/>
      <c r="BC7" s="217"/>
      <c r="BD7" s="217"/>
      <c r="BE7" s="217"/>
      <c r="BF7" s="217"/>
      <c r="BG7" s="217"/>
      <c r="BH7" s="217"/>
    </row>
    <row r="8" spans="1:60" ht="18.75" x14ac:dyDescent="0.3">
      <c r="A8" s="218" t="s">
        <v>124</v>
      </c>
      <c r="B8" s="228"/>
      <c r="C8" s="202"/>
      <c r="D8" s="229"/>
      <c r="E8" s="204"/>
      <c r="F8" s="229"/>
      <c r="G8" s="204"/>
      <c r="H8" s="230"/>
      <c r="I8" s="205"/>
      <c r="J8" s="230"/>
      <c r="K8" s="206"/>
      <c r="L8" s="219" t="s">
        <v>116</v>
      </c>
      <c r="M8" s="220"/>
      <c r="N8" s="219" t="s">
        <v>117</v>
      </c>
      <c r="O8" s="209"/>
      <c r="P8" s="231" t="s">
        <v>116</v>
      </c>
      <c r="Q8" s="232" t="s">
        <v>117</v>
      </c>
      <c r="R8" s="223"/>
      <c r="S8" s="224"/>
      <c r="T8" s="225" t="s">
        <v>125</v>
      </c>
      <c r="U8" s="226"/>
      <c r="V8" s="223" t="s">
        <v>116</v>
      </c>
      <c r="W8" s="223" t="s">
        <v>117</v>
      </c>
      <c r="X8" s="227" t="s">
        <v>126</v>
      </c>
      <c r="Y8" s="223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7"/>
      <c r="AK8" s="217"/>
      <c r="AL8" s="217"/>
      <c r="AM8" s="217"/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217"/>
      <c r="AZ8" s="217"/>
      <c r="BA8" s="217"/>
      <c r="BB8" s="217"/>
      <c r="BC8" s="217"/>
      <c r="BD8" s="217"/>
      <c r="BE8" s="217"/>
      <c r="BF8" s="217"/>
      <c r="BG8" s="217"/>
      <c r="BH8" s="217"/>
    </row>
    <row r="9" spans="1:60" ht="19.5" thickBot="1" x14ac:dyDescent="0.35">
      <c r="A9" s="218" t="s">
        <v>127</v>
      </c>
      <c r="B9" s="228"/>
      <c r="C9" s="233"/>
      <c r="D9" s="234"/>
      <c r="E9" s="235"/>
      <c r="F9" s="234"/>
      <c r="G9" s="202" t="s">
        <v>128</v>
      </c>
      <c r="H9" s="236"/>
      <c r="I9" s="237"/>
      <c r="J9" s="236"/>
      <c r="K9" s="238"/>
      <c r="L9" s="239"/>
      <c r="M9" s="240"/>
      <c r="N9" s="239"/>
      <c r="O9" s="241"/>
      <c r="P9" s="242"/>
      <c r="Q9" s="243"/>
      <c r="R9" s="244"/>
      <c r="S9" s="245"/>
      <c r="T9" s="246"/>
      <c r="U9" s="247"/>
      <c r="V9" s="223"/>
      <c r="W9" s="223"/>
      <c r="X9" s="227"/>
      <c r="Y9" s="244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217"/>
      <c r="AK9" s="217"/>
      <c r="AL9" s="217"/>
      <c r="AM9" s="217"/>
      <c r="AN9" s="217"/>
      <c r="AO9" s="217"/>
      <c r="AP9" s="217"/>
      <c r="AQ9" s="217"/>
      <c r="AR9" s="217"/>
      <c r="AS9" s="217"/>
      <c r="AT9" s="217"/>
      <c r="AU9" s="217"/>
      <c r="AV9" s="217"/>
      <c r="AW9" s="217"/>
      <c r="AX9" s="217"/>
      <c r="AY9" s="217"/>
      <c r="AZ9" s="217"/>
      <c r="BA9" s="217"/>
      <c r="BB9" s="217"/>
      <c r="BC9" s="217"/>
      <c r="BD9" s="217"/>
      <c r="BE9" s="217"/>
      <c r="BF9" s="217"/>
      <c r="BG9" s="217"/>
      <c r="BH9" s="217"/>
    </row>
    <row r="10" spans="1:60" ht="18.75" x14ac:dyDescent="0.3">
      <c r="A10" s="248">
        <v>1</v>
      </c>
      <c r="B10" s="249"/>
      <c r="C10" s="250">
        <f>+B10</f>
        <v>0</v>
      </c>
      <c r="D10" s="251"/>
      <c r="E10" s="250">
        <f>+D10</f>
        <v>0</v>
      </c>
      <c r="F10" s="251"/>
      <c r="G10" s="250">
        <f>+F10</f>
        <v>0</v>
      </c>
      <c r="H10" s="252"/>
      <c r="I10" s="253">
        <f>+H10</f>
        <v>0</v>
      </c>
      <c r="J10" s="252"/>
      <c r="K10" s="254">
        <f>+J10</f>
        <v>0</v>
      </c>
      <c r="L10" s="255">
        <v>0</v>
      </c>
      <c r="M10" s="256">
        <f>+L10</f>
        <v>0</v>
      </c>
      <c r="N10" s="257">
        <v>0</v>
      </c>
      <c r="O10" s="258">
        <f>+N10</f>
        <v>0</v>
      </c>
      <c r="P10" s="259"/>
      <c r="Q10" s="260"/>
      <c r="R10" s="261">
        <f>+P10+Q10</f>
        <v>0</v>
      </c>
      <c r="S10" s="262"/>
      <c r="T10" s="263"/>
      <c r="U10" s="264">
        <f>+T10</f>
        <v>0</v>
      </c>
      <c r="V10" s="265">
        <f t="shared" ref="V10:V40" si="0">D10+L10+P10</f>
        <v>0</v>
      </c>
      <c r="W10" s="266">
        <f t="shared" ref="W10:W40" si="1">SUM(Q10+F10+N10)</f>
        <v>0</v>
      </c>
      <c r="X10" s="267">
        <f t="shared" ref="X10:X40" si="2">SUM(V10:W10)</f>
        <v>0</v>
      </c>
      <c r="Y10" s="268">
        <f>+X10</f>
        <v>0</v>
      </c>
    </row>
    <row r="11" spans="1:60" ht="18.75" x14ac:dyDescent="0.3">
      <c r="A11" s="269">
        <v>2</v>
      </c>
      <c r="B11" s="270"/>
      <c r="C11" s="271">
        <f>+B11+C10</f>
        <v>0</v>
      </c>
      <c r="D11" s="272"/>
      <c r="E11" s="271">
        <f t="shared" ref="E11:E40" si="3">+D11+E10</f>
        <v>0</v>
      </c>
      <c r="F11" s="272"/>
      <c r="G11" s="271">
        <f t="shared" ref="G11:G40" si="4">+F11+G10</f>
        <v>0</v>
      </c>
      <c r="H11" s="273"/>
      <c r="I11" s="274">
        <f t="shared" ref="I11:I40" si="5">+H11+I10</f>
        <v>0</v>
      </c>
      <c r="J11" s="273"/>
      <c r="K11" s="275">
        <f t="shared" ref="K11:K40" si="6">+J11+K10</f>
        <v>0</v>
      </c>
      <c r="L11" s="276"/>
      <c r="M11" s="277">
        <f t="shared" ref="M11:M40" si="7">+L11+M10</f>
        <v>0</v>
      </c>
      <c r="N11" s="278"/>
      <c r="O11" s="279">
        <f t="shared" ref="O11:O40" si="8">+N11+O10</f>
        <v>0</v>
      </c>
      <c r="P11" s="280"/>
      <c r="Q11" s="281"/>
      <c r="R11" s="282">
        <f t="shared" ref="R11:R40" si="9">SUM(R10)+SUM(P11:Q11)</f>
        <v>0</v>
      </c>
      <c r="S11" s="283"/>
      <c r="T11" s="284"/>
      <c r="U11" s="285">
        <f t="shared" ref="U11:U40" si="10">+T11+U10</f>
        <v>0</v>
      </c>
      <c r="V11" s="286">
        <f t="shared" si="0"/>
        <v>0</v>
      </c>
      <c r="W11" s="282">
        <f t="shared" si="1"/>
        <v>0</v>
      </c>
      <c r="X11" s="287">
        <f t="shared" si="2"/>
        <v>0</v>
      </c>
      <c r="Y11" s="288">
        <f t="shared" ref="Y11:Y40" si="11">+X11+Y10</f>
        <v>0</v>
      </c>
    </row>
    <row r="12" spans="1:60" ht="18.75" x14ac:dyDescent="0.3">
      <c r="A12" s="269">
        <v>3</v>
      </c>
      <c r="B12" s="270">
        <v>200</v>
      </c>
      <c r="C12" s="271">
        <f t="shared" ref="C12:C40" si="12">+B12+C11</f>
        <v>200</v>
      </c>
      <c r="D12" s="272">
        <v>200</v>
      </c>
      <c r="E12" s="271">
        <f t="shared" si="3"/>
        <v>200</v>
      </c>
      <c r="F12" s="272">
        <v>200</v>
      </c>
      <c r="G12" s="271">
        <f t="shared" si="4"/>
        <v>200</v>
      </c>
      <c r="H12" s="273"/>
      <c r="I12" s="274">
        <f t="shared" si="5"/>
        <v>0</v>
      </c>
      <c r="J12" s="273"/>
      <c r="K12" s="275">
        <f t="shared" si="6"/>
        <v>0</v>
      </c>
      <c r="L12" s="276">
        <v>10</v>
      </c>
      <c r="M12" s="277">
        <f t="shared" si="7"/>
        <v>10</v>
      </c>
      <c r="N12" s="278">
        <v>10</v>
      </c>
      <c r="O12" s="279">
        <f t="shared" si="8"/>
        <v>10</v>
      </c>
      <c r="P12" s="280">
        <v>10</v>
      </c>
      <c r="Q12" s="281">
        <v>10</v>
      </c>
      <c r="R12" s="282">
        <f t="shared" si="9"/>
        <v>20</v>
      </c>
      <c r="S12" s="283"/>
      <c r="T12" s="284"/>
      <c r="U12" s="285">
        <f t="shared" si="10"/>
        <v>0</v>
      </c>
      <c r="V12" s="286">
        <f t="shared" si="0"/>
        <v>220</v>
      </c>
      <c r="W12" s="282">
        <f t="shared" si="1"/>
        <v>220</v>
      </c>
      <c r="X12" s="287">
        <f t="shared" si="2"/>
        <v>440</v>
      </c>
      <c r="Y12" s="288">
        <f t="shared" si="11"/>
        <v>440</v>
      </c>
    </row>
    <row r="13" spans="1:60" ht="18.75" x14ac:dyDescent="0.3">
      <c r="A13" s="269">
        <v>4</v>
      </c>
      <c r="B13" s="270"/>
      <c r="C13" s="271">
        <f t="shared" si="12"/>
        <v>200</v>
      </c>
      <c r="D13" s="272"/>
      <c r="E13" s="271">
        <f t="shared" si="3"/>
        <v>200</v>
      </c>
      <c r="F13" s="272"/>
      <c r="G13" s="271">
        <f t="shared" si="4"/>
        <v>200</v>
      </c>
      <c r="H13" s="273"/>
      <c r="I13" s="274">
        <f t="shared" si="5"/>
        <v>0</v>
      </c>
      <c r="J13" s="273"/>
      <c r="K13" s="275">
        <f t="shared" si="6"/>
        <v>0</v>
      </c>
      <c r="L13" s="276"/>
      <c r="M13" s="277">
        <f t="shared" si="7"/>
        <v>10</v>
      </c>
      <c r="N13" s="278"/>
      <c r="O13" s="279">
        <f t="shared" si="8"/>
        <v>10</v>
      </c>
      <c r="P13" s="280"/>
      <c r="Q13" s="281"/>
      <c r="R13" s="282">
        <f t="shared" si="9"/>
        <v>20</v>
      </c>
      <c r="S13" s="283"/>
      <c r="T13" s="284"/>
      <c r="U13" s="285">
        <f t="shared" si="10"/>
        <v>0</v>
      </c>
      <c r="V13" s="286">
        <f t="shared" si="0"/>
        <v>0</v>
      </c>
      <c r="W13" s="282">
        <f t="shared" si="1"/>
        <v>0</v>
      </c>
      <c r="X13" s="287">
        <f t="shared" si="2"/>
        <v>0</v>
      </c>
      <c r="Y13" s="288">
        <f t="shared" si="11"/>
        <v>440</v>
      </c>
    </row>
    <row r="14" spans="1:60" ht="18.75" x14ac:dyDescent="0.3">
      <c r="A14" s="269">
        <v>5</v>
      </c>
      <c r="B14" s="270"/>
      <c r="C14" s="271">
        <f t="shared" si="12"/>
        <v>200</v>
      </c>
      <c r="D14" s="272"/>
      <c r="E14" s="271">
        <f t="shared" si="3"/>
        <v>200</v>
      </c>
      <c r="F14" s="272"/>
      <c r="G14" s="271">
        <f t="shared" si="4"/>
        <v>200</v>
      </c>
      <c r="H14" s="273"/>
      <c r="I14" s="274">
        <f t="shared" si="5"/>
        <v>0</v>
      </c>
      <c r="J14" s="273"/>
      <c r="K14" s="275">
        <f t="shared" si="6"/>
        <v>0</v>
      </c>
      <c r="L14" s="276"/>
      <c r="M14" s="277">
        <f t="shared" si="7"/>
        <v>10</v>
      </c>
      <c r="N14" s="278"/>
      <c r="O14" s="279">
        <f t="shared" si="8"/>
        <v>10</v>
      </c>
      <c r="P14" s="280"/>
      <c r="Q14" s="281"/>
      <c r="R14" s="282">
        <f t="shared" si="9"/>
        <v>20</v>
      </c>
      <c r="S14" s="283"/>
      <c r="T14" s="284"/>
      <c r="U14" s="285">
        <f t="shared" si="10"/>
        <v>0</v>
      </c>
      <c r="V14" s="286">
        <f t="shared" si="0"/>
        <v>0</v>
      </c>
      <c r="W14" s="282">
        <f t="shared" si="1"/>
        <v>0</v>
      </c>
      <c r="X14" s="287">
        <f t="shared" si="2"/>
        <v>0</v>
      </c>
      <c r="Y14" s="288">
        <f t="shared" si="11"/>
        <v>440</v>
      </c>
    </row>
    <row r="15" spans="1:60" ht="18.75" x14ac:dyDescent="0.3">
      <c r="A15" s="269">
        <v>6</v>
      </c>
      <c r="B15" s="270"/>
      <c r="C15" s="271">
        <f t="shared" si="12"/>
        <v>200</v>
      </c>
      <c r="D15" s="272"/>
      <c r="E15" s="271">
        <f t="shared" si="3"/>
        <v>200</v>
      </c>
      <c r="F15" s="272"/>
      <c r="G15" s="271">
        <f t="shared" si="4"/>
        <v>200</v>
      </c>
      <c r="H15" s="273"/>
      <c r="I15" s="274">
        <f t="shared" si="5"/>
        <v>0</v>
      </c>
      <c r="J15" s="273"/>
      <c r="K15" s="275">
        <f t="shared" si="6"/>
        <v>0</v>
      </c>
      <c r="L15" s="276"/>
      <c r="M15" s="277">
        <f t="shared" si="7"/>
        <v>10</v>
      </c>
      <c r="N15" s="278"/>
      <c r="O15" s="279">
        <f t="shared" si="8"/>
        <v>10</v>
      </c>
      <c r="P15" s="280"/>
      <c r="Q15" s="281"/>
      <c r="R15" s="282">
        <f t="shared" si="9"/>
        <v>20</v>
      </c>
      <c r="S15" s="283"/>
      <c r="T15" s="284"/>
      <c r="U15" s="285">
        <f t="shared" si="10"/>
        <v>0</v>
      </c>
      <c r="V15" s="286">
        <f t="shared" si="0"/>
        <v>0</v>
      </c>
      <c r="W15" s="282">
        <f t="shared" si="1"/>
        <v>0</v>
      </c>
      <c r="X15" s="287">
        <f t="shared" si="2"/>
        <v>0</v>
      </c>
      <c r="Y15" s="288">
        <f t="shared" si="11"/>
        <v>440</v>
      </c>
    </row>
    <row r="16" spans="1:60" ht="18.75" x14ac:dyDescent="0.3">
      <c r="A16" s="269">
        <v>7</v>
      </c>
      <c r="B16" s="270"/>
      <c r="C16" s="271">
        <f t="shared" si="12"/>
        <v>200</v>
      </c>
      <c r="D16" s="272"/>
      <c r="E16" s="271">
        <f t="shared" si="3"/>
        <v>200</v>
      </c>
      <c r="F16" s="272"/>
      <c r="G16" s="271">
        <f t="shared" si="4"/>
        <v>200</v>
      </c>
      <c r="H16" s="273"/>
      <c r="I16" s="274">
        <f t="shared" si="5"/>
        <v>0</v>
      </c>
      <c r="J16" s="273"/>
      <c r="K16" s="275">
        <f t="shared" si="6"/>
        <v>0</v>
      </c>
      <c r="L16" s="276"/>
      <c r="M16" s="277">
        <f t="shared" si="7"/>
        <v>10</v>
      </c>
      <c r="N16" s="278"/>
      <c r="O16" s="279">
        <f t="shared" si="8"/>
        <v>10</v>
      </c>
      <c r="P16" s="280"/>
      <c r="Q16" s="281"/>
      <c r="R16" s="282">
        <f t="shared" si="9"/>
        <v>20</v>
      </c>
      <c r="S16" s="283"/>
      <c r="T16" s="284"/>
      <c r="U16" s="285">
        <f t="shared" si="10"/>
        <v>0</v>
      </c>
      <c r="V16" s="286">
        <f t="shared" si="0"/>
        <v>0</v>
      </c>
      <c r="W16" s="282">
        <f t="shared" si="1"/>
        <v>0</v>
      </c>
      <c r="X16" s="287">
        <f t="shared" si="2"/>
        <v>0</v>
      </c>
      <c r="Y16" s="288">
        <f t="shared" si="11"/>
        <v>440</v>
      </c>
    </row>
    <row r="17" spans="1:25" ht="18.75" x14ac:dyDescent="0.3">
      <c r="A17" s="269">
        <v>8</v>
      </c>
      <c r="B17" s="270"/>
      <c r="C17" s="271">
        <f t="shared" si="12"/>
        <v>200</v>
      </c>
      <c r="D17" s="272"/>
      <c r="E17" s="271">
        <f t="shared" si="3"/>
        <v>200</v>
      </c>
      <c r="F17" s="272"/>
      <c r="G17" s="271">
        <f t="shared" si="4"/>
        <v>200</v>
      </c>
      <c r="H17" s="273"/>
      <c r="I17" s="274">
        <f t="shared" si="5"/>
        <v>0</v>
      </c>
      <c r="J17" s="273"/>
      <c r="K17" s="275">
        <f t="shared" si="6"/>
        <v>0</v>
      </c>
      <c r="L17" s="276"/>
      <c r="M17" s="277">
        <f t="shared" si="7"/>
        <v>10</v>
      </c>
      <c r="N17" s="278"/>
      <c r="O17" s="279">
        <f t="shared" si="8"/>
        <v>10</v>
      </c>
      <c r="P17" s="280"/>
      <c r="Q17" s="281"/>
      <c r="R17" s="282">
        <f t="shared" si="9"/>
        <v>20</v>
      </c>
      <c r="S17" s="283"/>
      <c r="T17" s="284"/>
      <c r="U17" s="285">
        <f t="shared" si="10"/>
        <v>0</v>
      </c>
      <c r="V17" s="286">
        <f t="shared" si="0"/>
        <v>0</v>
      </c>
      <c r="W17" s="282">
        <f t="shared" si="1"/>
        <v>0</v>
      </c>
      <c r="X17" s="287">
        <f t="shared" si="2"/>
        <v>0</v>
      </c>
      <c r="Y17" s="288">
        <f t="shared" si="11"/>
        <v>440</v>
      </c>
    </row>
    <row r="18" spans="1:25" ht="18.75" x14ac:dyDescent="0.3">
      <c r="A18" s="269">
        <v>9</v>
      </c>
      <c r="B18" s="270"/>
      <c r="C18" s="271">
        <f t="shared" si="12"/>
        <v>200</v>
      </c>
      <c r="D18" s="272"/>
      <c r="E18" s="271">
        <f t="shared" si="3"/>
        <v>200</v>
      </c>
      <c r="F18" s="272"/>
      <c r="G18" s="271">
        <f t="shared" si="4"/>
        <v>200</v>
      </c>
      <c r="H18" s="273"/>
      <c r="I18" s="274">
        <f t="shared" si="5"/>
        <v>0</v>
      </c>
      <c r="J18" s="273"/>
      <c r="K18" s="275">
        <f t="shared" si="6"/>
        <v>0</v>
      </c>
      <c r="L18" s="276"/>
      <c r="M18" s="277">
        <f t="shared" si="7"/>
        <v>10</v>
      </c>
      <c r="N18" s="278"/>
      <c r="O18" s="279">
        <f t="shared" si="8"/>
        <v>10</v>
      </c>
      <c r="P18" s="280"/>
      <c r="Q18" s="281"/>
      <c r="R18" s="282">
        <f t="shared" si="9"/>
        <v>20</v>
      </c>
      <c r="S18" s="283"/>
      <c r="T18" s="284"/>
      <c r="U18" s="285">
        <f t="shared" si="10"/>
        <v>0</v>
      </c>
      <c r="V18" s="286">
        <f t="shared" si="0"/>
        <v>0</v>
      </c>
      <c r="W18" s="282">
        <f t="shared" si="1"/>
        <v>0</v>
      </c>
      <c r="X18" s="287">
        <f t="shared" si="2"/>
        <v>0</v>
      </c>
      <c r="Y18" s="288">
        <f t="shared" si="11"/>
        <v>440</v>
      </c>
    </row>
    <row r="19" spans="1:25" ht="18.75" x14ac:dyDescent="0.3">
      <c r="A19" s="269">
        <v>10</v>
      </c>
      <c r="B19" s="270"/>
      <c r="C19" s="271">
        <f t="shared" si="12"/>
        <v>200</v>
      </c>
      <c r="D19" s="272"/>
      <c r="E19" s="271">
        <f t="shared" si="3"/>
        <v>200</v>
      </c>
      <c r="F19" s="272"/>
      <c r="G19" s="271">
        <f t="shared" si="4"/>
        <v>200</v>
      </c>
      <c r="H19" s="273"/>
      <c r="I19" s="274">
        <f t="shared" si="5"/>
        <v>0</v>
      </c>
      <c r="J19" s="273"/>
      <c r="K19" s="275">
        <f t="shared" si="6"/>
        <v>0</v>
      </c>
      <c r="L19" s="276"/>
      <c r="M19" s="277">
        <f t="shared" si="7"/>
        <v>10</v>
      </c>
      <c r="N19" s="278"/>
      <c r="O19" s="279">
        <f t="shared" si="8"/>
        <v>10</v>
      </c>
      <c r="P19" s="280"/>
      <c r="Q19" s="281"/>
      <c r="R19" s="282">
        <f t="shared" si="9"/>
        <v>20</v>
      </c>
      <c r="S19" s="283"/>
      <c r="T19" s="284"/>
      <c r="U19" s="285">
        <f t="shared" si="10"/>
        <v>0</v>
      </c>
      <c r="V19" s="286">
        <f t="shared" si="0"/>
        <v>0</v>
      </c>
      <c r="W19" s="282">
        <f t="shared" si="1"/>
        <v>0</v>
      </c>
      <c r="X19" s="287">
        <f t="shared" si="2"/>
        <v>0</v>
      </c>
      <c r="Y19" s="288">
        <f t="shared" si="11"/>
        <v>440</v>
      </c>
    </row>
    <row r="20" spans="1:25" ht="18.75" x14ac:dyDescent="0.3">
      <c r="A20" s="269">
        <v>11</v>
      </c>
      <c r="B20" s="270"/>
      <c r="C20" s="271">
        <f t="shared" si="12"/>
        <v>200</v>
      </c>
      <c r="D20" s="272"/>
      <c r="E20" s="271">
        <f t="shared" si="3"/>
        <v>200</v>
      </c>
      <c r="F20" s="272"/>
      <c r="G20" s="271">
        <f t="shared" si="4"/>
        <v>200</v>
      </c>
      <c r="H20" s="273"/>
      <c r="I20" s="274">
        <f t="shared" si="5"/>
        <v>0</v>
      </c>
      <c r="J20" s="273"/>
      <c r="K20" s="275">
        <f t="shared" si="6"/>
        <v>0</v>
      </c>
      <c r="L20" s="276"/>
      <c r="M20" s="277">
        <f t="shared" si="7"/>
        <v>10</v>
      </c>
      <c r="N20" s="278"/>
      <c r="O20" s="279">
        <f t="shared" si="8"/>
        <v>10</v>
      </c>
      <c r="P20" s="280"/>
      <c r="Q20" s="281"/>
      <c r="R20" s="282">
        <f t="shared" si="9"/>
        <v>20</v>
      </c>
      <c r="S20" s="283"/>
      <c r="T20" s="284"/>
      <c r="U20" s="285">
        <f t="shared" si="10"/>
        <v>0</v>
      </c>
      <c r="V20" s="286">
        <f t="shared" si="0"/>
        <v>0</v>
      </c>
      <c r="W20" s="282">
        <f t="shared" si="1"/>
        <v>0</v>
      </c>
      <c r="X20" s="287">
        <f t="shared" si="2"/>
        <v>0</v>
      </c>
      <c r="Y20" s="288">
        <f t="shared" si="11"/>
        <v>440</v>
      </c>
    </row>
    <row r="21" spans="1:25" ht="18.75" x14ac:dyDescent="0.3">
      <c r="A21" s="269">
        <v>12</v>
      </c>
      <c r="B21" s="270"/>
      <c r="C21" s="271">
        <f t="shared" si="12"/>
        <v>200</v>
      </c>
      <c r="D21" s="272"/>
      <c r="E21" s="271">
        <f t="shared" si="3"/>
        <v>200</v>
      </c>
      <c r="F21" s="272"/>
      <c r="G21" s="271">
        <f t="shared" si="4"/>
        <v>200</v>
      </c>
      <c r="H21" s="273"/>
      <c r="I21" s="274">
        <f t="shared" si="5"/>
        <v>0</v>
      </c>
      <c r="J21" s="273"/>
      <c r="K21" s="275">
        <f t="shared" si="6"/>
        <v>0</v>
      </c>
      <c r="L21" s="276"/>
      <c r="M21" s="277">
        <f t="shared" si="7"/>
        <v>10</v>
      </c>
      <c r="N21" s="278"/>
      <c r="O21" s="279">
        <f t="shared" si="8"/>
        <v>10</v>
      </c>
      <c r="P21" s="280"/>
      <c r="Q21" s="281"/>
      <c r="R21" s="282">
        <f t="shared" si="9"/>
        <v>20</v>
      </c>
      <c r="S21" s="283"/>
      <c r="T21" s="284"/>
      <c r="U21" s="285">
        <f t="shared" si="10"/>
        <v>0</v>
      </c>
      <c r="V21" s="286">
        <f t="shared" si="0"/>
        <v>0</v>
      </c>
      <c r="W21" s="282">
        <f t="shared" si="1"/>
        <v>0</v>
      </c>
      <c r="X21" s="287">
        <f t="shared" si="2"/>
        <v>0</v>
      </c>
      <c r="Y21" s="288">
        <f t="shared" si="11"/>
        <v>440</v>
      </c>
    </row>
    <row r="22" spans="1:25" ht="18.75" x14ac:dyDescent="0.3">
      <c r="A22" s="269">
        <v>13</v>
      </c>
      <c r="B22" s="270"/>
      <c r="C22" s="271">
        <f t="shared" si="12"/>
        <v>200</v>
      </c>
      <c r="D22" s="272"/>
      <c r="E22" s="271">
        <f t="shared" si="3"/>
        <v>200</v>
      </c>
      <c r="F22" s="272"/>
      <c r="G22" s="271">
        <f t="shared" si="4"/>
        <v>200</v>
      </c>
      <c r="H22" s="273"/>
      <c r="I22" s="274">
        <f t="shared" si="5"/>
        <v>0</v>
      </c>
      <c r="J22" s="273"/>
      <c r="K22" s="275">
        <f t="shared" si="6"/>
        <v>0</v>
      </c>
      <c r="L22" s="276"/>
      <c r="M22" s="277">
        <f t="shared" si="7"/>
        <v>10</v>
      </c>
      <c r="N22" s="278"/>
      <c r="O22" s="279">
        <f t="shared" si="8"/>
        <v>10</v>
      </c>
      <c r="P22" s="280"/>
      <c r="Q22" s="281"/>
      <c r="R22" s="282">
        <f t="shared" si="9"/>
        <v>20</v>
      </c>
      <c r="S22" s="283"/>
      <c r="T22" s="284"/>
      <c r="U22" s="285">
        <f t="shared" si="10"/>
        <v>0</v>
      </c>
      <c r="V22" s="286">
        <f t="shared" si="0"/>
        <v>0</v>
      </c>
      <c r="W22" s="282">
        <f t="shared" si="1"/>
        <v>0</v>
      </c>
      <c r="X22" s="287">
        <f t="shared" si="2"/>
        <v>0</v>
      </c>
      <c r="Y22" s="288">
        <f t="shared" si="11"/>
        <v>440</v>
      </c>
    </row>
    <row r="23" spans="1:25" ht="18.75" x14ac:dyDescent="0.3">
      <c r="A23" s="269">
        <v>14</v>
      </c>
      <c r="B23" s="270"/>
      <c r="C23" s="271">
        <f t="shared" si="12"/>
        <v>200</v>
      </c>
      <c r="D23" s="272"/>
      <c r="E23" s="271">
        <f t="shared" si="3"/>
        <v>200</v>
      </c>
      <c r="F23" s="272"/>
      <c r="G23" s="271">
        <f t="shared" si="4"/>
        <v>200</v>
      </c>
      <c r="H23" s="273"/>
      <c r="I23" s="274">
        <f t="shared" si="5"/>
        <v>0</v>
      </c>
      <c r="J23" s="273"/>
      <c r="K23" s="275">
        <f t="shared" si="6"/>
        <v>0</v>
      </c>
      <c r="L23" s="276"/>
      <c r="M23" s="277">
        <f t="shared" si="7"/>
        <v>10</v>
      </c>
      <c r="N23" s="278"/>
      <c r="O23" s="279">
        <f t="shared" si="8"/>
        <v>10</v>
      </c>
      <c r="P23" s="280"/>
      <c r="Q23" s="281"/>
      <c r="R23" s="282">
        <f t="shared" si="9"/>
        <v>20</v>
      </c>
      <c r="S23" s="283"/>
      <c r="T23" s="284"/>
      <c r="U23" s="285">
        <f t="shared" si="10"/>
        <v>0</v>
      </c>
      <c r="V23" s="286">
        <f t="shared" si="0"/>
        <v>0</v>
      </c>
      <c r="W23" s="282">
        <f t="shared" si="1"/>
        <v>0</v>
      </c>
      <c r="X23" s="287">
        <f t="shared" si="2"/>
        <v>0</v>
      </c>
      <c r="Y23" s="288">
        <f t="shared" si="11"/>
        <v>440</v>
      </c>
    </row>
    <row r="24" spans="1:25" ht="18.75" x14ac:dyDescent="0.3">
      <c r="A24" s="269">
        <v>15</v>
      </c>
      <c r="B24" s="270"/>
      <c r="C24" s="271">
        <f t="shared" si="12"/>
        <v>200</v>
      </c>
      <c r="D24" s="272"/>
      <c r="E24" s="271">
        <f t="shared" si="3"/>
        <v>200</v>
      </c>
      <c r="F24" s="272"/>
      <c r="G24" s="271">
        <f t="shared" si="4"/>
        <v>200</v>
      </c>
      <c r="H24" s="273"/>
      <c r="I24" s="274">
        <f t="shared" si="5"/>
        <v>0</v>
      </c>
      <c r="J24" s="273"/>
      <c r="K24" s="275">
        <f t="shared" si="6"/>
        <v>0</v>
      </c>
      <c r="L24" s="276"/>
      <c r="M24" s="277">
        <f t="shared" si="7"/>
        <v>10</v>
      </c>
      <c r="N24" s="278"/>
      <c r="O24" s="279">
        <f t="shared" si="8"/>
        <v>10</v>
      </c>
      <c r="P24" s="280"/>
      <c r="Q24" s="281"/>
      <c r="R24" s="282">
        <f t="shared" si="9"/>
        <v>20</v>
      </c>
      <c r="S24" s="283"/>
      <c r="T24" s="284"/>
      <c r="U24" s="285">
        <f t="shared" si="10"/>
        <v>0</v>
      </c>
      <c r="V24" s="286">
        <f t="shared" si="0"/>
        <v>0</v>
      </c>
      <c r="W24" s="282">
        <f t="shared" si="1"/>
        <v>0</v>
      </c>
      <c r="X24" s="287">
        <f t="shared" si="2"/>
        <v>0</v>
      </c>
      <c r="Y24" s="288">
        <f t="shared" si="11"/>
        <v>440</v>
      </c>
    </row>
    <row r="25" spans="1:25" ht="18.75" x14ac:dyDescent="0.3">
      <c r="A25" s="269">
        <v>16</v>
      </c>
      <c r="B25" s="270"/>
      <c r="C25" s="271">
        <f t="shared" si="12"/>
        <v>200</v>
      </c>
      <c r="D25" s="272"/>
      <c r="E25" s="271">
        <f t="shared" si="3"/>
        <v>200</v>
      </c>
      <c r="F25" s="272"/>
      <c r="G25" s="271">
        <f t="shared" si="4"/>
        <v>200</v>
      </c>
      <c r="H25" s="273"/>
      <c r="I25" s="274">
        <f t="shared" si="5"/>
        <v>0</v>
      </c>
      <c r="J25" s="273"/>
      <c r="K25" s="275">
        <f t="shared" si="6"/>
        <v>0</v>
      </c>
      <c r="L25" s="276"/>
      <c r="M25" s="277">
        <f t="shared" si="7"/>
        <v>10</v>
      </c>
      <c r="N25" s="278"/>
      <c r="O25" s="279">
        <f t="shared" si="8"/>
        <v>10</v>
      </c>
      <c r="P25" s="280"/>
      <c r="Q25" s="281"/>
      <c r="R25" s="282">
        <f t="shared" si="9"/>
        <v>20</v>
      </c>
      <c r="S25" s="283"/>
      <c r="T25" s="284"/>
      <c r="U25" s="285">
        <f t="shared" si="10"/>
        <v>0</v>
      </c>
      <c r="V25" s="286">
        <f t="shared" si="0"/>
        <v>0</v>
      </c>
      <c r="W25" s="282">
        <f t="shared" si="1"/>
        <v>0</v>
      </c>
      <c r="X25" s="287">
        <f t="shared" si="2"/>
        <v>0</v>
      </c>
      <c r="Y25" s="288">
        <f t="shared" si="11"/>
        <v>440</v>
      </c>
    </row>
    <row r="26" spans="1:25" ht="18.75" x14ac:dyDescent="0.3">
      <c r="A26" s="269">
        <v>17</v>
      </c>
      <c r="B26" s="270"/>
      <c r="C26" s="271">
        <f t="shared" si="12"/>
        <v>200</v>
      </c>
      <c r="D26" s="272"/>
      <c r="E26" s="271">
        <f t="shared" si="3"/>
        <v>200</v>
      </c>
      <c r="F26" s="272"/>
      <c r="G26" s="271">
        <f t="shared" si="4"/>
        <v>200</v>
      </c>
      <c r="H26" s="273"/>
      <c r="I26" s="274">
        <f t="shared" si="5"/>
        <v>0</v>
      </c>
      <c r="J26" s="273"/>
      <c r="K26" s="275">
        <f t="shared" si="6"/>
        <v>0</v>
      </c>
      <c r="L26" s="276"/>
      <c r="M26" s="277">
        <f t="shared" si="7"/>
        <v>10</v>
      </c>
      <c r="N26" s="278"/>
      <c r="O26" s="279">
        <f t="shared" si="8"/>
        <v>10</v>
      </c>
      <c r="P26" s="280"/>
      <c r="Q26" s="281"/>
      <c r="R26" s="282">
        <f t="shared" si="9"/>
        <v>20</v>
      </c>
      <c r="S26" s="283"/>
      <c r="T26" s="284"/>
      <c r="U26" s="285">
        <f t="shared" si="10"/>
        <v>0</v>
      </c>
      <c r="V26" s="286">
        <f t="shared" si="0"/>
        <v>0</v>
      </c>
      <c r="W26" s="282">
        <f t="shared" si="1"/>
        <v>0</v>
      </c>
      <c r="X26" s="287">
        <f t="shared" si="2"/>
        <v>0</v>
      </c>
      <c r="Y26" s="288">
        <f t="shared" si="11"/>
        <v>440</v>
      </c>
    </row>
    <row r="27" spans="1:25" ht="18.75" x14ac:dyDescent="0.3">
      <c r="A27" s="269">
        <v>18</v>
      </c>
      <c r="B27" s="270"/>
      <c r="C27" s="271">
        <f t="shared" si="12"/>
        <v>200</v>
      </c>
      <c r="D27" s="272"/>
      <c r="E27" s="271">
        <f t="shared" si="3"/>
        <v>200</v>
      </c>
      <c r="F27" s="272"/>
      <c r="G27" s="271">
        <f t="shared" si="4"/>
        <v>200</v>
      </c>
      <c r="H27" s="273"/>
      <c r="I27" s="274">
        <f t="shared" si="5"/>
        <v>0</v>
      </c>
      <c r="J27" s="273"/>
      <c r="K27" s="275">
        <f t="shared" si="6"/>
        <v>0</v>
      </c>
      <c r="L27" s="276"/>
      <c r="M27" s="277">
        <f t="shared" si="7"/>
        <v>10</v>
      </c>
      <c r="N27" s="278"/>
      <c r="O27" s="279">
        <f t="shared" si="8"/>
        <v>10</v>
      </c>
      <c r="P27" s="280"/>
      <c r="Q27" s="281"/>
      <c r="R27" s="282">
        <f t="shared" si="9"/>
        <v>20</v>
      </c>
      <c r="S27" s="283"/>
      <c r="T27" s="284"/>
      <c r="U27" s="285">
        <f t="shared" si="10"/>
        <v>0</v>
      </c>
      <c r="V27" s="286">
        <f t="shared" si="0"/>
        <v>0</v>
      </c>
      <c r="W27" s="282">
        <f t="shared" si="1"/>
        <v>0</v>
      </c>
      <c r="X27" s="287">
        <f t="shared" si="2"/>
        <v>0</v>
      </c>
      <c r="Y27" s="288">
        <f t="shared" si="11"/>
        <v>440</v>
      </c>
    </row>
    <row r="28" spans="1:25" ht="18.75" x14ac:dyDescent="0.3">
      <c r="A28" s="269">
        <v>19</v>
      </c>
      <c r="B28" s="270"/>
      <c r="C28" s="271">
        <f t="shared" si="12"/>
        <v>200</v>
      </c>
      <c r="D28" s="272"/>
      <c r="E28" s="271">
        <f t="shared" si="3"/>
        <v>200</v>
      </c>
      <c r="F28" s="272"/>
      <c r="G28" s="271">
        <f t="shared" si="4"/>
        <v>200</v>
      </c>
      <c r="H28" s="273"/>
      <c r="I28" s="274">
        <f t="shared" si="5"/>
        <v>0</v>
      </c>
      <c r="J28" s="273"/>
      <c r="K28" s="275">
        <f t="shared" si="6"/>
        <v>0</v>
      </c>
      <c r="L28" s="276"/>
      <c r="M28" s="277">
        <f t="shared" si="7"/>
        <v>10</v>
      </c>
      <c r="N28" s="278"/>
      <c r="O28" s="279">
        <f t="shared" si="8"/>
        <v>10</v>
      </c>
      <c r="P28" s="280"/>
      <c r="Q28" s="281"/>
      <c r="R28" s="282">
        <f t="shared" si="9"/>
        <v>20</v>
      </c>
      <c r="S28" s="283"/>
      <c r="T28" s="284"/>
      <c r="U28" s="285">
        <f t="shared" si="10"/>
        <v>0</v>
      </c>
      <c r="V28" s="286">
        <f t="shared" si="0"/>
        <v>0</v>
      </c>
      <c r="W28" s="282">
        <f t="shared" si="1"/>
        <v>0</v>
      </c>
      <c r="X28" s="287">
        <f t="shared" si="2"/>
        <v>0</v>
      </c>
      <c r="Y28" s="288">
        <f t="shared" si="11"/>
        <v>440</v>
      </c>
    </row>
    <row r="29" spans="1:25" ht="18.75" x14ac:dyDescent="0.3">
      <c r="A29" s="269">
        <v>20</v>
      </c>
      <c r="B29" s="270"/>
      <c r="C29" s="271">
        <f t="shared" si="12"/>
        <v>200</v>
      </c>
      <c r="D29" s="272"/>
      <c r="E29" s="271">
        <f t="shared" si="3"/>
        <v>200</v>
      </c>
      <c r="F29" s="272"/>
      <c r="G29" s="271">
        <f t="shared" si="4"/>
        <v>200</v>
      </c>
      <c r="H29" s="273"/>
      <c r="I29" s="274">
        <f t="shared" si="5"/>
        <v>0</v>
      </c>
      <c r="J29" s="273"/>
      <c r="K29" s="275">
        <f t="shared" si="6"/>
        <v>0</v>
      </c>
      <c r="L29" s="276"/>
      <c r="M29" s="277">
        <f t="shared" si="7"/>
        <v>10</v>
      </c>
      <c r="N29" s="278"/>
      <c r="O29" s="279">
        <f t="shared" si="8"/>
        <v>10</v>
      </c>
      <c r="P29" s="280"/>
      <c r="Q29" s="281"/>
      <c r="R29" s="282">
        <f t="shared" si="9"/>
        <v>20</v>
      </c>
      <c r="S29" s="283"/>
      <c r="T29" s="284"/>
      <c r="U29" s="285">
        <f t="shared" si="10"/>
        <v>0</v>
      </c>
      <c r="V29" s="286">
        <f t="shared" si="0"/>
        <v>0</v>
      </c>
      <c r="W29" s="282">
        <f t="shared" si="1"/>
        <v>0</v>
      </c>
      <c r="X29" s="287">
        <f t="shared" si="2"/>
        <v>0</v>
      </c>
      <c r="Y29" s="288">
        <f t="shared" si="11"/>
        <v>440</v>
      </c>
    </row>
    <row r="30" spans="1:25" ht="18.75" x14ac:dyDescent="0.3">
      <c r="A30" s="269">
        <v>21</v>
      </c>
      <c r="B30" s="270"/>
      <c r="C30" s="271">
        <f t="shared" si="12"/>
        <v>200</v>
      </c>
      <c r="D30" s="272"/>
      <c r="E30" s="271">
        <f t="shared" si="3"/>
        <v>200</v>
      </c>
      <c r="F30" s="272"/>
      <c r="G30" s="271">
        <f t="shared" si="4"/>
        <v>200</v>
      </c>
      <c r="H30" s="273"/>
      <c r="I30" s="274">
        <f t="shared" si="5"/>
        <v>0</v>
      </c>
      <c r="J30" s="273"/>
      <c r="K30" s="275">
        <f t="shared" si="6"/>
        <v>0</v>
      </c>
      <c r="L30" s="276"/>
      <c r="M30" s="277">
        <f t="shared" si="7"/>
        <v>10</v>
      </c>
      <c r="N30" s="278"/>
      <c r="O30" s="279">
        <f t="shared" si="8"/>
        <v>10</v>
      </c>
      <c r="P30" s="280"/>
      <c r="Q30" s="281"/>
      <c r="R30" s="282">
        <f t="shared" si="9"/>
        <v>20</v>
      </c>
      <c r="S30" s="283"/>
      <c r="T30" s="284"/>
      <c r="U30" s="285">
        <f t="shared" si="10"/>
        <v>0</v>
      </c>
      <c r="V30" s="286">
        <f t="shared" si="0"/>
        <v>0</v>
      </c>
      <c r="W30" s="282">
        <f t="shared" si="1"/>
        <v>0</v>
      </c>
      <c r="X30" s="287">
        <f t="shared" si="2"/>
        <v>0</v>
      </c>
      <c r="Y30" s="288">
        <f t="shared" si="11"/>
        <v>440</v>
      </c>
    </row>
    <row r="31" spans="1:25" ht="18.75" x14ac:dyDescent="0.3">
      <c r="A31" s="269">
        <v>22</v>
      </c>
      <c r="B31" s="270"/>
      <c r="C31" s="271">
        <f t="shared" si="12"/>
        <v>200</v>
      </c>
      <c r="D31" s="272"/>
      <c r="E31" s="271">
        <f t="shared" si="3"/>
        <v>200</v>
      </c>
      <c r="F31" s="272"/>
      <c r="G31" s="271">
        <f t="shared" si="4"/>
        <v>200</v>
      </c>
      <c r="H31" s="273"/>
      <c r="I31" s="274">
        <f t="shared" si="5"/>
        <v>0</v>
      </c>
      <c r="J31" s="273"/>
      <c r="K31" s="275">
        <f t="shared" si="6"/>
        <v>0</v>
      </c>
      <c r="L31" s="276"/>
      <c r="M31" s="277">
        <f t="shared" si="7"/>
        <v>10</v>
      </c>
      <c r="N31" s="278"/>
      <c r="O31" s="279">
        <f t="shared" si="8"/>
        <v>10</v>
      </c>
      <c r="P31" s="280"/>
      <c r="Q31" s="281"/>
      <c r="R31" s="282">
        <f t="shared" si="9"/>
        <v>20</v>
      </c>
      <c r="S31" s="283"/>
      <c r="T31" s="284"/>
      <c r="U31" s="285">
        <f t="shared" si="10"/>
        <v>0</v>
      </c>
      <c r="V31" s="286">
        <f t="shared" si="0"/>
        <v>0</v>
      </c>
      <c r="W31" s="282">
        <f t="shared" si="1"/>
        <v>0</v>
      </c>
      <c r="X31" s="287">
        <f t="shared" si="2"/>
        <v>0</v>
      </c>
      <c r="Y31" s="288">
        <f t="shared" si="11"/>
        <v>440</v>
      </c>
    </row>
    <row r="32" spans="1:25" ht="18.75" x14ac:dyDescent="0.3">
      <c r="A32" s="269">
        <v>23</v>
      </c>
      <c r="B32" s="270"/>
      <c r="C32" s="271">
        <f t="shared" si="12"/>
        <v>200</v>
      </c>
      <c r="D32" s="272"/>
      <c r="E32" s="271">
        <f t="shared" si="3"/>
        <v>200</v>
      </c>
      <c r="F32" s="272"/>
      <c r="G32" s="271">
        <f t="shared" si="4"/>
        <v>200</v>
      </c>
      <c r="H32" s="273"/>
      <c r="I32" s="274">
        <f t="shared" si="5"/>
        <v>0</v>
      </c>
      <c r="J32" s="273"/>
      <c r="K32" s="275">
        <f t="shared" si="6"/>
        <v>0</v>
      </c>
      <c r="L32" s="276"/>
      <c r="M32" s="277">
        <f t="shared" si="7"/>
        <v>10</v>
      </c>
      <c r="N32" s="278"/>
      <c r="O32" s="279">
        <f t="shared" si="8"/>
        <v>10</v>
      </c>
      <c r="P32" s="280"/>
      <c r="Q32" s="281"/>
      <c r="R32" s="282">
        <f t="shared" si="9"/>
        <v>20</v>
      </c>
      <c r="S32" s="283"/>
      <c r="T32" s="284"/>
      <c r="U32" s="285">
        <f t="shared" si="10"/>
        <v>0</v>
      </c>
      <c r="V32" s="286">
        <f t="shared" si="0"/>
        <v>0</v>
      </c>
      <c r="W32" s="282">
        <f t="shared" si="1"/>
        <v>0</v>
      </c>
      <c r="X32" s="287">
        <f t="shared" si="2"/>
        <v>0</v>
      </c>
      <c r="Y32" s="288">
        <f t="shared" si="11"/>
        <v>440</v>
      </c>
    </row>
    <row r="33" spans="1:60" ht="18.75" x14ac:dyDescent="0.3">
      <c r="A33" s="269">
        <v>24</v>
      </c>
      <c r="B33" s="270"/>
      <c r="C33" s="271">
        <f t="shared" si="12"/>
        <v>200</v>
      </c>
      <c r="D33" s="272"/>
      <c r="E33" s="271">
        <f t="shared" si="3"/>
        <v>200</v>
      </c>
      <c r="F33" s="272"/>
      <c r="G33" s="271">
        <f t="shared" si="4"/>
        <v>200</v>
      </c>
      <c r="H33" s="273"/>
      <c r="I33" s="274">
        <f t="shared" si="5"/>
        <v>0</v>
      </c>
      <c r="J33" s="273"/>
      <c r="K33" s="275">
        <f t="shared" si="6"/>
        <v>0</v>
      </c>
      <c r="L33" s="276"/>
      <c r="M33" s="277">
        <f t="shared" si="7"/>
        <v>10</v>
      </c>
      <c r="N33" s="278"/>
      <c r="O33" s="279">
        <f t="shared" si="8"/>
        <v>10</v>
      </c>
      <c r="P33" s="280"/>
      <c r="Q33" s="281"/>
      <c r="R33" s="282">
        <f t="shared" si="9"/>
        <v>20</v>
      </c>
      <c r="S33" s="283"/>
      <c r="T33" s="284"/>
      <c r="U33" s="285">
        <f t="shared" si="10"/>
        <v>0</v>
      </c>
      <c r="V33" s="286">
        <f t="shared" si="0"/>
        <v>0</v>
      </c>
      <c r="W33" s="282">
        <f t="shared" si="1"/>
        <v>0</v>
      </c>
      <c r="X33" s="287">
        <f t="shared" si="2"/>
        <v>0</v>
      </c>
      <c r="Y33" s="288">
        <f t="shared" si="11"/>
        <v>440</v>
      </c>
    </row>
    <row r="34" spans="1:60" ht="18.75" x14ac:dyDescent="0.3">
      <c r="A34" s="269">
        <v>25</v>
      </c>
      <c r="B34" s="270"/>
      <c r="C34" s="271">
        <f t="shared" si="12"/>
        <v>200</v>
      </c>
      <c r="D34" s="272"/>
      <c r="E34" s="271">
        <f t="shared" si="3"/>
        <v>200</v>
      </c>
      <c r="F34" s="272"/>
      <c r="G34" s="271">
        <f t="shared" si="4"/>
        <v>200</v>
      </c>
      <c r="H34" s="273"/>
      <c r="I34" s="274">
        <f t="shared" si="5"/>
        <v>0</v>
      </c>
      <c r="J34" s="273"/>
      <c r="K34" s="275">
        <f t="shared" si="6"/>
        <v>0</v>
      </c>
      <c r="L34" s="276"/>
      <c r="M34" s="277">
        <f t="shared" si="7"/>
        <v>10</v>
      </c>
      <c r="N34" s="278"/>
      <c r="O34" s="279">
        <f t="shared" si="8"/>
        <v>10</v>
      </c>
      <c r="P34" s="280"/>
      <c r="Q34" s="281"/>
      <c r="R34" s="282">
        <f t="shared" si="9"/>
        <v>20</v>
      </c>
      <c r="S34" s="283"/>
      <c r="T34" s="284"/>
      <c r="U34" s="285">
        <f t="shared" si="10"/>
        <v>0</v>
      </c>
      <c r="V34" s="286">
        <f t="shared" si="0"/>
        <v>0</v>
      </c>
      <c r="W34" s="282">
        <f t="shared" si="1"/>
        <v>0</v>
      </c>
      <c r="X34" s="287">
        <f t="shared" si="2"/>
        <v>0</v>
      </c>
      <c r="Y34" s="288">
        <f t="shared" si="11"/>
        <v>440</v>
      </c>
    </row>
    <row r="35" spans="1:60" ht="18.75" x14ac:dyDescent="0.3">
      <c r="A35" s="269">
        <v>26</v>
      </c>
      <c r="B35" s="270"/>
      <c r="C35" s="271">
        <f t="shared" si="12"/>
        <v>200</v>
      </c>
      <c r="D35" s="272"/>
      <c r="E35" s="271">
        <f t="shared" si="3"/>
        <v>200</v>
      </c>
      <c r="F35" s="272"/>
      <c r="G35" s="271">
        <f t="shared" si="4"/>
        <v>200</v>
      </c>
      <c r="H35" s="273"/>
      <c r="I35" s="274">
        <f t="shared" si="5"/>
        <v>0</v>
      </c>
      <c r="J35" s="273"/>
      <c r="K35" s="275">
        <f t="shared" si="6"/>
        <v>0</v>
      </c>
      <c r="L35" s="276"/>
      <c r="M35" s="277">
        <f t="shared" si="7"/>
        <v>10</v>
      </c>
      <c r="N35" s="278"/>
      <c r="O35" s="279">
        <f t="shared" si="8"/>
        <v>10</v>
      </c>
      <c r="P35" s="280"/>
      <c r="Q35" s="281"/>
      <c r="R35" s="282">
        <f t="shared" si="9"/>
        <v>20</v>
      </c>
      <c r="S35" s="283"/>
      <c r="T35" s="284"/>
      <c r="U35" s="285">
        <f t="shared" si="10"/>
        <v>0</v>
      </c>
      <c r="V35" s="286">
        <f t="shared" si="0"/>
        <v>0</v>
      </c>
      <c r="W35" s="282">
        <f t="shared" si="1"/>
        <v>0</v>
      </c>
      <c r="X35" s="287">
        <f t="shared" si="2"/>
        <v>0</v>
      </c>
      <c r="Y35" s="288">
        <f t="shared" si="11"/>
        <v>440</v>
      </c>
    </row>
    <row r="36" spans="1:60" ht="18.75" x14ac:dyDescent="0.3">
      <c r="A36" s="269">
        <v>27</v>
      </c>
      <c r="B36" s="270"/>
      <c r="C36" s="271">
        <f t="shared" si="12"/>
        <v>200</v>
      </c>
      <c r="D36" s="272"/>
      <c r="E36" s="271">
        <f t="shared" si="3"/>
        <v>200</v>
      </c>
      <c r="F36" s="272"/>
      <c r="G36" s="271">
        <f t="shared" si="4"/>
        <v>200</v>
      </c>
      <c r="H36" s="273"/>
      <c r="I36" s="274">
        <f t="shared" si="5"/>
        <v>0</v>
      </c>
      <c r="J36" s="273"/>
      <c r="K36" s="275">
        <f t="shared" si="6"/>
        <v>0</v>
      </c>
      <c r="L36" s="276"/>
      <c r="M36" s="277">
        <f t="shared" si="7"/>
        <v>10</v>
      </c>
      <c r="N36" s="278"/>
      <c r="O36" s="279">
        <f t="shared" si="8"/>
        <v>10</v>
      </c>
      <c r="P36" s="280"/>
      <c r="Q36" s="281"/>
      <c r="R36" s="282">
        <f t="shared" si="9"/>
        <v>20</v>
      </c>
      <c r="S36" s="283"/>
      <c r="T36" s="284"/>
      <c r="U36" s="285">
        <f t="shared" si="10"/>
        <v>0</v>
      </c>
      <c r="V36" s="286">
        <f t="shared" si="0"/>
        <v>0</v>
      </c>
      <c r="W36" s="282">
        <f t="shared" si="1"/>
        <v>0</v>
      </c>
      <c r="X36" s="287">
        <f t="shared" si="2"/>
        <v>0</v>
      </c>
      <c r="Y36" s="288">
        <f t="shared" si="11"/>
        <v>440</v>
      </c>
    </row>
    <row r="37" spans="1:60" ht="18.75" x14ac:dyDescent="0.3">
      <c r="A37" s="269">
        <v>28</v>
      </c>
      <c r="B37" s="270"/>
      <c r="C37" s="271">
        <f t="shared" si="12"/>
        <v>200</v>
      </c>
      <c r="D37" s="272"/>
      <c r="E37" s="271">
        <f t="shared" si="3"/>
        <v>200</v>
      </c>
      <c r="F37" s="272"/>
      <c r="G37" s="271">
        <f t="shared" si="4"/>
        <v>200</v>
      </c>
      <c r="H37" s="273"/>
      <c r="I37" s="274">
        <f t="shared" si="5"/>
        <v>0</v>
      </c>
      <c r="J37" s="273"/>
      <c r="K37" s="275">
        <f t="shared" si="6"/>
        <v>0</v>
      </c>
      <c r="L37" s="276"/>
      <c r="M37" s="277">
        <f t="shared" si="7"/>
        <v>10</v>
      </c>
      <c r="N37" s="278"/>
      <c r="O37" s="279">
        <f t="shared" si="8"/>
        <v>10</v>
      </c>
      <c r="P37" s="280"/>
      <c r="Q37" s="281"/>
      <c r="R37" s="282">
        <f t="shared" si="9"/>
        <v>20</v>
      </c>
      <c r="S37" s="283"/>
      <c r="T37" s="284"/>
      <c r="U37" s="285">
        <f t="shared" si="10"/>
        <v>0</v>
      </c>
      <c r="V37" s="286">
        <f t="shared" si="0"/>
        <v>0</v>
      </c>
      <c r="W37" s="282">
        <f t="shared" si="1"/>
        <v>0</v>
      </c>
      <c r="X37" s="287">
        <f t="shared" si="2"/>
        <v>0</v>
      </c>
      <c r="Y37" s="288">
        <f t="shared" si="11"/>
        <v>440</v>
      </c>
    </row>
    <row r="38" spans="1:60" ht="18.75" x14ac:dyDescent="0.3">
      <c r="A38" s="269">
        <v>29</v>
      </c>
      <c r="B38" s="270"/>
      <c r="C38" s="271">
        <f t="shared" si="12"/>
        <v>200</v>
      </c>
      <c r="D38" s="272"/>
      <c r="E38" s="271">
        <f t="shared" si="3"/>
        <v>200</v>
      </c>
      <c r="F38" s="272"/>
      <c r="G38" s="271">
        <f t="shared" si="4"/>
        <v>200</v>
      </c>
      <c r="H38" s="273"/>
      <c r="I38" s="274">
        <f t="shared" si="5"/>
        <v>0</v>
      </c>
      <c r="J38" s="273"/>
      <c r="K38" s="275">
        <f t="shared" si="6"/>
        <v>0</v>
      </c>
      <c r="L38" s="276"/>
      <c r="M38" s="277">
        <f t="shared" si="7"/>
        <v>10</v>
      </c>
      <c r="N38" s="278"/>
      <c r="O38" s="279">
        <f t="shared" si="8"/>
        <v>10</v>
      </c>
      <c r="P38" s="280"/>
      <c r="Q38" s="281"/>
      <c r="R38" s="282">
        <f t="shared" si="9"/>
        <v>20</v>
      </c>
      <c r="S38" s="283"/>
      <c r="T38" s="284"/>
      <c r="U38" s="285">
        <f t="shared" si="10"/>
        <v>0</v>
      </c>
      <c r="V38" s="286">
        <f t="shared" si="0"/>
        <v>0</v>
      </c>
      <c r="W38" s="282">
        <f t="shared" si="1"/>
        <v>0</v>
      </c>
      <c r="X38" s="287">
        <f t="shared" si="2"/>
        <v>0</v>
      </c>
      <c r="Y38" s="288">
        <f t="shared" si="11"/>
        <v>440</v>
      </c>
    </row>
    <row r="39" spans="1:60" ht="18.75" x14ac:dyDescent="0.3">
      <c r="A39" s="269">
        <v>30</v>
      </c>
      <c r="B39" s="270"/>
      <c r="C39" s="271">
        <f t="shared" si="12"/>
        <v>200</v>
      </c>
      <c r="D39" s="272"/>
      <c r="E39" s="271">
        <f t="shared" si="3"/>
        <v>200</v>
      </c>
      <c r="F39" s="272"/>
      <c r="G39" s="271">
        <f t="shared" si="4"/>
        <v>200</v>
      </c>
      <c r="H39" s="273"/>
      <c r="I39" s="274">
        <f t="shared" si="5"/>
        <v>0</v>
      </c>
      <c r="J39" s="273"/>
      <c r="K39" s="275">
        <f t="shared" si="6"/>
        <v>0</v>
      </c>
      <c r="L39" s="276"/>
      <c r="M39" s="277">
        <f t="shared" si="7"/>
        <v>10</v>
      </c>
      <c r="N39" s="278"/>
      <c r="O39" s="279">
        <f t="shared" si="8"/>
        <v>10</v>
      </c>
      <c r="P39" s="280"/>
      <c r="Q39" s="281"/>
      <c r="R39" s="282">
        <f t="shared" si="9"/>
        <v>20</v>
      </c>
      <c r="S39" s="283"/>
      <c r="T39" s="284"/>
      <c r="U39" s="285">
        <f t="shared" si="10"/>
        <v>0</v>
      </c>
      <c r="V39" s="286">
        <f t="shared" si="0"/>
        <v>0</v>
      </c>
      <c r="W39" s="282">
        <f t="shared" si="1"/>
        <v>0</v>
      </c>
      <c r="X39" s="287">
        <f t="shared" si="2"/>
        <v>0</v>
      </c>
      <c r="Y39" s="288">
        <f t="shared" si="11"/>
        <v>440</v>
      </c>
    </row>
    <row r="40" spans="1:60" ht="19.5" thickBot="1" x14ac:dyDescent="0.35">
      <c r="A40" s="289">
        <v>31</v>
      </c>
      <c r="B40" s="290"/>
      <c r="C40" s="291">
        <f t="shared" si="12"/>
        <v>200</v>
      </c>
      <c r="D40" s="292"/>
      <c r="E40" s="291">
        <f t="shared" si="3"/>
        <v>200</v>
      </c>
      <c r="F40" s="272"/>
      <c r="G40" s="291">
        <f t="shared" si="4"/>
        <v>200</v>
      </c>
      <c r="H40" s="293"/>
      <c r="I40" s="294">
        <f t="shared" si="5"/>
        <v>0</v>
      </c>
      <c r="J40" s="293"/>
      <c r="K40" s="295">
        <f t="shared" si="6"/>
        <v>0</v>
      </c>
      <c r="L40" s="296"/>
      <c r="M40" s="297">
        <f t="shared" si="7"/>
        <v>10</v>
      </c>
      <c r="N40" s="298"/>
      <c r="O40" s="299">
        <f t="shared" si="8"/>
        <v>10</v>
      </c>
      <c r="P40" s="300"/>
      <c r="Q40" s="301"/>
      <c r="R40" s="302">
        <f t="shared" si="9"/>
        <v>20</v>
      </c>
      <c r="S40" s="303"/>
      <c r="T40" s="304"/>
      <c r="U40" s="305">
        <f t="shared" si="10"/>
        <v>0</v>
      </c>
      <c r="V40" s="306">
        <f t="shared" si="0"/>
        <v>0</v>
      </c>
      <c r="W40" s="302">
        <f t="shared" si="1"/>
        <v>0</v>
      </c>
      <c r="X40" s="307">
        <f t="shared" si="2"/>
        <v>0</v>
      </c>
      <c r="Y40" s="308">
        <f t="shared" si="11"/>
        <v>440</v>
      </c>
    </row>
    <row r="41" spans="1:60" ht="15.75" thickBot="1" x14ac:dyDescent="0.3">
      <c r="B41" s="309" t="s">
        <v>129</v>
      </c>
      <c r="C41" s="310">
        <f>pvhtpdj</f>
        <v>0.5</v>
      </c>
      <c r="D41" s="311" t="s">
        <v>129</v>
      </c>
      <c r="E41" s="312">
        <f>pvhtdej</f>
        <v>2</v>
      </c>
      <c r="F41" s="311" t="s">
        <v>129</v>
      </c>
      <c r="G41" s="312">
        <f>pvhtdin</f>
        <v>2</v>
      </c>
      <c r="H41" s="313"/>
      <c r="I41" s="314"/>
      <c r="J41" s="314"/>
      <c r="K41" s="315"/>
      <c r="L41" s="311" t="s">
        <v>129</v>
      </c>
      <c r="M41" s="316">
        <f>PERSO</f>
        <v>5.8</v>
      </c>
      <c r="N41" s="316" t="s">
        <v>129</v>
      </c>
      <c r="O41" s="312">
        <f>PERSO</f>
        <v>5.8</v>
      </c>
      <c r="P41" s="313"/>
      <c r="Q41" s="311" t="s">
        <v>129</v>
      </c>
      <c r="R41" s="312">
        <f>REXTER</f>
        <v>12</v>
      </c>
      <c r="S41" s="317"/>
      <c r="T41" s="168"/>
      <c r="U41" s="318"/>
      <c r="V41" s="168"/>
      <c r="W41" s="168"/>
      <c r="X41" s="168"/>
      <c r="Y41" s="168"/>
    </row>
    <row r="42" spans="1:60" ht="15.75" thickBot="1" x14ac:dyDescent="0.3">
      <c r="B42" s="319" t="s">
        <v>130</v>
      </c>
      <c r="C42" s="320">
        <f>C24*C41</f>
        <v>100</v>
      </c>
      <c r="D42" s="319" t="s">
        <v>130</v>
      </c>
      <c r="E42" s="320">
        <f>E24*E41</f>
        <v>400</v>
      </c>
      <c r="F42" s="319" t="s">
        <v>130</v>
      </c>
      <c r="G42" s="320">
        <f>G24*G41</f>
        <v>400</v>
      </c>
      <c r="H42" s="319" t="s">
        <v>130</v>
      </c>
      <c r="I42" s="320">
        <f>I24</f>
        <v>0</v>
      </c>
      <c r="J42" s="319" t="s">
        <v>130</v>
      </c>
      <c r="K42" s="320">
        <f>K24</f>
        <v>0</v>
      </c>
      <c r="L42" s="321" t="s">
        <v>130</v>
      </c>
      <c r="M42" s="322">
        <f>M24*M41</f>
        <v>58</v>
      </c>
      <c r="N42" s="322" t="s">
        <v>130</v>
      </c>
      <c r="O42" s="323">
        <f>O24*O41</f>
        <v>58</v>
      </c>
      <c r="P42" s="324"/>
      <c r="Q42" s="324" t="s">
        <v>130</v>
      </c>
      <c r="R42" s="324">
        <f>+R41*R24</f>
        <v>240</v>
      </c>
      <c r="S42" s="324">
        <f>+SUM(S10:S24)</f>
        <v>0</v>
      </c>
      <c r="T42" s="324" t="s">
        <v>130</v>
      </c>
      <c r="U42" s="325">
        <f>U24</f>
        <v>0</v>
      </c>
      <c r="V42" s="324"/>
      <c r="W42" s="324"/>
      <c r="X42" s="324" t="s">
        <v>131</v>
      </c>
      <c r="Y42" s="326">
        <f>Y24</f>
        <v>440</v>
      </c>
      <c r="Z42" s="324"/>
      <c r="AA42" s="324"/>
      <c r="AB42" s="324"/>
      <c r="AC42" s="324"/>
      <c r="AD42" s="324"/>
      <c r="AE42" s="324"/>
      <c r="AF42" s="324"/>
      <c r="AG42" s="324"/>
      <c r="AH42" s="324"/>
      <c r="AI42" s="324"/>
      <c r="AJ42" s="324"/>
      <c r="AK42" s="324"/>
      <c r="AL42" s="324"/>
      <c r="AM42" s="324"/>
      <c r="AN42" s="324"/>
      <c r="AO42" s="324"/>
      <c r="AP42" s="324"/>
      <c r="AQ42" s="324"/>
      <c r="AR42" s="324"/>
      <c r="AS42" s="324"/>
      <c r="AT42" s="324"/>
      <c r="AU42" s="324"/>
      <c r="AV42" s="324"/>
      <c r="AW42" s="324"/>
      <c r="AX42" s="324"/>
      <c r="AY42" s="324"/>
      <c r="AZ42" s="324"/>
      <c r="BA42" s="324"/>
      <c r="BB42" s="324"/>
      <c r="BC42" s="324"/>
      <c r="BD42" s="324"/>
      <c r="BE42" s="324"/>
      <c r="BF42" s="324"/>
      <c r="BG42" s="324"/>
      <c r="BH42" s="324"/>
    </row>
    <row r="43" spans="1:60" ht="15.75" thickBot="1" x14ac:dyDescent="0.3">
      <c r="A43" s="191"/>
      <c r="B43" s="327" t="s">
        <v>132</v>
      </c>
      <c r="C43" s="328">
        <f>C40*C41</f>
        <v>100</v>
      </c>
      <c r="D43" s="327" t="s">
        <v>132</v>
      </c>
      <c r="E43" s="328">
        <f>E40*E41</f>
        <v>400</v>
      </c>
      <c r="F43" s="327" t="s">
        <v>132</v>
      </c>
      <c r="G43" s="328">
        <f>G40*G41</f>
        <v>400</v>
      </c>
      <c r="H43" s="327" t="s">
        <v>132</v>
      </c>
      <c r="I43" s="328">
        <f>I40</f>
        <v>0</v>
      </c>
      <c r="J43" s="327" t="s">
        <v>132</v>
      </c>
      <c r="K43" s="328">
        <f>K40</f>
        <v>0</v>
      </c>
      <c r="L43" s="311" t="s">
        <v>132</v>
      </c>
      <c r="M43" s="312">
        <f>M40*M41</f>
        <v>58</v>
      </c>
      <c r="N43" s="311" t="s">
        <v>132</v>
      </c>
      <c r="O43" s="312">
        <f>O40*O41</f>
        <v>58</v>
      </c>
      <c r="P43" s="168"/>
      <c r="Q43" s="311" t="s">
        <v>132</v>
      </c>
      <c r="R43" s="312">
        <f>R40*R41</f>
        <v>240</v>
      </c>
      <c r="S43" s="168">
        <f>SUM(S10:S40)</f>
        <v>0</v>
      </c>
      <c r="T43" s="311" t="s">
        <v>132</v>
      </c>
      <c r="U43" s="329">
        <f>U40</f>
        <v>0</v>
      </c>
      <c r="V43" s="168"/>
      <c r="W43" s="168"/>
      <c r="X43" s="324" t="s">
        <v>133</v>
      </c>
      <c r="Y43" s="330">
        <f>Y40</f>
        <v>440</v>
      </c>
      <c r="Z43" s="324"/>
      <c r="AA43" s="324"/>
      <c r="AB43" s="324"/>
      <c r="AC43" s="324"/>
      <c r="AD43" s="324"/>
      <c r="AE43" s="324"/>
      <c r="AF43" s="324"/>
      <c r="AG43" s="324"/>
    </row>
    <row r="44" spans="1:60" x14ac:dyDescent="0.25">
      <c r="A44" s="191"/>
    </row>
    <row r="45" spans="1:60" x14ac:dyDescent="0.25">
      <c r="A45" s="191"/>
    </row>
    <row r="46" spans="1:60" x14ac:dyDescent="0.25">
      <c r="A46" s="191"/>
    </row>
    <row r="47" spans="1:60" x14ac:dyDescent="0.25">
      <c r="A47" s="191"/>
    </row>
    <row r="48" spans="1:60" x14ac:dyDescent="0.25">
      <c r="A48" s="191"/>
    </row>
    <row r="49" spans="1:1" x14ac:dyDescent="0.25">
      <c r="A49" s="191"/>
    </row>
    <row r="50" spans="1:1" x14ac:dyDescent="0.25">
      <c r="A50" s="191"/>
    </row>
  </sheetData>
  <mergeCells count="7">
    <mergeCell ref="J1:K1"/>
    <mergeCell ref="W1:X1"/>
    <mergeCell ref="U3:X3"/>
    <mergeCell ref="B5:K5"/>
    <mergeCell ref="P5:S5"/>
    <mergeCell ref="T5:U5"/>
    <mergeCell ref="X5:Y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95"/>
  <sheetViews>
    <sheetView workbookViewId="0">
      <selection activeCell="D60" sqref="D60"/>
    </sheetView>
  </sheetViews>
  <sheetFormatPr baseColWidth="10" defaultRowHeight="15" x14ac:dyDescent="0.25"/>
  <cols>
    <col min="1" max="1" width="25.5703125" style="335" customWidth="1"/>
    <col min="2" max="2" width="10.28515625" style="335" customWidth="1"/>
    <col min="3" max="3" width="13.42578125" style="335" customWidth="1"/>
    <col min="4" max="5" width="20.7109375" style="379" customWidth="1"/>
    <col min="6" max="14" width="10.28515625" style="335" customWidth="1"/>
  </cols>
  <sheetData>
    <row r="1" spans="1:6" ht="16.5" x14ac:dyDescent="0.35">
      <c r="A1" s="331">
        <f>+[1]PARAMETRES!B2</f>
        <v>0</v>
      </c>
      <c r="B1" s="332"/>
      <c r="C1" t="str">
        <f>PARAMETRES!C3</f>
        <v>VALT 33</v>
      </c>
      <c r="D1" s="333"/>
      <c r="E1" s="334"/>
    </row>
    <row r="2" spans="1:6" x14ac:dyDescent="0.25">
      <c r="A2" s="336"/>
      <c r="B2" s="337"/>
      <c r="C2" s="338" t="s">
        <v>134</v>
      </c>
      <c r="D2" s="339" t="str">
        <f>PARAMETRES!C8</f>
        <v>JUILLET 2016</v>
      </c>
      <c r="E2" s="340"/>
      <c r="F2" s="341"/>
    </row>
    <row r="3" spans="1:6" ht="15.75" thickBot="1" x14ac:dyDescent="0.3">
      <c r="A3" s="336"/>
      <c r="B3" s="337"/>
      <c r="C3" s="341"/>
      <c r="D3" s="342"/>
      <c r="E3" s="340"/>
      <c r="F3" s="341"/>
    </row>
    <row r="4" spans="1:6" x14ac:dyDescent="0.25">
      <c r="A4" s="343" t="s">
        <v>135</v>
      </c>
      <c r="B4" s="344"/>
      <c r="C4" s="341"/>
      <c r="D4" s="345" t="s">
        <v>136</v>
      </c>
      <c r="E4" s="346"/>
      <c r="F4" s="341"/>
    </row>
    <row r="5" spans="1:6" x14ac:dyDescent="0.25">
      <c r="A5" s="347"/>
      <c r="B5" s="348"/>
      <c r="C5" s="341"/>
      <c r="D5" s="349"/>
      <c r="E5" s="350"/>
      <c r="F5" s="341"/>
    </row>
    <row r="6" spans="1:6" x14ac:dyDescent="0.25">
      <c r="A6" s="351" t="s">
        <v>137</v>
      </c>
      <c r="B6" s="352">
        <f>+'[1]CA HT REST.BAR'!Y24</f>
        <v>210</v>
      </c>
      <c r="C6" s="341"/>
      <c r="D6" s="353" t="s">
        <v>137</v>
      </c>
      <c r="E6" s="354">
        <f>+'[1]CA HT REST.BAR'!Y43</f>
        <v>210</v>
      </c>
      <c r="F6" s="341"/>
    </row>
    <row r="7" spans="1:6" x14ac:dyDescent="0.25">
      <c r="A7" s="355"/>
      <c r="B7" s="348"/>
      <c r="C7" s="341"/>
      <c r="D7" s="356"/>
      <c r="E7" s="350"/>
      <c r="F7" s="341"/>
    </row>
    <row r="8" spans="1:6" x14ac:dyDescent="0.25">
      <c r="A8" s="351" t="s">
        <v>138</v>
      </c>
      <c r="B8" s="357">
        <f>'[1]CA HT REST.BAR'!C42</f>
        <v>100</v>
      </c>
      <c r="C8" s="341"/>
      <c r="D8" s="353" t="s">
        <v>138</v>
      </c>
      <c r="E8" s="358">
        <f>+'[1]CA HT REST.BAR'!C43</f>
        <v>100</v>
      </c>
      <c r="F8" s="341"/>
    </row>
    <row r="9" spans="1:6" x14ac:dyDescent="0.25">
      <c r="A9" s="351" t="s">
        <v>139</v>
      </c>
      <c r="B9" s="357">
        <f>'[1]CA HT REST.BAR'!E42</f>
        <v>350</v>
      </c>
      <c r="C9" s="341"/>
      <c r="D9" s="353" t="s">
        <v>139</v>
      </c>
      <c r="E9" s="358">
        <f>+'[1]CA HT REST.BAR'!E43</f>
        <v>350</v>
      </c>
      <c r="F9" s="341"/>
    </row>
    <row r="10" spans="1:6" x14ac:dyDescent="0.25">
      <c r="A10" s="351" t="s">
        <v>140</v>
      </c>
      <c r="B10" s="357">
        <f>'[1]CA HT REST.BAR'!G42</f>
        <v>350</v>
      </c>
      <c r="C10" s="341"/>
      <c r="D10" s="353" t="s">
        <v>140</v>
      </c>
      <c r="E10" s="358">
        <f>+'[1]CA HT REST.BAR'!G43</f>
        <v>350</v>
      </c>
      <c r="F10" s="341"/>
    </row>
    <row r="11" spans="1:6" x14ac:dyDescent="0.25">
      <c r="A11" s="355"/>
      <c r="B11" s="348"/>
      <c r="C11" s="341"/>
      <c r="D11" s="356"/>
      <c r="E11" s="350"/>
      <c r="F11" s="341"/>
    </row>
    <row r="12" spans="1:6" x14ac:dyDescent="0.25">
      <c r="A12" s="351" t="s">
        <v>141</v>
      </c>
      <c r="B12" s="357">
        <f>'[1]CA HT REST.BAR'!I42</f>
        <v>0</v>
      </c>
      <c r="C12" s="341"/>
      <c r="D12" s="353" t="s">
        <v>141</v>
      </c>
      <c r="E12" s="358">
        <f>+'[1]CA HT REST.BAR'!I43</f>
        <v>0</v>
      </c>
      <c r="F12" s="341"/>
    </row>
    <row r="13" spans="1:6" x14ac:dyDescent="0.25">
      <c r="A13" s="351" t="s">
        <v>142</v>
      </c>
      <c r="B13" s="357">
        <f>'[1]CA HT REST.BAR'!K42</f>
        <v>0</v>
      </c>
      <c r="C13" s="341"/>
      <c r="D13" s="353" t="s">
        <v>142</v>
      </c>
      <c r="E13" s="358">
        <f>+'[1]CA HT REST.BAR'!K43</f>
        <v>0</v>
      </c>
      <c r="F13" s="341"/>
    </row>
    <row r="14" spans="1:6" x14ac:dyDescent="0.25">
      <c r="A14" s="355"/>
      <c r="B14" s="348"/>
      <c r="C14" s="341"/>
      <c r="D14" s="356"/>
      <c r="E14" s="350"/>
      <c r="F14" s="341"/>
    </row>
    <row r="15" spans="1:6" x14ac:dyDescent="0.25">
      <c r="A15" s="351" t="s">
        <v>143</v>
      </c>
      <c r="B15" s="357">
        <f>'[1]CA HT REST.BAR'!M42</f>
        <v>23.2</v>
      </c>
      <c r="C15" s="341"/>
      <c r="D15" s="353" t="s">
        <v>143</v>
      </c>
      <c r="E15" s="358">
        <f>'[1]CA HT REST.BAR'!M43</f>
        <v>23.2</v>
      </c>
      <c r="F15" s="341"/>
    </row>
    <row r="16" spans="1:6" x14ac:dyDescent="0.25">
      <c r="A16" s="351" t="s">
        <v>144</v>
      </c>
      <c r="B16" s="357">
        <f>'[1]CA HT REST.BAR'!O42</f>
        <v>23.2</v>
      </c>
      <c r="C16" s="341"/>
      <c r="D16" s="353" t="s">
        <v>144</v>
      </c>
      <c r="E16" s="358">
        <f>'[1]CA HT REST.BAR'!O43</f>
        <v>23.2</v>
      </c>
      <c r="F16" s="341"/>
    </row>
    <row r="17" spans="1:6" x14ac:dyDescent="0.25">
      <c r="A17" s="351" t="s">
        <v>145</v>
      </c>
      <c r="B17" s="357">
        <f>'[1]CA HT REST.BAR'!R42</f>
        <v>24</v>
      </c>
      <c r="C17" s="341"/>
      <c r="D17" s="353" t="s">
        <v>145</v>
      </c>
      <c r="E17" s="358">
        <f>+'[1]CA HT REST.BAR'!R43</f>
        <v>24</v>
      </c>
      <c r="F17" s="341"/>
    </row>
    <row r="18" spans="1:6" x14ac:dyDescent="0.25">
      <c r="A18" s="351" t="s">
        <v>146</v>
      </c>
      <c r="B18" s="357">
        <f>+'[1]CA HT REST.BAR'!S42</f>
        <v>0</v>
      </c>
      <c r="C18" s="337"/>
      <c r="D18" s="353" t="s">
        <v>146</v>
      </c>
      <c r="E18" s="358">
        <f>+'[1]CA HT REST.BAR'!S43</f>
        <v>0</v>
      </c>
      <c r="F18" s="341"/>
    </row>
    <row r="19" spans="1:6" x14ac:dyDescent="0.25">
      <c r="A19" s="355"/>
      <c r="B19" s="348"/>
      <c r="C19" s="337"/>
      <c r="D19" s="356"/>
      <c r="E19" s="350"/>
      <c r="F19" s="341"/>
    </row>
    <row r="20" spans="1:6" x14ac:dyDescent="0.25">
      <c r="A20" s="351" t="s">
        <v>147</v>
      </c>
      <c r="B20" s="357">
        <f>SUM(B8:B18)</f>
        <v>870.40000000000009</v>
      </c>
      <c r="C20" s="341"/>
      <c r="D20" s="353" t="s">
        <v>148</v>
      </c>
      <c r="E20" s="358">
        <f>SUM(E8:E18)</f>
        <v>870.40000000000009</v>
      </c>
      <c r="F20" s="341"/>
    </row>
    <row r="21" spans="1:6" x14ac:dyDescent="0.25">
      <c r="A21" s="351" t="s">
        <v>149</v>
      </c>
      <c r="B21" s="357">
        <f>+B20/B6</f>
        <v>4.1447619047619053</v>
      </c>
      <c r="C21" s="341"/>
      <c r="D21" s="353" t="s">
        <v>149</v>
      </c>
      <c r="E21" s="358">
        <f>+E20/E6</f>
        <v>4.1447619047619053</v>
      </c>
      <c r="F21" s="341"/>
    </row>
    <row r="22" spans="1:6" x14ac:dyDescent="0.25">
      <c r="A22" s="351" t="s">
        <v>150</v>
      </c>
      <c r="B22" s="357">
        <f>'[1]CA HT REST.BAR'!U24</f>
        <v>0</v>
      </c>
      <c r="C22" s="337"/>
      <c r="D22" s="353" t="s">
        <v>151</v>
      </c>
      <c r="E22" s="358">
        <f>+'[1]CA HT REST.BAR'!U43</f>
        <v>0</v>
      </c>
      <c r="F22" s="341"/>
    </row>
    <row r="23" spans="1:6" ht="15.75" thickBot="1" x14ac:dyDescent="0.3">
      <c r="A23" s="359" t="s">
        <v>149</v>
      </c>
      <c r="B23" s="360">
        <f>+B22/B6</f>
        <v>0</v>
      </c>
      <c r="C23" s="337"/>
      <c r="D23" s="361" t="s">
        <v>149</v>
      </c>
      <c r="E23" s="362">
        <f>+E22/E6</f>
        <v>0</v>
      </c>
      <c r="F23" s="341"/>
    </row>
    <row r="24" spans="1:6" x14ac:dyDescent="0.25">
      <c r="A24" s="363" t="s">
        <v>152</v>
      </c>
      <c r="B24" s="364"/>
      <c r="C24" s="341"/>
      <c r="D24" s="365" t="s">
        <v>152</v>
      </c>
      <c r="E24" s="366"/>
      <c r="F24" s="341"/>
    </row>
    <row r="25" spans="1:6" ht="15.75" thickBot="1" x14ac:dyDescent="0.3">
      <c r="A25" s="367"/>
      <c r="B25" s="368">
        <f>+B20*ratior</f>
        <v>870.40000000000009</v>
      </c>
      <c r="C25" s="341"/>
      <c r="D25" s="369"/>
      <c r="E25" s="370">
        <f>+E20*ratior</f>
        <v>870.40000000000009</v>
      </c>
      <c r="F25" s="341"/>
    </row>
    <row r="26" spans="1:6" x14ac:dyDescent="0.25">
      <c r="A26" s="363" t="s">
        <v>153</v>
      </c>
      <c r="B26" s="364"/>
      <c r="C26" s="337"/>
      <c r="D26" s="365" t="s">
        <v>153</v>
      </c>
      <c r="E26" s="366"/>
      <c r="F26" s="341"/>
    </row>
    <row r="27" spans="1:6" ht="15.75" thickBot="1" x14ac:dyDescent="0.3">
      <c r="A27" s="371"/>
      <c r="B27" s="368">
        <f>+B22*ratiob</f>
        <v>0</v>
      </c>
      <c r="C27" s="341"/>
      <c r="D27" s="372"/>
      <c r="E27" s="370">
        <f>+E22*ratiob</f>
        <v>0</v>
      </c>
      <c r="F27" s="341"/>
    </row>
    <row r="28" spans="1:6" x14ac:dyDescent="0.25">
      <c r="A28" s="363" t="s">
        <v>154</v>
      </c>
      <c r="B28" s="364">
        <f>+'[1]HA REST'!Q23</f>
        <v>500</v>
      </c>
      <c r="C28" s="341"/>
      <c r="D28" s="365" t="s">
        <v>154</v>
      </c>
      <c r="E28" s="366">
        <f>+'[1]HA REST'!AH23</f>
        <v>500</v>
      </c>
      <c r="F28" s="341"/>
    </row>
    <row r="29" spans="1:6" ht="15.75" thickBot="1" x14ac:dyDescent="0.3">
      <c r="A29" s="371"/>
      <c r="B29" s="368"/>
      <c r="C29" s="341"/>
      <c r="D29" s="372"/>
      <c r="E29" s="370"/>
      <c r="F29" s="341"/>
    </row>
    <row r="30" spans="1:6" x14ac:dyDescent="0.25">
      <c r="A30" s="373" t="s">
        <v>155</v>
      </c>
      <c r="B30" s="374">
        <f>+'[1]HA REST'!Q28</f>
        <v>0</v>
      </c>
      <c r="C30" s="341"/>
      <c r="D30" s="375" t="s">
        <v>155</v>
      </c>
      <c r="E30" s="340">
        <f>+'[1]HA REST'!AH28</f>
        <v>0</v>
      </c>
      <c r="F30" s="341"/>
    </row>
    <row r="31" spans="1:6" ht="15.75" thickBot="1" x14ac:dyDescent="0.3">
      <c r="A31" s="371"/>
      <c r="B31" s="368"/>
      <c r="C31" s="341"/>
      <c r="D31" s="372"/>
      <c r="E31" s="370"/>
      <c r="F31" s="341"/>
    </row>
    <row r="32" spans="1:6" ht="15.75" thickBot="1" x14ac:dyDescent="0.3">
      <c r="A32" s="376"/>
      <c r="B32" s="377"/>
      <c r="C32" s="377"/>
      <c r="D32" s="378"/>
      <c r="E32" s="370"/>
      <c r="F32" s="341"/>
    </row>
    <row r="33" spans="1:6" x14ac:dyDescent="0.25">
      <c r="A33" s="341"/>
      <c r="B33" s="341"/>
      <c r="C33" s="341"/>
      <c r="D33" s="342"/>
      <c r="E33" s="342"/>
      <c r="F33" s="341"/>
    </row>
    <row r="34" spans="1:6" x14ac:dyDescent="0.25">
      <c r="F34" s="341"/>
    </row>
    <row r="35" spans="1:6" x14ac:dyDescent="0.25">
      <c r="F35" s="341"/>
    </row>
    <row r="36" spans="1:6" x14ac:dyDescent="0.25">
      <c r="F36" s="341"/>
    </row>
    <row r="37" spans="1:6" x14ac:dyDescent="0.25">
      <c r="F37" s="341"/>
    </row>
    <row r="38" spans="1:6" x14ac:dyDescent="0.25">
      <c r="F38" s="341"/>
    </row>
    <row r="39" spans="1:6" x14ac:dyDescent="0.25">
      <c r="F39" s="341"/>
    </row>
    <row r="40" spans="1:6" x14ac:dyDescent="0.25">
      <c r="F40" s="341"/>
    </row>
    <row r="49" spans="1:14" ht="15.75" thickBot="1" x14ac:dyDescent="0.3"/>
    <row r="50" spans="1:14" ht="15.75" thickBot="1" x14ac:dyDescent="0.3">
      <c r="A50" s="380" t="s">
        <v>156</v>
      </c>
      <c r="B50" s="381"/>
      <c r="C50" s="381"/>
      <c r="D50" s="381"/>
      <c r="E50" s="382"/>
    </row>
    <row r="51" spans="1:14" x14ac:dyDescent="0.25">
      <c r="A51" s="383"/>
      <c r="B51" s="384"/>
      <c r="C51" s="384"/>
      <c r="D51" s="385"/>
      <c r="E51" s="386"/>
    </row>
    <row r="52" spans="1:14" ht="15.75" x14ac:dyDescent="0.25">
      <c r="A52" s="387" t="s">
        <v>21</v>
      </c>
      <c r="B52" s="388"/>
      <c r="C52" s="388"/>
      <c r="D52" s="389" t="s">
        <v>157</v>
      </c>
      <c r="E52" s="390" t="s">
        <v>158</v>
      </c>
    </row>
    <row r="53" spans="1:14" x14ac:dyDescent="0.25">
      <c r="A53" s="391" t="s">
        <v>159</v>
      </c>
      <c r="B53" s="388"/>
      <c r="C53" s="388"/>
      <c r="D53" s="392">
        <f>saf</f>
        <v>0</v>
      </c>
      <c r="E53" s="393">
        <f>saf</f>
        <v>0</v>
      </c>
    </row>
    <row r="54" spans="1:14" x14ac:dyDescent="0.25">
      <c r="A54" s="391" t="s">
        <v>160</v>
      </c>
      <c r="B54" s="388"/>
      <c r="C54" s="388"/>
      <c r="D54" s="394">
        <f>'[1]HA REST'!Q23</f>
        <v>500</v>
      </c>
      <c r="E54" s="393">
        <f>'[1]HA REST'!AH23</f>
        <v>500</v>
      </c>
    </row>
    <row r="55" spans="1:14" x14ac:dyDescent="0.25">
      <c r="A55" s="391" t="s">
        <v>161</v>
      </c>
      <c r="B55" s="388"/>
      <c r="C55" s="388"/>
      <c r="D55" s="395"/>
      <c r="E55" s="396">
        <v>50</v>
      </c>
    </row>
    <row r="56" spans="1:14" x14ac:dyDescent="0.25">
      <c r="A56" s="391" t="s">
        <v>162</v>
      </c>
      <c r="B56" s="388"/>
      <c r="C56" s="388"/>
      <c r="D56" s="395"/>
      <c r="E56" s="396"/>
    </row>
    <row r="57" spans="1:14" x14ac:dyDescent="0.25">
      <c r="A57" s="391" t="s">
        <v>163</v>
      </c>
      <c r="B57" s="388"/>
      <c r="C57" s="388"/>
      <c r="D57" s="395"/>
      <c r="E57" s="397">
        <v>50</v>
      </c>
    </row>
    <row r="58" spans="1:14" x14ac:dyDescent="0.25">
      <c r="A58" s="391" t="s">
        <v>164</v>
      </c>
      <c r="B58" s="388"/>
      <c r="C58" s="388"/>
      <c r="D58" s="395"/>
      <c r="E58" s="396">
        <v>100</v>
      </c>
      <c r="F58" s="384"/>
      <c r="G58" s="384"/>
      <c r="H58" s="384"/>
      <c r="I58" s="384"/>
      <c r="J58" s="384"/>
      <c r="K58" s="384"/>
      <c r="L58" s="384"/>
      <c r="M58" s="384"/>
      <c r="N58" s="384"/>
    </row>
    <row r="59" spans="1:14" ht="15.75" x14ac:dyDescent="0.25">
      <c r="A59" s="398" t="s">
        <v>165</v>
      </c>
      <c r="B59" s="388"/>
      <c r="C59" s="388"/>
      <c r="D59" s="399">
        <f>D53+D54+D55+D56-D57-D58</f>
        <v>500</v>
      </c>
      <c r="E59" s="400">
        <f>E53+E54+E55+E56-E57-E58</f>
        <v>400</v>
      </c>
    </row>
    <row r="60" spans="1:14" ht="15.75" x14ac:dyDescent="0.25">
      <c r="A60" s="398" t="s">
        <v>166</v>
      </c>
      <c r="B60" s="388"/>
      <c r="C60" s="388"/>
      <c r="D60" s="399">
        <f>B25</f>
        <v>870.40000000000009</v>
      </c>
      <c r="E60" s="401">
        <f>E25</f>
        <v>870.40000000000009</v>
      </c>
    </row>
    <row r="61" spans="1:14" ht="15.75" x14ac:dyDescent="0.25">
      <c r="A61" s="391" t="s">
        <v>167</v>
      </c>
      <c r="B61" s="388"/>
      <c r="C61" s="388"/>
      <c r="D61" s="402">
        <f>D59-D60</f>
        <v>-370.40000000000009</v>
      </c>
      <c r="E61" s="403">
        <f>E59-E60</f>
        <v>-470.40000000000009</v>
      </c>
    </row>
    <row r="62" spans="1:14" ht="15.75" x14ac:dyDescent="0.25">
      <c r="A62" s="404"/>
      <c r="B62" s="388"/>
      <c r="C62" s="405" t="s">
        <v>168</v>
      </c>
      <c r="D62" s="406">
        <f>D59/B20</f>
        <v>0.57444852941176461</v>
      </c>
      <c r="E62" s="407">
        <f>E59/E20</f>
        <v>0.45955882352941174</v>
      </c>
    </row>
    <row r="63" spans="1:14" ht="15.75" x14ac:dyDescent="0.25">
      <c r="A63" s="387" t="s">
        <v>169</v>
      </c>
      <c r="B63" s="388"/>
      <c r="C63" s="388"/>
      <c r="D63" s="408" t="str">
        <f>IF(D59&lt;D60,"OUI","NON")</f>
        <v>OUI</v>
      </c>
      <c r="E63" s="409" t="str">
        <f>IF(E59&lt;E60,"OUI","NON")</f>
        <v>OUI</v>
      </c>
    </row>
    <row r="64" spans="1:14" x14ac:dyDescent="0.25">
      <c r="A64" s="391" t="s">
        <v>170</v>
      </c>
      <c r="B64" s="388"/>
      <c r="C64" s="388"/>
      <c r="D64" s="410">
        <v>0</v>
      </c>
      <c r="E64" s="411">
        <f>D64</f>
        <v>0</v>
      </c>
    </row>
    <row r="65" spans="1:5" x14ac:dyDescent="0.25">
      <c r="A65" s="391" t="s">
        <v>171</v>
      </c>
      <c r="B65" s="388"/>
      <c r="C65" s="388"/>
      <c r="D65" s="410">
        <f>D58</f>
        <v>0</v>
      </c>
      <c r="E65" s="393">
        <f>E58</f>
        <v>100</v>
      </c>
    </row>
    <row r="66" spans="1:5" ht="15.75" x14ac:dyDescent="0.25">
      <c r="A66" s="387" t="s">
        <v>169</v>
      </c>
      <c r="B66" s="388"/>
      <c r="C66" s="388"/>
      <c r="D66" s="410" t="str">
        <f>IF(D65&lt;D64,"OUI","NON")</f>
        <v>NON</v>
      </c>
      <c r="E66" s="411" t="str">
        <f>IF(E65&lt;E64,"OUI","NON")</f>
        <v>NON</v>
      </c>
    </row>
    <row r="67" spans="1:5" ht="15.75" x14ac:dyDescent="0.25">
      <c r="A67" s="387" t="s">
        <v>59</v>
      </c>
      <c r="B67" s="388"/>
      <c r="C67" s="388"/>
      <c r="D67" s="389" t="s">
        <v>157</v>
      </c>
      <c r="E67" s="390" t="s">
        <v>158</v>
      </c>
    </row>
    <row r="68" spans="1:5" x14ac:dyDescent="0.25">
      <c r="A68" s="391" t="s">
        <v>159</v>
      </c>
      <c r="B68" s="388"/>
      <c r="C68" s="388"/>
      <c r="D68" s="392">
        <f>+[1]PARAMETRES!C11</f>
        <v>0</v>
      </c>
      <c r="E68" s="392">
        <f>+[1]PARAMETRES!C11</f>
        <v>0</v>
      </c>
    </row>
    <row r="69" spans="1:5" x14ac:dyDescent="0.25">
      <c r="A69" s="391" t="s">
        <v>160</v>
      </c>
      <c r="B69" s="388"/>
      <c r="C69" s="388"/>
      <c r="D69" s="394">
        <f>+'[1]HA REST'!Q28</f>
        <v>0</v>
      </c>
      <c r="E69" s="393">
        <f>+'[1]HA REST'!AH28</f>
        <v>0</v>
      </c>
    </row>
    <row r="70" spans="1:5" x14ac:dyDescent="0.25">
      <c r="A70" s="391" t="s">
        <v>161</v>
      </c>
      <c r="B70" s="388"/>
      <c r="C70" s="388"/>
      <c r="D70" s="395"/>
      <c r="E70" s="396"/>
    </row>
    <row r="71" spans="1:5" x14ac:dyDescent="0.25">
      <c r="A71" s="391" t="s">
        <v>162</v>
      </c>
      <c r="B71" s="388"/>
      <c r="C71" s="388"/>
      <c r="D71" s="395"/>
      <c r="E71" s="396"/>
    </row>
    <row r="72" spans="1:5" x14ac:dyDescent="0.25">
      <c r="A72" s="391" t="s">
        <v>163</v>
      </c>
      <c r="B72" s="388"/>
      <c r="C72" s="388"/>
      <c r="D72" s="395"/>
      <c r="E72" s="397"/>
    </row>
    <row r="73" spans="1:5" x14ac:dyDescent="0.25">
      <c r="A73" s="391" t="s">
        <v>164</v>
      </c>
      <c r="B73" s="388"/>
      <c r="C73" s="388"/>
      <c r="D73" s="395"/>
      <c r="E73" s="396"/>
    </row>
    <row r="74" spans="1:5" ht="15.75" x14ac:dyDescent="0.25">
      <c r="A74" s="398" t="s">
        <v>165</v>
      </c>
      <c r="B74" s="388"/>
      <c r="C74" s="388"/>
      <c r="D74" s="399">
        <f>D68+D69+D70+D71-D72-D73</f>
        <v>0</v>
      </c>
      <c r="E74" s="400">
        <f>E68+E69+E70+E71-E72-E73</f>
        <v>0</v>
      </c>
    </row>
    <row r="75" spans="1:5" ht="15.75" x14ac:dyDescent="0.25">
      <c r="A75" s="398" t="s">
        <v>166</v>
      </c>
      <c r="B75" s="388"/>
      <c r="C75" s="388"/>
      <c r="D75" s="399">
        <f>+B27</f>
        <v>0</v>
      </c>
      <c r="E75" s="401">
        <f>+E27</f>
        <v>0</v>
      </c>
    </row>
    <row r="76" spans="1:5" ht="15.75" x14ac:dyDescent="0.25">
      <c r="A76" s="391" t="s">
        <v>167</v>
      </c>
      <c r="B76" s="388"/>
      <c r="C76" s="388"/>
      <c r="D76" s="402">
        <f>D74-D75</f>
        <v>0</v>
      </c>
      <c r="E76" s="403">
        <f>E74-E75</f>
        <v>0</v>
      </c>
    </row>
    <row r="77" spans="1:5" ht="15.75" x14ac:dyDescent="0.25">
      <c r="A77" s="404"/>
      <c r="B77" s="388"/>
      <c r="C77" s="405" t="s">
        <v>168</v>
      </c>
      <c r="D77" s="412" t="e">
        <f>D74/B22</f>
        <v>#DIV/0!</v>
      </c>
      <c r="E77" s="413" t="e">
        <f>E74/E22</f>
        <v>#DIV/0!</v>
      </c>
    </row>
    <row r="78" spans="1:5" ht="15.75" x14ac:dyDescent="0.25">
      <c r="A78" s="387" t="s">
        <v>169</v>
      </c>
      <c r="B78" s="388"/>
      <c r="C78" s="388"/>
      <c r="D78" s="410" t="str">
        <f>IF(D74&lt;D75,"OUI","NON")</f>
        <v>NON</v>
      </c>
      <c r="E78" s="411" t="str">
        <f>IF(E74&lt;E75,"OUI","NON")</f>
        <v>NON</v>
      </c>
    </row>
    <row r="79" spans="1:5" x14ac:dyDescent="0.25">
      <c r="A79" s="391"/>
      <c r="B79" s="388"/>
      <c r="C79" s="388"/>
      <c r="D79" s="394"/>
      <c r="E79" s="393"/>
    </row>
    <row r="80" spans="1:5" x14ac:dyDescent="0.25">
      <c r="A80" s="391"/>
      <c r="B80" s="388"/>
      <c r="C80" s="388"/>
      <c r="D80" s="394"/>
      <c r="E80" s="393"/>
    </row>
    <row r="81" spans="1:5" x14ac:dyDescent="0.25">
      <c r="A81" s="391"/>
      <c r="B81" s="388"/>
      <c r="C81" s="388"/>
      <c r="D81" s="394"/>
      <c r="E81" s="393"/>
    </row>
    <row r="82" spans="1:5" x14ac:dyDescent="0.25">
      <c r="A82" s="391"/>
      <c r="B82" s="388"/>
      <c r="C82" s="388"/>
      <c r="D82" s="394"/>
      <c r="E82" s="393"/>
    </row>
    <row r="83" spans="1:5" x14ac:dyDescent="0.25">
      <c r="A83" s="391"/>
      <c r="B83" s="388"/>
      <c r="C83" s="388"/>
      <c r="D83" s="394"/>
      <c r="E83" s="393"/>
    </row>
    <row r="84" spans="1:5" x14ac:dyDescent="0.25">
      <c r="A84" s="414" t="s">
        <v>96</v>
      </c>
      <c r="B84" s="388"/>
      <c r="C84" s="388"/>
      <c r="D84" s="394"/>
      <c r="E84" s="393"/>
    </row>
    <row r="85" spans="1:5" x14ac:dyDescent="0.25">
      <c r="A85" s="391" t="s">
        <v>159</v>
      </c>
      <c r="B85" s="388"/>
      <c r="C85" s="388"/>
      <c r="D85" s="415"/>
      <c r="E85" s="416"/>
    </row>
    <row r="86" spans="1:5" x14ac:dyDescent="0.25">
      <c r="A86" s="391" t="s">
        <v>172</v>
      </c>
      <c r="B86" s="388"/>
      <c r="C86" s="388"/>
      <c r="D86" s="417">
        <f>'[1]HA REST'!Q29</f>
        <v>0</v>
      </c>
      <c r="E86" s="418">
        <f>'[1]HA REST'!AH29</f>
        <v>0</v>
      </c>
    </row>
    <row r="87" spans="1:5" x14ac:dyDescent="0.25">
      <c r="A87" s="391" t="s">
        <v>173</v>
      </c>
      <c r="B87" s="388"/>
      <c r="C87" s="388"/>
      <c r="D87" s="417">
        <f>'[1]HA REST'!Q30</f>
        <v>0</v>
      </c>
      <c r="E87" s="418">
        <f>'[1]HA REST'!AH30</f>
        <v>0</v>
      </c>
    </row>
    <row r="88" spans="1:5" x14ac:dyDescent="0.25">
      <c r="A88" s="391" t="s">
        <v>174</v>
      </c>
      <c r="B88" s="388"/>
      <c r="C88" s="388"/>
      <c r="D88" s="417">
        <f>D85+D86-D87</f>
        <v>0</v>
      </c>
      <c r="E88" s="418">
        <f>E85+E86-E87</f>
        <v>0</v>
      </c>
    </row>
    <row r="89" spans="1:5" x14ac:dyDescent="0.25">
      <c r="A89" s="391" t="s">
        <v>175</v>
      </c>
      <c r="B89" s="388"/>
      <c r="C89" s="388"/>
      <c r="D89" s="419"/>
      <c r="E89" s="420"/>
    </row>
    <row r="90" spans="1:5" x14ac:dyDescent="0.25">
      <c r="A90" s="404" t="str">
        <f>IF(E90&lt;0,"Perte sur emballages","Gain sur emballages")</f>
        <v>Gain sur emballages</v>
      </c>
      <c r="B90" s="421"/>
      <c r="C90" s="421"/>
      <c r="D90" s="422">
        <f>D89-D88</f>
        <v>0</v>
      </c>
      <c r="E90" s="423">
        <f>E89-E88</f>
        <v>0</v>
      </c>
    </row>
    <row r="91" spans="1:5" ht="15.75" thickBot="1" x14ac:dyDescent="0.3">
      <c r="A91" s="424"/>
      <c r="B91" s="425"/>
      <c r="C91" s="425"/>
      <c r="D91" s="426"/>
      <c r="E91" s="427"/>
    </row>
    <row r="92" spans="1:5" ht="15.75" thickBot="1" x14ac:dyDescent="0.3"/>
    <row r="93" spans="1:5" x14ac:dyDescent="0.25">
      <c r="A93" s="428">
        <f>+[1]PARAMETRES!B2</f>
        <v>0</v>
      </c>
      <c r="B93" s="332"/>
      <c r="C93" s="332">
        <f>+site</f>
        <v>0</v>
      </c>
      <c r="D93" s="333"/>
      <c r="E93" s="334"/>
    </row>
    <row r="94" spans="1:5" x14ac:dyDescent="0.25">
      <c r="A94" s="336"/>
      <c r="B94" s="337"/>
      <c r="C94" s="341" t="s">
        <v>134</v>
      </c>
      <c r="D94" s="339" t="str">
        <f>+mo</f>
        <v>ANNEE 2016</v>
      </c>
      <c r="E94" s="429"/>
    </row>
    <row r="95" spans="1:5" ht="15.75" thickBot="1" x14ac:dyDescent="0.3">
      <c r="A95" s="424"/>
      <c r="B95" s="425"/>
      <c r="C95" s="425"/>
      <c r="D95" s="426"/>
      <c r="E95" s="42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MENU</vt:lpstr>
      <vt:lpstr>TABLEAU DE BORD</vt:lpstr>
      <vt:lpstr>SAISIE ACHATS FOURNISSEURS</vt:lpstr>
      <vt:lpstr>DONNEES</vt:lpstr>
      <vt:lpstr>REFERENCES</vt:lpstr>
      <vt:lpstr>PARAMETRES</vt:lpstr>
      <vt:lpstr>HA REST</vt:lpstr>
      <vt:lpstr>CA HT REST.BAR</vt:lpstr>
      <vt:lpstr>RECAP CA et CALCUL CONSO</vt:lpstr>
      <vt:lpstr>Feuil5</vt:lpstr>
      <vt:lpstr>affectationdepenses</vt:lpstr>
      <vt:lpstr>fournisseurs</vt:lpstr>
      <vt:lpstr>japc</vt:lpstr>
      <vt:lpstr>pvhtdej</vt:lpstr>
      <vt:lpstr>pvhtdin</vt:lpstr>
      <vt:lpstr>pvhtpdj</vt:lpstr>
      <vt:lpstr>ratior</vt:lpstr>
      <vt:lpstr>tva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2016-08-17T13:13:01Z</dcterms:modified>
</cp:coreProperties>
</file>