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300" windowWidth="19425" windowHeight="10965" activeTab="1"/>
  </bookViews>
  <sheets>
    <sheet name="ACCUEIL" sheetId="7" r:id="rId1"/>
    <sheet name="BDD" sheetId="1" r:id="rId2"/>
    <sheet name="MOUVEMENT" sheetId="6" r:id="rId3"/>
  </sheets>
  <functionGroups builtInGroupCount="18"/>
  <definedNames>
    <definedName name="Chantier">OFFSET(BDD!$J$2,,,COUNTA(BDD!$J:$J)-1)</definedName>
    <definedName name="Materiel">OFFSET(BDD!$A$2,,,COUNTA(BDD!$A:$A)-1)</definedName>
    <definedName name="Personnel">OFFSET(BDD!$I$2,,,COUNTA(BDD!$I:$I)-1)</definedName>
  </definedNames>
  <calcPr calcId="152511"/>
</workbook>
</file>

<file path=xl/calcChain.xml><?xml version="1.0" encoding="utf-8"?>
<calcChain xmlns="http://schemas.openxmlformats.org/spreadsheetml/2006/main">
  <c r="G30" i="1" l="1"/>
  <c r="G26" i="1"/>
  <c r="G25" i="1"/>
  <c r="G24" i="1"/>
  <c r="G23" i="1"/>
  <c r="G21" i="1"/>
  <c r="G19" i="1"/>
  <c r="G18" i="1"/>
  <c r="G17" i="1"/>
  <c r="G14" i="1"/>
  <c r="G11" i="1"/>
  <c r="G10" i="1"/>
  <c r="G9" i="1"/>
  <c r="G5" i="1"/>
  <c r="G31" i="1"/>
  <c r="G22" i="1"/>
  <c r="G6" i="1"/>
  <c r="G13" i="1"/>
  <c r="G28" i="1"/>
  <c r="G12" i="1"/>
  <c r="G4" i="1"/>
  <c r="G2" i="1"/>
  <c r="G8" i="1"/>
  <c r="G15" i="1"/>
  <c r="G29" i="1"/>
  <c r="G20" i="1"/>
  <c r="G27" i="1"/>
  <c r="G16" i="1"/>
  <c r="G7" i="1"/>
  <c r="H47" i="6" l="1"/>
  <c r="J47" i="6"/>
  <c r="G3" i="1"/>
  <c r="H46" i="6" l="1"/>
  <c r="J46" i="6"/>
  <c r="H45" i="6"/>
  <c r="J45" i="6"/>
  <c r="H44" i="6"/>
  <c r="J44" i="6"/>
  <c r="H43" i="6"/>
  <c r="J43" i="6"/>
  <c r="H42" i="6"/>
  <c r="J42" i="6"/>
  <c r="H41" i="6"/>
  <c r="J41" i="6"/>
  <c r="H40" i="6"/>
  <c r="J40" i="6"/>
  <c r="H39" i="6"/>
  <c r="J39" i="6"/>
  <c r="H38" i="6"/>
  <c r="J38" i="6"/>
  <c r="H37" i="6"/>
  <c r="J37" i="6"/>
  <c r="H36" i="6"/>
  <c r="J36" i="6"/>
  <c r="H35" i="6"/>
  <c r="J35" i="6"/>
  <c r="H34" i="6"/>
  <c r="J34" i="6"/>
  <c r="H33" i="6"/>
  <c r="J33" i="6"/>
  <c r="H32" i="6"/>
  <c r="J32" i="6"/>
  <c r="H31" i="6"/>
  <c r="J31" i="6"/>
  <c r="H30" i="6"/>
  <c r="J30" i="6"/>
  <c r="H29" i="6"/>
  <c r="J29" i="6"/>
  <c r="H28" i="6"/>
  <c r="J28" i="6"/>
  <c r="H27" i="6"/>
  <c r="J27" i="6"/>
  <c r="H26" i="6"/>
  <c r="J26" i="6"/>
  <c r="H25" i="6"/>
  <c r="J25" i="6"/>
  <c r="H24" i="6"/>
  <c r="J24" i="6"/>
  <c r="H23" i="6"/>
  <c r="J23" i="6"/>
  <c r="H22" i="6"/>
  <c r="J22" i="6"/>
  <c r="H21" i="6"/>
  <c r="J21" i="6"/>
  <c r="H20" i="6"/>
  <c r="J20" i="6"/>
  <c r="H19" i="6"/>
  <c r="J19" i="6"/>
  <c r="H18" i="6"/>
  <c r="J18" i="6"/>
  <c r="H17" i="6"/>
  <c r="J17" i="6"/>
  <c r="H16" i="6"/>
  <c r="J16" i="6"/>
  <c r="H15" i="6"/>
  <c r="J15" i="6"/>
  <c r="H14" i="6"/>
  <c r="J14" i="6"/>
  <c r="H13" i="6"/>
  <c r="J13" i="6"/>
  <c r="H12" i="6"/>
  <c r="J12" i="6"/>
  <c r="H11" i="6"/>
  <c r="J11" i="6"/>
  <c r="H10" i="6"/>
  <c r="J10" i="6"/>
  <c r="H9" i="6"/>
  <c r="J9" i="6"/>
  <c r="H8" i="6"/>
  <c r="J8" i="6"/>
  <c r="H7" i="6"/>
  <c r="J7" i="6"/>
  <c r="H6" i="6"/>
  <c r="J6" i="6"/>
  <c r="H5" i="6"/>
  <c r="J5" i="6"/>
  <c r="H4" i="6"/>
  <c r="J4" i="6"/>
  <c r="H3" i="6"/>
  <c r="J3" i="6"/>
  <c r="H2" i="6"/>
  <c r="J2" i="6"/>
  <c r="E31" i="1" l="1"/>
  <c r="F31" i="1"/>
  <c r="D31" i="1" s="1"/>
  <c r="F30" i="1"/>
  <c r="D30" i="1" s="1"/>
  <c r="E30" i="1"/>
  <c r="C31" i="1" l="1"/>
  <c r="C30" i="1"/>
  <c r="E3" i="1"/>
  <c r="F3" i="1"/>
  <c r="D3" i="1" s="1"/>
  <c r="F26" i="1"/>
  <c r="D26" i="1" s="1"/>
  <c r="F12" i="1"/>
  <c r="D12" i="1" s="1"/>
  <c r="F28" i="1"/>
  <c r="D28" i="1" s="1"/>
  <c r="F24" i="1"/>
  <c r="D24" i="1" s="1"/>
  <c r="F22" i="1"/>
  <c r="D22" i="1" s="1"/>
  <c r="F20" i="1"/>
  <c r="D20" i="1" s="1"/>
  <c r="F18" i="1"/>
  <c r="D18" i="1" s="1"/>
  <c r="F16" i="1"/>
  <c r="D16" i="1" s="1"/>
  <c r="F14" i="1"/>
  <c r="D14" i="1" s="1"/>
  <c r="F10" i="1"/>
  <c r="D10" i="1" s="1"/>
  <c r="F8" i="1"/>
  <c r="D8" i="1" s="1"/>
  <c r="F6" i="1"/>
  <c r="D6" i="1" s="1"/>
  <c r="F4" i="1"/>
  <c r="D4" i="1" s="1"/>
  <c r="F2" i="1"/>
  <c r="D2" i="1" s="1"/>
  <c r="F29" i="1"/>
  <c r="D29" i="1" s="1"/>
  <c r="F27" i="1"/>
  <c r="D27" i="1" s="1"/>
  <c r="F25" i="1"/>
  <c r="D25" i="1" s="1"/>
  <c r="F23" i="1"/>
  <c r="D23" i="1" s="1"/>
  <c r="F21" i="1"/>
  <c r="D21" i="1" s="1"/>
  <c r="F19" i="1"/>
  <c r="D19" i="1" s="1"/>
  <c r="F17" i="1"/>
  <c r="D17" i="1" s="1"/>
  <c r="F15" i="1"/>
  <c r="D15" i="1" s="1"/>
  <c r="F13" i="1"/>
  <c r="D13" i="1" s="1"/>
  <c r="F11" i="1"/>
  <c r="D11" i="1" s="1"/>
  <c r="F9" i="1"/>
  <c r="D9" i="1" s="1"/>
  <c r="F7" i="1"/>
  <c r="D7" i="1" s="1"/>
  <c r="F5" i="1"/>
  <c r="D5" i="1" s="1"/>
  <c r="E28" i="1"/>
  <c r="E26" i="1"/>
  <c r="E24" i="1"/>
  <c r="E22" i="1"/>
  <c r="E20" i="1"/>
  <c r="E18" i="1"/>
  <c r="E16" i="1"/>
  <c r="E14" i="1"/>
  <c r="E12" i="1"/>
  <c r="E10" i="1"/>
  <c r="E8" i="1"/>
  <c r="E6" i="1"/>
  <c r="E4" i="1"/>
  <c r="E2" i="1"/>
  <c r="E29" i="1"/>
  <c r="E27" i="1"/>
  <c r="E25" i="1"/>
  <c r="E23" i="1"/>
  <c r="E21" i="1"/>
  <c r="E19" i="1"/>
  <c r="E17" i="1"/>
  <c r="E15" i="1"/>
  <c r="E13" i="1"/>
  <c r="E11" i="1"/>
  <c r="E9" i="1"/>
  <c r="E7" i="1"/>
  <c r="E5" i="1"/>
  <c r="C6" i="1"/>
  <c r="C17" i="1" l="1"/>
  <c r="C25" i="1"/>
  <c r="C4" i="1"/>
  <c r="C12" i="1"/>
  <c r="C20" i="1"/>
  <c r="C28" i="1"/>
  <c r="C9" i="1"/>
  <c r="C19" i="1"/>
  <c r="C14" i="1"/>
  <c r="C22" i="1"/>
  <c r="C3" i="1"/>
  <c r="C11" i="1"/>
  <c r="C27" i="1"/>
  <c r="C5" i="1"/>
  <c r="C21" i="1"/>
  <c r="C29" i="1"/>
  <c r="C8" i="1"/>
  <c r="C16" i="1"/>
  <c r="C24" i="1"/>
  <c r="C13" i="1"/>
  <c r="C7" i="1"/>
  <c r="C15" i="1"/>
  <c r="C23" i="1"/>
  <c r="C2" i="1"/>
  <c r="C10" i="1"/>
  <c r="C18" i="1"/>
  <c r="C26" i="1"/>
</calcChain>
</file>

<file path=xl/sharedStrings.xml><?xml version="1.0" encoding="utf-8"?>
<sst xmlns="http://schemas.openxmlformats.org/spreadsheetml/2006/main" count="417" uniqueCount="156">
  <si>
    <t>P001</t>
  </si>
  <si>
    <t>Aspirateur EWT</t>
  </si>
  <si>
    <t>Aspirateur SIDAMO</t>
  </si>
  <si>
    <t>P003</t>
  </si>
  <si>
    <t>Burineur TE76 HILTI</t>
  </si>
  <si>
    <t>P004</t>
  </si>
  <si>
    <t>Burnieur HITLI TE70</t>
  </si>
  <si>
    <t>P005</t>
  </si>
  <si>
    <t>Carotteuse HILTI</t>
  </si>
  <si>
    <t>P006</t>
  </si>
  <si>
    <t>Cintreuse arbalète VIRAX</t>
  </si>
  <si>
    <t>P007</t>
  </si>
  <si>
    <t>Compresseur air LACME</t>
  </si>
  <si>
    <t>P008</t>
  </si>
  <si>
    <t>P009</t>
  </si>
  <si>
    <t>Escabeau sécurisé 3 marches</t>
  </si>
  <si>
    <t>P010</t>
  </si>
  <si>
    <t>P011</t>
  </si>
  <si>
    <t>Escabeau sécurisé 5 marches</t>
  </si>
  <si>
    <t>P012</t>
  </si>
  <si>
    <t>Escabeau sécurité 7 marches</t>
  </si>
  <si>
    <t>P013</t>
  </si>
  <si>
    <t>P014</t>
  </si>
  <si>
    <t>Laser + trépied HILTI</t>
  </si>
  <si>
    <t>P015</t>
  </si>
  <si>
    <t>Laser + trépied STANLEY</t>
  </si>
  <si>
    <t>P016</t>
  </si>
  <si>
    <t>Machine piquage cuivre/élec</t>
  </si>
  <si>
    <t>P017</t>
  </si>
  <si>
    <t>Machine REMS électrique VICTAULIC</t>
  </si>
  <si>
    <t>P018</t>
  </si>
  <si>
    <t>Machine VICTAULIC manuelle</t>
  </si>
  <si>
    <t>P019</t>
  </si>
  <si>
    <t>Paland</t>
  </si>
  <si>
    <t>P020</t>
  </si>
  <si>
    <t>Pince à emboiture</t>
  </si>
  <si>
    <t>P021</t>
  </si>
  <si>
    <t>Pistolet HILTI DX 351</t>
  </si>
  <si>
    <t>P022</t>
  </si>
  <si>
    <t>P023</t>
  </si>
  <si>
    <t>Pompe de remplissage REMS</t>
  </si>
  <si>
    <t>P024</t>
  </si>
  <si>
    <t>Rollerflamm</t>
  </si>
  <si>
    <t>P025</t>
  </si>
  <si>
    <t>Scie sauteuse</t>
  </si>
  <si>
    <t>P026</t>
  </si>
  <si>
    <t>Scie sauteuse MAKITA</t>
  </si>
  <si>
    <t>P027</t>
  </si>
  <si>
    <t>Sertisseuse REMS</t>
  </si>
  <si>
    <t>P028</t>
  </si>
  <si>
    <t>MATERIEL</t>
  </si>
  <si>
    <t>PERSONNEL</t>
  </si>
  <si>
    <t>CHANTIER</t>
  </si>
  <si>
    <t>DATE ENTREE</t>
  </si>
  <si>
    <t>DATE SORTIE</t>
  </si>
  <si>
    <t>DISPONIBILITE</t>
  </si>
  <si>
    <t>Filière manuelle VIRAX</t>
  </si>
  <si>
    <t>N°MATERIEL</t>
  </si>
  <si>
    <t>REFERENCE</t>
  </si>
  <si>
    <t>DENOMINATION</t>
  </si>
  <si>
    <t>OUI</t>
  </si>
  <si>
    <t>PERSONNELS</t>
  </si>
  <si>
    <t>CHANTIERS</t>
  </si>
  <si>
    <t>Colonne1</t>
  </si>
  <si>
    <t>COMMENTAIRES</t>
  </si>
  <si>
    <t>Motif</t>
  </si>
  <si>
    <t>cat</t>
  </si>
  <si>
    <t>Matériel volé sur Chantier</t>
  </si>
  <si>
    <t>MOTIF INDISPONIBILTE</t>
  </si>
  <si>
    <t>Matériel HS-Cassé ou incomplet</t>
  </si>
  <si>
    <t>Motif Indisponibilié</t>
  </si>
  <si>
    <t>RAS</t>
  </si>
  <si>
    <t>P002</t>
  </si>
  <si>
    <t>31/08/2017</t>
  </si>
  <si>
    <t>NON</t>
  </si>
  <si>
    <t>12/02/2018</t>
  </si>
  <si>
    <t>21/11/2017</t>
  </si>
  <si>
    <t>22/03/2018</t>
  </si>
  <si>
    <t>26/09/2017</t>
  </si>
  <si>
    <t>18/09/2017</t>
  </si>
  <si>
    <t/>
  </si>
  <si>
    <t>15/02/2018</t>
  </si>
  <si>
    <t>27/09/2017</t>
  </si>
  <si>
    <t>27/01/2018</t>
  </si>
  <si>
    <t>04/10/2017</t>
  </si>
  <si>
    <t>14/12/2017</t>
  </si>
  <si>
    <t>02/10/2017</t>
  </si>
  <si>
    <t>08/02/2018</t>
  </si>
  <si>
    <t>19/02/2018</t>
  </si>
  <si>
    <t>27/01/2017</t>
  </si>
  <si>
    <t>24/12/2015</t>
  </si>
  <si>
    <t>28/12/2017</t>
  </si>
  <si>
    <t>25/10/2017</t>
  </si>
  <si>
    <t>11/01/2018</t>
  </si>
  <si>
    <t>19/03/2018</t>
  </si>
  <si>
    <t>08/03/2018</t>
  </si>
  <si>
    <t>20/02/2018</t>
  </si>
  <si>
    <t>12/03/2018</t>
  </si>
  <si>
    <t>21/02/2018</t>
  </si>
  <si>
    <t>09/03/2018</t>
  </si>
  <si>
    <t>P029</t>
  </si>
  <si>
    <t>Filière électrique VIRAX</t>
  </si>
  <si>
    <t>20/03/2018</t>
  </si>
  <si>
    <t>Emprunté par</t>
  </si>
  <si>
    <t>P030</t>
  </si>
  <si>
    <t>Echaffaudage alu AL200 DUARIB</t>
  </si>
  <si>
    <t>27/03/2017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</si>
  <si>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</si>
  <si>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</si>
  <si>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</si>
  <si>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</si>
  <si>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</si>
  <si>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</si>
  <si>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</si>
  <si>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</si>
  <si>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</si>
  <si>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</si>
  <si>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</si>
  <si>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</si>
  <si>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</si>
  <si>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</si>
  <si>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</si>
  <si>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</si>
  <si>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</si>
  <si>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</si>
  <si>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</si>
  <si>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</si>
  <si>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</si>
  <si>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</si>
  <si>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</si>
  <si>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</si>
  <si>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</si>
  <si>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</si>
  <si>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Dimitiri</t>
  </si>
  <si>
    <t>Alexandre</t>
  </si>
  <si>
    <t>Anthony</t>
  </si>
  <si>
    <t>Jean-Louis</t>
  </si>
  <si>
    <t>Fabien</t>
  </si>
  <si>
    <t>Maxime</t>
  </si>
  <si>
    <t>Thomas</t>
  </si>
  <si>
    <t>Frédéric</t>
  </si>
  <si>
    <t>Ludovic</t>
  </si>
  <si>
    <t>Matthieu</t>
  </si>
  <si>
    <t>Guillaume</t>
  </si>
  <si>
    <t>Clément</t>
  </si>
  <si>
    <t>Olivier</t>
  </si>
  <si>
    <t>Jean-Michel</t>
  </si>
  <si>
    <t>Grégoire</t>
  </si>
  <si>
    <t>Nicolas</t>
  </si>
  <si>
    <t>Dimitri</t>
  </si>
  <si>
    <t>Sébastien</t>
  </si>
  <si>
    <t>Cédric</t>
  </si>
  <si>
    <t>Gaëtan</t>
  </si>
  <si>
    <t>Arnaud</t>
  </si>
  <si>
    <t>Baptiste</t>
  </si>
  <si>
    <t>Freddy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</si>
</sst>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entury Gothic"/>
      <family val="2"/>
      <scheme val="minor"/>
    </font>
    <font>
      <u/>
      <sz val="11"/>
      <color theme="10"/>
      <name val="Century Gothic"/>
      <family val="2"/>
      <scheme val="minor"/>
    </font>
    <font>
      <sz val="11"/>
      <name val="Century Gothic"/>
      <family val="2"/>
      <scheme val="minor"/>
    </font>
    <font>
      <sz val="11"/>
      <name val="Century Gothic"/>
      <family val="2"/>
    </font>
    <font>
      <sz val="11"/>
      <name val="Century Gothic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2" fillId="2" borderId="0" xfId="0" applyFont="1" applyFill="1" applyBorder="1"/>
    <xf numFmtId="0" fontId="0" fillId="3" borderId="0" xfId="0" applyFill="1"/>
    <xf numFmtId="0" fontId="0" fillId="3" borderId="3" xfId="0" applyFill="1" applyBorder="1" applyAlignment="1">
      <alignment horizontal="center"/>
    </xf>
    <xf numFmtId="14" fontId="0" fillId="3" borderId="0" xfId="0" applyNumberFormat="1" applyFill="1" applyAlignment="1">
      <alignment horizontal="left"/>
    </xf>
    <xf numFmtId="0" fontId="1" fillId="2" borderId="0" xfId="1" applyFill="1"/>
    <xf numFmtId="0" fontId="0" fillId="2" borderId="0" xfId="0" applyNumberFormat="1" applyFill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2" fillId="2" borderId="0" xfId="0" applyFont="1" applyFill="1"/>
    <xf numFmtId="0" fontId="0" fillId="3" borderId="0" xfId="0" applyFill="1" applyAlignment="1">
      <alignment horizontal="left"/>
    </xf>
    <xf numFmtId="0" fontId="0" fillId="3" borderId="4" xfId="0" applyFill="1" applyBorder="1" applyAlignment="1">
      <alignment horizontal="center"/>
    </xf>
    <xf numFmtId="0" fontId="0" fillId="3" borderId="0" xfId="0" applyNumberFormat="1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/>
    <xf numFmtId="0" fontId="0" fillId="0" borderId="0" xfId="0"/>
    <xf numFmtId="0" fontId="3" fillId="3" borderId="1" xfId="0" applyFont="1" applyFill="1" applyBorder="1"/>
    <xf numFmtId="0" fontId="3" fillId="3" borderId="0" xfId="0" applyFont="1" applyFill="1" applyBorder="1"/>
    <xf numFmtId="0" fontId="3" fillId="3" borderId="2" xfId="0" applyFont="1" applyFill="1" applyBorder="1"/>
    <xf numFmtId="0" fontId="4" fillId="2" borderId="0" xfId="0" applyFont="1" applyFill="1"/>
  </cellXfs>
  <cellStyles count="2">
    <cellStyle name="Lien hypertexte" xfId="1" builtinId="8"/>
    <cellStyle name="Normal" xfId="0" builtinId="0"/>
  </cellStyles>
  <dxfs count="19"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relativeIndent="0" justifyLastLine="0" shrinkToFit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790575</xdr:colOff>
      <xdr:row>12</xdr:row>
      <xdr:rowOff>133349</xdr:rowOff>
    </xdr:from>
    <xdr:to>
      <xdr:col>10</xdr:col>
      <xdr:colOff>714375</xdr:colOff>
      <xdr:row>23</xdr:row>
      <xdr:rowOff>161925</xdr:rowOff>
    </xdr:to>
    <xdr:sp macro="[0]!test" textlink="">
      <xdr:nvSpPr>
        <xdr:cNvPr id="3" name="Rogner un rectangle à un seul coin 2"/>
        <xdr:cNvSpPr/>
      </xdr:nvSpPr>
      <xdr:spPr>
        <a:xfrm>
          <a:off x="4143375" y="2647949"/>
          <a:ext cx="4953000" cy="2333626"/>
        </a:xfrm>
        <a:prstGeom prst="snip1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60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Appel</a:t>
          </a:r>
        </a:p>
        <a:p>
          <a:pPr algn="ctr"/>
          <a:r>
            <a:rPr lang="fr-FR" sz="60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31" totalsRowShown="0">
  <autoFilter ref="A1:G31"/>
  <tableColumns count="7">
    <tableColumn id="1" name="REFERENCE" dataDxfId="18"/>
    <tableColumn id="2" name="DENOMINATION" dataDxfId="17"/>
    <tableColumn id="3" name="DISPONIBILITE" dataDxfId="16">
      <calculatedColumnFormula>IF(Tableau1[[#This Row],[Colonne1]]&lt;0,"NON","OUI")</calculatedColumnFormula>
    </tableColumn>
    <tableColumn id="4" name="MOTIF INDISPONIBILTE" dataDxfId="15">
      <calculatedColumnFormula>IF(Tableau1[[#This Row],[Motif]]=1,$AA$2,IF(Tableau1[[#This Row],[Motif]]=2,$AA$3,""))</calculatedColumnFormula>
    </tableColumn>
    <tableColumn id="5" name="Colonne1" dataDxfId="14">
      <calculatedColumnFormula>SUMPRODUCT((Tableau2[N°MATERIEL]=Tableau1[[#This Row],[REFERENCE]])*(Tableau2[Colonne1]))</calculatedColumnFormula>
    </tableColumn>
    <tableColumn id="6" name="Motif" dataDxfId="13">
      <calculatedColumnFormula>SUMPRODUCT((Tableau2[N°MATERIEL]=Tableau1[[#This Row],[REFERENCE]])*(Tableau2[cat]))</calculatedColumnFormula>
    </tableColumn>
    <tableColumn id="8" name="Emprunté par" dataDxfId="0">
      <calculatedColumnFormula>IF(Tableau1[[#This Row],[Colonne1]]&lt;0,RECHERCHEVLast(Tableau2[],COLUMN(Tableau2[PERSONNEL]),Tableau1[[#This Row],[REFERENCE]]),"")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47" totalsRowShown="0" headerRowDxfId="12" dataDxfId="11">
  <autoFilter ref="A1:J47"/>
  <tableColumns count="10">
    <tableColumn id="1" name="N°MATERIEL" dataDxfId="10"/>
    <tableColumn id="2" name="MATERIEL" dataDxfId="9"/>
    <tableColumn id="3" name="DATE SORTIE" dataDxfId="8"/>
    <tableColumn id="4" name="CHANTIER" dataDxfId="7"/>
    <tableColumn id="5" name="PERSONNEL" dataDxfId="6"/>
    <tableColumn id="6" name="DATE ENTREE" dataDxfId="5"/>
    <tableColumn id="7" name="DISPONIBILITE" dataDxfId="4"/>
    <tableColumn id="8" name="Colonne1" dataDxfId="3">
      <calculatedColumnFormula>IF(G2="OUI",1,IF(G2="NON",-1))</calculatedColumnFormula>
    </tableColumn>
    <tableColumn id="9" name="COMMENTAIRES" dataDxfId="2"/>
    <tableColumn id="10" name="cat" dataDxfId="1">
      <calculatedColumnFormula>IF(Tableau2[[#This Row],[COMMENTAIRES]]=BDD!$AA$2,1,IF(Tableau2[[#This Row],[COMMENTAIRES]]=BDD!$AA$3,2,0))</calculatedColumnFormula>
    </tableColumn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J19" sqref="J19"/>
    </sheetView>
  </sheetViews>
  <sheetFormatPr baseColWidth="10" defaultRowHeight="16.5" x14ac:dyDescent="0.3"/>
  <cols>
    <col min="1" max="16384" width="11" style="17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79998168889431442"/>
  </sheetPr>
  <dimension ref="A1:AA76"/>
  <sheetViews>
    <sheetView tabSelected="1" workbookViewId="0"/>
  </sheetViews>
  <sheetFormatPr baseColWidth="10" defaultColWidth="11" defaultRowHeight="16.5" x14ac:dyDescent="0.3"/>
  <cols>
    <col min="1" max="1" width="12.625" style="1" customWidth="1"/>
    <col min="2" max="2" width="44" style="1" customWidth="1"/>
    <col min="3" max="3" width="12.375" style="16" customWidth="1"/>
    <col min="4" max="4" width="32.5" style="1" customWidth="1"/>
    <col min="5" max="6" width="10.875" style="1" customWidth="1"/>
    <col min="7" max="7" width="25.5" style="1" bestFit="1" customWidth="1"/>
    <col min="8" max="8" width="7.625" style="1" customWidth="1"/>
    <col min="9" max="9" width="25.5" style="1" bestFit="1" customWidth="1"/>
    <col min="10" max="10" width="41.375" style="1" bestFit="1" customWidth="1"/>
    <col min="11" max="16384" width="11" style="1"/>
  </cols>
  <sheetData>
    <row r="1" spans="1:27" x14ac:dyDescent="0.3">
      <c r="A1" s="10" t="s">
        <v>58</v>
      </c>
      <c r="B1" s="2" t="s">
        <v>59</v>
      </c>
      <c r="C1" s="14" t="s">
        <v>55</v>
      </c>
      <c r="D1" s="10" t="s">
        <v>68</v>
      </c>
      <c r="E1" s="1" t="s">
        <v>63</v>
      </c>
      <c r="F1" s="1" t="s">
        <v>65</v>
      </c>
      <c r="G1" s="1" t="s">
        <v>103</v>
      </c>
      <c r="I1" s="1" t="s">
        <v>61</v>
      </c>
      <c r="J1" s="1" t="s">
        <v>62</v>
      </c>
      <c r="K1" s="6"/>
      <c r="AA1" s="1" t="s">
        <v>70</v>
      </c>
    </row>
    <row r="2" spans="1:27" x14ac:dyDescent="0.3">
      <c r="A2" s="1" t="s">
        <v>0</v>
      </c>
      <c r="B2" s="2" t="s">
        <v>1</v>
      </c>
      <c r="C2" s="15" t="str">
        <f>IF(Tableau1[[#This Row],[Colonne1]]&lt;0,"NON","OUI")</f>
        <v>NON</v>
      </c>
      <c r="D2" s="7" t="str">
        <f>IF(Tableau1[[#This Row],[Motif]]=1,$AA$2,IF(Tableau1[[#This Row],[Motif]]=2,$AA$3,""))</f>
        <v/>
      </c>
      <c r="E2" s="7">
        <f>SUMPRODUCT((Tableau2[N°MATERIEL]=Tableau1[[#This Row],[REFERENCE]])*(Tableau2[Colonne1]))</f>
        <v>-1</v>
      </c>
      <c r="F2" s="7">
        <f>SUMPRODUCT((Tableau2[N°MATERIEL]=Tableau1[[#This Row],[REFERENCE]])*(Tableau2[cat]))</f>
        <v>0</v>
      </c>
      <c r="G2" s="7" t="str">
        <f>IF(Tableau1[[#This Row],[Colonne1]]&lt;0,RECHERCHEVLast(Tableau2[],COLUMN(Tableau2[PERSONNEL]),Tableau1[[#This Row],[REFERENCE]]),"")</f>
        <v>Clément</v>
      </c>
      <c r="I2" s="19" t="s">
        <v>133</v>
      </c>
      <c r="J2" s="20" t="s">
        <v>107</v>
      </c>
      <c r="AA2" s="1" t="s">
        <v>67</v>
      </c>
    </row>
    <row r="3" spans="1:27" x14ac:dyDescent="0.3">
      <c r="A3" s="1" t="s">
        <v>72</v>
      </c>
      <c r="B3" s="2" t="s">
        <v>2</v>
      </c>
      <c r="C3" s="15" t="str">
        <f>IF(Tableau1[[#This Row],[Colonne1]]&lt;0,"NON","OUI")</f>
        <v>NON</v>
      </c>
      <c r="D3" s="7" t="str">
        <f>IF(Tableau1[[#This Row],[Motif]]=1,$AA$2,IF(Tableau1[[#This Row],[Motif]]=2,$AA$3,""))</f>
        <v/>
      </c>
      <c r="E3" s="7">
        <f>SUMPRODUCT((Tableau2[N°MATERIEL]=Tableau1[[#This Row],[REFERENCE]])*(Tableau2[Colonne1]))</f>
        <v>-1</v>
      </c>
      <c r="F3" s="7">
        <f>SUMPRODUCT((Tableau2[N°MATERIEL]=Tableau1[[#This Row],[REFERENCE]])*(Tableau2[cat]))</f>
        <v>0</v>
      </c>
      <c r="G3" s="7" t="str">
        <f>IF(Tableau1[[#This Row],[Colonne1]]&lt;0,RECHERCHEVLast(Tableau2[],COLUMN(Tableau2[PERSONNEL]),Tableau1[[#This Row],[REFERENCE]]),"")</f>
        <v>Gaëtan</v>
      </c>
      <c r="I3" s="21" t="s">
        <v>134</v>
      </c>
      <c r="J3" s="20" t="s">
        <v>108</v>
      </c>
      <c r="AA3" s="1" t="s">
        <v>69</v>
      </c>
    </row>
    <row r="4" spans="1:27" x14ac:dyDescent="0.3">
      <c r="A4" s="1" t="s">
        <v>3</v>
      </c>
      <c r="B4" s="2" t="s">
        <v>4</v>
      </c>
      <c r="C4" s="15" t="str">
        <f>IF(Tableau1[[#This Row],[Colonne1]]&lt;0,"NON","OUI")</f>
        <v>NON</v>
      </c>
      <c r="D4" s="7" t="str">
        <f>IF(Tableau1[[#This Row],[Motif]]=1,$AA$2,IF(Tableau1[[#This Row],[Motif]]=2,$AA$3,""))</f>
        <v/>
      </c>
      <c r="E4" s="7">
        <f>SUMPRODUCT((Tableau2[N°MATERIEL]=Tableau1[[#This Row],[REFERENCE]])*(Tableau2[Colonne1]))</f>
        <v>-1</v>
      </c>
      <c r="F4" s="7">
        <f>SUMPRODUCT((Tableau2[N°MATERIEL]=Tableau1[[#This Row],[REFERENCE]])*(Tableau2[cat]))</f>
        <v>0</v>
      </c>
      <c r="G4" s="7" t="str">
        <f>IF(Tableau1[[#This Row],[Colonne1]]&lt;0,RECHERCHEVLast(Tableau2[],COLUMN(Tableau2[PERSONNEL]),Tableau1[[#This Row],[REFERENCE]]),"")</f>
        <v>Cédric</v>
      </c>
      <c r="I4" s="21" t="s">
        <v>135</v>
      </c>
      <c r="J4" s="20" t="s">
        <v>109</v>
      </c>
      <c r="AA4" s="1" t="s">
        <v>71</v>
      </c>
    </row>
    <row r="5" spans="1:27" x14ac:dyDescent="0.3">
      <c r="A5" s="1" t="s">
        <v>5</v>
      </c>
      <c r="B5" s="2" t="s">
        <v>6</v>
      </c>
      <c r="C5" s="15" t="str">
        <f>IF(Tableau1[[#This Row],[Colonne1]]&lt;0,"NON","OUI")</f>
        <v>OUI</v>
      </c>
      <c r="D5" s="7" t="str">
        <f>IF(Tableau1[[#This Row],[Motif]]=1,$AA$2,IF(Tableau1[[#This Row],[Motif]]=2,$AA$3,""))</f>
        <v/>
      </c>
      <c r="E5" s="7">
        <f>SUMPRODUCT((Tableau2[N°MATERIEL]=Tableau1[[#This Row],[REFERENCE]])*(Tableau2[Colonne1]))</f>
        <v>0</v>
      </c>
      <c r="F5" s="7">
        <f>SUMPRODUCT((Tableau2[N°MATERIEL]=Tableau1[[#This Row],[REFERENCE]])*(Tableau2[cat]))</f>
        <v>0</v>
      </c>
      <c r="G5" s="7" t="str">
        <f>IF(Tableau1[[#This Row],[Colonne1]]&lt;0,RECHERCHEVLast(Tableau2[],COLUMN(Tableau2[PERSONNEL]),Tableau1[[#This Row],[REFERENCE]]),"")</f>
        <v/>
      </c>
      <c r="I5" s="21" t="s">
        <v>136</v>
      </c>
      <c r="J5" s="20" t="s">
        <v>110</v>
      </c>
    </row>
    <row r="6" spans="1:27" x14ac:dyDescent="0.3">
      <c r="A6" s="1" t="s">
        <v>7</v>
      </c>
      <c r="B6" s="2" t="s">
        <v>8</v>
      </c>
      <c r="C6" s="15" t="str">
        <f>IF(Tableau1[[#This Row],[Colonne1]]&lt;0,"NON","OUI")</f>
        <v>NON</v>
      </c>
      <c r="D6" s="7" t="str">
        <f>IF(Tableau1[[#This Row],[Motif]]=1,$AA$2,IF(Tableau1[[#This Row],[Motif]]=2,$AA$3,""))</f>
        <v/>
      </c>
      <c r="E6" s="7">
        <f>SUMPRODUCT((Tableau2[N°MATERIEL]=Tableau1[[#This Row],[REFERENCE]])*(Tableau2[Colonne1]))</f>
        <v>-1</v>
      </c>
      <c r="F6" s="7">
        <f>SUMPRODUCT((Tableau2[N°MATERIEL]=Tableau1[[#This Row],[REFERENCE]])*(Tableau2[cat]))</f>
        <v>0</v>
      </c>
      <c r="G6" s="7" t="str">
        <f>IF(Tableau1[[#This Row],[Colonne1]]&lt;0,RECHERCHEVLast(Tableau2[],COLUMN(Tableau2[PERSONNEL]),Tableau1[[#This Row],[REFERENCE]]),"")</f>
        <v>Freddy</v>
      </c>
      <c r="I6" s="21" t="s">
        <v>137</v>
      </c>
      <c r="J6" s="20" t="s">
        <v>111</v>
      </c>
    </row>
    <row r="7" spans="1:27" x14ac:dyDescent="0.3">
      <c r="A7" s="1" t="s">
        <v>9</v>
      </c>
      <c r="B7" s="2" t="s">
        <v>10</v>
      </c>
      <c r="C7" s="15" t="str">
        <f>IF(Tableau1[[#This Row],[Colonne1]]&lt;0,"NON","OUI")</f>
        <v>NON</v>
      </c>
      <c r="D7" s="7" t="str">
        <f>IF(Tableau1[[#This Row],[Motif]]=1,$AA$2,IF(Tableau1[[#This Row],[Motif]]=2,$AA$3,""))</f>
        <v/>
      </c>
      <c r="E7" s="7">
        <f>SUMPRODUCT((Tableau2[N°MATERIEL]=Tableau1[[#This Row],[REFERENCE]])*(Tableau2[Colonne1]))</f>
        <v>-1</v>
      </c>
      <c r="F7" s="7">
        <f>SUMPRODUCT((Tableau2[N°MATERIEL]=Tableau1[[#This Row],[REFERENCE]])*(Tableau2[cat]))</f>
        <v>0</v>
      </c>
      <c r="G7" s="7" t="str">
        <f>IF(Tableau1[[#This Row],[Colonne1]]&lt;0,RECHERCHEVLast(Tableau2[],COLUMN(Tableau2[PERSONNEL]),Tableau1[[#This Row],[REFERENCE]]),"")</f>
        <v>Clément</v>
      </c>
      <c r="I7" s="21" t="s">
        <v>138</v>
      </c>
      <c r="J7" s="20" t="s">
        <v>112</v>
      </c>
    </row>
    <row r="8" spans="1:27" x14ac:dyDescent="0.3">
      <c r="A8" s="1" t="s">
        <v>11</v>
      </c>
      <c r="B8" s="2" t="s">
        <v>12</v>
      </c>
      <c r="C8" s="15" t="str">
        <f>IF(Tableau1[[#This Row],[Colonne1]]&lt;0,"NON","OUI")</f>
        <v>NON</v>
      </c>
      <c r="D8" s="7" t="str">
        <f>IF(Tableau1[[#This Row],[Motif]]=1,$AA$2,IF(Tableau1[[#This Row],[Motif]]=2,$AA$3,""))</f>
        <v/>
      </c>
      <c r="E8" s="7">
        <f>SUMPRODUCT((Tableau2[N°MATERIEL]=Tableau1[[#This Row],[REFERENCE]])*(Tableau2[Colonne1]))</f>
        <v>-1</v>
      </c>
      <c r="F8" s="7">
        <f>SUMPRODUCT((Tableau2[N°MATERIEL]=Tableau1[[#This Row],[REFERENCE]])*(Tableau2[cat]))</f>
        <v>0</v>
      </c>
      <c r="G8" s="7" t="str">
        <f>IF(Tableau1[[#This Row],[Colonne1]]&lt;0,RECHERCHEVLast(Tableau2[],COLUMN(Tableau2[PERSONNEL]),Tableau1[[#This Row],[REFERENCE]]),"")</f>
        <v>Nicolas</v>
      </c>
      <c r="I8" s="21" t="s">
        <v>139</v>
      </c>
      <c r="J8" s="20" t="s">
        <v>113</v>
      </c>
    </row>
    <row r="9" spans="1:27" x14ac:dyDescent="0.3">
      <c r="A9" s="1" t="s">
        <v>13</v>
      </c>
      <c r="B9" s="2" t="s">
        <v>12</v>
      </c>
      <c r="C9" s="15" t="str">
        <f>IF(Tableau1[[#This Row],[Colonne1]]&lt;0,"NON","OUI")</f>
        <v>OUI</v>
      </c>
      <c r="D9" s="7" t="str">
        <f>IF(Tableau1[[#This Row],[Motif]]=1,$AA$2,IF(Tableau1[[#This Row],[Motif]]=2,$AA$3,""))</f>
        <v>Matériel volé sur Chantier</v>
      </c>
      <c r="E9" s="7">
        <f>SUMPRODUCT((Tableau2[N°MATERIEL]=Tableau1[[#This Row],[REFERENCE]])*(Tableau2[Colonne1]))</f>
        <v>0</v>
      </c>
      <c r="F9" s="7">
        <f>SUMPRODUCT((Tableau2[N°MATERIEL]=Tableau1[[#This Row],[REFERENCE]])*(Tableau2[cat]))</f>
        <v>1</v>
      </c>
      <c r="G9" s="7" t="str">
        <f>IF(Tableau1[[#This Row],[Colonne1]]&lt;0,RECHERCHEVLast(Tableau2[],COLUMN(Tableau2[PERSONNEL]),Tableau1[[#This Row],[REFERENCE]]),"")</f>
        <v/>
      </c>
      <c r="I9" s="21" t="s">
        <v>140</v>
      </c>
      <c r="J9" s="20" t="s">
        <v>114</v>
      </c>
    </row>
    <row r="10" spans="1:27" x14ac:dyDescent="0.3">
      <c r="A10" s="1" t="s">
        <v>14</v>
      </c>
      <c r="B10" s="2" t="s">
        <v>15</v>
      </c>
      <c r="C10" s="15" t="str">
        <f>IF(Tableau1[[#This Row],[Colonne1]]&lt;0,"NON","OUI")</f>
        <v>OUI</v>
      </c>
      <c r="D10" s="7" t="str">
        <f>IF(Tableau1[[#This Row],[Motif]]=1,$AA$2,IF(Tableau1[[#This Row],[Motif]]=2,$AA$3,""))</f>
        <v/>
      </c>
      <c r="E10" s="7">
        <f>SUMPRODUCT((Tableau2[N°MATERIEL]=Tableau1[[#This Row],[REFERENCE]])*(Tableau2[Colonne1]))</f>
        <v>0</v>
      </c>
      <c r="F10" s="7">
        <f>SUMPRODUCT((Tableau2[N°MATERIEL]=Tableau1[[#This Row],[REFERENCE]])*(Tableau2[cat]))</f>
        <v>0</v>
      </c>
      <c r="G10" s="7" t="str">
        <f>IF(Tableau1[[#This Row],[Colonne1]]&lt;0,RECHERCHEVLast(Tableau2[],COLUMN(Tableau2[PERSONNEL]),Tableau1[[#This Row],[REFERENCE]]),"")</f>
        <v/>
      </c>
      <c r="I10" s="21" t="s">
        <v>141</v>
      </c>
      <c r="J10" s="20" t="s">
        <v>115</v>
      </c>
    </row>
    <row r="11" spans="1:27" x14ac:dyDescent="0.3">
      <c r="A11" s="1" t="s">
        <v>16</v>
      </c>
      <c r="B11" s="2" t="s">
        <v>15</v>
      </c>
      <c r="C11" s="15" t="str">
        <f>IF(Tableau1[[#This Row],[Colonne1]]&lt;0,"NON","OUI")</f>
        <v>OUI</v>
      </c>
      <c r="D11" s="7" t="str">
        <f>IF(Tableau1[[#This Row],[Motif]]=1,$AA$2,IF(Tableau1[[#This Row],[Motif]]=2,$AA$3,""))</f>
        <v/>
      </c>
      <c r="E11" s="7">
        <f>SUMPRODUCT((Tableau2[N°MATERIEL]=Tableau1[[#This Row],[REFERENCE]])*(Tableau2[Colonne1]))</f>
        <v>0</v>
      </c>
      <c r="F11" s="7">
        <f>SUMPRODUCT((Tableau2[N°MATERIEL]=Tableau1[[#This Row],[REFERENCE]])*(Tableau2[cat]))</f>
        <v>0</v>
      </c>
      <c r="G11" s="7" t="str">
        <f>IF(Tableau1[[#This Row],[Colonne1]]&lt;0,RECHERCHEVLast(Tableau2[],COLUMN(Tableau2[PERSONNEL]),Tableau1[[#This Row],[REFERENCE]]),"")</f>
        <v/>
      </c>
      <c r="I11" s="21" t="s">
        <v>142</v>
      </c>
      <c r="J11" s="20" t="s">
        <v>116</v>
      </c>
    </row>
    <row r="12" spans="1:27" x14ac:dyDescent="0.3">
      <c r="A12" s="1" t="s">
        <v>17</v>
      </c>
      <c r="B12" s="2" t="s">
        <v>18</v>
      </c>
      <c r="C12" s="15" t="str">
        <f>IF(Tableau1[[#This Row],[Colonne1]]&lt;0,"NON","OUI")</f>
        <v>NON</v>
      </c>
      <c r="D12" s="7" t="str">
        <f>IF(Tableau1[[#This Row],[Motif]]=1,$AA$2,IF(Tableau1[[#This Row],[Motif]]=2,$AA$3,""))</f>
        <v/>
      </c>
      <c r="E12" s="7">
        <f>SUMPRODUCT((Tableau2[N°MATERIEL]=Tableau1[[#This Row],[REFERENCE]])*(Tableau2[Colonne1]))</f>
        <v>-1</v>
      </c>
      <c r="F12" s="7">
        <f>SUMPRODUCT((Tableau2[N°MATERIEL]=Tableau1[[#This Row],[REFERENCE]])*(Tableau2[cat]))</f>
        <v>0</v>
      </c>
      <c r="G12" s="7" t="str">
        <f>IF(Tableau1[[#This Row],[Colonne1]]&lt;0,RECHERCHEVLast(Tableau2[],COLUMN(Tableau2[PERSONNEL]),Tableau1[[#This Row],[REFERENCE]]),"")</f>
        <v>Sébastien</v>
      </c>
      <c r="I12" s="21" t="s">
        <v>143</v>
      </c>
      <c r="J12" s="20" t="s">
        <v>117</v>
      </c>
    </row>
    <row r="13" spans="1:27" x14ac:dyDescent="0.3">
      <c r="A13" s="1" t="s">
        <v>19</v>
      </c>
      <c r="B13" s="2" t="s">
        <v>20</v>
      </c>
      <c r="C13" s="15" t="str">
        <f>IF(Tableau1[[#This Row],[Colonne1]]&lt;0,"NON","OUI")</f>
        <v>NON</v>
      </c>
      <c r="D13" s="7" t="str">
        <f>IF(Tableau1[[#This Row],[Motif]]=1,$AA$2,IF(Tableau1[[#This Row],[Motif]]=2,$AA$3,""))</f>
        <v/>
      </c>
      <c r="E13" s="7">
        <f>SUMPRODUCT((Tableau2[N°MATERIEL]=Tableau1[[#This Row],[REFERENCE]])*(Tableau2[Colonne1]))</f>
        <v>-1</v>
      </c>
      <c r="F13" s="7">
        <f>SUMPRODUCT((Tableau2[N°MATERIEL]=Tableau1[[#This Row],[REFERENCE]])*(Tableau2[cat]))</f>
        <v>0</v>
      </c>
      <c r="G13" s="7" t="str">
        <f>IF(Tableau1[[#This Row],[Colonne1]]&lt;0,RECHERCHEVLast(Tableau2[],COLUMN(Tableau2[PERSONNEL]),Tableau1[[#This Row],[REFERENCE]]),"")</f>
        <v>Sébastien</v>
      </c>
      <c r="I13" s="21" t="s">
        <v>144</v>
      </c>
      <c r="J13" s="20" t="s">
        <v>118</v>
      </c>
    </row>
    <row r="14" spans="1:27" x14ac:dyDescent="0.3">
      <c r="A14" s="1" t="s">
        <v>21</v>
      </c>
      <c r="B14" s="2" t="s">
        <v>56</v>
      </c>
      <c r="C14" s="15" t="str">
        <f>IF(Tableau1[[#This Row],[Colonne1]]&lt;0,"NON","OUI")</f>
        <v>OUI</v>
      </c>
      <c r="D14" s="7" t="str">
        <f>IF(Tableau1[[#This Row],[Motif]]=1,$AA$2,IF(Tableau1[[#This Row],[Motif]]=2,$AA$3,""))</f>
        <v/>
      </c>
      <c r="E14" s="7">
        <f>SUMPRODUCT((Tableau2[N°MATERIEL]=Tableau1[[#This Row],[REFERENCE]])*(Tableau2[Colonne1]))</f>
        <v>0</v>
      </c>
      <c r="F14" s="7">
        <f>SUMPRODUCT((Tableau2[N°MATERIEL]=Tableau1[[#This Row],[REFERENCE]])*(Tableau2[cat]))</f>
        <v>0</v>
      </c>
      <c r="G14" s="7" t="str">
        <f>IF(Tableau1[[#This Row],[Colonne1]]&lt;0,RECHERCHEVLast(Tableau2[],COLUMN(Tableau2[PERSONNEL]),Tableau1[[#This Row],[REFERENCE]]),"")</f>
        <v/>
      </c>
      <c r="I14" s="21" t="s">
        <v>145</v>
      </c>
      <c r="J14" s="20" t="s">
        <v>119</v>
      </c>
    </row>
    <row r="15" spans="1:27" x14ac:dyDescent="0.3">
      <c r="A15" s="1" t="s">
        <v>22</v>
      </c>
      <c r="B15" s="2" t="s">
        <v>23</v>
      </c>
      <c r="C15" s="15" t="str">
        <f>IF(Tableau1[[#This Row],[Colonne1]]&lt;0,"NON","OUI")</f>
        <v>NON</v>
      </c>
      <c r="D15" s="7" t="str">
        <f>IF(Tableau1[[#This Row],[Motif]]=1,$AA$2,IF(Tableau1[[#This Row],[Motif]]=2,$AA$3,""))</f>
        <v/>
      </c>
      <c r="E15" s="7">
        <f>SUMPRODUCT((Tableau2[N°MATERIEL]=Tableau1[[#This Row],[REFERENCE]])*(Tableau2[Colonne1]))</f>
        <v>-1</v>
      </c>
      <c r="F15" s="7">
        <f>SUMPRODUCT((Tableau2[N°MATERIEL]=Tableau1[[#This Row],[REFERENCE]])*(Tableau2[cat]))</f>
        <v>0</v>
      </c>
      <c r="G15" s="7" t="str">
        <f>IF(Tableau1[[#This Row],[Colonne1]]&lt;0,RECHERCHEVLast(Tableau2[],COLUMN(Tableau2[PERSONNEL]),Tableau1[[#This Row],[REFERENCE]]),"")</f>
        <v>Sébastien</v>
      </c>
      <c r="I15" s="21" t="s">
        <v>146</v>
      </c>
      <c r="J15" s="20" t="s">
        <v>120</v>
      </c>
    </row>
    <row r="16" spans="1:27" x14ac:dyDescent="0.3">
      <c r="A16" s="1" t="s">
        <v>24</v>
      </c>
      <c r="B16" s="2" t="s">
        <v>25</v>
      </c>
      <c r="C16" s="15" t="str">
        <f>IF(Tableau1[[#This Row],[Colonne1]]&lt;0,"NON","OUI")</f>
        <v>NON</v>
      </c>
      <c r="D16" s="7" t="str">
        <f>IF(Tableau1[[#This Row],[Motif]]=1,$AA$2,IF(Tableau1[[#This Row],[Motif]]=2,$AA$3,""))</f>
        <v/>
      </c>
      <c r="E16" s="7">
        <f>SUMPRODUCT((Tableau2[N°MATERIEL]=Tableau1[[#This Row],[REFERENCE]])*(Tableau2[Colonne1]))</f>
        <v>-1</v>
      </c>
      <c r="F16" s="7">
        <f>SUMPRODUCT((Tableau2[N°MATERIEL]=Tableau1[[#This Row],[REFERENCE]])*(Tableau2[cat]))</f>
        <v>0</v>
      </c>
      <c r="G16" s="7" t="str">
        <f>IF(Tableau1[[#This Row],[Colonne1]]&lt;0,RECHERCHEVLast(Tableau2[],COLUMN(Tableau2[PERSONNEL]),Tableau1[[#This Row],[REFERENCE]]),"")</f>
        <v>Ludovic</v>
      </c>
      <c r="I16" s="21" t="s">
        <v>147</v>
      </c>
      <c r="J16" s="20" t="s">
        <v>121</v>
      </c>
    </row>
    <row r="17" spans="1:10" x14ac:dyDescent="0.3">
      <c r="A17" s="1" t="s">
        <v>26</v>
      </c>
      <c r="B17" s="2" t="s">
        <v>27</v>
      </c>
      <c r="C17" s="15" t="str">
        <f>IF(Tableau1[[#This Row],[Colonne1]]&lt;0,"NON","OUI")</f>
        <v>OUI</v>
      </c>
      <c r="D17" s="7" t="str">
        <f>IF(Tableau1[[#This Row],[Motif]]=1,$AA$2,IF(Tableau1[[#This Row],[Motif]]=2,$AA$3,""))</f>
        <v/>
      </c>
      <c r="E17" s="7">
        <f>SUMPRODUCT((Tableau2[N°MATERIEL]=Tableau1[[#This Row],[REFERENCE]])*(Tableau2[Colonne1]))</f>
        <v>0</v>
      </c>
      <c r="F17" s="7">
        <f>SUMPRODUCT((Tableau2[N°MATERIEL]=Tableau1[[#This Row],[REFERENCE]])*(Tableau2[cat]))</f>
        <v>0</v>
      </c>
      <c r="G17" s="7" t="str">
        <f>IF(Tableau1[[#This Row],[Colonne1]]&lt;0,RECHERCHEVLast(Tableau2[],COLUMN(Tableau2[PERSONNEL]),Tableau1[[#This Row],[REFERENCE]]),"")</f>
        <v/>
      </c>
      <c r="I17" s="21" t="s">
        <v>148</v>
      </c>
      <c r="J17" s="20" t="s">
        <v>122</v>
      </c>
    </row>
    <row r="18" spans="1:10" x14ac:dyDescent="0.3">
      <c r="A18" s="1" t="s">
        <v>28</v>
      </c>
      <c r="B18" s="2" t="s">
        <v>29</v>
      </c>
      <c r="C18" s="15" t="str">
        <f>IF(Tableau1[[#This Row],[Colonne1]]&lt;0,"NON","OUI")</f>
        <v>OUI</v>
      </c>
      <c r="D18" s="7" t="str">
        <f>IF(Tableau1[[#This Row],[Motif]]=1,$AA$2,IF(Tableau1[[#This Row],[Motif]]=2,$AA$3,""))</f>
        <v/>
      </c>
      <c r="E18" s="7">
        <f>SUMPRODUCT((Tableau2[N°MATERIEL]=Tableau1[[#This Row],[REFERENCE]])*(Tableau2[Colonne1]))</f>
        <v>0</v>
      </c>
      <c r="F18" s="7">
        <f>SUMPRODUCT((Tableau2[N°MATERIEL]=Tableau1[[#This Row],[REFERENCE]])*(Tableau2[cat]))</f>
        <v>0</v>
      </c>
      <c r="G18" s="7" t="str">
        <f>IF(Tableau1[[#This Row],[Colonne1]]&lt;0,RECHERCHEVLast(Tableau2[],COLUMN(Tableau2[PERSONNEL]),Tableau1[[#This Row],[REFERENCE]]),"")</f>
        <v/>
      </c>
      <c r="I18" s="21" t="s">
        <v>155</v>
      </c>
      <c r="J18" s="20" t="s">
        <v>123</v>
      </c>
    </row>
    <row r="19" spans="1:10" x14ac:dyDescent="0.3">
      <c r="A19" s="1" t="s">
        <v>30</v>
      </c>
      <c r="B19" s="2" t="s">
        <v>31</v>
      </c>
      <c r="C19" s="15" t="str">
        <f>IF(Tableau1[[#This Row],[Colonne1]]&lt;0,"NON","OUI")</f>
        <v>OUI</v>
      </c>
      <c r="D19" s="7" t="str">
        <f>IF(Tableau1[[#This Row],[Motif]]=1,$AA$2,IF(Tableau1[[#This Row],[Motif]]=2,$AA$3,""))</f>
        <v/>
      </c>
      <c r="E19" s="7">
        <f>SUMPRODUCT((Tableau2[N°MATERIEL]=Tableau1[[#This Row],[REFERENCE]])*(Tableau2[Colonne1]))</f>
        <v>0</v>
      </c>
      <c r="F19" s="7">
        <f>SUMPRODUCT((Tableau2[N°MATERIEL]=Tableau1[[#This Row],[REFERENCE]])*(Tableau2[cat]))</f>
        <v>0</v>
      </c>
      <c r="G19" s="7" t="str">
        <f>IF(Tableau1[[#This Row],[Colonne1]]&lt;0,RECHERCHEVLast(Tableau2[],COLUMN(Tableau2[PERSONNEL]),Tableau1[[#This Row],[REFERENCE]]),"")</f>
        <v/>
      </c>
      <c r="I19" s="21" t="s">
        <v>150</v>
      </c>
      <c r="J19" s="20" t="s">
        <v>124</v>
      </c>
    </row>
    <row r="20" spans="1:10" x14ac:dyDescent="0.3">
      <c r="A20" s="1" t="s">
        <v>32</v>
      </c>
      <c r="B20" s="2" t="s">
        <v>33</v>
      </c>
      <c r="C20" s="15" t="str">
        <f>IF(Tableau1[[#This Row],[Colonne1]]&lt;0,"NON","OUI")</f>
        <v>NON</v>
      </c>
      <c r="D20" s="7" t="str">
        <f>IF(Tableau1[[#This Row],[Motif]]=1,$AA$2,IF(Tableau1[[#This Row],[Motif]]=2,$AA$3,""))</f>
        <v/>
      </c>
      <c r="E20" s="7">
        <f>SUMPRODUCT((Tableau2[N°MATERIEL]=Tableau1[[#This Row],[REFERENCE]])*(Tableau2[Colonne1]))</f>
        <v>-1</v>
      </c>
      <c r="F20" s="7">
        <f>SUMPRODUCT((Tableau2[N°MATERIEL]=Tableau1[[#This Row],[REFERENCE]])*(Tableau2[cat]))</f>
        <v>0</v>
      </c>
      <c r="G20" s="7" t="str">
        <f>IF(Tableau1[[#This Row],[Colonne1]]&lt;0,RECHERCHEVLast(Tableau2[],COLUMN(Tableau2[PERSONNEL]),Tableau1[[#This Row],[REFERENCE]]),"")</f>
        <v>Grégoire</v>
      </c>
      <c r="I20" s="21" t="s">
        <v>151</v>
      </c>
      <c r="J20" s="20" t="s">
        <v>125</v>
      </c>
    </row>
    <row r="21" spans="1:10" x14ac:dyDescent="0.3">
      <c r="A21" s="1" t="s">
        <v>34</v>
      </c>
      <c r="B21" s="2" t="s">
        <v>35</v>
      </c>
      <c r="C21" s="15" t="str">
        <f>IF(Tableau1[[#This Row],[Colonne1]]&lt;0,"NON","OUI")</f>
        <v>OUI</v>
      </c>
      <c r="D21" s="7" t="str">
        <f>IF(Tableau1[[#This Row],[Motif]]=1,$AA$2,IF(Tableau1[[#This Row],[Motif]]=2,$AA$3,""))</f>
        <v/>
      </c>
      <c r="E21" s="7">
        <f>SUMPRODUCT((Tableau2[N°MATERIEL]=Tableau1[[#This Row],[REFERENCE]])*(Tableau2[Colonne1]))</f>
        <v>0</v>
      </c>
      <c r="F21" s="7">
        <f>SUMPRODUCT((Tableau2[N°MATERIEL]=Tableau1[[#This Row],[REFERENCE]])*(Tableau2[cat]))</f>
        <v>0</v>
      </c>
      <c r="G21" s="7" t="str">
        <f>IF(Tableau1[[#This Row],[Colonne1]]&lt;0,RECHERCHEVLast(Tableau2[],COLUMN(Tableau2[PERSONNEL]),Tableau1[[#This Row],[REFERENCE]]),"")</f>
        <v/>
      </c>
      <c r="I21" s="21"/>
      <c r="J21" s="20" t="s">
        <v>126</v>
      </c>
    </row>
    <row r="22" spans="1:10" x14ac:dyDescent="0.3">
      <c r="A22" s="1" t="s">
        <v>36</v>
      </c>
      <c r="B22" s="2" t="s">
        <v>37</v>
      </c>
      <c r="C22" s="15" t="str">
        <f>IF(Tableau1[[#This Row],[Colonne1]]&lt;0,"NON","OUI")</f>
        <v>NON</v>
      </c>
      <c r="D22" s="7" t="str">
        <f>IF(Tableau1[[#This Row],[Motif]]=1,$AA$2,IF(Tableau1[[#This Row],[Motif]]=2,$AA$3,""))</f>
        <v/>
      </c>
      <c r="E22" s="7">
        <f>SUMPRODUCT((Tableau2[N°MATERIEL]=Tableau1[[#This Row],[REFERENCE]])*(Tableau2[Colonne1]))</f>
        <v>-1</v>
      </c>
      <c r="F22" s="7">
        <f>SUMPRODUCT((Tableau2[N°MATERIEL]=Tableau1[[#This Row],[REFERENCE]])*(Tableau2[cat]))</f>
        <v>0</v>
      </c>
      <c r="G22" s="7" t="str">
        <f>IF(Tableau1[[#This Row],[Colonne1]]&lt;0,RECHERCHEVLast(Tableau2[],COLUMN(Tableau2[PERSONNEL]),Tableau1[[#This Row],[REFERENCE]]),"")</f>
        <v>Freddy</v>
      </c>
      <c r="I22" s="21"/>
      <c r="J22" s="20" t="s">
        <v>127</v>
      </c>
    </row>
    <row r="23" spans="1:10" x14ac:dyDescent="0.3">
      <c r="A23" s="1" t="s">
        <v>38</v>
      </c>
      <c r="B23" s="2" t="s">
        <v>37</v>
      </c>
      <c r="C23" s="15" t="str">
        <f>IF(Tableau1[[#This Row],[Colonne1]]&lt;0,"NON","OUI")</f>
        <v>OUI</v>
      </c>
      <c r="D23" s="7" t="str">
        <f>IF(Tableau1[[#This Row],[Motif]]=1,$AA$2,IF(Tableau1[[#This Row],[Motif]]=2,$AA$3,""))</f>
        <v/>
      </c>
      <c r="E23" s="7">
        <f>SUMPRODUCT((Tableau2[N°MATERIEL]=Tableau1[[#This Row],[REFERENCE]])*(Tableau2[Colonne1]))</f>
        <v>0</v>
      </c>
      <c r="F23" s="7">
        <f>SUMPRODUCT((Tableau2[N°MATERIEL]=Tableau1[[#This Row],[REFERENCE]])*(Tableau2[cat]))</f>
        <v>0</v>
      </c>
      <c r="G23" s="7" t="str">
        <f>IF(Tableau1[[#This Row],[Colonne1]]&lt;0,RECHERCHEVLast(Tableau2[],COLUMN(Tableau2[PERSONNEL]),Tableau1[[#This Row],[REFERENCE]]),"")</f>
        <v/>
      </c>
      <c r="I23" s="21"/>
      <c r="J23" s="20" t="s">
        <v>128</v>
      </c>
    </row>
    <row r="24" spans="1:10" x14ac:dyDescent="0.3">
      <c r="A24" s="1" t="s">
        <v>39</v>
      </c>
      <c r="B24" s="2" t="s">
        <v>40</v>
      </c>
      <c r="C24" s="15" t="str">
        <f>IF(Tableau1[[#This Row],[Colonne1]]&lt;0,"NON","OUI")</f>
        <v>OUI</v>
      </c>
      <c r="D24" s="7" t="str">
        <f>IF(Tableau1[[#This Row],[Motif]]=1,$AA$2,IF(Tableau1[[#This Row],[Motif]]=2,$AA$3,""))</f>
        <v/>
      </c>
      <c r="E24" s="7">
        <f>SUMPRODUCT((Tableau2[N°MATERIEL]=Tableau1[[#This Row],[REFERENCE]])*(Tableau2[Colonne1]))</f>
        <v>0</v>
      </c>
      <c r="F24" s="7">
        <f>SUMPRODUCT((Tableau2[N°MATERIEL]=Tableau1[[#This Row],[REFERENCE]])*(Tableau2[cat]))</f>
        <v>0</v>
      </c>
      <c r="G24" s="7" t="str">
        <f>IF(Tableau1[[#This Row],[Colonne1]]&lt;0,RECHERCHEVLast(Tableau2[],COLUMN(Tableau2[PERSONNEL]),Tableau1[[#This Row],[REFERENCE]]),"")</f>
        <v/>
      </c>
      <c r="I24" s="21"/>
      <c r="J24" s="20" t="s">
        <v>129</v>
      </c>
    </row>
    <row r="25" spans="1:10" x14ac:dyDescent="0.3">
      <c r="A25" s="1" t="s">
        <v>41</v>
      </c>
      <c r="B25" s="2" t="s">
        <v>42</v>
      </c>
      <c r="C25" s="15" t="str">
        <f>IF(Tableau1[[#This Row],[Colonne1]]&lt;0,"NON","OUI")</f>
        <v>OUI</v>
      </c>
      <c r="D25" s="7" t="str">
        <f>IF(Tableau1[[#This Row],[Motif]]=1,$AA$2,IF(Tableau1[[#This Row],[Motif]]=2,$AA$3,""))</f>
        <v/>
      </c>
      <c r="E25" s="7">
        <f>SUMPRODUCT((Tableau2[N°MATERIEL]=Tableau1[[#This Row],[REFERENCE]])*(Tableau2[Colonne1]))</f>
        <v>0</v>
      </c>
      <c r="F25" s="7">
        <f>SUMPRODUCT((Tableau2[N°MATERIEL]=Tableau1[[#This Row],[REFERENCE]])*(Tableau2[cat]))</f>
        <v>0</v>
      </c>
      <c r="G25" s="7" t="str">
        <f>IF(Tableau1[[#This Row],[Colonne1]]&lt;0,RECHERCHEVLast(Tableau2[],COLUMN(Tableau2[PERSONNEL]),Tableau1[[#This Row],[REFERENCE]]),"")</f>
        <v/>
      </c>
      <c r="I25" s="21"/>
      <c r="J25" s="20" t="s">
        <v>130</v>
      </c>
    </row>
    <row r="26" spans="1:10" x14ac:dyDescent="0.3">
      <c r="A26" s="1" t="s">
        <v>43</v>
      </c>
      <c r="B26" s="2" t="s">
        <v>44</v>
      </c>
      <c r="C26" s="15" t="str">
        <f>IF(Tableau1[[#This Row],[Colonne1]]&lt;0,"NON","OUI")</f>
        <v>OUI</v>
      </c>
      <c r="D26" s="7" t="str">
        <f>IF(Tableau1[[#This Row],[Motif]]=1,$AA$2,IF(Tableau1[[#This Row],[Motif]]=2,$AA$3,""))</f>
        <v/>
      </c>
      <c r="E26" s="7">
        <f>SUMPRODUCT((Tableau2[N°MATERIEL]=Tableau1[[#This Row],[REFERENCE]])*(Tableau2[Colonne1]))</f>
        <v>0</v>
      </c>
      <c r="F26" s="7">
        <f>SUMPRODUCT((Tableau2[N°MATERIEL]=Tableau1[[#This Row],[REFERENCE]])*(Tableau2[cat]))</f>
        <v>0</v>
      </c>
      <c r="G26" s="7" t="str">
        <f>IF(Tableau1[[#This Row],[Colonne1]]&lt;0,RECHERCHEVLast(Tableau2[],COLUMN(Tableau2[PERSONNEL]),Tableau1[[#This Row],[REFERENCE]]),"")</f>
        <v/>
      </c>
      <c r="I26" s="21"/>
      <c r="J26" s="20" t="s">
        <v>131</v>
      </c>
    </row>
    <row r="27" spans="1:10" x14ac:dyDescent="0.3">
      <c r="A27" s="1" t="s">
        <v>45</v>
      </c>
      <c r="B27" s="2" t="s">
        <v>46</v>
      </c>
      <c r="C27" s="15" t="str">
        <f>IF(Tableau1[[#This Row],[Colonne1]]&lt;0,"NON","OUI")</f>
        <v>NON</v>
      </c>
      <c r="D27" s="7" t="str">
        <f>IF(Tableau1[[#This Row],[Motif]]=1,$AA$2,IF(Tableau1[[#This Row],[Motif]]=2,$AA$3,""))</f>
        <v/>
      </c>
      <c r="E27" s="7">
        <f>SUMPRODUCT((Tableau2[N°MATERIEL]=Tableau1[[#This Row],[REFERENCE]])*(Tableau2[Colonne1]))</f>
        <v>-1</v>
      </c>
      <c r="F27" s="7">
        <f>SUMPRODUCT((Tableau2[N°MATERIEL]=Tableau1[[#This Row],[REFERENCE]])*(Tableau2[cat]))</f>
        <v>0</v>
      </c>
      <c r="G27" s="7" t="str">
        <f>IF(Tableau1[[#This Row],[Colonne1]]&lt;0,RECHERCHEVLast(Tableau2[],COLUMN(Tableau2[PERSONNEL]),Tableau1[[#This Row],[REFERENCE]]),"")</f>
        <v>Olivier</v>
      </c>
      <c r="I27" s="21"/>
      <c r="J27" s="20" t="s">
        <v>132</v>
      </c>
    </row>
    <row r="28" spans="1:10" x14ac:dyDescent="0.3">
      <c r="A28" s="1" t="s">
        <v>47</v>
      </c>
      <c r="B28" s="2" t="s">
        <v>48</v>
      </c>
      <c r="C28" s="15" t="str">
        <f>IF(Tableau1[[#This Row],[Colonne1]]&lt;0,"NON","OUI")</f>
        <v>NON</v>
      </c>
      <c r="D28" s="7" t="str">
        <f>IF(Tableau1[[#This Row],[Motif]]=1,$AA$2,IF(Tableau1[[#This Row],[Motif]]=2,$AA$3,""))</f>
        <v/>
      </c>
      <c r="E28" s="7">
        <f>SUMPRODUCT((Tableau2[N°MATERIEL]=Tableau1[[#This Row],[REFERENCE]])*(Tableau2[Colonne1]))</f>
        <v>-1</v>
      </c>
      <c r="F28" s="7">
        <f>SUMPRODUCT((Tableau2[N°MATERIEL]=Tableau1[[#This Row],[REFERENCE]])*(Tableau2[cat]))</f>
        <v>0</v>
      </c>
      <c r="G28" s="7" t="str">
        <f>IF(Tableau1[[#This Row],[Colonne1]]&lt;0,RECHERCHEVLast(Tableau2[],COLUMN(Tableau2[PERSONNEL]),Tableau1[[#This Row],[REFERENCE]]),"")</f>
        <v>Dimitri</v>
      </c>
      <c r="I28" s="20"/>
      <c r="J28" s="20"/>
    </row>
    <row r="29" spans="1:10" x14ac:dyDescent="0.3">
      <c r="A29" s="1" t="s">
        <v>49</v>
      </c>
      <c r="B29" s="2" t="s">
        <v>48</v>
      </c>
      <c r="C29" s="15" t="str">
        <f>IF(Tableau1[[#This Row],[Colonne1]]&lt;0,"NON","OUI")</f>
        <v>NON</v>
      </c>
      <c r="D29" s="7" t="str">
        <f>IF(Tableau1[[#This Row],[Motif]]=1,$AA$2,IF(Tableau1[[#This Row],[Motif]]=2,$AA$3,""))</f>
        <v/>
      </c>
      <c r="E29" s="7">
        <f>SUMPRODUCT((Tableau2[N°MATERIEL]=Tableau1[[#This Row],[REFERENCE]])*(Tableau2[Colonne1]))</f>
        <v>-1</v>
      </c>
      <c r="F29" s="7">
        <f>SUMPRODUCT((Tableau2[N°MATERIEL]=Tableau1[[#This Row],[REFERENCE]])*(Tableau2[cat]))</f>
        <v>0</v>
      </c>
      <c r="G29" s="7" t="str">
        <f>IF(Tableau1[[#This Row],[Colonne1]]&lt;0,RECHERCHEVLast(Tableau2[],COLUMN(Tableau2[PERSONNEL]),Tableau1[[#This Row],[REFERENCE]]),"")</f>
        <v>Dimitri</v>
      </c>
      <c r="I29" s="20"/>
      <c r="J29" s="20"/>
    </row>
    <row r="30" spans="1:10" x14ac:dyDescent="0.3">
      <c r="A30" s="1" t="s">
        <v>100</v>
      </c>
      <c r="B30" s="22" t="s">
        <v>101</v>
      </c>
      <c r="C30" s="15" t="str">
        <f>IF(Tableau1[[#This Row],[Colonne1]]&lt;0,"NON","OUI")</f>
        <v>OUI</v>
      </c>
      <c r="D30" s="7" t="str">
        <f>IF(Tableau1[[#This Row],[Motif]]=1,$AA$2,IF(Tableau1[[#This Row],[Motif]]=2,$AA$3,""))</f>
        <v/>
      </c>
      <c r="E30" s="7">
        <f>SUMPRODUCT((Tableau2[N°MATERIEL]=Tableau1[[#This Row],[REFERENCE]])*(Tableau2[Colonne1]))</f>
        <v>0</v>
      </c>
      <c r="F30" s="7">
        <f>SUMPRODUCT((Tableau2[N°MATERIEL]=Tableau1[[#This Row],[REFERENCE]])*(Tableau2[cat]))</f>
        <v>0</v>
      </c>
      <c r="G30" s="7" t="str">
        <f>IF(Tableau1[[#This Row],[Colonne1]]&lt;0,RECHERCHEVLast(Tableau2[],COLUMN(Tableau2[PERSONNEL]),Tableau1[[#This Row],[REFERENCE]]),"")</f>
        <v/>
      </c>
      <c r="I30" s="20"/>
      <c r="J30" s="20"/>
    </row>
    <row r="31" spans="1:10" x14ac:dyDescent="0.3">
      <c r="A31" s="1" t="s">
        <v>104</v>
      </c>
      <c r="B31" s="22" t="s">
        <v>105</v>
      </c>
      <c r="C31" s="15" t="str">
        <f>IF(Tableau1[[#This Row],[Colonne1]]&lt;0,"NON","OUI")</f>
        <v>NON</v>
      </c>
      <c r="D31" s="7" t="str">
        <f>IF(Tableau1[[#This Row],[Motif]]=1,$AA$2,IF(Tableau1[[#This Row],[Motif]]=2,$AA$3,""))</f>
        <v/>
      </c>
      <c r="E31" s="7">
        <f>SUMPRODUCT((Tableau2[N°MATERIEL]=Tableau1[[#This Row],[REFERENCE]])*(Tableau2[Colonne1]))</f>
        <v>-1</v>
      </c>
      <c r="F31" s="7">
        <f>SUMPRODUCT((Tableau2[N°MATERIEL]=Tableau1[[#This Row],[REFERENCE]])*(Tableau2[cat]))</f>
        <v>0</v>
      </c>
      <c r="G31" s="7" t="str">
        <f>IF(Tableau1[[#This Row],[Colonne1]]&lt;0,RECHERCHEVLast(Tableau2[],COLUMN(Tableau2[PERSONNEL]),Tableau1[[#This Row],[REFERENCE]]),"")</f>
        <v>Sébastien</v>
      </c>
      <c r="I31" s="20"/>
      <c r="J31" s="20"/>
    </row>
    <row r="32" spans="1:10" x14ac:dyDescent="0.3">
      <c r="I32" s="20"/>
      <c r="J32" s="20"/>
    </row>
    <row r="33" spans="9:10" x14ac:dyDescent="0.3">
      <c r="I33" s="20"/>
      <c r="J33" s="20"/>
    </row>
    <row r="34" spans="9:10" x14ac:dyDescent="0.3">
      <c r="I34" s="20"/>
      <c r="J34" s="20"/>
    </row>
    <row r="35" spans="9:10" x14ac:dyDescent="0.3">
      <c r="I35" s="20"/>
      <c r="J35" s="20"/>
    </row>
    <row r="36" spans="9:10" x14ac:dyDescent="0.3">
      <c r="I36" s="20"/>
      <c r="J36" s="20"/>
    </row>
    <row r="37" spans="9:10" x14ac:dyDescent="0.3">
      <c r="I37" s="20"/>
      <c r="J37" s="20"/>
    </row>
    <row r="38" spans="9:10" x14ac:dyDescent="0.3">
      <c r="I38" s="20"/>
      <c r="J38" s="20"/>
    </row>
    <row r="39" spans="9:10" x14ac:dyDescent="0.3">
      <c r="I39" s="18"/>
      <c r="J39" s="20"/>
    </row>
    <row r="40" spans="9:10" x14ac:dyDescent="0.3">
      <c r="I40" s="18"/>
      <c r="J40" s="20"/>
    </row>
    <row r="41" spans="9:10" x14ac:dyDescent="0.3">
      <c r="I41" s="18"/>
      <c r="J41" s="20"/>
    </row>
    <row r="42" spans="9:10" x14ac:dyDescent="0.3">
      <c r="I42" s="18"/>
      <c r="J42" s="20"/>
    </row>
    <row r="43" spans="9:10" x14ac:dyDescent="0.3">
      <c r="I43" s="18"/>
      <c r="J43" s="20"/>
    </row>
    <row r="44" spans="9:10" x14ac:dyDescent="0.3">
      <c r="I44" s="18"/>
      <c r="J44" s="20"/>
    </row>
    <row r="45" spans="9:10" x14ac:dyDescent="0.3">
      <c r="I45" s="18"/>
      <c r="J45" s="20"/>
    </row>
    <row r="46" spans="9:10" x14ac:dyDescent="0.3">
      <c r="I46" s="18"/>
      <c r="J46" s="20"/>
    </row>
    <row r="47" spans="9:10" x14ac:dyDescent="0.3">
      <c r="I47" s="18"/>
      <c r="J47" s="20"/>
    </row>
    <row r="48" spans="9:10" x14ac:dyDescent="0.3">
      <c r="I48" s="18"/>
      <c r="J48" s="20"/>
    </row>
    <row r="49" spans="10:10" x14ac:dyDescent="0.3">
      <c r="J49" s="20"/>
    </row>
    <row r="50" spans="10:10" x14ac:dyDescent="0.3">
      <c r="J50" s="20"/>
    </row>
    <row r="51" spans="10:10" x14ac:dyDescent="0.3">
      <c r="J51" s="20"/>
    </row>
    <row r="52" spans="10:10" x14ac:dyDescent="0.3">
      <c r="J52" s="20"/>
    </row>
    <row r="53" spans="10:10" x14ac:dyDescent="0.3">
      <c r="J53" s="20"/>
    </row>
    <row r="54" spans="10:10" x14ac:dyDescent="0.3">
      <c r="J54" s="20"/>
    </row>
    <row r="55" spans="10:10" x14ac:dyDescent="0.3">
      <c r="J55" s="20"/>
    </row>
    <row r="56" spans="10:10" x14ac:dyDescent="0.3">
      <c r="J56" s="20"/>
    </row>
    <row r="57" spans="10:10" x14ac:dyDescent="0.3">
      <c r="J57" s="20"/>
    </row>
    <row r="58" spans="10:10" x14ac:dyDescent="0.3">
      <c r="J58" s="20"/>
    </row>
    <row r="59" spans="10:10" x14ac:dyDescent="0.3">
      <c r="J59" s="20"/>
    </row>
    <row r="60" spans="10:10" x14ac:dyDescent="0.3">
      <c r="J60" s="20"/>
    </row>
    <row r="61" spans="10:10" x14ac:dyDescent="0.3">
      <c r="J61" s="20"/>
    </row>
    <row r="62" spans="10:10" x14ac:dyDescent="0.3">
      <c r="J62" s="20"/>
    </row>
    <row r="63" spans="10:10" x14ac:dyDescent="0.3">
      <c r="J63" s="20"/>
    </row>
    <row r="64" spans="10:10" x14ac:dyDescent="0.3">
      <c r="J64" s="20"/>
    </row>
    <row r="65" spans="10:10" x14ac:dyDescent="0.3">
      <c r="J65" s="20"/>
    </row>
    <row r="66" spans="10:10" x14ac:dyDescent="0.3">
      <c r="J66" s="20"/>
    </row>
    <row r="67" spans="10:10" x14ac:dyDescent="0.3">
      <c r="J67" s="20"/>
    </row>
    <row r="68" spans="10:10" x14ac:dyDescent="0.3">
      <c r="J68" s="20"/>
    </row>
    <row r="69" spans="10:10" x14ac:dyDescent="0.3">
      <c r="J69" s="20"/>
    </row>
    <row r="70" spans="10:10" x14ac:dyDescent="0.3">
      <c r="J70" s="20"/>
    </row>
    <row r="71" spans="10:10" x14ac:dyDescent="0.3">
      <c r="J71" s="20"/>
    </row>
    <row r="72" spans="10:10" x14ac:dyDescent="0.3">
      <c r="J72" s="20"/>
    </row>
    <row r="73" spans="10:10" x14ac:dyDescent="0.3">
      <c r="J73" s="20"/>
    </row>
    <row r="74" spans="10:10" x14ac:dyDescent="0.3">
      <c r="J74" s="20"/>
    </row>
    <row r="75" spans="10:10" x14ac:dyDescent="0.3">
      <c r="J75" s="20"/>
    </row>
    <row r="76" spans="10:10" x14ac:dyDescent="0.3">
      <c r="J76" s="20"/>
    </row>
  </sheetData>
  <sheetProtection selectLockedCell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J47"/>
  <sheetViews>
    <sheetView workbookViewId="0"/>
  </sheetViews>
  <sheetFormatPr baseColWidth="10" defaultColWidth="11" defaultRowHeight="16.5" x14ac:dyDescent="0.3"/>
  <cols>
    <col min="1" max="1" width="10.875" style="3" customWidth="1"/>
    <col min="2" max="2" width="35.25" style="3" bestFit="1" customWidth="1"/>
    <col min="3" max="3" width="13.75" style="3" customWidth="1"/>
    <col min="4" max="4" width="30.5" style="8" customWidth="1"/>
    <col min="5" max="5" width="24.875" style="3" customWidth="1"/>
    <col min="6" max="6" width="14.125" style="3" customWidth="1"/>
    <col min="7" max="7" width="6.75" style="8" customWidth="1"/>
    <col min="8" max="8" width="11.25" style="3" hidden="1" customWidth="1"/>
    <col min="9" max="9" width="33" style="3" customWidth="1"/>
    <col min="10" max="10" width="0" style="3" hidden="1" customWidth="1"/>
    <col min="11" max="16384" width="11" style="3"/>
  </cols>
  <sheetData>
    <row r="1" spans="1:10" x14ac:dyDescent="0.3">
      <c r="A1" s="4" t="s">
        <v>57</v>
      </c>
      <c r="B1" s="4" t="s">
        <v>50</v>
      </c>
      <c r="C1" s="4" t="s">
        <v>54</v>
      </c>
      <c r="D1" s="4" t="s">
        <v>52</v>
      </c>
      <c r="E1" s="4" t="s">
        <v>51</v>
      </c>
      <c r="F1" s="4" t="s">
        <v>53</v>
      </c>
      <c r="G1" s="4" t="s">
        <v>55</v>
      </c>
      <c r="H1" s="3" t="s">
        <v>63</v>
      </c>
      <c r="I1" s="12" t="s">
        <v>64</v>
      </c>
      <c r="J1" s="12" t="s">
        <v>66</v>
      </c>
    </row>
    <row r="2" spans="1:10" x14ac:dyDescent="0.3">
      <c r="A2" s="3" t="s">
        <v>32</v>
      </c>
      <c r="B2" s="3" t="s">
        <v>33</v>
      </c>
      <c r="C2" s="5" t="s">
        <v>73</v>
      </c>
      <c r="D2" s="9" t="s">
        <v>107</v>
      </c>
      <c r="E2" s="5" t="s">
        <v>147</v>
      </c>
      <c r="F2" s="5"/>
      <c r="G2" s="8" t="s">
        <v>74</v>
      </c>
      <c r="H2" s="3">
        <f t="shared" ref="H2:H46" si="0">IF(G2="OUI",1,IF(G2="NON",-1))</f>
        <v>-1</v>
      </c>
      <c r="I2" s="11"/>
      <c r="J2" s="13">
        <f>IF(Tableau2[[#This Row],[COMMENTAIRES]]=BDD!$AA$2,1,IF(Tableau2[[#This Row],[COMMENTAIRES]]=BDD!$AA$3,2,0))</f>
        <v>0</v>
      </c>
    </row>
    <row r="3" spans="1:10" x14ac:dyDescent="0.3">
      <c r="A3" s="3" t="s">
        <v>11</v>
      </c>
      <c r="B3" s="3" t="s">
        <v>12</v>
      </c>
      <c r="C3" s="5" t="s">
        <v>75</v>
      </c>
      <c r="D3" s="9" t="s">
        <v>108</v>
      </c>
      <c r="E3" s="5" t="s">
        <v>148</v>
      </c>
      <c r="F3" s="5"/>
      <c r="G3" s="8" t="s">
        <v>74</v>
      </c>
      <c r="H3" s="3">
        <f t="shared" si="0"/>
        <v>-1</v>
      </c>
      <c r="I3" s="11"/>
      <c r="J3" s="13">
        <f>IF(Tableau2[[#This Row],[COMMENTAIRES]]=BDD!$AA$2,1,IF(Tableau2[[#This Row],[COMMENTAIRES]]=BDD!$AA$3,2,0))</f>
        <v>0</v>
      </c>
    </row>
    <row r="4" spans="1:10" x14ac:dyDescent="0.3">
      <c r="A4" s="3" t="s">
        <v>13</v>
      </c>
      <c r="B4" s="3" t="s">
        <v>12</v>
      </c>
      <c r="C4" s="5" t="s">
        <v>76</v>
      </c>
      <c r="D4" s="9" t="s">
        <v>110</v>
      </c>
      <c r="E4" s="5" t="s">
        <v>142</v>
      </c>
      <c r="F4" s="5"/>
      <c r="G4" s="8" t="s">
        <v>74</v>
      </c>
      <c r="H4" s="3">
        <f t="shared" si="0"/>
        <v>-1</v>
      </c>
      <c r="I4" s="11"/>
      <c r="J4" s="13">
        <f>IF(Tableau2[[#This Row],[COMMENTAIRES]]=BDD!$AA$2,1,IF(Tableau2[[#This Row],[COMMENTAIRES]]=BDD!$AA$3,2,0))</f>
        <v>0</v>
      </c>
    </row>
    <row r="5" spans="1:10" x14ac:dyDescent="0.3">
      <c r="A5" s="3" t="s">
        <v>13</v>
      </c>
      <c r="B5" s="3" t="s">
        <v>12</v>
      </c>
      <c r="C5" s="5"/>
      <c r="D5" s="9" t="s">
        <v>110</v>
      </c>
      <c r="E5" s="5" t="s">
        <v>142</v>
      </c>
      <c r="F5" s="5" t="s">
        <v>77</v>
      </c>
      <c r="G5" s="8" t="s">
        <v>60</v>
      </c>
      <c r="H5" s="3">
        <f t="shared" si="0"/>
        <v>1</v>
      </c>
      <c r="I5" s="11" t="s">
        <v>67</v>
      </c>
      <c r="J5" s="13">
        <f>IF(Tableau2[[#This Row],[COMMENTAIRES]]=BDD!$AA$2,1,IF(Tableau2[[#This Row],[COMMENTAIRES]]=BDD!$AA$3,2,0))</f>
        <v>1</v>
      </c>
    </row>
    <row r="6" spans="1:10" x14ac:dyDescent="0.3">
      <c r="A6" s="3" t="s">
        <v>47</v>
      </c>
      <c r="B6" s="3" t="s">
        <v>48</v>
      </c>
      <c r="C6" s="5" t="s">
        <v>78</v>
      </c>
      <c r="D6" s="9" t="s">
        <v>109</v>
      </c>
      <c r="E6" s="5" t="s">
        <v>149</v>
      </c>
      <c r="F6" s="5"/>
      <c r="G6" s="8" t="s">
        <v>74</v>
      </c>
      <c r="H6" s="3">
        <f t="shared" si="0"/>
        <v>-1</v>
      </c>
      <c r="I6" s="11"/>
      <c r="J6" s="13">
        <f>IF(Tableau2[[#This Row],[COMMENTAIRES]]=BDD!$AA$2,1,IF(Tableau2[[#This Row],[COMMENTAIRES]]=BDD!$AA$3,2,0))</f>
        <v>0</v>
      </c>
    </row>
    <row r="7" spans="1:10" x14ac:dyDescent="0.3">
      <c r="A7" s="3" t="s">
        <v>49</v>
      </c>
      <c r="B7" s="3" t="s">
        <v>48</v>
      </c>
      <c r="C7" s="5" t="s">
        <v>78</v>
      </c>
      <c r="D7" s="9" t="s">
        <v>109</v>
      </c>
      <c r="E7" s="5" t="s">
        <v>149</v>
      </c>
      <c r="F7" s="5"/>
      <c r="G7" s="8" t="s">
        <v>74</v>
      </c>
      <c r="H7" s="3">
        <f t="shared" si="0"/>
        <v>-1</v>
      </c>
      <c r="I7" s="11"/>
      <c r="J7" s="13">
        <f>IF(Tableau2[[#This Row],[COMMENTAIRES]]=BDD!$AA$2,1,IF(Tableau2[[#This Row],[COMMENTAIRES]]=BDD!$AA$3,2,0))</f>
        <v>0</v>
      </c>
    </row>
    <row r="8" spans="1:10" x14ac:dyDescent="0.3">
      <c r="A8" s="3" t="s">
        <v>14</v>
      </c>
      <c r="B8" s="3" t="s">
        <v>15</v>
      </c>
      <c r="C8" s="5" t="s">
        <v>79</v>
      </c>
      <c r="D8" s="9" t="s">
        <v>109</v>
      </c>
      <c r="E8" s="5" t="s">
        <v>149</v>
      </c>
      <c r="F8" s="5"/>
      <c r="G8" s="8" t="s">
        <v>74</v>
      </c>
      <c r="H8" s="3">
        <f t="shared" si="0"/>
        <v>-1</v>
      </c>
      <c r="I8" s="11"/>
      <c r="J8" s="13">
        <f>IF(Tableau2[[#This Row],[COMMENTAIRES]]=BDD!$AA$2,1,IF(Tableau2[[#This Row],[COMMENTAIRES]]=BDD!$AA$3,2,0))</f>
        <v>0</v>
      </c>
    </row>
    <row r="9" spans="1:10" x14ac:dyDescent="0.3">
      <c r="A9" s="3" t="s">
        <v>14</v>
      </c>
      <c r="B9" s="3" t="s">
        <v>15</v>
      </c>
      <c r="C9" s="5"/>
      <c r="D9" s="9" t="s">
        <v>80</v>
      </c>
      <c r="E9" s="5" t="s">
        <v>149</v>
      </c>
      <c r="F9" s="5" t="s">
        <v>81</v>
      </c>
      <c r="G9" s="8" t="s">
        <v>60</v>
      </c>
      <c r="H9" s="3">
        <f t="shared" si="0"/>
        <v>1</v>
      </c>
      <c r="I9" s="11" t="s">
        <v>71</v>
      </c>
      <c r="J9" s="13">
        <f>IF(Tableau2[[#This Row],[COMMENTAIRES]]=BDD!$AA$2,1,IF(Tableau2[[#This Row],[COMMENTAIRES]]=BDD!$AA$3,2,0))</f>
        <v>0</v>
      </c>
    </row>
    <row r="10" spans="1:10" x14ac:dyDescent="0.3">
      <c r="A10" s="3" t="s">
        <v>16</v>
      </c>
      <c r="B10" s="3" t="s">
        <v>15</v>
      </c>
      <c r="C10" s="5" t="s">
        <v>79</v>
      </c>
      <c r="D10" s="9" t="s">
        <v>109</v>
      </c>
      <c r="E10" s="5" t="s">
        <v>149</v>
      </c>
      <c r="F10" s="5"/>
      <c r="G10" s="8" t="s">
        <v>74</v>
      </c>
      <c r="H10" s="3">
        <f t="shared" si="0"/>
        <v>-1</v>
      </c>
      <c r="I10" s="11"/>
      <c r="J10" s="13">
        <f>IF(Tableau2[[#This Row],[COMMENTAIRES]]=BDD!$AA$2,1,IF(Tableau2[[#This Row],[COMMENTAIRES]]=BDD!$AA$3,2,0))</f>
        <v>0</v>
      </c>
    </row>
    <row r="11" spans="1:10" x14ac:dyDescent="0.3">
      <c r="A11" s="3" t="s">
        <v>16</v>
      </c>
      <c r="B11" s="3" t="s">
        <v>15</v>
      </c>
      <c r="C11" s="5"/>
      <c r="D11" s="9" t="s">
        <v>80</v>
      </c>
      <c r="E11" s="5" t="s">
        <v>149</v>
      </c>
      <c r="F11" s="5" t="s">
        <v>81</v>
      </c>
      <c r="G11" s="8" t="s">
        <v>60</v>
      </c>
      <c r="H11" s="3">
        <f t="shared" si="0"/>
        <v>1</v>
      </c>
      <c r="I11" s="11" t="s">
        <v>71</v>
      </c>
      <c r="J11" s="13">
        <f>IF(Tableau2[[#This Row],[COMMENTAIRES]]=BDD!$AA$2,1,IF(Tableau2[[#This Row],[COMMENTAIRES]]=BDD!$AA$3,2,0))</f>
        <v>0</v>
      </c>
    </row>
    <row r="12" spans="1:10" x14ac:dyDescent="0.3">
      <c r="A12" s="3" t="s">
        <v>17</v>
      </c>
      <c r="B12" s="3" t="s">
        <v>18</v>
      </c>
      <c r="C12" s="5" t="s">
        <v>82</v>
      </c>
      <c r="D12" s="9" t="s">
        <v>107</v>
      </c>
      <c r="E12" s="5" t="s">
        <v>150</v>
      </c>
      <c r="F12" s="5"/>
      <c r="G12" s="8" t="s">
        <v>74</v>
      </c>
      <c r="H12" s="3">
        <f t="shared" si="0"/>
        <v>-1</v>
      </c>
      <c r="I12" s="11"/>
      <c r="J12" s="13">
        <f>IF(Tableau2[[#This Row],[COMMENTAIRES]]=BDD!$AA$2,1,IF(Tableau2[[#This Row],[COMMENTAIRES]]=BDD!$AA$3,2,0))</f>
        <v>0</v>
      </c>
    </row>
    <row r="13" spans="1:10" x14ac:dyDescent="0.3">
      <c r="A13" s="3" t="s">
        <v>22</v>
      </c>
      <c r="B13" s="3" t="s">
        <v>23</v>
      </c>
      <c r="C13" s="5" t="s">
        <v>83</v>
      </c>
      <c r="D13" s="9" t="s">
        <v>80</v>
      </c>
      <c r="E13" s="5" t="s">
        <v>150</v>
      </c>
      <c r="F13" s="5"/>
      <c r="G13" s="8" t="s">
        <v>74</v>
      </c>
      <c r="H13" s="3">
        <f t="shared" si="0"/>
        <v>-1</v>
      </c>
      <c r="I13" s="11"/>
      <c r="J13" s="13">
        <f>IF(Tableau2[[#This Row],[COMMENTAIRES]]=BDD!$AA$2,1,IF(Tableau2[[#This Row],[COMMENTAIRES]]=BDD!$AA$3,2,0))</f>
        <v>0</v>
      </c>
    </row>
    <row r="14" spans="1:10" x14ac:dyDescent="0.3">
      <c r="A14" s="3" t="s">
        <v>9</v>
      </c>
      <c r="B14" s="3" t="s">
        <v>10</v>
      </c>
      <c r="C14" s="5" t="s">
        <v>84</v>
      </c>
      <c r="D14" s="9" t="s">
        <v>80</v>
      </c>
      <c r="E14" s="5" t="s">
        <v>144</v>
      </c>
      <c r="F14" s="5"/>
      <c r="G14" s="8" t="s">
        <v>74</v>
      </c>
      <c r="H14" s="3">
        <f t="shared" si="0"/>
        <v>-1</v>
      </c>
      <c r="I14" s="11"/>
      <c r="J14" s="13">
        <f>IF(Tableau2[[#This Row],[COMMENTAIRES]]=BDD!$AA$2,1,IF(Tableau2[[#This Row],[COMMENTAIRES]]=BDD!$AA$3,2,0))</f>
        <v>0</v>
      </c>
    </row>
    <row r="15" spans="1:10" x14ac:dyDescent="0.3">
      <c r="A15" s="3" t="s">
        <v>45</v>
      </c>
      <c r="B15" s="3" t="s">
        <v>46</v>
      </c>
      <c r="C15" s="5" t="s">
        <v>85</v>
      </c>
      <c r="D15" s="9" t="s">
        <v>80</v>
      </c>
      <c r="E15" s="5" t="s">
        <v>145</v>
      </c>
      <c r="F15" s="5"/>
      <c r="G15" s="8" t="s">
        <v>74</v>
      </c>
      <c r="H15" s="3">
        <f t="shared" si="0"/>
        <v>-1</v>
      </c>
      <c r="I15" s="11"/>
      <c r="J15" s="13">
        <f>IF(Tableau2[[#This Row],[COMMENTAIRES]]=BDD!$AA$2,1,IF(Tableau2[[#This Row],[COMMENTAIRES]]=BDD!$AA$3,2,0))</f>
        <v>0</v>
      </c>
    </row>
    <row r="16" spans="1:10" x14ac:dyDescent="0.3">
      <c r="A16" s="3" t="s">
        <v>3</v>
      </c>
      <c r="B16" s="3" t="s">
        <v>4</v>
      </c>
      <c r="C16" s="5" t="s">
        <v>86</v>
      </c>
      <c r="D16" s="9" t="s">
        <v>107</v>
      </c>
      <c r="E16" s="5" t="s">
        <v>151</v>
      </c>
      <c r="F16" s="5"/>
      <c r="G16" s="8" t="s">
        <v>74</v>
      </c>
      <c r="H16" s="3">
        <f t="shared" si="0"/>
        <v>-1</v>
      </c>
      <c r="I16" s="11"/>
      <c r="J16" s="13">
        <f>IF(Tableau2[[#This Row],[COMMENTAIRES]]=BDD!$AA$2,1,IF(Tableau2[[#This Row],[COMMENTAIRES]]=BDD!$AA$3,2,0))</f>
        <v>0</v>
      </c>
    </row>
    <row r="17" spans="1:10" x14ac:dyDescent="0.3">
      <c r="A17" s="3" t="s">
        <v>72</v>
      </c>
      <c r="B17" s="3" t="s">
        <v>2</v>
      </c>
      <c r="C17" s="5" t="s">
        <v>75</v>
      </c>
      <c r="D17" s="9" t="s">
        <v>108</v>
      </c>
      <c r="E17" s="5" t="s">
        <v>152</v>
      </c>
      <c r="F17" s="5"/>
      <c r="G17" s="8" t="s">
        <v>74</v>
      </c>
      <c r="H17" s="3">
        <f t="shared" si="0"/>
        <v>-1</v>
      </c>
      <c r="I17" s="11"/>
      <c r="J17" s="13">
        <f>IF(Tableau2[[#This Row],[COMMENTAIRES]]=BDD!$AA$2,1,IF(Tableau2[[#This Row],[COMMENTAIRES]]=BDD!$AA$3,2,0))</f>
        <v>0</v>
      </c>
    </row>
    <row r="18" spans="1:10" x14ac:dyDescent="0.3">
      <c r="A18" s="3" t="s">
        <v>21</v>
      </c>
      <c r="B18" s="3" t="s">
        <v>56</v>
      </c>
      <c r="C18" s="5" t="s">
        <v>87</v>
      </c>
      <c r="D18" s="9" t="s">
        <v>111</v>
      </c>
      <c r="E18" s="5" t="s">
        <v>153</v>
      </c>
      <c r="F18" s="5"/>
      <c r="G18" s="8" t="s">
        <v>74</v>
      </c>
      <c r="H18" s="3">
        <f t="shared" si="0"/>
        <v>-1</v>
      </c>
      <c r="I18" s="11"/>
      <c r="J18" s="13">
        <f>IF(Tableau2[[#This Row],[COMMENTAIRES]]=BDD!$AA$2,1,IF(Tableau2[[#This Row],[COMMENTAIRES]]=BDD!$AA$3,2,0))</f>
        <v>0</v>
      </c>
    </row>
    <row r="19" spans="1:10" x14ac:dyDescent="0.3">
      <c r="A19" s="3" t="s">
        <v>21</v>
      </c>
      <c r="B19" s="3" t="s">
        <v>56</v>
      </c>
      <c r="C19" s="5"/>
      <c r="D19" s="9" t="s">
        <v>80</v>
      </c>
      <c r="E19" s="5" t="s">
        <v>153</v>
      </c>
      <c r="F19" s="5" t="s">
        <v>88</v>
      </c>
      <c r="G19" s="8" t="s">
        <v>60</v>
      </c>
      <c r="H19" s="3">
        <f t="shared" si="0"/>
        <v>1</v>
      </c>
      <c r="I19" s="11" t="s">
        <v>71</v>
      </c>
      <c r="J19" s="13">
        <f>IF(Tableau2[[#This Row],[COMMENTAIRES]]=BDD!$AA$2,1,IF(Tableau2[[#This Row],[COMMENTAIRES]]=BDD!$AA$3,2,0))</f>
        <v>0</v>
      </c>
    </row>
    <row r="20" spans="1:10" x14ac:dyDescent="0.3">
      <c r="A20" s="3" t="s">
        <v>24</v>
      </c>
      <c r="B20" s="3" t="s">
        <v>25</v>
      </c>
      <c r="C20" s="5" t="s">
        <v>89</v>
      </c>
      <c r="D20" s="9" t="s">
        <v>80</v>
      </c>
      <c r="E20" s="5" t="s">
        <v>141</v>
      </c>
      <c r="F20" s="5"/>
      <c r="G20" s="8" t="s">
        <v>74</v>
      </c>
      <c r="H20" s="3">
        <f t="shared" si="0"/>
        <v>-1</v>
      </c>
      <c r="I20" s="11"/>
      <c r="J20" s="13">
        <f>IF(Tableau2[[#This Row],[COMMENTAIRES]]=BDD!$AA$2,1,IF(Tableau2[[#This Row],[COMMENTAIRES]]=BDD!$AA$3,2,0))</f>
        <v>0</v>
      </c>
    </row>
    <row r="21" spans="1:10" x14ac:dyDescent="0.3">
      <c r="A21" s="3" t="s">
        <v>19</v>
      </c>
      <c r="B21" s="3" t="s">
        <v>20</v>
      </c>
      <c r="C21" s="5" t="s">
        <v>90</v>
      </c>
      <c r="D21" s="9" t="s">
        <v>80</v>
      </c>
      <c r="E21" s="5" t="s">
        <v>150</v>
      </c>
      <c r="F21" s="5"/>
      <c r="G21" s="8" t="s">
        <v>74</v>
      </c>
      <c r="H21" s="3">
        <f t="shared" si="0"/>
        <v>-1</v>
      </c>
      <c r="I21" s="11"/>
      <c r="J21" s="13">
        <f>IF(Tableau2[[#This Row],[COMMENTAIRES]]=BDD!$AA$2,1,IF(Tableau2[[#This Row],[COMMENTAIRES]]=BDD!$AA$3,2,0))</f>
        <v>0</v>
      </c>
    </row>
    <row r="22" spans="1:10" x14ac:dyDescent="0.3">
      <c r="A22" s="3" t="s">
        <v>41</v>
      </c>
      <c r="B22" s="3" t="s">
        <v>42</v>
      </c>
      <c r="C22" s="5" t="s">
        <v>91</v>
      </c>
      <c r="D22" s="9" t="s">
        <v>80</v>
      </c>
      <c r="E22" s="5" t="s">
        <v>148</v>
      </c>
      <c r="F22" s="5"/>
      <c r="G22" s="8" t="s">
        <v>74</v>
      </c>
      <c r="H22" s="3">
        <f t="shared" si="0"/>
        <v>-1</v>
      </c>
      <c r="I22" s="11"/>
      <c r="J22" s="13">
        <f>IF(Tableau2[[#This Row],[COMMENTAIRES]]=BDD!$AA$2,1,IF(Tableau2[[#This Row],[COMMENTAIRES]]=BDD!$AA$3,2,0))</f>
        <v>0</v>
      </c>
    </row>
    <row r="23" spans="1:10" x14ac:dyDescent="0.3">
      <c r="A23" s="3" t="s">
        <v>41</v>
      </c>
      <c r="B23" s="3" t="s">
        <v>42</v>
      </c>
      <c r="C23" s="5"/>
      <c r="D23" s="9" t="s">
        <v>80</v>
      </c>
      <c r="E23" s="5" t="s">
        <v>148</v>
      </c>
      <c r="F23" s="5" t="s">
        <v>88</v>
      </c>
      <c r="G23" s="8" t="s">
        <v>60</v>
      </c>
      <c r="H23" s="3">
        <f t="shared" si="0"/>
        <v>1</v>
      </c>
      <c r="I23" s="11" t="s">
        <v>71</v>
      </c>
      <c r="J23" s="13">
        <f>IF(Tableau2[[#This Row],[COMMENTAIRES]]=BDD!$AA$2,1,IF(Tableau2[[#This Row],[COMMENTAIRES]]=BDD!$AA$3,2,0))</f>
        <v>0</v>
      </c>
    </row>
    <row r="24" spans="1:10" x14ac:dyDescent="0.3">
      <c r="A24" s="3" t="s">
        <v>5</v>
      </c>
      <c r="B24" s="3" t="s">
        <v>6</v>
      </c>
      <c r="C24" s="5" t="s">
        <v>91</v>
      </c>
      <c r="D24" s="9" t="s">
        <v>80</v>
      </c>
      <c r="E24" s="5" t="s">
        <v>148</v>
      </c>
      <c r="F24" s="5"/>
      <c r="G24" s="8" t="s">
        <v>74</v>
      </c>
      <c r="H24" s="3">
        <f t="shared" si="0"/>
        <v>-1</v>
      </c>
      <c r="I24" s="11"/>
      <c r="J24" s="13">
        <f>IF(Tableau2[[#This Row],[COMMENTAIRES]]=BDD!$AA$2,1,IF(Tableau2[[#This Row],[COMMENTAIRES]]=BDD!$AA$3,2,0))</f>
        <v>0</v>
      </c>
    </row>
    <row r="25" spans="1:10" x14ac:dyDescent="0.3">
      <c r="A25" s="3" t="s">
        <v>5</v>
      </c>
      <c r="B25" s="3" t="s">
        <v>6</v>
      </c>
      <c r="C25" s="5"/>
      <c r="D25" s="9" t="s">
        <v>80</v>
      </c>
      <c r="E25" s="5" t="s">
        <v>148</v>
      </c>
      <c r="F25" s="5" t="s">
        <v>88</v>
      </c>
      <c r="G25" s="8" t="s">
        <v>60</v>
      </c>
      <c r="H25" s="3">
        <f t="shared" si="0"/>
        <v>1</v>
      </c>
      <c r="I25" s="11" t="s">
        <v>71</v>
      </c>
      <c r="J25" s="13">
        <f>IF(Tableau2[[#This Row],[COMMENTAIRES]]=BDD!$AA$2,1,IF(Tableau2[[#This Row],[COMMENTAIRES]]=BDD!$AA$3,2,0))</f>
        <v>0</v>
      </c>
    </row>
    <row r="26" spans="1:10" x14ac:dyDescent="0.3">
      <c r="A26" s="3" t="s">
        <v>34</v>
      </c>
      <c r="B26" s="3" t="s">
        <v>35</v>
      </c>
      <c r="C26" s="5" t="s">
        <v>91</v>
      </c>
      <c r="D26" s="9" t="s">
        <v>80</v>
      </c>
      <c r="E26" s="5" t="s">
        <v>148</v>
      </c>
      <c r="F26" s="5"/>
      <c r="G26" s="8" t="s">
        <v>74</v>
      </c>
      <c r="H26" s="3">
        <f t="shared" si="0"/>
        <v>-1</v>
      </c>
      <c r="I26" s="11"/>
      <c r="J26" s="13">
        <f>IF(Tableau2[[#This Row],[COMMENTAIRES]]=BDD!$AA$2,1,IF(Tableau2[[#This Row],[COMMENTAIRES]]=BDD!$AA$3,2,0))</f>
        <v>0</v>
      </c>
    </row>
    <row r="27" spans="1:10" x14ac:dyDescent="0.3">
      <c r="A27" s="3" t="s">
        <v>34</v>
      </c>
      <c r="B27" s="3" t="s">
        <v>35</v>
      </c>
      <c r="C27" s="5"/>
      <c r="D27" s="9" t="s">
        <v>80</v>
      </c>
      <c r="E27" s="5" t="s">
        <v>148</v>
      </c>
      <c r="F27" s="5" t="s">
        <v>88</v>
      </c>
      <c r="G27" s="8" t="s">
        <v>60</v>
      </c>
      <c r="H27" s="3">
        <f t="shared" si="0"/>
        <v>1</v>
      </c>
      <c r="I27" s="11" t="s">
        <v>71</v>
      </c>
      <c r="J27" s="13">
        <f>IF(Tableau2[[#This Row],[COMMENTAIRES]]=BDD!$AA$2,1,IF(Tableau2[[#This Row],[COMMENTAIRES]]=BDD!$AA$3,2,0))</f>
        <v>0</v>
      </c>
    </row>
    <row r="28" spans="1:10" x14ac:dyDescent="0.3">
      <c r="A28" s="3" t="s">
        <v>43</v>
      </c>
      <c r="B28" s="3" t="s">
        <v>44</v>
      </c>
      <c r="C28" s="5" t="s">
        <v>92</v>
      </c>
      <c r="D28" s="9" t="s">
        <v>107</v>
      </c>
      <c r="E28" s="5" t="s">
        <v>151</v>
      </c>
      <c r="F28" s="5"/>
      <c r="G28" s="8" t="s">
        <v>74</v>
      </c>
      <c r="H28" s="3">
        <f t="shared" si="0"/>
        <v>-1</v>
      </c>
      <c r="I28" s="11"/>
      <c r="J28" s="13">
        <f>IF(Tableau2[[#This Row],[COMMENTAIRES]]=BDD!$AA$2,1,IF(Tableau2[[#This Row],[COMMENTAIRES]]=BDD!$AA$3,2,0))</f>
        <v>0</v>
      </c>
    </row>
    <row r="29" spans="1:10" x14ac:dyDescent="0.3">
      <c r="A29" s="3" t="s">
        <v>43</v>
      </c>
      <c r="B29" s="3" t="s">
        <v>44</v>
      </c>
      <c r="C29" s="5"/>
      <c r="D29" s="9" t="s">
        <v>80</v>
      </c>
      <c r="E29" s="5" t="s">
        <v>151</v>
      </c>
      <c r="F29" s="5" t="s">
        <v>77</v>
      </c>
      <c r="G29" s="8" t="s">
        <v>60</v>
      </c>
      <c r="H29" s="3">
        <f t="shared" si="0"/>
        <v>1</v>
      </c>
      <c r="I29" s="11" t="s">
        <v>71</v>
      </c>
      <c r="J29" s="13">
        <f>IF(Tableau2[[#This Row],[COMMENTAIRES]]=BDD!$AA$2,1,IF(Tableau2[[#This Row],[COMMENTAIRES]]=BDD!$AA$3,2,0))</f>
        <v>0</v>
      </c>
    </row>
    <row r="30" spans="1:10" x14ac:dyDescent="0.3">
      <c r="A30" s="3" t="s">
        <v>26</v>
      </c>
      <c r="B30" s="3" t="s">
        <v>27</v>
      </c>
      <c r="C30" s="5" t="s">
        <v>93</v>
      </c>
      <c r="D30" s="9" t="s">
        <v>80</v>
      </c>
      <c r="E30" s="5" t="s">
        <v>141</v>
      </c>
      <c r="F30" s="5"/>
      <c r="G30" s="8" t="s">
        <v>74</v>
      </c>
      <c r="H30" s="3">
        <f t="shared" si="0"/>
        <v>-1</v>
      </c>
      <c r="I30" s="11"/>
      <c r="J30" s="13">
        <f>IF(Tableau2[[#This Row],[COMMENTAIRES]]=BDD!$AA$2,1,IF(Tableau2[[#This Row],[COMMENTAIRES]]=BDD!$AA$3,2,0))</f>
        <v>0</v>
      </c>
    </row>
    <row r="31" spans="1:10" x14ac:dyDescent="0.3">
      <c r="A31" s="3" t="s">
        <v>26</v>
      </c>
      <c r="B31" s="3" t="s">
        <v>27</v>
      </c>
      <c r="C31" s="5"/>
      <c r="D31" s="9" t="s">
        <v>80</v>
      </c>
      <c r="E31" s="5" t="s">
        <v>141</v>
      </c>
      <c r="F31" s="5" t="s">
        <v>94</v>
      </c>
      <c r="G31" s="8" t="s">
        <v>60</v>
      </c>
      <c r="H31" s="3">
        <f t="shared" si="0"/>
        <v>1</v>
      </c>
      <c r="I31" s="11" t="s">
        <v>71</v>
      </c>
      <c r="J31" s="13">
        <f>IF(Tableau2[[#This Row],[COMMENTAIRES]]=BDD!$AA$2,1,IF(Tableau2[[#This Row],[COMMENTAIRES]]=BDD!$AA$3,2,0))</f>
        <v>0</v>
      </c>
    </row>
    <row r="32" spans="1:10" x14ac:dyDescent="0.3">
      <c r="A32" s="3" t="s">
        <v>36</v>
      </c>
      <c r="B32" s="3" t="s">
        <v>37</v>
      </c>
      <c r="C32" s="5" t="s">
        <v>81</v>
      </c>
      <c r="D32" s="9" t="s">
        <v>108</v>
      </c>
      <c r="E32" s="5" t="s">
        <v>152</v>
      </c>
      <c r="F32" s="5"/>
      <c r="G32" s="8" t="s">
        <v>74</v>
      </c>
      <c r="H32" s="3">
        <f t="shared" si="0"/>
        <v>-1</v>
      </c>
      <c r="I32" s="11"/>
      <c r="J32" s="13">
        <f>IF(Tableau2[[#This Row],[COMMENTAIRES]]=BDD!$AA$2,1,IF(Tableau2[[#This Row],[COMMENTAIRES]]=BDD!$AA$3,2,0))</f>
        <v>0</v>
      </c>
    </row>
    <row r="33" spans="1:10" x14ac:dyDescent="0.3">
      <c r="A33" s="3" t="s">
        <v>36</v>
      </c>
      <c r="B33" s="3" t="s">
        <v>37</v>
      </c>
      <c r="C33" s="5"/>
      <c r="D33" s="9" t="s">
        <v>80</v>
      </c>
      <c r="E33" s="5" t="s">
        <v>152</v>
      </c>
      <c r="F33" s="5" t="s">
        <v>95</v>
      </c>
      <c r="G33" s="8" t="s">
        <v>60</v>
      </c>
      <c r="H33" s="3">
        <f t="shared" si="0"/>
        <v>1</v>
      </c>
      <c r="I33" s="11" t="s">
        <v>71</v>
      </c>
      <c r="J33" s="13">
        <f>IF(Tableau2[[#This Row],[COMMENTAIRES]]=BDD!$AA$2,1,IF(Tableau2[[#This Row],[COMMENTAIRES]]=BDD!$AA$3,2,0))</f>
        <v>0</v>
      </c>
    </row>
    <row r="34" spans="1:10" x14ac:dyDescent="0.3">
      <c r="A34" s="3" t="s">
        <v>30</v>
      </c>
      <c r="B34" s="3" t="s">
        <v>31</v>
      </c>
      <c r="C34" s="5" t="s">
        <v>96</v>
      </c>
      <c r="D34" s="9" t="s">
        <v>112</v>
      </c>
      <c r="E34" s="5" t="s">
        <v>141</v>
      </c>
      <c r="F34" s="5"/>
      <c r="G34" s="8" t="s">
        <v>74</v>
      </c>
      <c r="H34" s="3">
        <f t="shared" si="0"/>
        <v>-1</v>
      </c>
      <c r="I34" s="11"/>
      <c r="J34" s="13">
        <f>IF(Tableau2[[#This Row],[COMMENTAIRES]]=BDD!$AA$2,1,IF(Tableau2[[#This Row],[COMMENTAIRES]]=BDD!$AA$3,2,0))</f>
        <v>0</v>
      </c>
    </row>
    <row r="35" spans="1:10" x14ac:dyDescent="0.3">
      <c r="A35" s="3" t="s">
        <v>30</v>
      </c>
      <c r="B35" s="3" t="s">
        <v>31</v>
      </c>
      <c r="C35" s="5"/>
      <c r="D35" s="9" t="s">
        <v>80</v>
      </c>
      <c r="E35" s="5" t="s">
        <v>141</v>
      </c>
      <c r="F35" s="5" t="s">
        <v>97</v>
      </c>
      <c r="G35" s="8" t="s">
        <v>60</v>
      </c>
      <c r="H35" s="3">
        <f t="shared" si="0"/>
        <v>1</v>
      </c>
      <c r="I35" s="11" t="s">
        <v>71</v>
      </c>
      <c r="J35" s="13">
        <f>IF(Tableau2[[#This Row],[COMMENTAIRES]]=BDD!$AA$2,1,IF(Tableau2[[#This Row],[COMMENTAIRES]]=BDD!$AA$3,2,0))</f>
        <v>0</v>
      </c>
    </row>
    <row r="36" spans="1:10" x14ac:dyDescent="0.3">
      <c r="A36" s="3" t="s">
        <v>7</v>
      </c>
      <c r="B36" s="3" t="s">
        <v>8</v>
      </c>
      <c r="C36" s="5" t="s">
        <v>96</v>
      </c>
      <c r="D36" s="9" t="s">
        <v>107</v>
      </c>
      <c r="E36" s="5" t="s">
        <v>154</v>
      </c>
      <c r="F36" s="5"/>
      <c r="G36" s="8" t="s">
        <v>74</v>
      </c>
      <c r="H36" s="3">
        <f t="shared" si="0"/>
        <v>-1</v>
      </c>
      <c r="I36" s="11"/>
      <c r="J36" s="13">
        <f>IF(Tableau2[[#This Row],[COMMENTAIRES]]=BDD!$AA$2,1,IF(Tableau2[[#This Row],[COMMENTAIRES]]=BDD!$AA$3,2,0))</f>
        <v>0</v>
      </c>
    </row>
    <row r="37" spans="1:10" x14ac:dyDescent="0.3">
      <c r="A37" s="3" t="s">
        <v>7</v>
      </c>
      <c r="B37" s="3" t="s">
        <v>8</v>
      </c>
      <c r="C37" s="5"/>
      <c r="D37" s="9" t="s">
        <v>80</v>
      </c>
      <c r="E37" s="5" t="s">
        <v>154</v>
      </c>
      <c r="F37" s="5" t="s">
        <v>94</v>
      </c>
      <c r="G37" s="8" t="s">
        <v>60</v>
      </c>
      <c r="H37" s="3">
        <f t="shared" si="0"/>
        <v>1</v>
      </c>
      <c r="I37" s="11" t="s">
        <v>71</v>
      </c>
      <c r="J37" s="13">
        <f>IF(Tableau2[[#This Row],[COMMENTAIRES]]=BDD!$AA$2,1,IF(Tableau2[[#This Row],[COMMENTAIRES]]=BDD!$AA$3,2,0))</f>
        <v>0</v>
      </c>
    </row>
    <row r="38" spans="1:10" x14ac:dyDescent="0.3">
      <c r="A38" s="3" t="s">
        <v>28</v>
      </c>
      <c r="B38" s="3" t="s">
        <v>29</v>
      </c>
      <c r="C38" s="5" t="s">
        <v>96</v>
      </c>
      <c r="D38" s="9" t="s">
        <v>109</v>
      </c>
      <c r="E38" s="5" t="s">
        <v>149</v>
      </c>
      <c r="F38" s="5"/>
      <c r="G38" s="8" t="s">
        <v>74</v>
      </c>
      <c r="H38" s="3">
        <f t="shared" si="0"/>
        <v>-1</v>
      </c>
      <c r="I38" s="11"/>
      <c r="J38" s="13">
        <f>IF(Tableau2[[#This Row],[COMMENTAIRES]]=BDD!$AA$2,1,IF(Tableau2[[#This Row],[COMMENTAIRES]]=BDD!$AA$3,2,0))</f>
        <v>0</v>
      </c>
    </row>
    <row r="39" spans="1:10" x14ac:dyDescent="0.3">
      <c r="A39" s="3" t="s">
        <v>28</v>
      </c>
      <c r="B39" s="3" t="s">
        <v>29</v>
      </c>
      <c r="C39" s="5"/>
      <c r="D39" s="9" t="s">
        <v>80</v>
      </c>
      <c r="E39" s="5" t="s">
        <v>149</v>
      </c>
      <c r="F39" s="5" t="s">
        <v>94</v>
      </c>
      <c r="G39" s="8" t="s">
        <v>60</v>
      </c>
      <c r="H39" s="3">
        <f t="shared" si="0"/>
        <v>1</v>
      </c>
      <c r="I39" s="11" t="s">
        <v>71</v>
      </c>
      <c r="J39" s="13">
        <f>IF(Tableau2[[#This Row],[COMMENTAIRES]]=BDD!$AA$2,1,IF(Tableau2[[#This Row],[COMMENTAIRES]]=BDD!$AA$3,2,0))</f>
        <v>0</v>
      </c>
    </row>
    <row r="40" spans="1:10" x14ac:dyDescent="0.3">
      <c r="A40" s="3" t="s">
        <v>0</v>
      </c>
      <c r="B40" s="3" t="s">
        <v>1</v>
      </c>
      <c r="C40" s="5" t="s">
        <v>98</v>
      </c>
      <c r="D40" s="9" t="s">
        <v>113</v>
      </c>
      <c r="E40" s="5" t="s">
        <v>144</v>
      </c>
      <c r="F40" s="5"/>
      <c r="G40" s="8" t="s">
        <v>74</v>
      </c>
      <c r="H40" s="3">
        <f t="shared" si="0"/>
        <v>-1</v>
      </c>
      <c r="I40" s="11"/>
      <c r="J40" s="13">
        <f>IF(Tableau2[[#This Row],[COMMENTAIRES]]=BDD!$AA$2,1,IF(Tableau2[[#This Row],[COMMENTAIRES]]=BDD!$AA$3,2,0))</f>
        <v>0</v>
      </c>
    </row>
    <row r="41" spans="1:10" x14ac:dyDescent="0.3">
      <c r="A41" s="3" t="s">
        <v>36</v>
      </c>
      <c r="B41" s="3" t="s">
        <v>37</v>
      </c>
      <c r="C41" s="5" t="s">
        <v>97</v>
      </c>
      <c r="D41" s="9" t="s">
        <v>107</v>
      </c>
      <c r="E41" s="5" t="s">
        <v>155</v>
      </c>
      <c r="F41" s="5"/>
      <c r="G41" s="8" t="s">
        <v>74</v>
      </c>
      <c r="H41" s="3">
        <f t="shared" si="0"/>
        <v>-1</v>
      </c>
      <c r="I41" s="11"/>
      <c r="J41" s="13">
        <f>IF(Tableau2[[#This Row],[COMMENTAIRES]]=BDD!$AA$2,1,IF(Tableau2[[#This Row],[COMMENTAIRES]]=BDD!$AA$3,2,0))</f>
        <v>0</v>
      </c>
    </row>
    <row r="42" spans="1:10" x14ac:dyDescent="0.3">
      <c r="A42" s="3" t="s">
        <v>39</v>
      </c>
      <c r="B42" s="3" t="s">
        <v>40</v>
      </c>
      <c r="C42" s="5" t="s">
        <v>99</v>
      </c>
      <c r="D42" s="9" t="s">
        <v>114</v>
      </c>
      <c r="E42" s="5" t="s">
        <v>150</v>
      </c>
      <c r="F42" s="5"/>
      <c r="G42" s="8" t="s">
        <v>74</v>
      </c>
      <c r="H42" s="3">
        <f t="shared" si="0"/>
        <v>-1</v>
      </c>
      <c r="I42" s="11"/>
      <c r="J42" s="13">
        <f>IF(Tableau2[[#This Row],[COMMENTAIRES]]=BDD!$AA$2,1,IF(Tableau2[[#This Row],[COMMENTAIRES]]=BDD!$AA$3,2,0))</f>
        <v>0</v>
      </c>
    </row>
    <row r="43" spans="1:10" x14ac:dyDescent="0.3">
      <c r="A43" s="3" t="s">
        <v>39</v>
      </c>
      <c r="B43" s="3" t="s">
        <v>40</v>
      </c>
      <c r="C43" s="5"/>
      <c r="D43" s="9" t="s">
        <v>80</v>
      </c>
      <c r="E43" s="5" t="s">
        <v>150</v>
      </c>
      <c r="F43" s="5" t="s">
        <v>77</v>
      </c>
      <c r="G43" s="8" t="s">
        <v>60</v>
      </c>
      <c r="H43" s="3">
        <f t="shared" si="0"/>
        <v>1</v>
      </c>
      <c r="I43" s="11" t="s">
        <v>71</v>
      </c>
      <c r="J43" s="13">
        <f>IF(Tableau2[[#This Row],[COMMENTAIRES]]=BDD!$AA$2,1,IF(Tableau2[[#This Row],[COMMENTAIRES]]=BDD!$AA$3,2,0))</f>
        <v>0</v>
      </c>
    </row>
    <row r="44" spans="1:10" x14ac:dyDescent="0.3">
      <c r="A44" s="3" t="s">
        <v>100</v>
      </c>
      <c r="B44" s="3" t="s">
        <v>101</v>
      </c>
      <c r="C44" s="5">
        <v>43175</v>
      </c>
      <c r="D44" s="9" t="s">
        <v>115</v>
      </c>
      <c r="E44" s="5" t="s">
        <v>138</v>
      </c>
      <c r="F44" s="5"/>
      <c r="G44" s="8" t="s">
        <v>74</v>
      </c>
      <c r="H44" s="3">
        <f t="shared" si="0"/>
        <v>-1</v>
      </c>
      <c r="I44" s="11"/>
      <c r="J44" s="13">
        <f>IF(Tableau2[[#This Row],[COMMENTAIRES]]=BDD!$AA$2,1,IF(Tableau2[[#This Row],[COMMENTAIRES]]=BDD!$AA$3,2,0))</f>
        <v>0</v>
      </c>
    </row>
    <row r="45" spans="1:10" x14ac:dyDescent="0.3">
      <c r="A45" s="3" t="s">
        <v>100</v>
      </c>
      <c r="B45" s="3" t="s">
        <v>101</v>
      </c>
      <c r="C45" s="5"/>
      <c r="D45" s="9" t="s">
        <v>80</v>
      </c>
      <c r="E45" s="5" t="s">
        <v>138</v>
      </c>
      <c r="F45" s="5">
        <v>43181</v>
      </c>
      <c r="G45" s="8" t="s">
        <v>60</v>
      </c>
      <c r="H45" s="3">
        <f t="shared" si="0"/>
        <v>1</v>
      </c>
      <c r="I45" s="11" t="s">
        <v>71</v>
      </c>
      <c r="J45" s="13">
        <f>IF(Tableau2[[#This Row],[COMMENTAIRES]]=BDD!$AA$2,1,IF(Tableau2[[#This Row],[COMMENTAIRES]]=BDD!$AA$3,2,0))</f>
        <v>0</v>
      </c>
    </row>
    <row r="46" spans="1:10" x14ac:dyDescent="0.3">
      <c r="A46" s="3" t="s">
        <v>7</v>
      </c>
      <c r="B46" s="3" t="s">
        <v>8</v>
      </c>
      <c r="C46" s="5" t="s">
        <v>102</v>
      </c>
      <c r="D46" s="9" t="s">
        <v>107</v>
      </c>
      <c r="E46" s="5" t="s">
        <v>155</v>
      </c>
      <c r="F46" s="5"/>
      <c r="G46" s="8" t="s">
        <v>74</v>
      </c>
      <c r="H46" s="3">
        <f t="shared" si="0"/>
        <v>-1</v>
      </c>
      <c r="I46" s="11"/>
      <c r="J46" s="13">
        <f>IF(Tableau2[[#This Row],[COMMENTAIRES]]=BDD!$AA$2,1,IF(Tableau2[[#This Row],[COMMENTAIRES]]=BDD!$AA$3,2,0))</f>
        <v>0</v>
      </c>
    </row>
    <row r="47" spans="1:10" x14ac:dyDescent="0.3">
      <c r="A47" s="3" t="s">
        <v>104</v>
      </c>
      <c r="B47" s="3" t="s">
        <v>105</v>
      </c>
      <c r="C47" s="5" t="s">
        <v>106</v>
      </c>
      <c r="D47" s="9" t="s">
        <v>114</v>
      </c>
      <c r="E47" s="5" t="s">
        <v>150</v>
      </c>
      <c r="F47" s="5"/>
      <c r="G47" s="8" t="s">
        <v>74</v>
      </c>
      <c r="H47" s="3">
        <f>IF(G47="OUI",1,IF(G47="NON",-1))</f>
        <v>-1</v>
      </c>
      <c r="I47" s="11"/>
      <c r="J47" s="13">
        <f>IF(Tableau2[[#This Row],[COMMENTAIRES]]=BDD!$AA$2,1,IF(Tableau2[[#This Row],[COMMENTAIRES]]=BDD!$AA$3,2,0))</f>
        <v>0</v>
      </c>
    </row>
  </sheetData>
  <sheetProtection selectLockedCells="1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MOUVEMENT</vt:lpstr>
    </vt:vector>
  </TitlesOfParts>
  <Company>Ramery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patrice phishert</cp:lastModifiedBy>
  <dcterms:created xsi:type="dcterms:W3CDTF">2018-03-14T15:16:31Z</dcterms:created>
  <dcterms:modified xsi:type="dcterms:W3CDTF">2018-03-27T10:53:32Z</dcterms:modified>
</cp:coreProperties>
</file>