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86447C4-7ABC-4024-9BEB-D49846120A83}" xr6:coauthVersionLast="47" xr6:coauthVersionMax="47" xr10:uidLastSave="{00000000-0000-0000-0000-000000000000}"/>
  <bookViews>
    <workbookView xWindow="3216" yWindow="2076" windowWidth="23040" windowHeight="12660" firstSheet="3" activeTab="4" xr2:uid="{00000000-000D-0000-FFFF-FFFF00000000}"/>
  </bookViews>
  <sheets>
    <sheet name="Codes - Agents" sheetId="1" state="hidden" r:id="rId1"/>
    <sheet name="Codes - Machines" sheetId="2" state="hidden" r:id="rId2"/>
    <sheet name="Codes - Voitures" sheetId="3" state="hidden" r:id="rId3"/>
    <sheet name="Relevé" sheetId="4" r:id="rId4"/>
    <sheet name="Bulletin de freinage" sheetId="5" r:id="rId5"/>
  </sheets>
  <definedNames>
    <definedName name="AGENT_FORMATION">'Codes - Agents'!$B$3:$B$12</definedName>
    <definedName name="CONDUCTEUR">'Codes - Agents'!$D$3:$D$4</definedName>
    <definedName name="CONVOI_TRAFIC">'Codes - Machines'!$G$4:$G$5</definedName>
    <definedName name="DESTINATION">'Codes - Machines'!$N$4:$N$15</definedName>
    <definedName name="INDICE_COMPOSITION">'Codes - Machines'!$I$4:$I$16</definedName>
    <definedName name="LONGUEUR">Relevé!$F$6:$F$15</definedName>
    <definedName name="LONGUEUR_1">'Bulletin de freinage'!$G$19:$G$22</definedName>
    <definedName name="MACHINE">'Codes - Machines'!$B$4:$B$10</definedName>
    <definedName name="MASSE">'Bulletin de freinage'!$G$24:$G$27</definedName>
    <definedName name="MASSE_FREINEE">Relevé!$H$6:$H$15</definedName>
    <definedName name="MASSE_REMORQUEE">Relevé!$G$6:$G$15</definedName>
    <definedName name="Masse_totale_du_train">'Bulletin de freinage'!$L$1:$M$163</definedName>
    <definedName name="NOMBRE">'Bulletin de freinage'!$G$14:$G$17</definedName>
    <definedName name="REALISEE">'Bulletin de freinage'!$G$33:$G$37</definedName>
    <definedName name="REALISER">'Bulletin de freinage'!$M$2:$M$163</definedName>
    <definedName name="TABLEAU_MACHINE">'Codes - Machines'!$B$4:$E$10</definedName>
    <definedName name="TABLEAU_TRAIN">'Codes - Machines'!$K$4:$L$59</definedName>
    <definedName name="TABLEAU_VOITURE">'Codes - Voitures'!$B$4:$E$11</definedName>
    <definedName name="TOTALE">'Bulletin de freinage'!$L$2:$L$163</definedName>
    <definedName name="TRAIN">'Codes - Machines'!$K$4:$K$59</definedName>
    <definedName name="VEHICULE">Relevé!$E$6:$E$15</definedName>
    <definedName name="VOITURE">'Codes - Voitures'!$B$4:$B$11</definedName>
    <definedName name="_xlnm.Print_Area" localSheetId="4">'Bulletin de freinage'!$A:$J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5" l="1"/>
  <c r="G5" i="5"/>
  <c r="F5" i="5"/>
  <c r="E4" i="4"/>
  <c r="G16" i="5" s="1"/>
  <c r="E5" i="4"/>
  <c r="G17" i="5" s="1"/>
  <c r="E3" i="4"/>
  <c r="G15" i="5" s="1"/>
  <c r="E6" i="4"/>
  <c r="E7" i="4"/>
  <c r="E8" i="4"/>
  <c r="E9" i="4"/>
  <c r="E10" i="4"/>
  <c r="E11" i="4"/>
  <c r="E12" i="4"/>
  <c r="E13" i="4"/>
  <c r="E14" i="4"/>
  <c r="E15" i="4"/>
  <c r="H7" i="4"/>
  <c r="H8" i="4"/>
  <c r="H9" i="4"/>
  <c r="H10" i="4"/>
  <c r="H11" i="4"/>
  <c r="H12" i="4"/>
  <c r="H13" i="4"/>
  <c r="H14" i="4"/>
  <c r="H15" i="4"/>
  <c r="H6" i="4"/>
  <c r="G7" i="4"/>
  <c r="G8" i="4"/>
  <c r="G9" i="4"/>
  <c r="G10" i="4"/>
  <c r="G11" i="4"/>
  <c r="G12" i="4"/>
  <c r="G13" i="4"/>
  <c r="G14" i="4"/>
  <c r="G15" i="4"/>
  <c r="G6" i="4"/>
  <c r="F7" i="4"/>
  <c r="F8" i="4"/>
  <c r="F9" i="4"/>
  <c r="F10" i="4"/>
  <c r="F11" i="4"/>
  <c r="F12" i="4"/>
  <c r="F13" i="4"/>
  <c r="F14" i="4"/>
  <c r="F15" i="4"/>
  <c r="F6" i="4"/>
  <c r="H4" i="4"/>
  <c r="G35" i="5" s="1"/>
  <c r="H5" i="4"/>
  <c r="G36" i="5" s="1"/>
  <c r="H3" i="4"/>
  <c r="G34" i="5" s="1"/>
  <c r="G4" i="4"/>
  <c r="G26" i="5" s="1"/>
  <c r="G5" i="4"/>
  <c r="G27" i="5" s="1"/>
  <c r="G3" i="4"/>
  <c r="G25" i="5" s="1"/>
  <c r="F4" i="4"/>
  <c r="G21" i="5" s="1"/>
  <c r="F5" i="4"/>
  <c r="G22" i="5" s="1"/>
  <c r="F3" i="4"/>
  <c r="G20" i="5" s="1"/>
  <c r="H16" i="4" l="1"/>
  <c r="G33" i="5" s="1"/>
  <c r="G16" i="4"/>
  <c r="G24" i="5" s="1"/>
  <c r="F16" i="4"/>
  <c r="G19" i="5" s="1"/>
  <c r="H17" i="4"/>
  <c r="G17" i="4"/>
  <c r="G28" i="5"/>
  <c r="G38" i="5"/>
  <c r="G23" i="5"/>
  <c r="E16" i="4"/>
  <c r="F17" i="4" l="1"/>
  <c r="E17" i="4"/>
  <c r="G14" i="5"/>
  <c r="G18" i="5" s="1"/>
</calcChain>
</file>

<file path=xl/sharedStrings.xml><?xml version="1.0" encoding="utf-8"?>
<sst xmlns="http://schemas.openxmlformats.org/spreadsheetml/2006/main" count="175" uniqueCount="102">
  <si>
    <t>LONGUEUR</t>
  </si>
  <si>
    <t>Série
machine</t>
  </si>
  <si>
    <t>Longueur</t>
  </si>
  <si>
    <t>Masse
remorquée</t>
  </si>
  <si>
    <t>Masse
freinée</t>
  </si>
  <si>
    <t>-</t>
  </si>
  <si>
    <t>Type de
convoi trafic</t>
  </si>
  <si>
    <t>RCK</t>
  </si>
  <si>
    <t>SCK</t>
  </si>
  <si>
    <t>Indice de
composition</t>
  </si>
  <si>
    <t>MA 100</t>
  </si>
  <si>
    <t>MA 80</t>
  </si>
  <si>
    <t>MA 90</t>
  </si>
  <si>
    <t>ME 100</t>
  </si>
  <si>
    <t>ME 120</t>
  </si>
  <si>
    <t>ME 140</t>
  </si>
  <si>
    <t>MV 160</t>
  </si>
  <si>
    <t>R 160</t>
  </si>
  <si>
    <t>R 200</t>
  </si>
  <si>
    <t>V 120</t>
  </si>
  <si>
    <t>V 140</t>
  </si>
  <si>
    <t>V 160</t>
  </si>
  <si>
    <t>V 200</t>
  </si>
  <si>
    <t>Trains</t>
  </si>
  <si>
    <t>Destination</t>
  </si>
  <si>
    <t>GENEVE</t>
  </si>
  <si>
    <t>LYON PART DIEU</t>
  </si>
  <si>
    <t>GRENOBLE</t>
  </si>
  <si>
    <t>VALENCE VILLE</t>
  </si>
  <si>
    <t>EVIAN</t>
  </si>
  <si>
    <t>Agent formation</t>
  </si>
  <si>
    <t>Conducteur</t>
  </si>
  <si>
    <t>31 87 354 2345-7</t>
  </si>
  <si>
    <t>31 87 354 2624-5</t>
  </si>
  <si>
    <t>31 87 354 3461-1</t>
  </si>
  <si>
    <t>31 87 354 3798-6</t>
  </si>
  <si>
    <t>31 87 354 4769-6</t>
  </si>
  <si>
    <t>31 87 354 6388-3</t>
  </si>
  <si>
    <t>81 87 353 8117-5</t>
  </si>
  <si>
    <t>81 87 353 8732-1</t>
  </si>
  <si>
    <t>Numéro de
voiture</t>
  </si>
  <si>
    <t>ANNECY</t>
  </si>
  <si>
    <t>ANNEMASSE</t>
  </si>
  <si>
    <t>BELLEGARDE</t>
  </si>
  <si>
    <t>CHAMBERY</t>
  </si>
  <si>
    <t>LYON PERRACHE</t>
  </si>
  <si>
    <t>SAINT GERVAIS</t>
  </si>
  <si>
    <t>PARIS GARE DE LYON</t>
  </si>
  <si>
    <t>Machine de remorque
(sauf pousse)</t>
  </si>
  <si>
    <t>Machine en véhicule</t>
  </si>
  <si>
    <t>Machine de pousse</t>
  </si>
  <si>
    <t>Véhicule 1</t>
  </si>
  <si>
    <t>Véhicule 2</t>
  </si>
  <si>
    <t>Véhicule 3</t>
  </si>
  <si>
    <t>Véhicule 4</t>
  </si>
  <si>
    <t>Véhicule 5</t>
  </si>
  <si>
    <t>Véhicule 6</t>
  </si>
  <si>
    <t>Véhicule 7</t>
  </si>
  <si>
    <t>Véhicule 8</t>
  </si>
  <si>
    <t>Véhicule 9</t>
  </si>
  <si>
    <t>Véhicule 10</t>
  </si>
  <si>
    <t>Queue</t>
  </si>
  <si>
    <t>Tête</t>
  </si>
  <si>
    <t>Composition</t>
  </si>
  <si>
    <t>N° de série</t>
  </si>
  <si>
    <t>Nombre</t>
  </si>
  <si>
    <t>Nombre total de véhicules</t>
  </si>
  <si>
    <t>TOTAL TRAIN</t>
  </si>
  <si>
    <t>Véhicules</t>
  </si>
  <si>
    <t>Total</t>
  </si>
  <si>
    <r>
      <t xml:space="preserve">Machine de remorque </t>
    </r>
    <r>
      <rPr>
        <i/>
        <sz val="12"/>
        <color theme="1"/>
        <rFont val="Arial"/>
        <family val="2"/>
      </rPr>
      <t>(sauf pousse)</t>
    </r>
  </si>
  <si>
    <t>NOMBRE</t>
  </si>
  <si>
    <t>Freinage forfaitaire</t>
  </si>
  <si>
    <t>Freinage d'arrêt</t>
  </si>
  <si>
    <t>Freinage de dérive (FD)</t>
  </si>
  <si>
    <t>FD de la 2ème moitié du train</t>
  </si>
  <si>
    <t>MASSE FREINEE</t>
  </si>
  <si>
    <t>NECESSAIRE</t>
  </si>
  <si>
    <t>REALISEE</t>
  </si>
  <si>
    <t>Au départ de</t>
  </si>
  <si>
    <t>Composition - Freinage</t>
  </si>
  <si>
    <t>Observations - Cas exceptionnels - Incidents</t>
  </si>
  <si>
    <t>Bulletin de freinage</t>
  </si>
  <si>
    <t>Train</t>
  </si>
  <si>
    <t>Date</t>
  </si>
  <si>
    <t>Type Convoi
Trafic</t>
  </si>
  <si>
    <t>Indice (ou code)
de composition</t>
  </si>
  <si>
    <t>Conducteurs</t>
  </si>
  <si>
    <t>SIGNATURES</t>
  </si>
  <si>
    <t>Masse totale
du train</t>
  </si>
  <si>
    <t>Masse freinée
à réaliser</t>
  </si>
  <si>
    <t>B</t>
  </si>
  <si>
    <t>A</t>
  </si>
  <si>
    <t>C</t>
  </si>
  <si>
    <t>D</t>
  </si>
  <si>
    <t>E</t>
  </si>
  <si>
    <t>F</t>
  </si>
  <si>
    <t>G</t>
  </si>
  <si>
    <t>H</t>
  </si>
  <si>
    <t>I</t>
  </si>
  <si>
    <t>J</t>
  </si>
  <si>
    <t>MASSE TOTALE
DU TRAIN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</si>
</sst>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m&quot;"/>
    <numFmt numFmtId="165" formatCode="0&quot; T&quot;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Times New Roman"/>
      <family val="1"/>
    </font>
    <font>
      <sz val="20"/>
      <color theme="0" tint="-0.34998626667073579"/>
      <name val="Times New Roman"/>
      <family val="1"/>
    </font>
    <font>
      <sz val="10"/>
      <color theme="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5" fontId="1" fillId="0" borderId="21" xfId="0" applyNumberFormat="1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164" fontId="2" fillId="2" borderId="24" xfId="0" applyNumberFormat="1" applyFont="1" applyFill="1" applyBorder="1" applyAlignment="1">
      <alignment horizontal="center" vertical="center"/>
    </xf>
    <xf numFmtId="165" fontId="2" fillId="2" borderId="24" xfId="0" applyNumberFormat="1" applyFont="1" applyFill="1" applyBorder="1" applyAlignment="1">
      <alignment horizontal="center" vertical="center"/>
    </xf>
    <xf numFmtId="165" fontId="2" fillId="2" borderId="25" xfId="0" applyNumberFormat="1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164" fontId="1" fillId="4" borderId="21" xfId="0" applyNumberFormat="1" applyFont="1" applyFill="1" applyBorder="1" applyAlignment="1">
      <alignment horizontal="center" vertical="center"/>
    </xf>
    <xf numFmtId="165" fontId="1" fillId="4" borderId="21" xfId="0" applyNumberFormat="1" applyFont="1" applyFill="1" applyBorder="1" applyAlignment="1">
      <alignment horizontal="center" vertical="center"/>
    </xf>
    <xf numFmtId="165" fontId="1" fillId="4" borderId="22" xfId="0" applyNumberFormat="1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165" fontId="1" fillId="0" borderId="27" xfId="0" applyNumberFormat="1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164" fontId="1" fillId="4" borderId="24" xfId="0" applyNumberFormat="1" applyFont="1" applyFill="1" applyBorder="1" applyAlignment="1">
      <alignment horizontal="center" vertical="center"/>
    </xf>
    <xf numFmtId="165" fontId="1" fillId="4" borderId="24" xfId="0" applyNumberFormat="1" applyFont="1" applyFill="1" applyBorder="1" applyAlignment="1">
      <alignment horizontal="center" vertical="center"/>
    </xf>
    <xf numFmtId="165" fontId="1" fillId="4" borderId="25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165" fontId="1" fillId="4" borderId="27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/>
    </xf>
    <xf numFmtId="0" fontId="3" fillId="4" borderId="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1"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relativeIndent="0" justifyLastLine="0" shrinkToFit="0" readingOrder="0"/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B2:B12" totalsRowShown="0" headerRowDxfId="30" dataDxfId="29">
  <autoFilter ref="B2:B12" xr:uid="{00000000-0009-0000-0100-000005000000}"/>
  <tableColumns count="1">
    <tableColumn id="1" xr3:uid="{00000000-0010-0000-0000-000001000000}" name="Agent formation" dataDxfId="28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leau6" displayName="Tableau6" ref="D2:D4" totalsRowShown="0" headerRowDxfId="27" dataDxfId="26">
  <autoFilter ref="D2:D4" xr:uid="{00000000-0009-0000-0100-000006000000}"/>
  <tableColumns count="1">
    <tableColumn id="1" xr3:uid="{00000000-0010-0000-0100-000001000000}" name="Conducteur" dataDxfId="25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B3:E10" totalsRowShown="0" headerRowDxfId="24" dataDxfId="23">
  <autoFilter ref="B3:E10" xr:uid="{00000000-0009-0000-0100-000001000000}"/>
  <tableColumns count="4">
    <tableColumn id="1" xr3:uid="{00000000-0010-0000-0200-000001000000}" name="Série_x000a_machine" dataDxfId="22"/>
    <tableColumn id="2" xr3:uid="{00000000-0010-0000-0200-000002000000}" name="Longueur" dataDxfId="21"/>
    <tableColumn id="3" xr3:uid="{00000000-0010-0000-0200-000003000000}" name="Masse_x000a_remorquée" dataDxfId="20"/>
    <tableColumn id="4" xr3:uid="{00000000-0010-0000-0200-000004000000}" name="Masse_x000a_freinée" dataDxfId="19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2" displayName="Tableau2" ref="G3:G5" totalsRowShown="0" headerRowDxfId="18" dataDxfId="17">
  <autoFilter ref="G3:G5" xr:uid="{00000000-0009-0000-0100-000002000000}"/>
  <tableColumns count="1">
    <tableColumn id="1" xr3:uid="{00000000-0010-0000-0300-000001000000}" name="Type de_x000a_convoi trafic" dataDxfId="16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3" displayName="Tableau3" ref="I3:I16" totalsRowShown="0" headerRowDxfId="15" dataDxfId="14">
  <autoFilter ref="I3:I16" xr:uid="{00000000-0009-0000-0100-000003000000}"/>
  <tableColumns count="1">
    <tableColumn id="1" xr3:uid="{00000000-0010-0000-0400-000001000000}" name="Indice de_x000a_composition" dataDxfId="13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leau4" displayName="Tableau4" ref="K3:L59" totalsRowShown="0" headerRowDxfId="12" dataDxfId="11">
  <autoFilter ref="K3:L59" xr:uid="{00000000-0009-0000-0100-000004000000}"/>
  <tableColumns count="2">
    <tableColumn id="1" xr3:uid="{00000000-0010-0000-0500-000001000000}" name="Trains" dataDxfId="10"/>
    <tableColumn id="2" xr3:uid="{00000000-0010-0000-0500-000002000000}" name="Destination" dataDxfId="9"/>
  </tableColumns>
  <tableStyleInfo name="TableStyleMedium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leau8" displayName="Tableau8" ref="N3:N15" totalsRowShown="0" headerRowDxfId="8" dataDxfId="7">
  <autoFilter ref="N3:N15" xr:uid="{00000000-0009-0000-0100-000008000000}"/>
  <tableColumns count="1">
    <tableColumn id="1" xr3:uid="{00000000-0010-0000-0600-000001000000}" name="Destination" dataDxfId="6"/>
  </tableColumns>
  <tableStyleInfo name="TableStyleMedium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ableau7" displayName="Tableau7" ref="B3:E11" totalsRowShown="0" headerRowDxfId="5" dataDxfId="4">
  <autoFilter ref="B3:E11" xr:uid="{00000000-0009-0000-0100-000007000000}"/>
  <tableColumns count="4">
    <tableColumn id="1" xr3:uid="{00000000-0010-0000-0700-000001000000}" name="Numéro de_x000a_voiture" dataDxfId="3"/>
    <tableColumn id="2" xr3:uid="{00000000-0010-0000-0700-000002000000}" name="Longueur" dataDxfId="2"/>
    <tableColumn id="3" xr3:uid="{00000000-0010-0000-0700-000003000000}" name="Masse_x000a_remorquée" dataDxfId="1"/>
    <tableColumn id="4" xr3:uid="{00000000-0010-0000-0700-000004000000}" name="Masse_x000a_freiné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2"/>
  <sheetViews>
    <sheetView showGridLines="0" workbookViewId="0">
      <pane ySplit="2" topLeftCell="A3" activePane="bottomLeft" state="frozen"/>
      <selection pane="bottomLeft" activeCell="B13" sqref="B13"/>
    </sheetView>
  </sheetViews>
  <sheetFormatPr baseColWidth="10" defaultColWidth="11.44140625" defaultRowHeight="50.1" customHeight="1" x14ac:dyDescent="0.3"/>
  <cols>
    <col min="1" max="1" width="6.6640625" style="1" customWidth="1"/>
    <col min="2" max="2" width="26.5546875" style="1" bestFit="1" customWidth="1"/>
    <col min="3" max="3" width="6.6640625" style="1" customWidth="1"/>
    <col min="4" max="4" width="20.109375" style="1" bestFit="1" customWidth="1"/>
    <col min="5" max="5" width="6.6640625" style="1" customWidth="1"/>
    <col min="6" max="16384" width="11.44140625" style="1"/>
  </cols>
  <sheetData>
    <row r="1" spans="2:4" ht="30" customHeight="1" x14ac:dyDescent="0.3"/>
    <row r="2" spans="2:4" ht="50.1" customHeight="1" x14ac:dyDescent="0.3">
      <c r="B2" s="1" t="s">
        <v>30</v>
      </c>
      <c r="D2" s="1" t="s">
        <v>31</v>
      </c>
    </row>
    <row r="3" spans="2:4" ht="50.1" customHeight="1" x14ac:dyDescent="0.3">
      <c r="B3" s="1" t="s">
        <v>92</v>
      </c>
      <c r="D3" s="1" t="s">
        <v>92</v>
      </c>
    </row>
    <row r="4" spans="2:4" ht="50.1" customHeight="1" x14ac:dyDescent="0.3">
      <c r="B4" s="1" t="s">
        <v>91</v>
      </c>
      <c r="D4" s="1" t="s">
        <v>91</v>
      </c>
    </row>
    <row r="5" spans="2:4" ht="50.1" customHeight="1" x14ac:dyDescent="0.3">
      <c r="B5" s="1" t="s">
        <v>93</v>
      </c>
    </row>
    <row r="6" spans="2:4" ht="50.1" customHeight="1" x14ac:dyDescent="0.3">
      <c r="B6" s="1" t="s">
        <v>94</v>
      </c>
    </row>
    <row r="7" spans="2:4" ht="50.1" customHeight="1" x14ac:dyDescent="0.3">
      <c r="B7" s="1" t="s">
        <v>95</v>
      </c>
    </row>
    <row r="8" spans="2:4" ht="50.1" customHeight="1" x14ac:dyDescent="0.3">
      <c r="B8" s="1" t="s">
        <v>96</v>
      </c>
    </row>
    <row r="9" spans="2:4" ht="50.1" customHeight="1" x14ac:dyDescent="0.3">
      <c r="B9" s="1" t="s">
        <v>97</v>
      </c>
    </row>
    <row r="10" spans="2:4" ht="50.1" customHeight="1" x14ac:dyDescent="0.3">
      <c r="B10" s="1" t="s">
        <v>98</v>
      </c>
    </row>
    <row r="11" spans="2:4" ht="50.1" customHeight="1" x14ac:dyDescent="0.3">
      <c r="B11" s="1" t="s">
        <v>99</v>
      </c>
    </row>
    <row r="12" spans="2:4" ht="50.1" customHeight="1" x14ac:dyDescent="0.3">
      <c r="B12" s="1" t="s">
        <v>100</v>
      </c>
    </row>
  </sheetData>
  <sortState xmlns:xlrd2="http://schemas.microsoft.com/office/spreadsheetml/2017/richdata2" ref="D3:D6">
    <sortCondition ref="D3:D6"/>
  </sortState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73"/>
  <sheetViews>
    <sheetView showGridLines="0" workbookViewId="0">
      <pane ySplit="3" topLeftCell="A4" activePane="bottomLeft" state="frozen"/>
      <selection pane="bottomLeft"/>
    </sheetView>
  </sheetViews>
  <sheetFormatPr baseColWidth="10" defaultColWidth="11.44140625" defaultRowHeight="50.1" customHeight="1" x14ac:dyDescent="0.3"/>
  <cols>
    <col min="1" max="1" width="6.6640625" style="1" customWidth="1"/>
    <col min="2" max="2" width="16.44140625" style="1" bestFit="1" customWidth="1"/>
    <col min="3" max="3" width="17.44140625" style="1" bestFit="1" customWidth="1"/>
    <col min="4" max="4" width="19.6640625" style="1" bestFit="1" customWidth="1"/>
    <col min="5" max="5" width="14.88671875" style="1" bestFit="1" customWidth="1"/>
    <col min="6" max="6" width="6.6640625" style="1" customWidth="1"/>
    <col min="7" max="7" width="21.33203125" style="1" bestFit="1" customWidth="1"/>
    <col min="8" max="8" width="6.6640625" style="1" customWidth="1"/>
    <col min="9" max="9" width="21.109375" style="1" bestFit="1" customWidth="1"/>
    <col min="10" max="10" width="6.6640625" style="1" customWidth="1"/>
    <col min="11" max="11" width="13.109375" style="1" bestFit="1" customWidth="1"/>
    <col min="12" max="12" width="21.88671875" style="1" bestFit="1" customWidth="1"/>
    <col min="13" max="13" width="6.6640625" style="1" customWidth="1"/>
    <col min="14" max="14" width="27.44140625" style="1" bestFit="1" customWidth="1"/>
    <col min="15" max="16384" width="11.44140625" style="1"/>
  </cols>
  <sheetData>
    <row r="1" spans="2:14" ht="30" customHeight="1" x14ac:dyDescent="0.3"/>
    <row r="2" spans="2:14" ht="30" customHeight="1" x14ac:dyDescent="0.3">
      <c r="B2" s="1">
        <v>1</v>
      </c>
      <c r="C2" s="1">
        <v>2</v>
      </c>
      <c r="D2" s="1">
        <v>3</v>
      </c>
      <c r="E2" s="1">
        <v>4</v>
      </c>
    </row>
    <row r="3" spans="2:14" ht="60" customHeight="1" x14ac:dyDescent="0.3">
      <c r="B3" s="2" t="s">
        <v>1</v>
      </c>
      <c r="C3" s="1" t="s">
        <v>2</v>
      </c>
      <c r="D3" s="2" t="s">
        <v>3</v>
      </c>
      <c r="E3" s="2" t="s">
        <v>4</v>
      </c>
      <c r="G3" s="2" t="s">
        <v>6</v>
      </c>
      <c r="I3" s="2" t="s">
        <v>9</v>
      </c>
      <c r="K3" s="1" t="s">
        <v>23</v>
      </c>
      <c r="L3" s="1" t="s">
        <v>24</v>
      </c>
      <c r="N3" s="1" t="s">
        <v>24</v>
      </c>
    </row>
    <row r="4" spans="2:14" ht="50.1" customHeight="1" x14ac:dyDescent="0.3">
      <c r="B4" s="1">
        <v>22200</v>
      </c>
      <c r="C4" s="1">
        <v>18</v>
      </c>
      <c r="D4" s="1">
        <v>90</v>
      </c>
      <c r="E4" s="1">
        <v>50</v>
      </c>
      <c r="G4" s="1" t="s">
        <v>7</v>
      </c>
      <c r="I4" s="1" t="s">
        <v>10</v>
      </c>
      <c r="K4" s="1">
        <v>96501</v>
      </c>
      <c r="L4" s="1" t="s">
        <v>25</v>
      </c>
      <c r="N4" s="1" t="s">
        <v>41</v>
      </c>
    </row>
    <row r="5" spans="2:14" ht="50.1" customHeight="1" x14ac:dyDescent="0.3">
      <c r="B5" s="1">
        <v>25500</v>
      </c>
      <c r="C5" s="1">
        <v>16</v>
      </c>
      <c r="D5" s="1">
        <v>80</v>
      </c>
      <c r="E5" s="1">
        <v>50</v>
      </c>
      <c r="G5" s="1" t="s">
        <v>8</v>
      </c>
      <c r="I5" s="1" t="s">
        <v>11</v>
      </c>
      <c r="K5" s="1">
        <v>96505</v>
      </c>
      <c r="L5" s="1" t="s">
        <v>25</v>
      </c>
      <c r="N5" s="1" t="s">
        <v>42</v>
      </c>
    </row>
    <row r="6" spans="2:14" ht="50.1" customHeight="1" x14ac:dyDescent="0.3">
      <c r="B6" s="1">
        <v>26000</v>
      </c>
      <c r="C6" s="1">
        <v>18</v>
      </c>
      <c r="D6" s="1">
        <v>90</v>
      </c>
      <c r="E6" s="1">
        <v>50</v>
      </c>
      <c r="I6" s="1" t="s">
        <v>12</v>
      </c>
      <c r="K6" s="1">
        <v>96507</v>
      </c>
      <c r="L6" s="1" t="s">
        <v>25</v>
      </c>
      <c r="N6" s="1" t="s">
        <v>43</v>
      </c>
    </row>
    <row r="7" spans="2:14" ht="50.1" customHeight="1" x14ac:dyDescent="0.3">
      <c r="B7" s="1">
        <v>27000</v>
      </c>
      <c r="C7" s="1">
        <v>20</v>
      </c>
      <c r="D7" s="1">
        <v>90</v>
      </c>
      <c r="E7" s="1">
        <v>50</v>
      </c>
      <c r="I7" s="1" t="s">
        <v>13</v>
      </c>
      <c r="K7" s="1">
        <v>96509</v>
      </c>
      <c r="L7" s="1" t="s">
        <v>25</v>
      </c>
      <c r="N7" s="1" t="s">
        <v>44</v>
      </c>
    </row>
    <row r="8" spans="2:14" ht="50.1" customHeight="1" x14ac:dyDescent="0.3">
      <c r="B8" s="1">
        <v>36000</v>
      </c>
      <c r="C8" s="1">
        <v>20</v>
      </c>
      <c r="D8" s="1">
        <v>90</v>
      </c>
      <c r="E8" s="1">
        <v>50</v>
      </c>
      <c r="I8" s="1" t="s">
        <v>14</v>
      </c>
      <c r="K8" s="1">
        <v>96511</v>
      </c>
      <c r="L8" s="1" t="s">
        <v>25</v>
      </c>
      <c r="N8" s="1" t="s">
        <v>29</v>
      </c>
    </row>
    <row r="9" spans="2:14" ht="50.1" customHeight="1" x14ac:dyDescent="0.3">
      <c r="B9" s="1">
        <v>37000</v>
      </c>
      <c r="C9" s="1">
        <v>20</v>
      </c>
      <c r="D9" s="1">
        <v>89</v>
      </c>
      <c r="E9" s="1">
        <v>50</v>
      </c>
      <c r="I9" s="1" t="s">
        <v>15</v>
      </c>
      <c r="K9" s="1">
        <v>96515</v>
      </c>
      <c r="L9" s="1" t="s">
        <v>25</v>
      </c>
      <c r="N9" s="1" t="s">
        <v>25</v>
      </c>
    </row>
    <row r="10" spans="2:14" ht="50.1" customHeight="1" x14ac:dyDescent="0.3">
      <c r="B10" s="1" t="s">
        <v>5</v>
      </c>
      <c r="C10" s="1">
        <v>0</v>
      </c>
      <c r="D10" s="1">
        <v>0</v>
      </c>
      <c r="E10" s="1">
        <v>0</v>
      </c>
      <c r="I10" s="1" t="s">
        <v>16</v>
      </c>
      <c r="K10" s="1">
        <v>96519</v>
      </c>
      <c r="L10" s="1" t="s">
        <v>25</v>
      </c>
      <c r="N10" s="1" t="s">
        <v>27</v>
      </c>
    </row>
    <row r="11" spans="2:14" ht="50.1" customHeight="1" x14ac:dyDescent="0.3">
      <c r="I11" s="1" t="s">
        <v>17</v>
      </c>
      <c r="K11" s="1">
        <v>96521</v>
      </c>
      <c r="L11" s="1" t="s">
        <v>25</v>
      </c>
      <c r="N11" s="1" t="s">
        <v>26</v>
      </c>
    </row>
    <row r="12" spans="2:14" ht="50.1" customHeight="1" x14ac:dyDescent="0.3">
      <c r="I12" s="1" t="s">
        <v>18</v>
      </c>
      <c r="K12" s="1">
        <v>96523</v>
      </c>
      <c r="L12" s="1" t="s">
        <v>25</v>
      </c>
      <c r="N12" s="1" t="s">
        <v>45</v>
      </c>
    </row>
    <row r="13" spans="2:14" ht="50.1" customHeight="1" x14ac:dyDescent="0.3">
      <c r="I13" s="1" t="s">
        <v>19</v>
      </c>
      <c r="K13" s="1">
        <v>96531</v>
      </c>
      <c r="L13" s="1" t="s">
        <v>25</v>
      </c>
      <c r="N13" s="1" t="s">
        <v>47</v>
      </c>
    </row>
    <row r="14" spans="2:14" ht="50.1" customHeight="1" x14ac:dyDescent="0.3">
      <c r="I14" s="1" t="s">
        <v>20</v>
      </c>
      <c r="K14" s="1">
        <v>96550</v>
      </c>
      <c r="L14" s="1" t="s">
        <v>26</v>
      </c>
      <c r="N14" s="1" t="s">
        <v>46</v>
      </c>
    </row>
    <row r="15" spans="2:14" ht="50.1" customHeight="1" x14ac:dyDescent="0.3">
      <c r="I15" s="1" t="s">
        <v>21</v>
      </c>
      <c r="K15" s="1">
        <v>96552</v>
      </c>
      <c r="L15" s="1" t="s">
        <v>26</v>
      </c>
      <c r="N15" s="1" t="s">
        <v>28</v>
      </c>
    </row>
    <row r="16" spans="2:14" ht="50.1" customHeight="1" x14ac:dyDescent="0.3">
      <c r="I16" s="1" t="s">
        <v>22</v>
      </c>
      <c r="K16" s="1">
        <v>96554</v>
      </c>
      <c r="L16" s="1" t="s">
        <v>26</v>
      </c>
    </row>
    <row r="17" spans="11:12" ht="50.1" customHeight="1" x14ac:dyDescent="0.3">
      <c r="K17" s="1">
        <v>96558</v>
      </c>
      <c r="L17" s="1" t="s">
        <v>26</v>
      </c>
    </row>
    <row r="18" spans="11:12" ht="50.1" customHeight="1" x14ac:dyDescent="0.3">
      <c r="K18" s="1">
        <v>96562</v>
      </c>
      <c r="L18" s="1" t="s">
        <v>26</v>
      </c>
    </row>
    <row r="19" spans="11:12" ht="50.1" customHeight="1" x14ac:dyDescent="0.3">
      <c r="K19" s="1">
        <v>96564</v>
      </c>
      <c r="L19" s="1" t="s">
        <v>26</v>
      </c>
    </row>
    <row r="20" spans="11:12" ht="50.1" customHeight="1" x14ac:dyDescent="0.3">
      <c r="K20" s="1">
        <v>96566</v>
      </c>
      <c r="L20" s="1" t="s">
        <v>26</v>
      </c>
    </row>
    <row r="21" spans="11:12" ht="50.1" customHeight="1" x14ac:dyDescent="0.3">
      <c r="K21" s="1">
        <v>96570</v>
      </c>
      <c r="L21" s="1" t="s">
        <v>26</v>
      </c>
    </row>
    <row r="22" spans="11:12" ht="50.1" customHeight="1" x14ac:dyDescent="0.3">
      <c r="K22" s="1">
        <v>96574</v>
      </c>
      <c r="L22" s="1" t="s">
        <v>26</v>
      </c>
    </row>
    <row r="23" spans="11:12" ht="50.1" customHeight="1" x14ac:dyDescent="0.3">
      <c r="K23" s="1">
        <v>96578</v>
      </c>
      <c r="L23" s="1" t="s">
        <v>26</v>
      </c>
    </row>
    <row r="24" spans="11:12" ht="50.1" customHeight="1" x14ac:dyDescent="0.3">
      <c r="K24" s="1">
        <v>96601</v>
      </c>
      <c r="L24" s="1" t="s">
        <v>25</v>
      </c>
    </row>
    <row r="25" spans="11:12" ht="50.1" customHeight="1" x14ac:dyDescent="0.3">
      <c r="K25" s="1">
        <v>96605</v>
      </c>
      <c r="L25" s="1" t="s">
        <v>25</v>
      </c>
    </row>
    <row r="26" spans="11:12" ht="50.1" customHeight="1" x14ac:dyDescent="0.3">
      <c r="K26" s="1">
        <v>96609</v>
      </c>
      <c r="L26" s="1" t="s">
        <v>25</v>
      </c>
    </row>
    <row r="27" spans="11:12" ht="50.1" customHeight="1" x14ac:dyDescent="0.3">
      <c r="K27" s="1">
        <v>96613</v>
      </c>
      <c r="L27" s="1" t="s">
        <v>25</v>
      </c>
    </row>
    <row r="28" spans="11:12" ht="50.1" customHeight="1" x14ac:dyDescent="0.3">
      <c r="K28" s="1">
        <v>96615</v>
      </c>
      <c r="L28" s="1" t="s">
        <v>25</v>
      </c>
    </row>
    <row r="29" spans="11:12" ht="50.1" customHeight="1" x14ac:dyDescent="0.3">
      <c r="K29" s="1">
        <v>96617</v>
      </c>
    </row>
    <row r="30" spans="11:12" ht="50.1" customHeight="1" x14ac:dyDescent="0.3">
      <c r="K30" s="1">
        <v>96634</v>
      </c>
    </row>
    <row r="31" spans="11:12" ht="50.1" customHeight="1" x14ac:dyDescent="0.3">
      <c r="K31" s="1">
        <v>96638</v>
      </c>
      <c r="L31" s="1" t="s">
        <v>27</v>
      </c>
    </row>
    <row r="32" spans="11:12" ht="50.1" customHeight="1" x14ac:dyDescent="0.3">
      <c r="K32" s="1">
        <v>96646</v>
      </c>
      <c r="L32" s="1" t="s">
        <v>28</v>
      </c>
    </row>
    <row r="33" spans="11:11" ht="50.1" customHeight="1" x14ac:dyDescent="0.3">
      <c r="K33" s="1">
        <v>96648</v>
      </c>
    </row>
    <row r="34" spans="11:11" ht="50.1" customHeight="1" x14ac:dyDescent="0.3">
      <c r="K34" s="1">
        <v>96714</v>
      </c>
    </row>
    <row r="35" spans="11:11" ht="50.1" customHeight="1" x14ac:dyDescent="0.3">
      <c r="K35" s="1">
        <v>96720</v>
      </c>
    </row>
    <row r="36" spans="11:11" ht="50.1" customHeight="1" x14ac:dyDescent="0.3">
      <c r="K36" s="1">
        <v>96721</v>
      </c>
    </row>
    <row r="37" spans="11:11" ht="50.1" customHeight="1" x14ac:dyDescent="0.3">
      <c r="K37" s="1">
        <v>96723</v>
      </c>
    </row>
    <row r="38" spans="11:11" ht="50.1" customHeight="1" x14ac:dyDescent="0.3">
      <c r="K38" s="1">
        <v>96727</v>
      </c>
    </row>
    <row r="39" spans="11:11" ht="50.1" customHeight="1" x14ac:dyDescent="0.3">
      <c r="K39" s="1">
        <v>96742</v>
      </c>
    </row>
    <row r="40" spans="11:11" ht="50.1" customHeight="1" x14ac:dyDescent="0.3">
      <c r="K40" s="1">
        <v>96749</v>
      </c>
    </row>
    <row r="41" spans="11:11" ht="50.1" customHeight="1" x14ac:dyDescent="0.3">
      <c r="K41" s="1">
        <v>96752</v>
      </c>
    </row>
    <row r="42" spans="11:11" ht="50.1" customHeight="1" x14ac:dyDescent="0.3">
      <c r="K42" s="1">
        <v>96754</v>
      </c>
    </row>
    <row r="43" spans="11:11" ht="50.1" customHeight="1" x14ac:dyDescent="0.3">
      <c r="K43" s="1">
        <v>96755</v>
      </c>
    </row>
    <row r="44" spans="11:11" ht="50.1" customHeight="1" x14ac:dyDescent="0.3">
      <c r="K44" s="1">
        <v>96756</v>
      </c>
    </row>
    <row r="45" spans="11:11" ht="50.1" customHeight="1" x14ac:dyDescent="0.3">
      <c r="K45" s="1">
        <v>96758</v>
      </c>
    </row>
    <row r="46" spans="11:11" ht="50.1" customHeight="1" x14ac:dyDescent="0.3">
      <c r="K46" s="1">
        <v>96759</v>
      </c>
    </row>
    <row r="47" spans="11:11" ht="50.1" customHeight="1" x14ac:dyDescent="0.3">
      <c r="K47" s="1">
        <v>96760</v>
      </c>
    </row>
    <row r="48" spans="11:11" ht="50.1" customHeight="1" x14ac:dyDescent="0.3">
      <c r="K48" s="1">
        <v>96761</v>
      </c>
    </row>
    <row r="49" spans="11:12" ht="50.1" customHeight="1" x14ac:dyDescent="0.3">
      <c r="K49" s="1">
        <v>96762</v>
      </c>
    </row>
    <row r="50" spans="11:12" ht="50.1" customHeight="1" x14ac:dyDescent="0.3">
      <c r="K50" s="1">
        <v>96763</v>
      </c>
    </row>
    <row r="51" spans="11:12" ht="50.1" customHeight="1" x14ac:dyDescent="0.3">
      <c r="K51" s="1">
        <v>96765</v>
      </c>
    </row>
    <row r="52" spans="11:12" ht="50.1" customHeight="1" x14ac:dyDescent="0.3">
      <c r="K52" s="1">
        <v>884505</v>
      </c>
    </row>
    <row r="53" spans="11:12" ht="50.1" customHeight="1" x14ac:dyDescent="0.3">
      <c r="K53" s="1">
        <v>884509</v>
      </c>
    </row>
    <row r="54" spans="11:12" ht="50.1" customHeight="1" x14ac:dyDescent="0.3">
      <c r="K54" s="1">
        <v>884517</v>
      </c>
    </row>
    <row r="55" spans="11:12" ht="50.1" customHeight="1" x14ac:dyDescent="0.3">
      <c r="K55" s="1">
        <v>884521</v>
      </c>
    </row>
    <row r="56" spans="11:12" ht="50.1" customHeight="1" x14ac:dyDescent="0.3">
      <c r="K56" s="1">
        <v>884525</v>
      </c>
    </row>
    <row r="57" spans="11:12" ht="50.1" customHeight="1" x14ac:dyDescent="0.3">
      <c r="K57" s="1">
        <v>884531</v>
      </c>
    </row>
    <row r="58" spans="11:12" ht="50.1" customHeight="1" x14ac:dyDescent="0.3">
      <c r="K58" s="1">
        <v>884539</v>
      </c>
      <c r="L58" s="1" t="s">
        <v>29</v>
      </c>
    </row>
    <row r="59" spans="11:12" ht="50.1" customHeight="1" x14ac:dyDescent="0.3">
      <c r="K59" s="1">
        <v>884543</v>
      </c>
      <c r="L59" s="1" t="s">
        <v>29</v>
      </c>
    </row>
    <row r="68" spans="11:11" ht="50.1" customHeight="1" x14ac:dyDescent="0.3">
      <c r="K68" s="1">
        <v>884605</v>
      </c>
    </row>
    <row r="69" spans="11:11" ht="50.1" customHeight="1" x14ac:dyDescent="0.3">
      <c r="K69" s="1">
        <v>884609</v>
      </c>
    </row>
    <row r="70" spans="11:11" ht="50.1" customHeight="1" x14ac:dyDescent="0.3">
      <c r="K70" s="1">
        <v>884613</v>
      </c>
    </row>
    <row r="71" spans="11:11" ht="50.1" customHeight="1" x14ac:dyDescent="0.3">
      <c r="K71" s="1">
        <v>884625</v>
      </c>
    </row>
    <row r="72" spans="11:11" ht="50.1" customHeight="1" x14ac:dyDescent="0.3">
      <c r="K72" s="1">
        <v>884629</v>
      </c>
    </row>
    <row r="73" spans="11:11" ht="50.1" customHeight="1" x14ac:dyDescent="0.3">
      <c r="K73" s="1">
        <v>884633</v>
      </c>
    </row>
  </sheetData>
  <sortState xmlns:xlrd2="http://schemas.microsoft.com/office/spreadsheetml/2017/richdata2" ref="N4:N15">
    <sortCondition ref="N4:N15"/>
  </sortState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11"/>
  <sheetViews>
    <sheetView showGridLines="0" workbookViewId="0">
      <pane ySplit="3" topLeftCell="A4" activePane="bottomLeft" state="frozen"/>
      <selection pane="bottomLeft"/>
    </sheetView>
  </sheetViews>
  <sheetFormatPr baseColWidth="10" defaultColWidth="11.44140625" defaultRowHeight="50.1" customHeight="1" x14ac:dyDescent="0.3"/>
  <cols>
    <col min="1" max="1" width="6.6640625" style="1" customWidth="1"/>
    <col min="2" max="2" width="23.44140625" style="1" bestFit="1" customWidth="1"/>
    <col min="3" max="3" width="17.44140625" style="1" bestFit="1" customWidth="1"/>
    <col min="4" max="4" width="19.6640625" style="1" bestFit="1" customWidth="1"/>
    <col min="5" max="5" width="14.88671875" style="1" bestFit="1" customWidth="1"/>
    <col min="6" max="6" width="6.6640625" style="1" customWidth="1"/>
    <col min="7" max="16384" width="11.44140625" style="1"/>
  </cols>
  <sheetData>
    <row r="1" spans="2:5" ht="30" customHeight="1" x14ac:dyDescent="0.3"/>
    <row r="2" spans="2:5" ht="30" customHeight="1" x14ac:dyDescent="0.3">
      <c r="B2" s="1">
        <v>1</v>
      </c>
      <c r="C2" s="1">
        <v>2</v>
      </c>
      <c r="D2" s="1">
        <v>3</v>
      </c>
      <c r="E2" s="1">
        <v>4</v>
      </c>
    </row>
    <row r="3" spans="2:5" ht="50.1" customHeight="1" x14ac:dyDescent="0.3">
      <c r="B3" s="2" t="s">
        <v>40</v>
      </c>
      <c r="C3" s="1" t="s">
        <v>2</v>
      </c>
      <c r="D3" s="2" t="s">
        <v>3</v>
      </c>
      <c r="E3" s="2" t="s">
        <v>4</v>
      </c>
    </row>
    <row r="4" spans="2:5" ht="50.1" customHeight="1" x14ac:dyDescent="0.3">
      <c r="B4" s="1" t="s">
        <v>32</v>
      </c>
      <c r="C4" s="1">
        <v>26</v>
      </c>
      <c r="D4" s="1">
        <v>48</v>
      </c>
      <c r="E4" s="1">
        <v>64</v>
      </c>
    </row>
    <row r="5" spans="2:5" ht="50.1" customHeight="1" x14ac:dyDescent="0.3">
      <c r="B5" s="1" t="s">
        <v>33</v>
      </c>
      <c r="C5" s="1">
        <v>26</v>
      </c>
      <c r="D5" s="1">
        <v>48</v>
      </c>
      <c r="E5" s="1">
        <v>64</v>
      </c>
    </row>
    <row r="6" spans="2:5" ht="50.1" customHeight="1" x14ac:dyDescent="0.3">
      <c r="B6" s="1" t="s">
        <v>34</v>
      </c>
      <c r="C6" s="1">
        <v>26</v>
      </c>
      <c r="D6" s="1">
        <v>48</v>
      </c>
      <c r="E6" s="1">
        <v>64</v>
      </c>
    </row>
    <row r="7" spans="2:5" ht="50.1" customHeight="1" x14ac:dyDescent="0.3">
      <c r="B7" s="1" t="s">
        <v>35</v>
      </c>
      <c r="C7" s="1">
        <v>26</v>
      </c>
      <c r="D7" s="1">
        <v>48</v>
      </c>
      <c r="E7" s="1">
        <v>64</v>
      </c>
    </row>
    <row r="8" spans="2:5" ht="50.1" customHeight="1" x14ac:dyDescent="0.3">
      <c r="B8" s="1" t="s">
        <v>36</v>
      </c>
      <c r="C8" s="1">
        <v>26</v>
      </c>
      <c r="D8" s="1">
        <v>48</v>
      </c>
      <c r="E8" s="1">
        <v>64</v>
      </c>
    </row>
    <row r="9" spans="2:5" ht="50.1" customHeight="1" x14ac:dyDescent="0.3">
      <c r="B9" s="1" t="s">
        <v>37</v>
      </c>
      <c r="C9" s="1">
        <v>26</v>
      </c>
      <c r="D9" s="1">
        <v>48</v>
      </c>
      <c r="E9" s="1">
        <v>64</v>
      </c>
    </row>
    <row r="10" spans="2:5" ht="50.1" customHeight="1" x14ac:dyDescent="0.3">
      <c r="B10" s="1" t="s">
        <v>38</v>
      </c>
      <c r="C10" s="1">
        <v>26</v>
      </c>
      <c r="D10" s="1">
        <v>48</v>
      </c>
      <c r="E10" s="1">
        <v>64</v>
      </c>
    </row>
    <row r="11" spans="2:5" ht="50.1" customHeight="1" x14ac:dyDescent="0.3">
      <c r="B11" s="1" t="s">
        <v>39</v>
      </c>
      <c r="C11" s="1">
        <v>26</v>
      </c>
      <c r="D11" s="1">
        <v>48</v>
      </c>
      <c r="E11" s="1">
        <v>64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18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11.44140625" defaultRowHeight="60" customHeight="1" x14ac:dyDescent="0.3"/>
  <cols>
    <col min="1" max="1" width="6.6640625" style="1" customWidth="1"/>
    <col min="2" max="2" width="12.6640625" style="1" customWidth="1"/>
    <col min="3" max="3" width="28.6640625" style="1" bestFit="1" customWidth="1"/>
    <col min="4" max="4" width="24.88671875" style="1" bestFit="1" customWidth="1"/>
    <col min="5" max="5" width="20.6640625" style="1" customWidth="1"/>
    <col min="6" max="6" width="20.6640625" style="3" customWidth="1"/>
    <col min="7" max="8" width="20.6640625" style="4" customWidth="1"/>
    <col min="9" max="9" width="6.6640625" style="1" customWidth="1"/>
    <col min="10" max="16384" width="11.44140625" style="1"/>
  </cols>
  <sheetData>
    <row r="1" spans="2:8" ht="30" customHeight="1" x14ac:dyDescent="0.3">
      <c r="F1" s="1"/>
      <c r="G1" s="1"/>
      <c r="H1" s="1"/>
    </row>
    <row r="2" spans="2:8" ht="60" customHeight="1" thickBot="1" x14ac:dyDescent="0.35">
      <c r="B2" s="57" t="s">
        <v>63</v>
      </c>
      <c r="C2" s="58"/>
      <c r="D2" s="31" t="s">
        <v>64</v>
      </c>
      <c r="E2" s="31" t="s">
        <v>65</v>
      </c>
      <c r="F2" s="31" t="s">
        <v>2</v>
      </c>
      <c r="G2" s="32" t="s">
        <v>3</v>
      </c>
      <c r="H2" s="32" t="s">
        <v>4</v>
      </c>
    </row>
    <row r="3" spans="2:8" ht="60" customHeight="1" thickTop="1" x14ac:dyDescent="0.3">
      <c r="B3" s="30" t="s">
        <v>62</v>
      </c>
      <c r="C3" s="33" t="s">
        <v>48</v>
      </c>
      <c r="D3" s="34">
        <v>22200</v>
      </c>
      <c r="E3" s="34">
        <f>IF($D3="","",IF($D3="-",0,1))</f>
        <v>1</v>
      </c>
      <c r="F3" s="35">
        <f>IF($D3="","",VLOOKUP($D3,TABLEAU_MACHINE,2,0))</f>
        <v>18</v>
      </c>
      <c r="G3" s="36">
        <f>IF($D3="","",VLOOKUP($D3,TABLEAU_MACHINE,3,0))</f>
        <v>90</v>
      </c>
      <c r="H3" s="37">
        <f>IF($D3="","",VLOOKUP($D3,TABLEAU_MACHINE,4,0))</f>
        <v>50</v>
      </c>
    </row>
    <row r="4" spans="2:8" ht="60" customHeight="1" x14ac:dyDescent="0.3">
      <c r="B4" s="56"/>
      <c r="C4" s="38" t="s">
        <v>49</v>
      </c>
      <c r="D4" s="5" t="s">
        <v>5</v>
      </c>
      <c r="E4" s="5">
        <f t="shared" ref="E4:E5" si="0">IF($D4="","",IF($D4="-",0,1))</f>
        <v>0</v>
      </c>
      <c r="F4" s="6">
        <f>IF($D4="","",VLOOKUP($D4,TABLEAU_MACHINE,2,0))</f>
        <v>0</v>
      </c>
      <c r="G4" s="7">
        <f>IF($D4="","",VLOOKUP($D4,TABLEAU_MACHINE,3,0))</f>
        <v>0</v>
      </c>
      <c r="H4" s="39">
        <f>IF($D4="","",VLOOKUP($D4,TABLEAU_MACHINE,4,0))</f>
        <v>0</v>
      </c>
    </row>
    <row r="5" spans="2:8" ht="60" customHeight="1" thickBot="1" x14ac:dyDescent="0.35">
      <c r="B5" s="56"/>
      <c r="C5" s="40" t="s">
        <v>50</v>
      </c>
      <c r="D5" s="41" t="s">
        <v>5</v>
      </c>
      <c r="E5" s="41">
        <f t="shared" si="0"/>
        <v>0</v>
      </c>
      <c r="F5" s="42">
        <f>IF($D5="","",VLOOKUP($D5,TABLEAU_MACHINE,2,0))</f>
        <v>0</v>
      </c>
      <c r="G5" s="43">
        <f>IF($D5="","",VLOOKUP($D5,TABLEAU_MACHINE,3,0))</f>
        <v>0</v>
      </c>
      <c r="H5" s="44">
        <f>IF($D5="","",VLOOKUP($D5,TABLEAU_MACHINE,4,0))</f>
        <v>0</v>
      </c>
    </row>
    <row r="6" spans="2:8" ht="60" customHeight="1" thickTop="1" x14ac:dyDescent="0.3">
      <c r="B6" s="56"/>
      <c r="C6" s="46" t="s">
        <v>51</v>
      </c>
      <c r="D6" s="22" t="s">
        <v>32</v>
      </c>
      <c r="E6" s="22">
        <f t="shared" ref="E6:E15" si="1">IF($D6="","",1)</f>
        <v>1</v>
      </c>
      <c r="F6" s="23">
        <f t="shared" ref="F6:F15" si="2">IF($D6="","",VLOOKUP($D6,TABLEAU_VOITURE,2,0))</f>
        <v>26</v>
      </c>
      <c r="G6" s="24">
        <f t="shared" ref="G6:G15" si="3">IF($D6="","",VLOOKUP($D6,TABLEAU_VOITURE,3,0))</f>
        <v>48</v>
      </c>
      <c r="H6" s="25">
        <f t="shared" ref="H6:H15" si="4">IF($D6="","",VLOOKUP($D6,TABLEAU_VOITURE,4,0))</f>
        <v>64</v>
      </c>
    </row>
    <row r="7" spans="2:8" ht="60" customHeight="1" x14ac:dyDescent="0.3">
      <c r="B7" s="56"/>
      <c r="C7" s="47" t="s">
        <v>52</v>
      </c>
      <c r="D7" s="19" t="s">
        <v>33</v>
      </c>
      <c r="E7" s="19">
        <f t="shared" si="1"/>
        <v>1</v>
      </c>
      <c r="F7" s="20">
        <f t="shared" si="2"/>
        <v>26</v>
      </c>
      <c r="G7" s="21">
        <f t="shared" si="3"/>
        <v>48</v>
      </c>
      <c r="H7" s="48">
        <f t="shared" si="4"/>
        <v>64</v>
      </c>
    </row>
    <row r="8" spans="2:8" ht="60" customHeight="1" x14ac:dyDescent="0.3">
      <c r="B8" s="56"/>
      <c r="C8" s="38" t="s">
        <v>53</v>
      </c>
      <c r="D8" s="5" t="s">
        <v>34</v>
      </c>
      <c r="E8" s="5">
        <f t="shared" si="1"/>
        <v>1</v>
      </c>
      <c r="F8" s="6">
        <f t="shared" si="2"/>
        <v>26</v>
      </c>
      <c r="G8" s="7">
        <f t="shared" si="3"/>
        <v>48</v>
      </c>
      <c r="H8" s="39">
        <f t="shared" si="4"/>
        <v>64</v>
      </c>
    </row>
    <row r="9" spans="2:8" ht="60" customHeight="1" x14ac:dyDescent="0.3">
      <c r="B9" s="56"/>
      <c r="C9" s="47" t="s">
        <v>54</v>
      </c>
      <c r="D9" s="19" t="s">
        <v>35</v>
      </c>
      <c r="E9" s="19">
        <f t="shared" si="1"/>
        <v>1</v>
      </c>
      <c r="F9" s="20">
        <f t="shared" si="2"/>
        <v>26</v>
      </c>
      <c r="G9" s="21">
        <f t="shared" si="3"/>
        <v>48</v>
      </c>
      <c r="H9" s="48">
        <f t="shared" si="4"/>
        <v>64</v>
      </c>
    </row>
    <row r="10" spans="2:8" ht="60" customHeight="1" x14ac:dyDescent="0.3">
      <c r="B10" s="56"/>
      <c r="C10" s="38" t="s">
        <v>55</v>
      </c>
      <c r="D10" s="5" t="s">
        <v>36</v>
      </c>
      <c r="E10" s="5">
        <f t="shared" si="1"/>
        <v>1</v>
      </c>
      <c r="F10" s="6">
        <f t="shared" si="2"/>
        <v>26</v>
      </c>
      <c r="G10" s="7">
        <f t="shared" si="3"/>
        <v>48</v>
      </c>
      <c r="H10" s="39">
        <f t="shared" si="4"/>
        <v>64</v>
      </c>
    </row>
    <row r="11" spans="2:8" ht="60" customHeight="1" x14ac:dyDescent="0.3">
      <c r="B11" s="56"/>
      <c r="C11" s="47" t="s">
        <v>56</v>
      </c>
      <c r="D11" s="19" t="s">
        <v>37</v>
      </c>
      <c r="E11" s="19">
        <f t="shared" si="1"/>
        <v>1</v>
      </c>
      <c r="F11" s="20">
        <f t="shared" si="2"/>
        <v>26</v>
      </c>
      <c r="G11" s="21">
        <f t="shared" si="3"/>
        <v>48</v>
      </c>
      <c r="H11" s="48">
        <f t="shared" si="4"/>
        <v>64</v>
      </c>
    </row>
    <row r="12" spans="2:8" ht="60" customHeight="1" x14ac:dyDescent="0.3">
      <c r="B12" s="56"/>
      <c r="C12" s="38" t="s">
        <v>57</v>
      </c>
      <c r="D12" s="5" t="s">
        <v>38</v>
      </c>
      <c r="E12" s="5">
        <f t="shared" si="1"/>
        <v>1</v>
      </c>
      <c r="F12" s="6">
        <f t="shared" si="2"/>
        <v>26</v>
      </c>
      <c r="G12" s="7">
        <f t="shared" si="3"/>
        <v>48</v>
      </c>
      <c r="H12" s="39">
        <f t="shared" si="4"/>
        <v>64</v>
      </c>
    </row>
    <row r="13" spans="2:8" ht="60" customHeight="1" x14ac:dyDescent="0.3">
      <c r="B13" s="56"/>
      <c r="C13" s="47" t="s">
        <v>58</v>
      </c>
      <c r="D13" s="19" t="s">
        <v>39</v>
      </c>
      <c r="E13" s="19">
        <f t="shared" si="1"/>
        <v>1</v>
      </c>
      <c r="F13" s="20">
        <f t="shared" si="2"/>
        <v>26</v>
      </c>
      <c r="G13" s="21">
        <f t="shared" si="3"/>
        <v>48</v>
      </c>
      <c r="H13" s="48">
        <f t="shared" si="4"/>
        <v>64</v>
      </c>
    </row>
    <row r="14" spans="2:8" ht="60" customHeight="1" x14ac:dyDescent="0.3">
      <c r="B14" s="56"/>
      <c r="C14" s="38" t="s">
        <v>59</v>
      </c>
      <c r="D14" s="5"/>
      <c r="E14" s="5" t="str">
        <f t="shared" si="1"/>
        <v/>
      </c>
      <c r="F14" s="6" t="str">
        <f t="shared" si="2"/>
        <v/>
      </c>
      <c r="G14" s="7" t="str">
        <f t="shared" si="3"/>
        <v/>
      </c>
      <c r="H14" s="39" t="str">
        <f t="shared" si="4"/>
        <v/>
      </c>
    </row>
    <row r="15" spans="2:8" ht="60" customHeight="1" thickBot="1" x14ac:dyDescent="0.35">
      <c r="B15" s="45" t="s">
        <v>61</v>
      </c>
      <c r="C15" s="40" t="s">
        <v>60</v>
      </c>
      <c r="D15" s="41"/>
      <c r="E15" s="41" t="str">
        <f t="shared" si="1"/>
        <v/>
      </c>
      <c r="F15" s="42" t="str">
        <f t="shared" si="2"/>
        <v/>
      </c>
      <c r="G15" s="43" t="str">
        <f t="shared" si="3"/>
        <v/>
      </c>
      <c r="H15" s="44" t="str">
        <f t="shared" si="4"/>
        <v/>
      </c>
    </row>
    <row r="16" spans="2:8" ht="60" customHeight="1" thickTop="1" x14ac:dyDescent="0.3">
      <c r="B16" s="59" t="s">
        <v>66</v>
      </c>
      <c r="C16" s="60"/>
      <c r="D16" s="60"/>
      <c r="E16" s="22">
        <f>IF(SUM(VEHICULE)&gt;0,SUM(VEHICULE),"")</f>
        <v>8</v>
      </c>
      <c r="F16" s="23">
        <f>IF(SUM(LONGUEUR)&gt;0,SUM(LONGUEUR),"")</f>
        <v>208</v>
      </c>
      <c r="G16" s="24">
        <f>IF(SUM(MASSE_REMORQUEE)&gt;0,SUM(MASSE_REMORQUEE),"")</f>
        <v>384</v>
      </c>
      <c r="H16" s="25">
        <f>IF(SUM(MASSE_FREINEE)&gt;0,SUM(MASSE_FREINEE),"")</f>
        <v>512</v>
      </c>
    </row>
    <row r="17" spans="2:8" ht="60" customHeight="1" thickBot="1" x14ac:dyDescent="0.35">
      <c r="B17" s="61" t="s">
        <v>67</v>
      </c>
      <c r="C17" s="62"/>
      <c r="D17" s="62"/>
      <c r="E17" s="26">
        <f>SUM($E$3+$E$4+$E$5+$E$16)</f>
        <v>9</v>
      </c>
      <c r="F17" s="27">
        <f>SUM($F$3+$F$4+$F$5+$F$16)</f>
        <v>226</v>
      </c>
      <c r="G17" s="28">
        <f>SUM($G$3+$G$4+$G$5+$G$16)</f>
        <v>474</v>
      </c>
      <c r="H17" s="29">
        <f>SUM($H$3+$H$4+$H$5+$H$16)</f>
        <v>562</v>
      </c>
    </row>
    <row r="18" spans="2:8" ht="60" customHeight="1" thickTop="1" x14ac:dyDescent="0.3"/>
  </sheetData>
  <mergeCells count="4">
    <mergeCell ref="B4:B14"/>
    <mergeCell ref="B2:C2"/>
    <mergeCell ref="B16:D16"/>
    <mergeCell ref="B17:D17"/>
  </mergeCells>
  <dataValidations count="2">
    <dataValidation type="list" allowBlank="1" sqref="D3:D5" xr:uid="{00000000-0002-0000-0300-000000000000}">
      <formula1>MACHINE</formula1>
    </dataValidation>
    <dataValidation type="list" allowBlank="1" sqref="D6:D15" xr:uid="{00000000-0002-0000-0300-000001000000}">
      <formula1>VOITURE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M163"/>
  <sheetViews>
    <sheetView showGridLines="0" tabSelected="1" zoomScaleNormal="100" workbookViewId="0">
      <pane ySplit="1" topLeftCell="A23" activePane="bottomLeft" state="frozen"/>
      <selection pane="bottomLeft" activeCell="G29" sqref="G29"/>
    </sheetView>
  </sheetViews>
  <sheetFormatPr baseColWidth="10" defaultColWidth="11.44140625" defaultRowHeight="30" customHeight="1" x14ac:dyDescent="0.3"/>
  <cols>
    <col min="1" max="1" width="6.6640625" style="8" customWidth="1"/>
    <col min="2" max="3" width="5.6640625" style="8" customWidth="1"/>
    <col min="4" max="4" width="10.6640625" style="8" customWidth="1"/>
    <col min="5" max="9" width="17.6640625" style="8" customWidth="1"/>
    <col min="10" max="11" width="6.6640625" style="8" customWidth="1"/>
    <col min="12" max="13" width="18.6640625" style="8" customWidth="1"/>
    <col min="14" max="16384" width="11.44140625" style="8"/>
  </cols>
  <sheetData>
    <row r="1" spans="2:13" ht="50.1" customHeight="1" x14ac:dyDescent="0.3">
      <c r="B1" s="80" t="s">
        <v>82</v>
      </c>
      <c r="C1" s="80"/>
      <c r="D1" s="80"/>
      <c r="E1" s="80"/>
      <c r="F1" s="80"/>
      <c r="G1" s="80"/>
      <c r="H1" s="80"/>
      <c r="I1" s="80"/>
      <c r="L1" s="54" t="s">
        <v>89</v>
      </c>
      <c r="M1" s="53" t="s">
        <v>90</v>
      </c>
    </row>
    <row r="2" spans="2:13" ht="30" customHeight="1" x14ac:dyDescent="0.3">
      <c r="L2" s="55">
        <v>40</v>
      </c>
      <c r="M2" s="52">
        <v>45</v>
      </c>
    </row>
    <row r="3" spans="2:13" ht="30" customHeight="1" x14ac:dyDescent="0.3">
      <c r="B3" s="82" t="s">
        <v>86</v>
      </c>
      <c r="C3" s="81"/>
      <c r="D3" s="81"/>
      <c r="E3" s="81" t="s">
        <v>83</v>
      </c>
      <c r="F3" s="81" t="s">
        <v>84</v>
      </c>
      <c r="G3" s="81" t="s">
        <v>24</v>
      </c>
      <c r="H3" s="81"/>
      <c r="I3" s="82" t="s">
        <v>85</v>
      </c>
      <c r="L3" s="55">
        <v>50</v>
      </c>
      <c r="M3" s="52">
        <v>56</v>
      </c>
    </row>
    <row r="4" spans="2:13" ht="30" customHeight="1" x14ac:dyDescent="0.3">
      <c r="B4" s="81"/>
      <c r="C4" s="81"/>
      <c r="D4" s="81"/>
      <c r="E4" s="81"/>
      <c r="F4" s="81"/>
      <c r="G4" s="81"/>
      <c r="H4" s="81"/>
      <c r="I4" s="81"/>
      <c r="L4" s="55">
        <v>60</v>
      </c>
      <c r="M4" s="52">
        <v>67</v>
      </c>
    </row>
    <row r="5" spans="2:13" ht="30" customHeight="1" x14ac:dyDescent="0.3">
      <c r="B5" s="76" t="s">
        <v>10</v>
      </c>
      <c r="C5" s="76"/>
      <c r="D5" s="76"/>
      <c r="E5" s="49">
        <v>96501</v>
      </c>
      <c r="F5" s="13">
        <f ca="1">IF($E$5="","",TODAY())</f>
        <v>45015</v>
      </c>
      <c r="G5" s="77" t="str">
        <f>IF($E$5="","",VLOOKUP($E$5,TABLEAU_TRAIN,2,0))</f>
        <v>GENEVE</v>
      </c>
      <c r="H5" s="78"/>
      <c r="I5" s="49" t="s">
        <v>7</v>
      </c>
      <c r="L5" s="55">
        <v>70</v>
      </c>
      <c r="M5" s="52">
        <v>78</v>
      </c>
    </row>
    <row r="6" spans="2:13" ht="30" customHeight="1" x14ac:dyDescent="0.3">
      <c r="L6" s="55">
        <v>80</v>
      </c>
      <c r="M6" s="52">
        <v>90</v>
      </c>
    </row>
    <row r="7" spans="2:13" ht="30" customHeight="1" x14ac:dyDescent="0.3">
      <c r="B7" s="88" t="s">
        <v>81</v>
      </c>
      <c r="C7" s="89"/>
      <c r="D7" s="89"/>
      <c r="E7" s="89"/>
      <c r="F7" s="89"/>
      <c r="G7" s="89"/>
      <c r="H7" s="89"/>
      <c r="I7" s="90"/>
      <c r="L7" s="55">
        <v>90</v>
      </c>
      <c r="M7" s="52">
        <v>101</v>
      </c>
    </row>
    <row r="8" spans="2:13" ht="30" customHeight="1" x14ac:dyDescent="0.3">
      <c r="B8" s="91"/>
      <c r="C8" s="92"/>
      <c r="D8" s="92"/>
      <c r="E8" s="92"/>
      <c r="F8" s="92"/>
      <c r="G8" s="92"/>
      <c r="H8" s="92"/>
      <c r="I8" s="93"/>
      <c r="L8" s="55">
        <v>100</v>
      </c>
      <c r="M8" s="52">
        <v>112</v>
      </c>
    </row>
    <row r="9" spans="2:13" ht="30" customHeight="1" x14ac:dyDescent="0.3">
      <c r="B9" s="91"/>
      <c r="C9" s="92"/>
      <c r="D9" s="92"/>
      <c r="E9" s="92"/>
      <c r="F9" s="92"/>
      <c r="G9" s="92"/>
      <c r="H9" s="92"/>
      <c r="I9" s="93"/>
      <c r="L9" s="55">
        <v>110</v>
      </c>
      <c r="M9" s="52">
        <v>123</v>
      </c>
    </row>
    <row r="10" spans="2:13" ht="30" customHeight="1" x14ac:dyDescent="0.3">
      <c r="B10" s="68"/>
      <c r="C10" s="69"/>
      <c r="D10" s="69"/>
      <c r="E10" s="69"/>
      <c r="F10" s="69"/>
      <c r="G10" s="69"/>
      <c r="H10" s="69"/>
      <c r="I10" s="70"/>
      <c r="L10" s="55">
        <v>120</v>
      </c>
      <c r="M10" s="52">
        <v>134</v>
      </c>
    </row>
    <row r="11" spans="2:13" ht="30" customHeight="1" thickBot="1" x14ac:dyDescent="0.35">
      <c r="L11" s="55">
        <v>130</v>
      </c>
      <c r="M11" s="52">
        <v>146</v>
      </c>
    </row>
    <row r="12" spans="2:13" ht="30" customHeight="1" x14ac:dyDescent="0.3">
      <c r="B12" s="85" t="s">
        <v>80</v>
      </c>
      <c r="C12" s="86"/>
      <c r="D12" s="86"/>
      <c r="E12" s="86"/>
      <c r="F12" s="86"/>
      <c r="G12" s="86"/>
      <c r="H12" s="86"/>
      <c r="I12" s="87"/>
      <c r="L12" s="55">
        <v>140</v>
      </c>
      <c r="M12" s="52">
        <v>157</v>
      </c>
    </row>
    <row r="13" spans="2:13" ht="30" customHeight="1" x14ac:dyDescent="0.3">
      <c r="B13" s="84" t="s">
        <v>79</v>
      </c>
      <c r="C13" s="81"/>
      <c r="D13" s="81"/>
      <c r="E13" s="81"/>
      <c r="F13" s="81"/>
      <c r="G13" s="50" t="s">
        <v>26</v>
      </c>
      <c r="H13" s="50"/>
      <c r="I13" s="51"/>
      <c r="L13" s="55">
        <v>150</v>
      </c>
      <c r="M13" s="52">
        <v>168</v>
      </c>
    </row>
    <row r="14" spans="2:13" ht="30" customHeight="1" x14ac:dyDescent="0.3">
      <c r="B14" s="63" t="s">
        <v>71</v>
      </c>
      <c r="C14" s="64"/>
      <c r="D14" s="65" t="s">
        <v>68</v>
      </c>
      <c r="E14" s="65"/>
      <c r="F14" s="65"/>
      <c r="G14" s="11">
        <f>Relevé!$E$16</f>
        <v>8</v>
      </c>
      <c r="H14" s="11"/>
      <c r="I14" s="12"/>
      <c r="L14" s="55">
        <v>160</v>
      </c>
      <c r="M14" s="52">
        <v>179</v>
      </c>
    </row>
    <row r="15" spans="2:13" ht="30" customHeight="1" x14ac:dyDescent="0.3">
      <c r="B15" s="63"/>
      <c r="C15" s="64"/>
      <c r="D15" s="65" t="s">
        <v>70</v>
      </c>
      <c r="E15" s="65"/>
      <c r="F15" s="65"/>
      <c r="G15" s="11">
        <f>Relevé!$E$3</f>
        <v>1</v>
      </c>
      <c r="H15" s="11"/>
      <c r="I15" s="12"/>
      <c r="L15" s="55">
        <v>170</v>
      </c>
      <c r="M15" s="52">
        <v>190</v>
      </c>
    </row>
    <row r="16" spans="2:13" ht="30" customHeight="1" x14ac:dyDescent="0.3">
      <c r="B16" s="63"/>
      <c r="C16" s="64"/>
      <c r="D16" s="65" t="s">
        <v>49</v>
      </c>
      <c r="E16" s="65"/>
      <c r="F16" s="65"/>
      <c r="G16" s="11">
        <f>Relevé!$E$4</f>
        <v>0</v>
      </c>
      <c r="H16" s="11"/>
      <c r="I16" s="12"/>
      <c r="L16" s="55">
        <v>180</v>
      </c>
      <c r="M16" s="52">
        <v>202</v>
      </c>
    </row>
    <row r="17" spans="2:13" ht="30" customHeight="1" x14ac:dyDescent="0.3">
      <c r="B17" s="63"/>
      <c r="C17" s="64"/>
      <c r="D17" s="65" t="s">
        <v>50</v>
      </c>
      <c r="E17" s="65"/>
      <c r="F17" s="65"/>
      <c r="G17" s="11">
        <f>Relevé!$E$5</f>
        <v>0</v>
      </c>
      <c r="H17" s="11"/>
      <c r="I17" s="12"/>
      <c r="L17" s="55">
        <v>190</v>
      </c>
      <c r="M17" s="52">
        <v>213</v>
      </c>
    </row>
    <row r="18" spans="2:13" ht="30" customHeight="1" x14ac:dyDescent="0.3">
      <c r="B18" s="63"/>
      <c r="C18" s="64"/>
      <c r="D18" s="66" t="s">
        <v>69</v>
      </c>
      <c r="E18" s="66"/>
      <c r="F18" s="66"/>
      <c r="G18" s="14">
        <f>IF(SUM(NOMBRE)&gt;0,SUM(NOMBRE),"")</f>
        <v>9</v>
      </c>
      <c r="H18" s="14"/>
      <c r="I18" s="15"/>
      <c r="L18" s="55">
        <v>200</v>
      </c>
      <c r="M18" s="52">
        <v>224</v>
      </c>
    </row>
    <row r="19" spans="2:13" ht="30" customHeight="1" x14ac:dyDescent="0.3">
      <c r="B19" s="63" t="s">
        <v>0</v>
      </c>
      <c r="C19" s="64"/>
      <c r="D19" s="65" t="s">
        <v>68</v>
      </c>
      <c r="E19" s="65"/>
      <c r="F19" s="65"/>
      <c r="G19" s="11">
        <f>Relevé!$F$16</f>
        <v>208</v>
      </c>
      <c r="H19" s="11"/>
      <c r="I19" s="12"/>
      <c r="L19" s="55">
        <v>210</v>
      </c>
      <c r="M19" s="52">
        <v>235</v>
      </c>
    </row>
    <row r="20" spans="2:13" ht="30" customHeight="1" x14ac:dyDescent="0.3">
      <c r="B20" s="63"/>
      <c r="C20" s="64"/>
      <c r="D20" s="65" t="s">
        <v>70</v>
      </c>
      <c r="E20" s="65"/>
      <c r="F20" s="65"/>
      <c r="G20" s="11">
        <f>Relevé!$F$3</f>
        <v>18</v>
      </c>
      <c r="H20" s="11"/>
      <c r="I20" s="12"/>
      <c r="L20" s="55">
        <v>220</v>
      </c>
      <c r="M20" s="52">
        <v>246</v>
      </c>
    </row>
    <row r="21" spans="2:13" ht="30" customHeight="1" x14ac:dyDescent="0.3">
      <c r="B21" s="63"/>
      <c r="C21" s="64"/>
      <c r="D21" s="65" t="s">
        <v>49</v>
      </c>
      <c r="E21" s="65"/>
      <c r="F21" s="65"/>
      <c r="G21" s="11">
        <f>Relevé!$F$4</f>
        <v>0</v>
      </c>
      <c r="H21" s="11"/>
      <c r="I21" s="12"/>
      <c r="L21" s="55">
        <v>230</v>
      </c>
      <c r="M21" s="52">
        <v>258</v>
      </c>
    </row>
    <row r="22" spans="2:13" ht="30" customHeight="1" x14ac:dyDescent="0.3">
      <c r="B22" s="63"/>
      <c r="C22" s="64"/>
      <c r="D22" s="65" t="s">
        <v>50</v>
      </c>
      <c r="E22" s="65"/>
      <c r="F22" s="65"/>
      <c r="G22" s="11">
        <f>Relevé!$F$5</f>
        <v>0</v>
      </c>
      <c r="H22" s="11"/>
      <c r="I22" s="12"/>
      <c r="L22" s="55">
        <v>240</v>
      </c>
      <c r="M22" s="52">
        <v>269</v>
      </c>
    </row>
    <row r="23" spans="2:13" ht="30" customHeight="1" x14ac:dyDescent="0.3">
      <c r="B23" s="63"/>
      <c r="C23" s="64"/>
      <c r="D23" s="66" t="s">
        <v>69</v>
      </c>
      <c r="E23" s="66"/>
      <c r="F23" s="66"/>
      <c r="G23" s="14">
        <f>IF(SUM(LONGUEUR_1)&gt;0,SUM(LONGUEUR_1),"")</f>
        <v>226</v>
      </c>
      <c r="H23" s="14"/>
      <c r="I23" s="15"/>
      <c r="L23" s="55">
        <v>250</v>
      </c>
      <c r="M23" s="52">
        <v>280</v>
      </c>
    </row>
    <row r="24" spans="2:13" ht="30" customHeight="1" x14ac:dyDescent="0.3">
      <c r="B24" s="74" t="s">
        <v>101</v>
      </c>
      <c r="C24" s="64"/>
      <c r="D24" s="65" t="s">
        <v>68</v>
      </c>
      <c r="E24" s="65"/>
      <c r="F24" s="65"/>
      <c r="G24" s="11">
        <f>Relevé!$G$16</f>
        <v>384</v>
      </c>
      <c r="H24" s="11"/>
      <c r="I24" s="12"/>
      <c r="L24" s="55">
        <v>260</v>
      </c>
      <c r="M24" s="52">
        <v>291</v>
      </c>
    </row>
    <row r="25" spans="2:13" ht="30" customHeight="1" x14ac:dyDescent="0.3">
      <c r="B25" s="63"/>
      <c r="C25" s="64"/>
      <c r="D25" s="65" t="s">
        <v>70</v>
      </c>
      <c r="E25" s="65"/>
      <c r="F25" s="65"/>
      <c r="G25" s="11">
        <f>Relevé!$G$3</f>
        <v>90</v>
      </c>
      <c r="H25" s="11"/>
      <c r="I25" s="12"/>
      <c r="L25" s="55">
        <v>270</v>
      </c>
      <c r="M25" s="52">
        <v>302</v>
      </c>
    </row>
    <row r="26" spans="2:13" ht="30" customHeight="1" x14ac:dyDescent="0.3">
      <c r="B26" s="63"/>
      <c r="C26" s="64"/>
      <c r="D26" s="65" t="s">
        <v>49</v>
      </c>
      <c r="E26" s="65"/>
      <c r="F26" s="65"/>
      <c r="G26" s="11">
        <f>Relevé!$G$4</f>
        <v>0</v>
      </c>
      <c r="H26" s="11"/>
      <c r="I26" s="12"/>
      <c r="L26" s="55">
        <v>280</v>
      </c>
      <c r="M26" s="52">
        <v>314</v>
      </c>
    </row>
    <row r="27" spans="2:13" ht="30" customHeight="1" x14ac:dyDescent="0.3">
      <c r="B27" s="63"/>
      <c r="C27" s="64"/>
      <c r="D27" s="65" t="s">
        <v>50</v>
      </c>
      <c r="E27" s="65"/>
      <c r="F27" s="65"/>
      <c r="G27" s="11">
        <f>Relevé!$G$5</f>
        <v>0</v>
      </c>
      <c r="H27" s="11"/>
      <c r="I27" s="12"/>
      <c r="L27" s="55">
        <v>290</v>
      </c>
      <c r="M27" s="52">
        <v>325</v>
      </c>
    </row>
    <row r="28" spans="2:13" ht="30" customHeight="1" thickBot="1" x14ac:dyDescent="0.35">
      <c r="B28" s="75"/>
      <c r="C28" s="72"/>
      <c r="D28" s="67" t="s">
        <v>69</v>
      </c>
      <c r="E28" s="67"/>
      <c r="F28" s="67"/>
      <c r="G28" s="16">
        <f>IF(SUM(MASSE)&gt;0,SUM(MASSE),"")</f>
        <v>474</v>
      </c>
      <c r="H28" s="16"/>
      <c r="I28" s="17"/>
      <c r="L28" s="55">
        <v>300</v>
      </c>
      <c r="M28" s="52">
        <v>336</v>
      </c>
    </row>
    <row r="29" spans="2:13" ht="30" customHeight="1" x14ac:dyDescent="0.3">
      <c r="B29" s="83" t="s">
        <v>76</v>
      </c>
      <c r="C29" s="71" t="s">
        <v>77</v>
      </c>
      <c r="D29" s="73" t="s">
        <v>72</v>
      </c>
      <c r="E29" s="73"/>
      <c r="F29" s="73"/>
      <c r="G29" s="18">
        <f>VLOOKUP(ROUNDUP(G28/10,0)*10,Masse_totale_du_train,2)</f>
        <v>538</v>
      </c>
      <c r="H29" s="9"/>
      <c r="I29" s="10"/>
      <c r="L29" s="55">
        <v>310</v>
      </c>
      <c r="M29" s="52">
        <v>347</v>
      </c>
    </row>
    <row r="30" spans="2:13" ht="30" customHeight="1" x14ac:dyDescent="0.3">
      <c r="B30" s="63"/>
      <c r="C30" s="64"/>
      <c r="D30" s="65" t="s">
        <v>73</v>
      </c>
      <c r="E30" s="65"/>
      <c r="F30" s="65"/>
      <c r="G30" s="11"/>
      <c r="H30" s="11"/>
      <c r="I30" s="12"/>
      <c r="L30" s="55">
        <v>320</v>
      </c>
      <c r="M30" s="52">
        <v>358</v>
      </c>
    </row>
    <row r="31" spans="2:13" ht="30" customHeight="1" x14ac:dyDescent="0.3">
      <c r="B31" s="63"/>
      <c r="C31" s="64"/>
      <c r="D31" s="65" t="s">
        <v>74</v>
      </c>
      <c r="E31" s="65"/>
      <c r="F31" s="65"/>
      <c r="G31" s="11"/>
      <c r="H31" s="11"/>
      <c r="I31" s="12"/>
      <c r="L31" s="55">
        <v>330</v>
      </c>
      <c r="M31" s="52">
        <v>370</v>
      </c>
    </row>
    <row r="32" spans="2:13" ht="30" customHeight="1" x14ac:dyDescent="0.3">
      <c r="B32" s="63"/>
      <c r="C32" s="64"/>
      <c r="D32" s="65" t="s">
        <v>75</v>
      </c>
      <c r="E32" s="65"/>
      <c r="F32" s="65"/>
      <c r="G32" s="11"/>
      <c r="H32" s="11"/>
      <c r="I32" s="12"/>
      <c r="L32" s="55">
        <v>340</v>
      </c>
      <c r="M32" s="52">
        <v>381</v>
      </c>
    </row>
    <row r="33" spans="2:13" ht="30" customHeight="1" x14ac:dyDescent="0.3">
      <c r="B33" s="63"/>
      <c r="C33" s="64" t="s">
        <v>78</v>
      </c>
      <c r="D33" s="65" t="s">
        <v>68</v>
      </c>
      <c r="E33" s="65"/>
      <c r="F33" s="65"/>
      <c r="G33" s="11">
        <f>Relevé!$H$16</f>
        <v>512</v>
      </c>
      <c r="H33" s="11"/>
      <c r="I33" s="12"/>
      <c r="L33" s="55">
        <v>350</v>
      </c>
      <c r="M33" s="52">
        <v>392</v>
      </c>
    </row>
    <row r="34" spans="2:13" ht="30" customHeight="1" x14ac:dyDescent="0.3">
      <c r="B34" s="63"/>
      <c r="C34" s="64"/>
      <c r="D34" s="65" t="s">
        <v>70</v>
      </c>
      <c r="E34" s="65"/>
      <c r="F34" s="65"/>
      <c r="G34" s="11">
        <f>Relevé!$H$3</f>
        <v>50</v>
      </c>
      <c r="H34" s="11"/>
      <c r="I34" s="12"/>
      <c r="L34" s="55">
        <v>360</v>
      </c>
      <c r="M34" s="52">
        <v>403</v>
      </c>
    </row>
    <row r="35" spans="2:13" ht="30" customHeight="1" x14ac:dyDescent="0.3">
      <c r="B35" s="63"/>
      <c r="C35" s="64"/>
      <c r="D35" s="65" t="s">
        <v>49</v>
      </c>
      <c r="E35" s="65"/>
      <c r="F35" s="65"/>
      <c r="G35" s="11">
        <f>Relevé!$H$4</f>
        <v>0</v>
      </c>
      <c r="H35" s="11"/>
      <c r="I35" s="12"/>
      <c r="L35" s="55">
        <v>370</v>
      </c>
      <c r="M35" s="52">
        <v>414</v>
      </c>
    </row>
    <row r="36" spans="2:13" ht="30" customHeight="1" x14ac:dyDescent="0.3">
      <c r="B36" s="63"/>
      <c r="C36" s="64"/>
      <c r="D36" s="65" t="s">
        <v>50</v>
      </c>
      <c r="E36" s="65"/>
      <c r="F36" s="65"/>
      <c r="G36" s="11">
        <f>Relevé!$H$5</f>
        <v>0</v>
      </c>
      <c r="H36" s="11"/>
      <c r="I36" s="12"/>
      <c r="L36" s="55">
        <v>380</v>
      </c>
      <c r="M36" s="52">
        <v>426</v>
      </c>
    </row>
    <row r="37" spans="2:13" ht="30" customHeight="1" x14ac:dyDescent="0.3">
      <c r="B37" s="63"/>
      <c r="C37" s="64"/>
      <c r="D37" s="65" t="s">
        <v>75</v>
      </c>
      <c r="E37" s="65"/>
      <c r="F37" s="65"/>
      <c r="G37" s="11"/>
      <c r="H37" s="11"/>
      <c r="I37" s="12"/>
      <c r="L37" s="55">
        <v>390</v>
      </c>
      <c r="M37" s="52">
        <v>437</v>
      </c>
    </row>
    <row r="38" spans="2:13" ht="30" customHeight="1" thickBot="1" x14ac:dyDescent="0.35">
      <c r="B38" s="75"/>
      <c r="C38" s="72"/>
      <c r="D38" s="67" t="s">
        <v>69</v>
      </c>
      <c r="E38" s="67"/>
      <c r="F38" s="67"/>
      <c r="G38" s="16">
        <f>IF(SUM(REALISEE)&gt;0,SUM(REALISEE),"")</f>
        <v>562</v>
      </c>
      <c r="H38" s="16"/>
      <c r="I38" s="17"/>
      <c r="L38" s="55">
        <v>400</v>
      </c>
      <c r="M38" s="52">
        <v>448</v>
      </c>
    </row>
    <row r="39" spans="2:13" ht="30" customHeight="1" x14ac:dyDescent="0.3">
      <c r="L39" s="55">
        <v>410</v>
      </c>
      <c r="M39" s="52">
        <v>459</v>
      </c>
    </row>
    <row r="40" spans="2:13" ht="30" customHeight="1" x14ac:dyDescent="0.3">
      <c r="B40" s="79" t="s">
        <v>88</v>
      </c>
      <c r="C40" s="79"/>
      <c r="D40" s="79"/>
      <c r="E40" s="11" t="s">
        <v>30</v>
      </c>
      <c r="F40" s="65" t="s">
        <v>87</v>
      </c>
      <c r="G40" s="65"/>
      <c r="H40" s="65"/>
      <c r="I40" s="65"/>
      <c r="L40" s="55">
        <v>420</v>
      </c>
      <c r="M40" s="52">
        <v>470</v>
      </c>
    </row>
    <row r="41" spans="2:13" ht="30" customHeight="1" x14ac:dyDescent="0.3">
      <c r="B41" s="79"/>
      <c r="C41" s="79"/>
      <c r="D41" s="79"/>
      <c r="E41" s="50" t="s">
        <v>92</v>
      </c>
      <c r="F41" s="50" t="s">
        <v>91</v>
      </c>
      <c r="G41" s="50"/>
      <c r="H41" s="50"/>
      <c r="I41" s="50"/>
      <c r="L41" s="55">
        <v>430</v>
      </c>
      <c r="M41" s="52">
        <v>482</v>
      </c>
    </row>
    <row r="42" spans="2:13" ht="30" customHeight="1" x14ac:dyDescent="0.3">
      <c r="L42" s="55">
        <v>440</v>
      </c>
      <c r="M42" s="52">
        <v>493</v>
      </c>
    </row>
    <row r="43" spans="2:13" ht="30" customHeight="1" x14ac:dyDescent="0.3">
      <c r="L43" s="55">
        <v>450</v>
      </c>
      <c r="M43" s="52">
        <v>504</v>
      </c>
    </row>
    <row r="44" spans="2:13" ht="30" customHeight="1" x14ac:dyDescent="0.3">
      <c r="L44" s="55">
        <v>460</v>
      </c>
      <c r="M44" s="52">
        <v>515</v>
      </c>
    </row>
    <row r="45" spans="2:13" ht="30" customHeight="1" x14ac:dyDescent="0.3">
      <c r="L45" s="55">
        <v>470</v>
      </c>
      <c r="M45" s="52">
        <v>526</v>
      </c>
    </row>
    <row r="46" spans="2:13" ht="30" customHeight="1" x14ac:dyDescent="0.3">
      <c r="L46" s="55">
        <v>480</v>
      </c>
      <c r="M46" s="52">
        <v>538</v>
      </c>
    </row>
    <row r="47" spans="2:13" ht="30" customHeight="1" x14ac:dyDescent="0.3">
      <c r="L47" s="55">
        <v>490</v>
      </c>
      <c r="M47" s="52">
        <v>549</v>
      </c>
    </row>
    <row r="48" spans="2:13" ht="30" customHeight="1" x14ac:dyDescent="0.3">
      <c r="L48" s="55">
        <v>500</v>
      </c>
      <c r="M48" s="52">
        <v>560</v>
      </c>
    </row>
    <row r="49" spans="12:13" ht="30" customHeight="1" x14ac:dyDescent="0.3">
      <c r="L49" s="55">
        <v>510</v>
      </c>
      <c r="M49" s="52">
        <v>571</v>
      </c>
    </row>
    <row r="50" spans="12:13" ht="30" customHeight="1" x14ac:dyDescent="0.3">
      <c r="L50" s="55">
        <v>520</v>
      </c>
      <c r="M50" s="52">
        <v>582</v>
      </c>
    </row>
    <row r="51" spans="12:13" ht="30" customHeight="1" x14ac:dyDescent="0.3">
      <c r="L51" s="55">
        <v>530</v>
      </c>
      <c r="M51" s="52">
        <v>594</v>
      </c>
    </row>
    <row r="52" spans="12:13" ht="30" customHeight="1" x14ac:dyDescent="0.3">
      <c r="L52" s="55">
        <v>540</v>
      </c>
      <c r="M52" s="52">
        <v>605</v>
      </c>
    </row>
    <row r="53" spans="12:13" ht="30" customHeight="1" x14ac:dyDescent="0.3">
      <c r="L53" s="55">
        <v>550</v>
      </c>
      <c r="M53" s="52">
        <v>616</v>
      </c>
    </row>
    <row r="54" spans="12:13" ht="30" customHeight="1" x14ac:dyDescent="0.3">
      <c r="L54" s="55">
        <v>560</v>
      </c>
      <c r="M54" s="52">
        <v>627</v>
      </c>
    </row>
    <row r="55" spans="12:13" ht="30" customHeight="1" x14ac:dyDescent="0.3">
      <c r="L55" s="55">
        <v>570</v>
      </c>
      <c r="M55" s="52">
        <v>638</v>
      </c>
    </row>
    <row r="56" spans="12:13" ht="30" customHeight="1" x14ac:dyDescent="0.3">
      <c r="L56" s="55">
        <v>580</v>
      </c>
      <c r="M56" s="52">
        <v>650</v>
      </c>
    </row>
    <row r="57" spans="12:13" ht="30" customHeight="1" x14ac:dyDescent="0.3">
      <c r="L57" s="55">
        <v>590</v>
      </c>
      <c r="M57" s="52">
        <v>661</v>
      </c>
    </row>
    <row r="58" spans="12:13" ht="30" customHeight="1" x14ac:dyDescent="0.3">
      <c r="L58" s="55">
        <v>600</v>
      </c>
      <c r="M58" s="52">
        <v>672</v>
      </c>
    </row>
    <row r="59" spans="12:13" ht="30" customHeight="1" x14ac:dyDescent="0.3">
      <c r="L59" s="55">
        <v>610</v>
      </c>
      <c r="M59" s="52">
        <v>683</v>
      </c>
    </row>
    <row r="60" spans="12:13" ht="30" customHeight="1" x14ac:dyDescent="0.3">
      <c r="L60" s="55">
        <v>620</v>
      </c>
      <c r="M60" s="52">
        <v>694</v>
      </c>
    </row>
    <row r="61" spans="12:13" ht="30" customHeight="1" x14ac:dyDescent="0.3">
      <c r="L61" s="55">
        <v>630</v>
      </c>
      <c r="M61" s="52">
        <v>706</v>
      </c>
    </row>
    <row r="62" spans="12:13" ht="30" customHeight="1" x14ac:dyDescent="0.3">
      <c r="L62" s="55">
        <v>640</v>
      </c>
      <c r="M62" s="52">
        <v>717</v>
      </c>
    </row>
    <row r="63" spans="12:13" ht="30" customHeight="1" x14ac:dyDescent="0.3">
      <c r="L63" s="55">
        <v>650</v>
      </c>
      <c r="M63" s="52">
        <v>728</v>
      </c>
    </row>
    <row r="64" spans="12:13" ht="30" customHeight="1" x14ac:dyDescent="0.3">
      <c r="L64" s="55">
        <v>660</v>
      </c>
      <c r="M64" s="52">
        <v>739</v>
      </c>
    </row>
    <row r="65" spans="12:13" ht="30" customHeight="1" x14ac:dyDescent="0.3">
      <c r="L65" s="55">
        <v>670</v>
      </c>
      <c r="M65" s="52">
        <v>750</v>
      </c>
    </row>
    <row r="66" spans="12:13" ht="30" customHeight="1" x14ac:dyDescent="0.3">
      <c r="L66" s="55">
        <v>680</v>
      </c>
      <c r="M66" s="52">
        <v>762</v>
      </c>
    </row>
    <row r="67" spans="12:13" ht="30" customHeight="1" x14ac:dyDescent="0.3">
      <c r="L67" s="55">
        <v>690</v>
      </c>
      <c r="M67" s="52">
        <v>773</v>
      </c>
    </row>
    <row r="68" spans="12:13" ht="30" customHeight="1" x14ac:dyDescent="0.3">
      <c r="L68" s="55">
        <v>700</v>
      </c>
      <c r="M68" s="52">
        <v>784</v>
      </c>
    </row>
    <row r="69" spans="12:13" ht="30" customHeight="1" x14ac:dyDescent="0.3">
      <c r="L69" s="55">
        <v>710</v>
      </c>
      <c r="M69" s="52">
        <v>795</v>
      </c>
    </row>
    <row r="70" spans="12:13" ht="30" customHeight="1" x14ac:dyDescent="0.3">
      <c r="L70" s="55">
        <v>720</v>
      </c>
      <c r="M70" s="52">
        <v>806</v>
      </c>
    </row>
    <row r="71" spans="12:13" ht="30" customHeight="1" x14ac:dyDescent="0.3">
      <c r="L71" s="55">
        <v>730</v>
      </c>
      <c r="M71" s="52">
        <v>818</v>
      </c>
    </row>
    <row r="72" spans="12:13" ht="30" customHeight="1" x14ac:dyDescent="0.3">
      <c r="L72" s="55">
        <v>740</v>
      </c>
      <c r="M72" s="52">
        <v>829</v>
      </c>
    </row>
    <row r="73" spans="12:13" ht="30" customHeight="1" x14ac:dyDescent="0.3">
      <c r="L73" s="55">
        <v>750</v>
      </c>
      <c r="M73" s="52">
        <v>840</v>
      </c>
    </row>
    <row r="74" spans="12:13" ht="30" customHeight="1" x14ac:dyDescent="0.3">
      <c r="L74" s="55">
        <v>760</v>
      </c>
      <c r="M74" s="52">
        <v>851</v>
      </c>
    </row>
    <row r="75" spans="12:13" ht="30" customHeight="1" x14ac:dyDescent="0.3">
      <c r="L75" s="55">
        <v>770</v>
      </c>
      <c r="M75" s="52">
        <v>862</v>
      </c>
    </row>
    <row r="76" spans="12:13" ht="30" customHeight="1" x14ac:dyDescent="0.3">
      <c r="L76" s="55">
        <v>780</v>
      </c>
      <c r="M76" s="52">
        <v>874</v>
      </c>
    </row>
    <row r="77" spans="12:13" ht="30" customHeight="1" x14ac:dyDescent="0.3">
      <c r="L77" s="55">
        <v>790</v>
      </c>
      <c r="M77" s="52">
        <v>885</v>
      </c>
    </row>
    <row r="78" spans="12:13" ht="30" customHeight="1" x14ac:dyDescent="0.3">
      <c r="L78" s="55">
        <v>800</v>
      </c>
      <c r="M78" s="52">
        <v>896</v>
      </c>
    </row>
    <row r="79" spans="12:13" ht="30" customHeight="1" x14ac:dyDescent="0.3">
      <c r="L79" s="55">
        <v>810</v>
      </c>
      <c r="M79" s="52">
        <v>907</v>
      </c>
    </row>
    <row r="80" spans="12:13" ht="30" customHeight="1" x14ac:dyDescent="0.3">
      <c r="L80" s="55">
        <v>820</v>
      </c>
      <c r="M80" s="52">
        <v>918</v>
      </c>
    </row>
    <row r="81" spans="12:13" ht="30" customHeight="1" x14ac:dyDescent="0.3">
      <c r="L81" s="55">
        <v>830</v>
      </c>
      <c r="M81" s="52">
        <v>930</v>
      </c>
    </row>
    <row r="82" spans="12:13" ht="30" customHeight="1" x14ac:dyDescent="0.3">
      <c r="L82" s="55">
        <v>840</v>
      </c>
      <c r="M82" s="52">
        <v>941</v>
      </c>
    </row>
    <row r="83" spans="12:13" ht="30" customHeight="1" x14ac:dyDescent="0.3">
      <c r="L83" s="55">
        <v>850</v>
      </c>
      <c r="M83" s="52">
        <v>952</v>
      </c>
    </row>
    <row r="84" spans="12:13" ht="30" customHeight="1" x14ac:dyDescent="0.3">
      <c r="L84" s="55">
        <v>860</v>
      </c>
      <c r="M84" s="52">
        <v>963</v>
      </c>
    </row>
    <row r="85" spans="12:13" ht="30" customHeight="1" x14ac:dyDescent="0.3">
      <c r="L85" s="55">
        <v>870</v>
      </c>
      <c r="M85" s="52">
        <v>974</v>
      </c>
    </row>
    <row r="86" spans="12:13" ht="30" customHeight="1" x14ac:dyDescent="0.3">
      <c r="L86" s="55">
        <v>880</v>
      </c>
      <c r="M86" s="52">
        <v>986</v>
      </c>
    </row>
    <row r="87" spans="12:13" ht="30" customHeight="1" x14ac:dyDescent="0.3">
      <c r="L87" s="55">
        <v>890</v>
      </c>
      <c r="M87" s="52">
        <v>997</v>
      </c>
    </row>
    <row r="88" spans="12:13" ht="30" customHeight="1" x14ac:dyDescent="0.3">
      <c r="L88" s="55">
        <v>900</v>
      </c>
      <c r="M88" s="52">
        <v>1008</v>
      </c>
    </row>
    <row r="89" spans="12:13" ht="30" customHeight="1" x14ac:dyDescent="0.3">
      <c r="L89" s="55">
        <v>910</v>
      </c>
      <c r="M89" s="52">
        <v>1019</v>
      </c>
    </row>
    <row r="90" spans="12:13" ht="30" customHeight="1" x14ac:dyDescent="0.3">
      <c r="L90" s="55">
        <v>920</v>
      </c>
      <c r="M90" s="52">
        <v>1030</v>
      </c>
    </row>
    <row r="91" spans="12:13" ht="30" customHeight="1" x14ac:dyDescent="0.3">
      <c r="L91" s="55">
        <v>930</v>
      </c>
      <c r="M91" s="52">
        <v>1042</v>
      </c>
    </row>
    <row r="92" spans="12:13" ht="30" customHeight="1" x14ac:dyDescent="0.3">
      <c r="L92" s="55">
        <v>940</v>
      </c>
      <c r="M92" s="52">
        <v>1053</v>
      </c>
    </row>
    <row r="93" spans="12:13" ht="30" customHeight="1" x14ac:dyDescent="0.3">
      <c r="L93" s="55">
        <v>950</v>
      </c>
      <c r="M93" s="52">
        <v>1064</v>
      </c>
    </row>
    <row r="94" spans="12:13" ht="30" customHeight="1" x14ac:dyDescent="0.3">
      <c r="L94" s="55">
        <v>960</v>
      </c>
      <c r="M94" s="52">
        <v>1075</v>
      </c>
    </row>
    <row r="95" spans="12:13" ht="30" customHeight="1" x14ac:dyDescent="0.3">
      <c r="L95" s="55">
        <v>970</v>
      </c>
      <c r="M95" s="52">
        <v>1086</v>
      </c>
    </row>
    <row r="96" spans="12:13" ht="30" customHeight="1" x14ac:dyDescent="0.3">
      <c r="L96" s="55">
        <v>980</v>
      </c>
      <c r="M96" s="52">
        <v>1098</v>
      </c>
    </row>
    <row r="97" spans="12:13" ht="30" customHeight="1" x14ac:dyDescent="0.3">
      <c r="L97" s="55">
        <v>990</v>
      </c>
      <c r="M97" s="52">
        <v>1109</v>
      </c>
    </row>
    <row r="98" spans="12:13" ht="30" customHeight="1" x14ac:dyDescent="0.3">
      <c r="L98" s="55">
        <v>1000</v>
      </c>
      <c r="M98" s="52">
        <v>1120</v>
      </c>
    </row>
    <row r="99" spans="12:13" ht="30" customHeight="1" x14ac:dyDescent="0.3">
      <c r="L99" s="55">
        <v>1010</v>
      </c>
      <c r="M99" s="52">
        <v>1131</v>
      </c>
    </row>
    <row r="100" spans="12:13" ht="30" customHeight="1" x14ac:dyDescent="0.3">
      <c r="L100" s="55">
        <v>1020</v>
      </c>
      <c r="M100" s="52">
        <v>1142</v>
      </c>
    </row>
    <row r="101" spans="12:13" ht="30" customHeight="1" x14ac:dyDescent="0.3">
      <c r="L101" s="55">
        <v>1030</v>
      </c>
      <c r="M101" s="52">
        <v>1154</v>
      </c>
    </row>
    <row r="102" spans="12:13" ht="30" customHeight="1" x14ac:dyDescent="0.3">
      <c r="L102" s="55">
        <v>1040</v>
      </c>
      <c r="M102" s="52">
        <v>1165</v>
      </c>
    </row>
    <row r="103" spans="12:13" ht="30" customHeight="1" x14ac:dyDescent="0.3">
      <c r="L103" s="55">
        <v>1050</v>
      </c>
      <c r="M103" s="52">
        <v>1176</v>
      </c>
    </row>
    <row r="104" spans="12:13" ht="30" customHeight="1" x14ac:dyDescent="0.3">
      <c r="L104" s="55">
        <v>1060</v>
      </c>
      <c r="M104" s="52">
        <v>1187</v>
      </c>
    </row>
    <row r="105" spans="12:13" ht="30" customHeight="1" x14ac:dyDescent="0.3">
      <c r="L105" s="55">
        <v>1070</v>
      </c>
      <c r="M105" s="52">
        <v>1198</v>
      </c>
    </row>
    <row r="106" spans="12:13" ht="30" customHeight="1" x14ac:dyDescent="0.3">
      <c r="L106" s="55">
        <v>1080</v>
      </c>
      <c r="M106" s="52">
        <v>1210</v>
      </c>
    </row>
    <row r="107" spans="12:13" ht="30" customHeight="1" x14ac:dyDescent="0.3">
      <c r="L107" s="55">
        <v>1090</v>
      </c>
      <c r="M107" s="52">
        <v>1221</v>
      </c>
    </row>
    <row r="108" spans="12:13" ht="30" customHeight="1" x14ac:dyDescent="0.3">
      <c r="L108" s="55">
        <v>1100</v>
      </c>
      <c r="M108" s="52">
        <v>1232</v>
      </c>
    </row>
    <row r="109" spans="12:13" ht="30" customHeight="1" x14ac:dyDescent="0.3">
      <c r="L109" s="55">
        <v>1110</v>
      </c>
      <c r="M109" s="52">
        <v>1243</v>
      </c>
    </row>
    <row r="110" spans="12:13" ht="30" customHeight="1" x14ac:dyDescent="0.3">
      <c r="L110" s="55">
        <v>1120</v>
      </c>
      <c r="M110" s="52">
        <v>1254</v>
      </c>
    </row>
    <row r="111" spans="12:13" ht="30" customHeight="1" x14ac:dyDescent="0.3">
      <c r="L111" s="55">
        <v>1130</v>
      </c>
      <c r="M111" s="52">
        <v>1266</v>
      </c>
    </row>
    <row r="112" spans="12:13" ht="30" customHeight="1" x14ac:dyDescent="0.3">
      <c r="L112" s="55">
        <v>1140</v>
      </c>
      <c r="M112" s="52">
        <v>1277</v>
      </c>
    </row>
    <row r="113" spans="12:13" ht="30" customHeight="1" x14ac:dyDescent="0.3">
      <c r="L113" s="55">
        <v>1150</v>
      </c>
      <c r="M113" s="52">
        <v>1288</v>
      </c>
    </row>
    <row r="114" spans="12:13" ht="30" customHeight="1" x14ac:dyDescent="0.3">
      <c r="L114" s="55">
        <v>1160</v>
      </c>
      <c r="M114" s="52">
        <v>1299</v>
      </c>
    </row>
    <row r="115" spans="12:13" ht="30" customHeight="1" x14ac:dyDescent="0.3">
      <c r="L115" s="55">
        <v>1170</v>
      </c>
      <c r="M115" s="52">
        <v>1310</v>
      </c>
    </row>
    <row r="116" spans="12:13" ht="30" customHeight="1" x14ac:dyDescent="0.3">
      <c r="L116" s="55">
        <v>1180</v>
      </c>
      <c r="M116" s="52">
        <v>1322</v>
      </c>
    </row>
    <row r="117" spans="12:13" ht="30" customHeight="1" x14ac:dyDescent="0.3">
      <c r="L117" s="55">
        <v>1190</v>
      </c>
      <c r="M117" s="52">
        <v>1333</v>
      </c>
    </row>
    <row r="118" spans="12:13" ht="30" customHeight="1" x14ac:dyDescent="0.3">
      <c r="L118" s="55">
        <v>1200</v>
      </c>
      <c r="M118" s="52">
        <v>1344</v>
      </c>
    </row>
    <row r="119" spans="12:13" ht="30" customHeight="1" x14ac:dyDescent="0.3">
      <c r="L119" s="55">
        <v>1210</v>
      </c>
      <c r="M119" s="52">
        <v>1355</v>
      </c>
    </row>
    <row r="120" spans="12:13" ht="30" customHeight="1" x14ac:dyDescent="0.3">
      <c r="L120" s="55">
        <v>1220</v>
      </c>
      <c r="M120" s="52">
        <v>1366</v>
      </c>
    </row>
    <row r="121" spans="12:13" ht="30" customHeight="1" x14ac:dyDescent="0.3">
      <c r="L121" s="55">
        <v>1230</v>
      </c>
      <c r="M121" s="52">
        <v>1378</v>
      </c>
    </row>
    <row r="122" spans="12:13" ht="30" customHeight="1" x14ac:dyDescent="0.3">
      <c r="L122" s="55">
        <v>1240</v>
      </c>
      <c r="M122" s="52">
        <v>1389</v>
      </c>
    </row>
    <row r="123" spans="12:13" ht="30" customHeight="1" x14ac:dyDescent="0.3">
      <c r="L123" s="55">
        <v>1250</v>
      </c>
      <c r="M123" s="52">
        <v>1400</v>
      </c>
    </row>
    <row r="124" spans="12:13" ht="30" customHeight="1" x14ac:dyDescent="0.3">
      <c r="L124" s="55">
        <v>1260</v>
      </c>
      <c r="M124" s="52">
        <v>1411</v>
      </c>
    </row>
    <row r="125" spans="12:13" ht="30" customHeight="1" x14ac:dyDescent="0.3">
      <c r="L125" s="55">
        <v>1270</v>
      </c>
      <c r="M125" s="52">
        <v>1422</v>
      </c>
    </row>
    <row r="126" spans="12:13" ht="30" customHeight="1" x14ac:dyDescent="0.3">
      <c r="L126" s="55">
        <v>1280</v>
      </c>
      <c r="M126" s="52">
        <v>1434</v>
      </c>
    </row>
    <row r="127" spans="12:13" ht="30" customHeight="1" x14ac:dyDescent="0.3">
      <c r="L127" s="55">
        <v>1290</v>
      </c>
      <c r="M127" s="52">
        <v>1445</v>
      </c>
    </row>
    <row r="128" spans="12:13" ht="30" customHeight="1" x14ac:dyDescent="0.3">
      <c r="L128" s="55">
        <v>1300</v>
      </c>
      <c r="M128" s="52">
        <v>1456</v>
      </c>
    </row>
    <row r="129" spans="12:13" ht="30" customHeight="1" x14ac:dyDescent="0.3">
      <c r="L129" s="55">
        <v>1310</v>
      </c>
      <c r="M129" s="52">
        <v>1467</v>
      </c>
    </row>
    <row r="130" spans="12:13" ht="30" customHeight="1" x14ac:dyDescent="0.3">
      <c r="L130" s="55">
        <v>1320</v>
      </c>
      <c r="M130" s="52">
        <v>1478</v>
      </c>
    </row>
    <row r="131" spans="12:13" ht="30" customHeight="1" x14ac:dyDescent="0.3">
      <c r="L131" s="55">
        <v>1330</v>
      </c>
      <c r="M131" s="52">
        <v>1490</v>
      </c>
    </row>
    <row r="132" spans="12:13" ht="30" customHeight="1" x14ac:dyDescent="0.3">
      <c r="L132" s="55">
        <v>1340</v>
      </c>
      <c r="M132" s="52">
        <v>1501</v>
      </c>
    </row>
    <row r="133" spans="12:13" ht="30" customHeight="1" x14ac:dyDescent="0.3">
      <c r="L133" s="55">
        <v>1350</v>
      </c>
      <c r="M133" s="52">
        <v>1512</v>
      </c>
    </row>
    <row r="134" spans="12:13" ht="30" customHeight="1" x14ac:dyDescent="0.3">
      <c r="L134" s="55">
        <v>1360</v>
      </c>
      <c r="M134" s="52">
        <v>1523</v>
      </c>
    </row>
    <row r="135" spans="12:13" ht="30" customHeight="1" x14ac:dyDescent="0.3">
      <c r="L135" s="55">
        <v>1370</v>
      </c>
      <c r="M135" s="52">
        <v>1534</v>
      </c>
    </row>
    <row r="136" spans="12:13" ht="30" customHeight="1" x14ac:dyDescent="0.3">
      <c r="L136" s="55">
        <v>1380</v>
      </c>
      <c r="M136" s="52">
        <v>1546</v>
      </c>
    </row>
    <row r="137" spans="12:13" ht="30" customHeight="1" x14ac:dyDescent="0.3">
      <c r="L137" s="55">
        <v>1390</v>
      </c>
      <c r="M137" s="52">
        <v>1557</v>
      </c>
    </row>
    <row r="138" spans="12:13" ht="30" customHeight="1" x14ac:dyDescent="0.3">
      <c r="L138" s="55">
        <v>1400</v>
      </c>
      <c r="M138" s="52">
        <v>1568</v>
      </c>
    </row>
    <row r="139" spans="12:13" ht="30" customHeight="1" x14ac:dyDescent="0.3">
      <c r="L139" s="55">
        <v>1410</v>
      </c>
      <c r="M139" s="52">
        <v>1579</v>
      </c>
    </row>
    <row r="140" spans="12:13" ht="30" customHeight="1" x14ac:dyDescent="0.3">
      <c r="L140" s="55">
        <v>1420</v>
      </c>
      <c r="M140" s="52">
        <v>1590</v>
      </c>
    </row>
    <row r="141" spans="12:13" ht="30" customHeight="1" x14ac:dyDescent="0.3">
      <c r="L141" s="55">
        <v>1430</v>
      </c>
      <c r="M141" s="52">
        <v>1602</v>
      </c>
    </row>
    <row r="142" spans="12:13" ht="30" customHeight="1" x14ac:dyDescent="0.3">
      <c r="L142" s="55">
        <v>1440</v>
      </c>
      <c r="M142" s="52">
        <v>1613</v>
      </c>
    </row>
    <row r="143" spans="12:13" ht="30" customHeight="1" x14ac:dyDescent="0.3">
      <c r="L143" s="55">
        <v>1450</v>
      </c>
      <c r="M143" s="52">
        <v>1624</v>
      </c>
    </row>
    <row r="144" spans="12:13" ht="30" customHeight="1" x14ac:dyDescent="0.3">
      <c r="L144" s="55">
        <v>1460</v>
      </c>
      <c r="M144" s="52">
        <v>1635</v>
      </c>
    </row>
    <row r="145" spans="12:13" ht="30" customHeight="1" x14ac:dyDescent="0.3">
      <c r="L145" s="55">
        <v>1470</v>
      </c>
      <c r="M145" s="52">
        <v>1646</v>
      </c>
    </row>
    <row r="146" spans="12:13" ht="30" customHeight="1" x14ac:dyDescent="0.3">
      <c r="L146" s="55">
        <v>1480</v>
      </c>
      <c r="M146" s="52">
        <v>1658</v>
      </c>
    </row>
    <row r="147" spans="12:13" ht="30" customHeight="1" x14ac:dyDescent="0.3">
      <c r="L147" s="55">
        <v>1490</v>
      </c>
      <c r="M147" s="52">
        <v>1669</v>
      </c>
    </row>
    <row r="148" spans="12:13" ht="30" customHeight="1" x14ac:dyDescent="0.3">
      <c r="L148" s="55">
        <v>1500</v>
      </c>
      <c r="M148" s="52">
        <v>1680</v>
      </c>
    </row>
    <row r="149" spans="12:13" ht="30" customHeight="1" x14ac:dyDescent="0.3">
      <c r="L149" s="55">
        <v>1510</v>
      </c>
      <c r="M149" s="52">
        <v>1691</v>
      </c>
    </row>
    <row r="150" spans="12:13" ht="30" customHeight="1" x14ac:dyDescent="0.3">
      <c r="L150" s="55">
        <v>1520</v>
      </c>
      <c r="M150" s="52">
        <v>1702</v>
      </c>
    </row>
    <row r="151" spans="12:13" ht="30" customHeight="1" x14ac:dyDescent="0.3">
      <c r="L151" s="55">
        <v>1530</v>
      </c>
      <c r="M151" s="52">
        <v>1714</v>
      </c>
    </row>
    <row r="152" spans="12:13" ht="30" customHeight="1" x14ac:dyDescent="0.3">
      <c r="L152" s="55">
        <v>1540</v>
      </c>
      <c r="M152" s="52">
        <v>1725</v>
      </c>
    </row>
    <row r="153" spans="12:13" ht="30" customHeight="1" x14ac:dyDescent="0.3">
      <c r="L153" s="55">
        <v>1550</v>
      </c>
      <c r="M153" s="52">
        <v>1736</v>
      </c>
    </row>
    <row r="154" spans="12:13" ht="30" customHeight="1" x14ac:dyDescent="0.3">
      <c r="L154" s="55">
        <v>1560</v>
      </c>
      <c r="M154" s="52">
        <v>1747</v>
      </c>
    </row>
    <row r="155" spans="12:13" ht="30" customHeight="1" x14ac:dyDescent="0.3">
      <c r="L155" s="55">
        <v>1570</v>
      </c>
      <c r="M155" s="52">
        <v>1758</v>
      </c>
    </row>
    <row r="156" spans="12:13" ht="30" customHeight="1" x14ac:dyDescent="0.3">
      <c r="L156" s="55">
        <v>1580</v>
      </c>
      <c r="M156" s="52">
        <v>1770</v>
      </c>
    </row>
    <row r="157" spans="12:13" ht="30" customHeight="1" x14ac:dyDescent="0.3">
      <c r="L157" s="55">
        <v>1590</v>
      </c>
      <c r="M157" s="52">
        <v>1781</v>
      </c>
    </row>
    <row r="158" spans="12:13" ht="30" customHeight="1" x14ac:dyDescent="0.3">
      <c r="L158" s="55">
        <v>1600</v>
      </c>
      <c r="M158" s="52">
        <v>1792</v>
      </c>
    </row>
    <row r="159" spans="12:13" ht="30" customHeight="1" x14ac:dyDescent="0.3">
      <c r="L159" s="55">
        <v>1610</v>
      </c>
      <c r="M159" s="52">
        <v>1803</v>
      </c>
    </row>
    <row r="160" spans="12:13" ht="30" customHeight="1" x14ac:dyDescent="0.3">
      <c r="L160" s="55">
        <v>1620</v>
      </c>
      <c r="M160" s="52">
        <v>1814</v>
      </c>
    </row>
    <row r="161" spans="12:13" ht="30" customHeight="1" x14ac:dyDescent="0.3">
      <c r="L161" s="55">
        <v>1630</v>
      </c>
      <c r="M161" s="52">
        <v>1826</v>
      </c>
    </row>
    <row r="162" spans="12:13" ht="30" customHeight="1" x14ac:dyDescent="0.3">
      <c r="L162" s="55">
        <v>1640</v>
      </c>
      <c r="M162" s="52">
        <v>1837</v>
      </c>
    </row>
    <row r="163" spans="12:13" ht="30" customHeight="1" x14ac:dyDescent="0.3">
      <c r="L163" s="55">
        <v>1650</v>
      </c>
      <c r="M163" s="52">
        <v>1848</v>
      </c>
    </row>
  </sheetData>
  <mergeCells count="47">
    <mergeCell ref="B5:D5"/>
    <mergeCell ref="G5:H5"/>
    <mergeCell ref="F40:I40"/>
    <mergeCell ref="B40:D41"/>
    <mergeCell ref="B1:I1"/>
    <mergeCell ref="E3:E4"/>
    <mergeCell ref="B3:D4"/>
    <mergeCell ref="F3:F4"/>
    <mergeCell ref="G3:H4"/>
    <mergeCell ref="I3:I4"/>
    <mergeCell ref="B29:B38"/>
    <mergeCell ref="B13:F13"/>
    <mergeCell ref="B12:I12"/>
    <mergeCell ref="B7:I7"/>
    <mergeCell ref="B8:I8"/>
    <mergeCell ref="B9:I9"/>
    <mergeCell ref="B10:I10"/>
    <mergeCell ref="D35:F35"/>
    <mergeCell ref="D36:F36"/>
    <mergeCell ref="D38:F38"/>
    <mergeCell ref="D37:F37"/>
    <mergeCell ref="C29:C32"/>
    <mergeCell ref="C33:C38"/>
    <mergeCell ref="D29:F29"/>
    <mergeCell ref="D30:F30"/>
    <mergeCell ref="D31:F31"/>
    <mergeCell ref="D32:F32"/>
    <mergeCell ref="D33:F33"/>
    <mergeCell ref="D34:F34"/>
    <mergeCell ref="B24:C28"/>
    <mergeCell ref="D24:F24"/>
    <mergeCell ref="D25:F25"/>
    <mergeCell ref="D26:F26"/>
    <mergeCell ref="D27:F27"/>
    <mergeCell ref="D28:F28"/>
    <mergeCell ref="D19:F19"/>
    <mergeCell ref="D20:F20"/>
    <mergeCell ref="D21:F21"/>
    <mergeCell ref="D22:F22"/>
    <mergeCell ref="D23:F23"/>
    <mergeCell ref="B19:C23"/>
    <mergeCell ref="D14:F14"/>
    <mergeCell ref="D15:F15"/>
    <mergeCell ref="D16:F16"/>
    <mergeCell ref="D17:F17"/>
    <mergeCell ref="D18:F18"/>
    <mergeCell ref="B14:C18"/>
  </mergeCells>
  <dataValidations count="6">
    <dataValidation type="list" allowBlank="1" sqref="G13 H13:I13" xr:uid="{00000000-0002-0000-0400-000000000000}">
      <formula1>DESTINATION</formula1>
    </dataValidation>
    <dataValidation type="list" allowBlank="1" sqref="B5:D5" xr:uid="{00000000-0002-0000-0400-000001000000}">
      <formula1>INDICE_COMPOSITION</formula1>
    </dataValidation>
    <dataValidation type="list" allowBlank="1" sqref="E5" xr:uid="{00000000-0002-0000-0400-000002000000}">
      <formula1>TRAIN</formula1>
    </dataValidation>
    <dataValidation type="list" allowBlank="1" sqref="I5" xr:uid="{00000000-0002-0000-0400-000003000000}">
      <formula1>CONVOI_TRAFIC</formula1>
    </dataValidation>
    <dataValidation type="list" allowBlank="1" sqref="E41" xr:uid="{00000000-0002-0000-0400-000004000000}">
      <formula1>AGENT_FORMATION</formula1>
    </dataValidation>
    <dataValidation type="list" allowBlank="1" sqref="F41:I41" xr:uid="{00000000-0002-0000-0400-000005000000}">
      <formula1>CONDUCTEUR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7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23</vt:i4>
      </vt:variant>
    </vt:vector>
  </HeadingPairs>
  <TitlesOfParts>
    <vt:vector size="28" baseType="lpstr">
      <vt:lpstr>Codes - Agents</vt:lpstr>
      <vt:lpstr>Codes - Machines</vt:lpstr>
      <vt:lpstr>Codes - Voitures</vt:lpstr>
      <vt:lpstr>Relevé</vt:lpstr>
      <vt:lpstr>Bulletin de freinage</vt:lpstr>
      <vt:lpstr>AGENT_FORMATION</vt:lpstr>
      <vt:lpstr>CONDUCTEUR</vt:lpstr>
      <vt:lpstr>CONVOI_TRAFIC</vt:lpstr>
      <vt:lpstr>DESTINATION</vt:lpstr>
      <vt:lpstr>INDICE_COMPOSITION</vt:lpstr>
      <vt:lpstr>LONGUEUR</vt:lpstr>
      <vt:lpstr>LONGUEUR_1</vt:lpstr>
      <vt:lpstr>MACHINE</vt:lpstr>
      <vt:lpstr>MASSE</vt:lpstr>
      <vt:lpstr>MASSE_FREINEE</vt:lpstr>
      <vt:lpstr>MASSE_REMORQUEE</vt:lpstr>
      <vt:lpstr>Masse_totale_du_train</vt:lpstr>
      <vt:lpstr>NOMBRE</vt:lpstr>
      <vt:lpstr>REALISEE</vt:lpstr>
      <vt:lpstr>REALISER</vt:lpstr>
      <vt:lpstr>TABLEAU_MACHINE</vt:lpstr>
      <vt:lpstr>TABLEAU_TRAIN</vt:lpstr>
      <vt:lpstr>TABLEAU_VOITURE</vt:lpstr>
      <vt:lpstr>TOTALE</vt:lpstr>
      <vt:lpstr>TRAIN</vt:lpstr>
      <vt:lpstr>VEHICULE</vt:lpstr>
      <vt:lpstr>VOITURE</vt:lpstr>
      <vt:lpstr>'Bulletin de freinage'!Zone_d_impression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patrice</cp:lastModifiedBy>
  <cp:lastPrinted>2023-03-26T21:48:09Z</cp:lastPrinted>
  <dcterms:created xsi:type="dcterms:W3CDTF">2023-03-26T19:26:08Z</dcterms:created>
  <dcterms:modified xsi:type="dcterms:W3CDTF">2023-03-30T17:17:43Z</dcterms:modified>
</cp:coreProperties>
</file>