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DB7079D3-A11A-4822-B4F1-DD5A5A75A74D}" xr6:coauthVersionLast="47" xr6:coauthVersionMax="47" xr10:uidLastSave="{00000000-0000-0000-0000-000000000000}"/>
  <bookViews>
    <workbookView xWindow="4476" yWindow="1332" windowWidth="24036" windowHeight="14952" xr2:uid="{727F1804-BD27-426D-AF9B-21EA48A253A4}"/>
  </bookViews>
  <sheets>
    <sheet name="SUIVI LIVRAISONS" sheetId="1" r:id="rId1"/>
    <sheet name="PLANNING PROD" sheetId="4" r:id="rId2"/>
    <sheet name="BDD" sheetId="2" r:id="rId3"/>
    <sheet name="LISTES" sheetId="3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22" i="3" l="1"/>
  <c r="I23" i="3" s="1"/>
  <c r="I24" i="3" s="1"/>
  <c r="I25" i="3" s="1"/>
  <c r="I26" i="3" s="1"/>
  <c r="I27" i="3" s="1"/>
  <c r="I28" i="3" s="1"/>
  <c r="I20" i="3"/>
  <c r="I21" i="3" s="1"/>
  <c r="I19" i="3"/>
  <c r="I18" i="3"/>
  <c r="I14" i="3"/>
  <c r="I15" i="3" s="1"/>
  <c r="I16" i="3" s="1"/>
  <c r="I17" i="3" s="1"/>
  <c r="I12" i="3"/>
  <c r="I8" i="3"/>
  <c r="I7" i="3"/>
  <c r="I5" i="3"/>
  <c r="I11" i="3" s="1"/>
  <c r="I4" i="3"/>
  <c r="I6" i="3" l="1"/>
  <c r="P47" i="4" s="1"/>
  <c r="N47" i="4" s="1"/>
  <c r="M47" i="4" s="1"/>
  <c r="L47" i="4" s="1"/>
  <c r="K47" i="4" s="1"/>
  <c r="I9" i="3"/>
  <c r="P5" i="4" s="1"/>
  <c r="N5" i="4" s="1"/>
  <c r="M5" i="4" s="1"/>
  <c r="L5" i="4" s="1"/>
  <c r="K5" i="4" s="1"/>
  <c r="I10" i="3"/>
  <c r="P50" i="4" l="1"/>
  <c r="N50" i="4" s="1"/>
  <c r="M50" i="4" s="1"/>
  <c r="L50" i="4" s="1"/>
  <c r="K50" i="4" s="1"/>
  <c r="P38" i="4"/>
  <c r="N38" i="4" s="1"/>
  <c r="M38" i="4" s="1"/>
  <c r="L38" i="4" s="1"/>
  <c r="K38" i="4" s="1"/>
  <c r="P58" i="4"/>
  <c r="N58" i="4" s="1"/>
  <c r="M58" i="4" s="1"/>
  <c r="L58" i="4" s="1"/>
  <c r="K58" i="4" s="1"/>
  <c r="P13" i="4"/>
  <c r="N13" i="4" s="1"/>
  <c r="M13" i="4" s="1"/>
  <c r="L13" i="4" s="1"/>
  <c r="K13" i="4" s="1"/>
  <c r="H13" i="4" s="1"/>
  <c r="I13" i="4" s="1"/>
  <c r="P16" i="4"/>
  <c r="N16" i="4" s="1"/>
  <c r="M16" i="4" s="1"/>
  <c r="L16" i="4" s="1"/>
  <c r="K16" i="4" s="1"/>
  <c r="P55" i="4"/>
  <c r="N55" i="4" s="1"/>
  <c r="M55" i="4" s="1"/>
  <c r="L55" i="4" s="1"/>
  <c r="K55" i="4" s="1"/>
  <c r="P36" i="4"/>
  <c r="N36" i="4" s="1"/>
  <c r="M36" i="4" s="1"/>
  <c r="L36" i="4" s="1"/>
  <c r="K36" i="4" s="1"/>
  <c r="P21" i="4"/>
  <c r="N21" i="4" s="1"/>
  <c r="M21" i="4" s="1"/>
  <c r="L21" i="4" s="1"/>
  <c r="K21" i="4" s="1"/>
  <c r="J21" i="4" s="1"/>
  <c r="P54" i="4"/>
  <c r="N54" i="4" s="1"/>
  <c r="M54" i="4" s="1"/>
  <c r="L54" i="4" s="1"/>
  <c r="K54" i="4" s="1"/>
  <c r="P24" i="4"/>
  <c r="N24" i="4" s="1"/>
  <c r="M24" i="4" s="1"/>
  <c r="L24" i="4" s="1"/>
  <c r="K24" i="4" s="1"/>
  <c r="P25" i="4"/>
  <c r="N25" i="4" s="1"/>
  <c r="M25" i="4" s="1"/>
  <c r="L25" i="4" s="1"/>
  <c r="K25" i="4" s="1"/>
  <c r="P10" i="4"/>
  <c r="N10" i="4" s="1"/>
  <c r="M10" i="4" s="1"/>
  <c r="L10" i="4" s="1"/>
  <c r="K10" i="4" s="1"/>
  <c r="P53" i="4"/>
  <c r="N53" i="4" s="1"/>
  <c r="M53" i="4" s="1"/>
  <c r="L53" i="4" s="1"/>
  <c r="K53" i="4" s="1"/>
  <c r="H53" i="4" s="1"/>
  <c r="I53" i="4" s="1"/>
  <c r="P12" i="4"/>
  <c r="N12" i="4" s="1"/>
  <c r="M12" i="4" s="1"/>
  <c r="L12" i="4" s="1"/>
  <c r="K12" i="4" s="1"/>
  <c r="H12" i="4" s="1"/>
  <c r="I12" i="4" s="1"/>
  <c r="P43" i="4"/>
  <c r="N43" i="4" s="1"/>
  <c r="M43" i="4" s="1"/>
  <c r="L43" i="4" s="1"/>
  <c r="K43" i="4" s="1"/>
  <c r="H43" i="4" s="1"/>
  <c r="I43" i="4" s="1"/>
  <c r="P51" i="4"/>
  <c r="N51" i="4" s="1"/>
  <c r="M51" i="4" s="1"/>
  <c r="L51" i="4" s="1"/>
  <c r="K51" i="4" s="1"/>
  <c r="H51" i="4" s="1"/>
  <c r="I51" i="4" s="1"/>
  <c r="P46" i="4"/>
  <c r="N46" i="4" s="1"/>
  <c r="M46" i="4" s="1"/>
  <c r="L46" i="4" s="1"/>
  <c r="K46" i="4" s="1"/>
  <c r="P17" i="4"/>
  <c r="N17" i="4" s="1"/>
  <c r="M17" i="4" s="1"/>
  <c r="L17" i="4" s="1"/>
  <c r="K17" i="4" s="1"/>
  <c r="P59" i="4"/>
  <c r="N59" i="4" s="1"/>
  <c r="M59" i="4" s="1"/>
  <c r="L59" i="4" s="1"/>
  <c r="K59" i="4" s="1"/>
  <c r="P29" i="4"/>
  <c r="N29" i="4" s="1"/>
  <c r="M29" i="4" s="1"/>
  <c r="L29" i="4" s="1"/>
  <c r="K29" i="4" s="1"/>
  <c r="H29" i="4" s="1"/>
  <c r="I29" i="4" s="1"/>
  <c r="P7" i="4"/>
  <c r="N7" i="4" s="1"/>
  <c r="M7" i="4" s="1"/>
  <c r="L7" i="4" s="1"/>
  <c r="K7" i="4" s="1"/>
  <c r="P32" i="4"/>
  <c r="N32" i="4" s="1"/>
  <c r="M32" i="4" s="1"/>
  <c r="L32" i="4" s="1"/>
  <c r="K32" i="4" s="1"/>
  <c r="P33" i="4"/>
  <c r="N33" i="4" s="1"/>
  <c r="M33" i="4" s="1"/>
  <c r="L33" i="4" s="1"/>
  <c r="K33" i="4" s="1"/>
  <c r="H33" i="4" s="1"/>
  <c r="I33" i="4" s="1"/>
  <c r="P18" i="4"/>
  <c r="N18" i="4" s="1"/>
  <c r="M18" i="4" s="1"/>
  <c r="L18" i="4" s="1"/>
  <c r="K18" i="4" s="1"/>
  <c r="H18" i="4" s="1"/>
  <c r="I18" i="4" s="1"/>
  <c r="P11" i="4"/>
  <c r="N11" i="4" s="1"/>
  <c r="M11" i="4" s="1"/>
  <c r="L11" i="4" s="1"/>
  <c r="K11" i="4" s="1"/>
  <c r="P20" i="4"/>
  <c r="N20" i="4" s="1"/>
  <c r="M20" i="4" s="1"/>
  <c r="L20" i="4" s="1"/>
  <c r="K20" i="4" s="1"/>
  <c r="J20" i="4" s="1"/>
  <c r="P39" i="4"/>
  <c r="N39" i="4" s="1"/>
  <c r="M39" i="4" s="1"/>
  <c r="L39" i="4" s="1"/>
  <c r="K39" i="4" s="1"/>
  <c r="P52" i="4"/>
  <c r="N52" i="4" s="1"/>
  <c r="M52" i="4" s="1"/>
  <c r="L52" i="4" s="1"/>
  <c r="K52" i="4" s="1"/>
  <c r="P9" i="4"/>
  <c r="N9" i="4" s="1"/>
  <c r="M9" i="4" s="1"/>
  <c r="L9" i="4" s="1"/>
  <c r="K9" i="4" s="1"/>
  <c r="H9" i="4" s="1"/>
  <c r="I9" i="4" s="1"/>
  <c r="P6" i="4"/>
  <c r="N6" i="4" s="1"/>
  <c r="M6" i="4" s="1"/>
  <c r="L6" i="4" s="1"/>
  <c r="K6" i="4" s="1"/>
  <c r="P40" i="4"/>
  <c r="N40" i="4" s="1"/>
  <c r="M40" i="4" s="1"/>
  <c r="L40" i="4" s="1"/>
  <c r="K40" i="4" s="1"/>
  <c r="H40" i="4" s="1"/>
  <c r="I40" i="4" s="1"/>
  <c r="P26" i="4"/>
  <c r="N26" i="4" s="1"/>
  <c r="M26" i="4" s="1"/>
  <c r="L26" i="4" s="1"/>
  <c r="K26" i="4" s="1"/>
  <c r="H26" i="4" s="1"/>
  <c r="I26" i="4" s="1"/>
  <c r="P28" i="4"/>
  <c r="N28" i="4" s="1"/>
  <c r="M28" i="4" s="1"/>
  <c r="L28" i="4" s="1"/>
  <c r="K28" i="4" s="1"/>
  <c r="H28" i="4" s="1"/>
  <c r="I28" i="4" s="1"/>
  <c r="P14" i="4"/>
  <c r="N14" i="4" s="1"/>
  <c r="M14" i="4" s="1"/>
  <c r="L14" i="4" s="1"/>
  <c r="K14" i="4" s="1"/>
  <c r="H14" i="4" s="1"/>
  <c r="I14" i="4" s="1"/>
  <c r="P23" i="4"/>
  <c r="N23" i="4" s="1"/>
  <c r="M23" i="4" s="1"/>
  <c r="L23" i="4" s="1"/>
  <c r="K23" i="4" s="1"/>
  <c r="P48" i="4"/>
  <c r="N48" i="4" s="1"/>
  <c r="M48" i="4" s="1"/>
  <c r="L48" i="4" s="1"/>
  <c r="K48" i="4" s="1"/>
  <c r="H48" i="4" s="1"/>
  <c r="I48" i="4" s="1"/>
  <c r="P49" i="4"/>
  <c r="N49" i="4" s="1"/>
  <c r="M49" i="4" s="1"/>
  <c r="L49" i="4" s="1"/>
  <c r="K49" i="4" s="1"/>
  <c r="H49" i="4" s="1"/>
  <c r="I49" i="4" s="1"/>
  <c r="P34" i="4"/>
  <c r="N34" i="4" s="1"/>
  <c r="M34" i="4" s="1"/>
  <c r="L34" i="4" s="1"/>
  <c r="K34" i="4" s="1"/>
  <c r="P27" i="4"/>
  <c r="N27" i="4" s="1"/>
  <c r="M27" i="4" s="1"/>
  <c r="L27" i="4" s="1"/>
  <c r="K27" i="4" s="1"/>
  <c r="H27" i="4" s="1"/>
  <c r="I27" i="4" s="1"/>
  <c r="P45" i="4"/>
  <c r="N45" i="4" s="1"/>
  <c r="M45" i="4" s="1"/>
  <c r="L45" i="4" s="1"/>
  <c r="K45" i="4" s="1"/>
  <c r="J45" i="4" s="1"/>
  <c r="P30" i="4"/>
  <c r="N30" i="4" s="1"/>
  <c r="M30" i="4" s="1"/>
  <c r="L30" i="4" s="1"/>
  <c r="K30" i="4" s="1"/>
  <c r="J30" i="4" s="1"/>
  <c r="P44" i="4"/>
  <c r="N44" i="4" s="1"/>
  <c r="M44" i="4" s="1"/>
  <c r="L44" i="4" s="1"/>
  <c r="K44" i="4" s="1"/>
  <c r="J44" i="4" s="1"/>
  <c r="P8" i="4"/>
  <c r="N8" i="4" s="1"/>
  <c r="M8" i="4" s="1"/>
  <c r="L8" i="4" s="1"/>
  <c r="K8" i="4" s="1"/>
  <c r="P37" i="4"/>
  <c r="N37" i="4" s="1"/>
  <c r="M37" i="4" s="1"/>
  <c r="L37" i="4" s="1"/>
  <c r="K37" i="4" s="1"/>
  <c r="J37" i="4" s="1"/>
  <c r="P15" i="4"/>
  <c r="N15" i="4" s="1"/>
  <c r="M15" i="4" s="1"/>
  <c r="L15" i="4" s="1"/>
  <c r="K15" i="4" s="1"/>
  <c r="H15" i="4" s="1"/>
  <c r="I15" i="4" s="1"/>
  <c r="P41" i="4"/>
  <c r="N41" i="4" s="1"/>
  <c r="M41" i="4" s="1"/>
  <c r="L41" i="4" s="1"/>
  <c r="K41" i="4" s="1"/>
  <c r="H41" i="4" s="1"/>
  <c r="I41" i="4" s="1"/>
  <c r="P19" i="4"/>
  <c r="N19" i="4" s="1"/>
  <c r="M19" i="4" s="1"/>
  <c r="L19" i="4" s="1"/>
  <c r="K19" i="4" s="1"/>
  <c r="J19" i="4" s="1"/>
  <c r="P4" i="4"/>
  <c r="N4" i="4" s="1"/>
  <c r="M4" i="4" s="1"/>
  <c r="L4" i="4" s="1"/>
  <c r="K4" i="4" s="1"/>
  <c r="H4" i="4" s="1"/>
  <c r="I4" i="4" s="1"/>
  <c r="P22" i="4"/>
  <c r="N22" i="4" s="1"/>
  <c r="M22" i="4" s="1"/>
  <c r="L22" i="4" s="1"/>
  <c r="K22" i="4" s="1"/>
  <c r="H22" i="4" s="1"/>
  <c r="I22" i="4" s="1"/>
  <c r="P31" i="4"/>
  <c r="N31" i="4" s="1"/>
  <c r="M31" i="4" s="1"/>
  <c r="L31" i="4" s="1"/>
  <c r="K31" i="4" s="1"/>
  <c r="H31" i="4" s="1"/>
  <c r="I31" i="4" s="1"/>
  <c r="P56" i="4"/>
  <c r="N56" i="4" s="1"/>
  <c r="M56" i="4" s="1"/>
  <c r="L56" i="4" s="1"/>
  <c r="K56" i="4" s="1"/>
  <c r="J56" i="4" s="1"/>
  <c r="P57" i="4"/>
  <c r="N57" i="4" s="1"/>
  <c r="M57" i="4" s="1"/>
  <c r="L57" i="4" s="1"/>
  <c r="K57" i="4" s="1"/>
  <c r="H57" i="4" s="1"/>
  <c r="I57" i="4" s="1"/>
  <c r="P42" i="4"/>
  <c r="N42" i="4" s="1"/>
  <c r="M42" i="4" s="1"/>
  <c r="L42" i="4" s="1"/>
  <c r="K42" i="4" s="1"/>
  <c r="J42" i="4" s="1"/>
  <c r="P35" i="4"/>
  <c r="N35" i="4" s="1"/>
  <c r="M35" i="4" s="1"/>
  <c r="L35" i="4" s="1"/>
  <c r="K35" i="4" s="1"/>
  <c r="H35" i="4" s="1"/>
  <c r="I35" i="4" s="1"/>
  <c r="J5" i="4"/>
  <c r="H5" i="4"/>
  <c r="I5" i="4" s="1"/>
  <c r="J12" i="4"/>
  <c r="H11" i="4"/>
  <c r="I11" i="4" s="1"/>
  <c r="J11" i="4"/>
  <c r="H58" i="4"/>
  <c r="I58" i="4" s="1"/>
  <c r="J58" i="4"/>
  <c r="H50" i="4"/>
  <c r="I50" i="4" s="1"/>
  <c r="J50" i="4"/>
  <c r="J28" i="4"/>
  <c r="H34" i="4"/>
  <c r="I34" i="4" s="1"/>
  <c r="J34" i="4"/>
  <c r="H10" i="4"/>
  <c r="I10" i="4" s="1"/>
  <c r="J10" i="4"/>
  <c r="J49" i="4"/>
  <c r="H20" i="4"/>
  <c r="I20" i="4" s="1"/>
  <c r="H25" i="4"/>
  <c r="I25" i="4" s="1"/>
  <c r="J25" i="4"/>
  <c r="H17" i="4"/>
  <c r="I17" i="4" s="1"/>
  <c r="J17" i="4"/>
  <c r="H56" i="4"/>
  <c r="I56" i="4" s="1"/>
  <c r="J52" i="4"/>
  <c r="H52" i="4"/>
  <c r="I52" i="4" s="1"/>
  <c r="H59" i="4"/>
  <c r="I59" i="4" s="1"/>
  <c r="J59" i="4"/>
  <c r="H32" i="4"/>
  <c r="I32" i="4" s="1"/>
  <c r="J32" i="4"/>
  <c r="H24" i="4"/>
  <c r="I24" i="4" s="1"/>
  <c r="J24" i="4"/>
  <c r="H16" i="4"/>
  <c r="I16" i="4" s="1"/>
  <c r="J16" i="4"/>
  <c r="H8" i="4"/>
  <c r="I8" i="4" s="1"/>
  <c r="J8" i="4"/>
  <c r="H55" i="4"/>
  <c r="I55" i="4" s="1"/>
  <c r="J55" i="4"/>
  <c r="H36" i="4"/>
  <c r="I36" i="4" s="1"/>
  <c r="J36" i="4"/>
  <c r="H47" i="4"/>
  <c r="I47" i="4" s="1"/>
  <c r="J47" i="4"/>
  <c r="H39" i="4"/>
  <c r="I39" i="4" s="1"/>
  <c r="J39" i="4"/>
  <c r="H23" i="4"/>
  <c r="I23" i="4" s="1"/>
  <c r="J23" i="4"/>
  <c r="J15" i="4"/>
  <c r="H7" i="4"/>
  <c r="I7" i="4" s="1"/>
  <c r="J7" i="4"/>
  <c r="H54" i="4"/>
  <c r="I54" i="4" s="1"/>
  <c r="J54" i="4"/>
  <c r="H46" i="4"/>
  <c r="I46" i="4" s="1"/>
  <c r="J46" i="4"/>
  <c r="H38" i="4"/>
  <c r="I38" i="4" s="1"/>
  <c r="J38" i="4"/>
  <c r="H30" i="4"/>
  <c r="I30" i="4" s="1"/>
  <c r="J14" i="4"/>
  <c r="H6" i="4"/>
  <c r="I6" i="4" s="1"/>
  <c r="J6" i="4"/>
  <c r="J53" i="4" l="1"/>
  <c r="J41" i="4"/>
  <c r="J13" i="4"/>
  <c r="J29" i="4"/>
  <c r="H44" i="4"/>
  <c r="I44" i="4" s="1"/>
  <c r="J9" i="4"/>
  <c r="H42" i="4"/>
  <c r="I42" i="4" s="1"/>
  <c r="H37" i="4"/>
  <c r="I37" i="4" s="1"/>
  <c r="J48" i="4"/>
  <c r="J31" i="4"/>
  <c r="J22" i="4"/>
  <c r="J57" i="4"/>
  <c r="H19" i="4"/>
  <c r="I19" i="4" s="1"/>
  <c r="J27" i="4"/>
  <c r="J35" i="4"/>
  <c r="J43" i="4"/>
  <c r="J51" i="4"/>
  <c r="J40" i="4"/>
  <c r="J33" i="4"/>
  <c r="H45" i="4"/>
  <c r="I45" i="4" s="1"/>
  <c r="J4" i="4"/>
  <c r="J18" i="4"/>
  <c r="J26" i="4"/>
  <c r="H21" i="4"/>
  <c r="I21" i="4" s="1"/>
</calcChain>
</file>

<file path=xl/sharedStrings.xml><?xml version="1.0" encoding="utf-8"?>
<sst xmlns="http://schemas.openxmlformats.org/spreadsheetml/2006/main" count="1191" uniqueCount="365">
  <si>
    <t>MARQUE</t>
  </si>
  <si>
    <t>MODELE</t>
  </si>
  <si>
    <t>DESIGNATION</t>
  </si>
  <si>
    <t>N° MEUBLE</t>
  </si>
  <si>
    <t>KIT</t>
  </si>
  <si>
    <t>QTE MEUBLE</t>
  </si>
  <si>
    <t>QTE COLIS / MEUBLE</t>
  </si>
  <si>
    <t>N° PALETTE</t>
  </si>
  <si>
    <t>EMPLACEMENT</t>
  </si>
  <si>
    <t>Difficulté Montage</t>
  </si>
  <si>
    <t>Temps de montage</t>
  </si>
  <si>
    <t>3 CAB PRO</t>
  </si>
  <si>
    <t>3 CAB COURSIVE ATELIER</t>
  </si>
  <si>
    <t>3 CAB ATELIER 05</t>
  </si>
  <si>
    <t>4 CAB</t>
  </si>
  <si>
    <t>2 CAB COURSIVE ATELIER</t>
  </si>
  <si>
    <t>2 CAB ATELIER 05</t>
  </si>
  <si>
    <t>CA40</t>
  </si>
  <si>
    <t>43_10_02_MEUBLE CUISINE</t>
  </si>
  <si>
    <t>43_10_02</t>
  </si>
  <si>
    <t>C01</t>
  </si>
  <si>
    <t>COMMUN</t>
  </si>
  <si>
    <t>D</t>
  </si>
  <si>
    <t>43_10_01_BANQUETTE EN ANGLE</t>
  </si>
  <si>
    <t>43_10_01</t>
  </si>
  <si>
    <t>C</t>
  </si>
  <si>
    <t>43_10_10_TABLE A CARTE</t>
  </si>
  <si>
    <t>43_10_10</t>
  </si>
  <si>
    <t>C02</t>
  </si>
  <si>
    <t>43_10_04_A_CUISINE AV_STD</t>
  </si>
  <si>
    <t>43_10_04_A</t>
  </si>
  <si>
    <t>OPTION</t>
  </si>
  <si>
    <t>43_10_04_B_CUISINE AV_CONS</t>
  </si>
  <si>
    <t>43_10_04_B</t>
  </si>
  <si>
    <t>43_10_04_C_CUISINE AV_CLIM</t>
  </si>
  <si>
    <t>43_10_04_C</t>
  </si>
  <si>
    <t>43_10_04_D_CUISINE AV_CLIM_CONS</t>
  </si>
  <si>
    <t>43_10_04_D</t>
  </si>
  <si>
    <t>43_10_08_MEUBLE HAUT BABORD</t>
  </si>
  <si>
    <t>43_10_08</t>
  </si>
  <si>
    <t>43_10_03_ BOITE DE RANGEMENT</t>
  </si>
  <si>
    <t>43_10_03</t>
  </si>
  <si>
    <t>A</t>
  </si>
  <si>
    <t>43_20_01_MEUBLE_COCKPIT</t>
  </si>
  <si>
    <t>43_20_01</t>
  </si>
  <si>
    <t>B</t>
  </si>
  <si>
    <t>Option</t>
  </si>
  <si>
    <t>43_10_11_TABLE BASSE</t>
  </si>
  <si>
    <t>43_10_11</t>
  </si>
  <si>
    <t>X</t>
  </si>
  <si>
    <t>43_10_07_MANGE DEBOUT</t>
  </si>
  <si>
    <t>43_10_07</t>
  </si>
  <si>
    <t>C03</t>
  </si>
  <si>
    <t>43_10_09_MEUBLE HAUT TRIBORD</t>
  </si>
  <si>
    <t>43_10_09</t>
  </si>
  <si>
    <t>43_01_04_SDBPRO_PLAN</t>
  </si>
  <si>
    <t>43_01_04</t>
  </si>
  <si>
    <t>F01</t>
  </si>
  <si>
    <t>COURS PRO</t>
  </si>
  <si>
    <t>43_01_06_SDBPRO_HABCLOI</t>
  </si>
  <si>
    <t>43_01_06</t>
  </si>
  <si>
    <t>43_01_08_SDBPRO_PLAF</t>
  </si>
  <si>
    <t>43_01_08</t>
  </si>
  <si>
    <t>43_01_02_SDBPRO_BEXT</t>
  </si>
  <si>
    <t>43_01_02</t>
  </si>
  <si>
    <t>43_01_01_SDBPRO_MBHAUT</t>
  </si>
  <si>
    <t>43_01_01</t>
  </si>
  <si>
    <t>43_01_03_SDBPRO_MBORDE</t>
  </si>
  <si>
    <t>43_01_03</t>
  </si>
  <si>
    <t>43_01_05_SDBPRO_MBVASQUE</t>
  </si>
  <si>
    <t>43_01_05</t>
  </si>
  <si>
    <t>43_02_04_COURPRO_PEND_AV</t>
  </si>
  <si>
    <t>43_02_04</t>
  </si>
  <si>
    <t>F02</t>
  </si>
  <si>
    <t>43_02_05_COURPRO_PEND_ARR</t>
  </si>
  <si>
    <t>43_02_05</t>
  </si>
  <si>
    <t>43_02_01_COURPRO_PLAN</t>
  </si>
  <si>
    <t>43_02_01</t>
  </si>
  <si>
    <t>43_02_02_COURPRO_PLAF</t>
  </si>
  <si>
    <t>43_02_02</t>
  </si>
  <si>
    <t>43_02_07_COURPRO_BANQ</t>
  </si>
  <si>
    <t>43_02_07</t>
  </si>
  <si>
    <t>43_03_01_CARBD_LIT</t>
  </si>
  <si>
    <t>43_03_01</t>
  </si>
  <si>
    <t>F03</t>
  </si>
  <si>
    <t>COURS BAB</t>
  </si>
  <si>
    <t>43_09_01_CARBD_PRO_LIT</t>
  </si>
  <si>
    <t>43_09_01</t>
  </si>
  <si>
    <t>43_03_08_CARBD_PLAF</t>
  </si>
  <si>
    <t>43_03_08</t>
  </si>
  <si>
    <t>43_03_06_CARBD_HABCLOI</t>
  </si>
  <si>
    <t>43_03_06</t>
  </si>
  <si>
    <t>43_03_02_CARBD_BEXT</t>
  </si>
  <si>
    <t>43_03_02</t>
  </si>
  <si>
    <t>43_09_06_CARBD_PRO_HABCLOI</t>
  </si>
  <si>
    <t>43_09_06</t>
  </si>
  <si>
    <t>43_03_05_CARBD_TLIT</t>
  </si>
  <si>
    <t>43_03_05</t>
  </si>
  <si>
    <t>43_04_01_CAVTD_LIT</t>
  </si>
  <si>
    <t>43_04_01</t>
  </si>
  <si>
    <t>F04</t>
  </si>
  <si>
    <t>CAB AV TRIB</t>
  </si>
  <si>
    <t>43_04_02_CAVTD_BEXT</t>
  </si>
  <si>
    <t>43_04_02</t>
  </si>
  <si>
    <t>43_04_03_CAVTD_BINT</t>
  </si>
  <si>
    <t>43_04_03</t>
  </si>
  <si>
    <t>43_04_04_CAVTD_PEND</t>
  </si>
  <si>
    <t>43_04_04</t>
  </si>
  <si>
    <t>43_04_05_CAVTD_TLIT</t>
  </si>
  <si>
    <t>43_04_05</t>
  </si>
  <si>
    <t>43_04_06_CAVTD_HABCLOI</t>
  </si>
  <si>
    <t>43_04_06</t>
  </si>
  <si>
    <t>43_04_08_CAVTD_PLAF</t>
  </si>
  <si>
    <t>43_04_08</t>
  </si>
  <si>
    <t>43_05_01_COURTD_PLAN</t>
  </si>
  <si>
    <t>43_05_01</t>
  </si>
  <si>
    <t>F05</t>
  </si>
  <si>
    <t>COURS TRIB</t>
  </si>
  <si>
    <t>43_05_02_COURTD_PLAF</t>
  </si>
  <si>
    <t>43_05_02</t>
  </si>
  <si>
    <t>43_05_03_COURTD_PEND_ARR</t>
  </si>
  <si>
    <t>43_05_03</t>
  </si>
  <si>
    <t>43_05_04_COURTD_PEND_AV</t>
  </si>
  <si>
    <t>43_05_04</t>
  </si>
  <si>
    <t>43_05_05_COURTD_CABWC</t>
  </si>
  <si>
    <t>43_05_05</t>
  </si>
  <si>
    <t>43_05_08_COURTD_HABCLOI_SDB</t>
  </si>
  <si>
    <t>43_05_08</t>
  </si>
  <si>
    <t>43_05_10_COURTD_MB_BAS_SDB</t>
  </si>
  <si>
    <t>43_05_10</t>
  </si>
  <si>
    <t>43_05_09_COURTD_MB_HT_SDB</t>
  </si>
  <si>
    <t>43_05_09</t>
  </si>
  <si>
    <t>43_06_01_CARTD_LIT</t>
  </si>
  <si>
    <t>43_06_01</t>
  </si>
  <si>
    <t>F06</t>
  </si>
  <si>
    <t>43_06_08_CARTD_PLAF</t>
  </si>
  <si>
    <t>43_06_08</t>
  </si>
  <si>
    <t>43_06_02_CARTD_BEXT</t>
  </si>
  <si>
    <t>43_06_02</t>
  </si>
  <si>
    <t>43_06_06_CARTD_HABCLOI</t>
  </si>
  <si>
    <t>43_06_06</t>
  </si>
  <si>
    <t>43_06_05_CARTD_TLIT</t>
  </si>
  <si>
    <t>43_06_05</t>
  </si>
  <si>
    <t>43_07_01_CAVBD_LIT</t>
  </si>
  <si>
    <t>43_07_01</t>
  </si>
  <si>
    <t>F07</t>
  </si>
  <si>
    <t>CAB AV BAB</t>
  </si>
  <si>
    <t>43_07_02_CAVBD_BEXT</t>
  </si>
  <si>
    <t>43_07_02</t>
  </si>
  <si>
    <t>43_07_03_CAVBD_BINT</t>
  </si>
  <si>
    <t>43_07_03</t>
  </si>
  <si>
    <t>43_07_04_CAVBD_PEND</t>
  </si>
  <si>
    <t>43_07_04</t>
  </si>
  <si>
    <t>43_07_05_CAVBD_TLIT</t>
  </si>
  <si>
    <t>43_07_05</t>
  </si>
  <si>
    <t>43_07_06_CAVBD_HABCLOI</t>
  </si>
  <si>
    <t>43_07_06</t>
  </si>
  <si>
    <t>43_07_08_CAVBD_PLAF</t>
  </si>
  <si>
    <t>43_07_08</t>
  </si>
  <si>
    <t>43_03_03_CARBD_BINT</t>
  </si>
  <si>
    <t>43_03_03</t>
  </si>
  <si>
    <t>F08</t>
  </si>
  <si>
    <t>43_03_04_CARBD_PEND</t>
  </si>
  <si>
    <t>43_03_04</t>
  </si>
  <si>
    <t>43_03_07_CARBD_BANDPLAF</t>
  </si>
  <si>
    <t>43_03_07</t>
  </si>
  <si>
    <t>43_06_03_CARTD_BINT</t>
  </si>
  <si>
    <t>43_06_03</t>
  </si>
  <si>
    <t>43_06_04_CARTD_PEND</t>
  </si>
  <si>
    <t>43_06_04</t>
  </si>
  <si>
    <t>43_06_07_CARTD_BANDPLAF</t>
  </si>
  <si>
    <t>43_06_07</t>
  </si>
  <si>
    <t>43_13_06_COURTD_ESCA</t>
  </si>
  <si>
    <t>43_13_06</t>
  </si>
  <si>
    <t>F09</t>
  </si>
  <si>
    <t>COURS TD ATELIER</t>
  </si>
  <si>
    <t>43_02_06_COURPRO_ESCA</t>
  </si>
  <si>
    <t>43_02_06</t>
  </si>
  <si>
    <t>43_12_06_COURBD_ESCA</t>
  </si>
  <si>
    <t>43_12_06</t>
  </si>
  <si>
    <t>43_02_03_COURPRO_CABWC</t>
  </si>
  <si>
    <t>43_02_03</t>
  </si>
  <si>
    <t>43_05_06_COURTD_ESCA</t>
  </si>
  <si>
    <t>43_05_06</t>
  </si>
  <si>
    <t>43_01_07_SDBPRO_BLOCPORT</t>
  </si>
  <si>
    <t>43_01_07</t>
  </si>
  <si>
    <t>F10</t>
  </si>
  <si>
    <t>43_04_07_CAVTD_BLOCPORT</t>
  </si>
  <si>
    <t>43_04_07</t>
  </si>
  <si>
    <t>43_06_10_CARTD_BLOCPORT</t>
  </si>
  <si>
    <t>43_06_10</t>
  </si>
  <si>
    <t>43_03_10_CARBD_BLOCPORT</t>
  </si>
  <si>
    <t>43_03_10</t>
  </si>
  <si>
    <t>43_10_05_HABILLAGE BASSINE DE PONT</t>
  </si>
  <si>
    <t>43_10_05</t>
  </si>
  <si>
    <t>43_10_06_ PLANCHER</t>
  </si>
  <si>
    <t>43_10_06</t>
  </si>
  <si>
    <t>43_10_12_HABILLAGE CLOISON</t>
  </si>
  <si>
    <t>43_10_12</t>
  </si>
  <si>
    <t>43_05_07_COURTD_BLOCPORT</t>
  </si>
  <si>
    <t>43_05_07</t>
  </si>
  <si>
    <t>43_12_01_COURBD_PLAN</t>
  </si>
  <si>
    <t>43_12_01</t>
  </si>
  <si>
    <t>43_12_02_COURBD_PLAF</t>
  </si>
  <si>
    <t>43_12_02</t>
  </si>
  <si>
    <t>43_12_07_COURBD_BLOCPORT</t>
  </si>
  <si>
    <t>43_12_07</t>
  </si>
  <si>
    <t>43_13_07_COURTD_BLOCPORT</t>
  </si>
  <si>
    <t>43_13_07</t>
  </si>
  <si>
    <t>43_11_02_ATL_PLANCHER_LL</t>
  </si>
  <si>
    <t>43_11_02</t>
  </si>
  <si>
    <t>F11</t>
  </si>
  <si>
    <t>ATELIER</t>
  </si>
  <si>
    <t>43_11_02_ATL_PLANCHER_STD</t>
  </si>
  <si>
    <t>43_11_03_ATL_CLOI_SEP_LL</t>
  </si>
  <si>
    <t>43_11_03</t>
  </si>
  <si>
    <t>43_11_03_ATL_CLOI_SEP_STD</t>
  </si>
  <si>
    <t>43_11_01_ATL_PLAFOND</t>
  </si>
  <si>
    <t>43_11_01</t>
  </si>
  <si>
    <t>43_11_06_ATL_BORDE_EXT_HT_LL</t>
  </si>
  <si>
    <t>43_11_06</t>
  </si>
  <si>
    <t>43_11_06_ATL_BORDE_EXT_HT_STD</t>
  </si>
  <si>
    <t>43_11_08_ATL_ETABLIS</t>
  </si>
  <si>
    <t>43_11_08</t>
  </si>
  <si>
    <t>43_11_10_ATL_MB_LV_LINGE</t>
  </si>
  <si>
    <t>43_11_10</t>
  </si>
  <si>
    <t>43_11_07_ATL_COLONNE_CONG</t>
  </si>
  <si>
    <t>43_11_07</t>
  </si>
  <si>
    <t>43_11_07_ATL_COLONNE_STD</t>
  </si>
  <si>
    <t>43_11_09_ATL_ETAGERES</t>
  </si>
  <si>
    <t>43_11_09</t>
  </si>
  <si>
    <t>43_11_05_ATL_BORDE_EXT_BAS_LL</t>
  </si>
  <si>
    <t>43_11_05</t>
  </si>
  <si>
    <t>43_11_05_ATL_BORDE_EXT_BAS_STD</t>
  </si>
  <si>
    <t>43_11_04_CLOISON_AV</t>
  </si>
  <si>
    <t>43_11_04</t>
  </si>
  <si>
    <t>43_12_03_COURBD_PEND_ARR</t>
  </si>
  <si>
    <t>43_12_03</t>
  </si>
  <si>
    <t>F12</t>
  </si>
  <si>
    <t>43_12_04_COURBD_PEND_AV</t>
  </si>
  <si>
    <t>43_12_04</t>
  </si>
  <si>
    <t>43_12_05_COURBD_CABWC</t>
  </si>
  <si>
    <t>43_12_05</t>
  </si>
  <si>
    <t>43_12_08_COURTD_HABCLOI_SDB</t>
  </si>
  <si>
    <t>43_12_08</t>
  </si>
  <si>
    <t>43_12_09_COURBD_MB_HT_SDB</t>
  </si>
  <si>
    <t>43_12_09</t>
  </si>
  <si>
    <t>43_12_10_COURBD_MB_BAS_SDB</t>
  </si>
  <si>
    <t>43_12_10</t>
  </si>
  <si>
    <t>43_13_03_COURTD_PEND_ARR</t>
  </si>
  <si>
    <t>43_13_03</t>
  </si>
  <si>
    <t>F13</t>
  </si>
  <si>
    <t>43_13_04_COURTD_PEND_AV</t>
  </si>
  <si>
    <t>43_13_04</t>
  </si>
  <si>
    <t>43_13_01_COURTD_PLAN</t>
  </si>
  <si>
    <t>43_13_01</t>
  </si>
  <si>
    <t>43_13_02_COURTD_PLAF</t>
  </si>
  <si>
    <t>43_13_02</t>
  </si>
  <si>
    <t>43_13_08_COURTD_HABCLOI_SDB</t>
  </si>
  <si>
    <t>43_13_08</t>
  </si>
  <si>
    <t>43_13_05_COURTD_CABWC</t>
  </si>
  <si>
    <t>43_13_05</t>
  </si>
  <si>
    <t>SUIVI LIVRAISONS :</t>
  </si>
  <si>
    <t>N° BATEAU</t>
  </si>
  <si>
    <t>CLIENT</t>
  </si>
  <si>
    <t>COMMANDE CLIENT</t>
  </si>
  <si>
    <t>COMMANDE BROUILLET</t>
  </si>
  <si>
    <t>NUMERO PALETTE</t>
  </si>
  <si>
    <t>TEMPS MONTAGE</t>
  </si>
  <si>
    <t>DIFFICULTE MONTAGE</t>
  </si>
  <si>
    <t>DATE DE LIVRAISON</t>
  </si>
  <si>
    <t>Versions</t>
  </si>
  <si>
    <t>CA50</t>
  </si>
  <si>
    <t>OPTIONS</t>
  </si>
  <si>
    <t>Modèles</t>
  </si>
  <si>
    <t>LIVRAISON N°1 : N° BL</t>
  </si>
  <si>
    <t>LIVRAISON N° 1: QTÉ COLIS LIVRÉS</t>
  </si>
  <si>
    <t>LIVRAISON N°1 : Date</t>
  </si>
  <si>
    <t>LIVRAISON N° 2: QTÉ COLIS LIVRÉS</t>
  </si>
  <si>
    <t>LIVRAISON N°2 : N° BL</t>
  </si>
  <si>
    <t>LIVRAISON N°2 : Date</t>
  </si>
  <si>
    <t>LIVRAISON N° 3: QTÉ COLIS LIVRÉS</t>
  </si>
  <si>
    <t>LIVRAISON N°3: N° BL</t>
  </si>
  <si>
    <t>LIVRAISON N°3: Date</t>
  </si>
  <si>
    <t>MODELE BATEAU</t>
  </si>
  <si>
    <t>TYPE BATEAU</t>
  </si>
  <si>
    <t>NUMÉRO</t>
  </si>
  <si>
    <t>COLORIS</t>
  </si>
  <si>
    <t>VERSION</t>
  </si>
  <si>
    <t>N° COMMANDE</t>
  </si>
  <si>
    <t>N°Affaire</t>
  </si>
  <si>
    <t>COMMENTAIRES</t>
  </si>
  <si>
    <t>DEBUT USINAGE</t>
  </si>
  <si>
    <t>FIN USINAGE</t>
  </si>
  <si>
    <t>FIN USINAGE BMG
PORTES + MARCHES</t>
  </si>
  <si>
    <t>FIN PRE MONTAGE</t>
  </si>
  <si>
    <t>FIN PRE MONTAGE 
PORTES + MARCHES</t>
  </si>
  <si>
    <t>PIECES MISES EN RACK</t>
  </si>
  <si>
    <t>MISE EN RACK 
PORTES + MARCHES</t>
  </si>
  <si>
    <t>HEURES MONTAGE</t>
  </si>
  <si>
    <t>FIN MONTAGE</t>
  </si>
  <si>
    <t>LIVRAISON CLIENT</t>
  </si>
  <si>
    <t>LIVRÉE</t>
  </si>
  <si>
    <t>FONCÉ</t>
  </si>
  <si>
    <t>OUI</t>
  </si>
  <si>
    <t>CLAIR</t>
  </si>
  <si>
    <t>C2200086</t>
  </si>
  <si>
    <t>3 CAB ATELIER</t>
  </si>
  <si>
    <t>C2200153</t>
  </si>
  <si>
    <t>C2200154</t>
  </si>
  <si>
    <t xml:space="preserve">4 CAB </t>
  </si>
  <si>
    <t>C2200192</t>
  </si>
  <si>
    <t>C2200290</t>
  </si>
  <si>
    <t>C2200265</t>
  </si>
  <si>
    <t>C2200321</t>
  </si>
  <si>
    <t>SANS TABLE STD</t>
  </si>
  <si>
    <t>C2200371</t>
  </si>
  <si>
    <t>C2200372</t>
  </si>
  <si>
    <t>NON</t>
  </si>
  <si>
    <t>C2200375</t>
  </si>
  <si>
    <t>C2200403</t>
  </si>
  <si>
    <t>2 CAB COURS ATELIER</t>
  </si>
  <si>
    <t>C2200419</t>
  </si>
  <si>
    <t>C2200431</t>
  </si>
  <si>
    <t>C2200466</t>
  </si>
  <si>
    <t>C2200467</t>
  </si>
  <si>
    <t>C2200468</t>
  </si>
  <si>
    <t>C2200502</t>
  </si>
  <si>
    <t>3 CAB COURS ATELIER</t>
  </si>
  <si>
    <t>C2200563</t>
  </si>
  <si>
    <t>3 CAB</t>
  </si>
  <si>
    <t>NOUVEAU</t>
  </si>
  <si>
    <t>CA21</t>
  </si>
  <si>
    <t>3 CAB / FLY</t>
  </si>
  <si>
    <t>3 CAB / OPEN</t>
  </si>
  <si>
    <t>Plans de SDB PRO en blanc</t>
  </si>
  <si>
    <t>4 CAB / FLY</t>
  </si>
  <si>
    <t>C2200010</t>
  </si>
  <si>
    <t>C2200011</t>
  </si>
  <si>
    <t>C2200128</t>
  </si>
  <si>
    <t>C2200174</t>
  </si>
  <si>
    <t>LIVRÉ EN SEPTEMBRE !!</t>
  </si>
  <si>
    <t>Année en cours :</t>
  </si>
  <si>
    <t>Jour fériés</t>
  </si>
  <si>
    <t>Dates</t>
  </si>
  <si>
    <t>Jour de l'an</t>
  </si>
  <si>
    <t>Pâques</t>
  </si>
  <si>
    <t>Lundi de Pâques</t>
  </si>
  <si>
    <t>Fête du travail</t>
  </si>
  <si>
    <t>Armistice 39/45</t>
  </si>
  <si>
    <t>Ascension</t>
  </si>
  <si>
    <t>Pentecôte</t>
  </si>
  <si>
    <t>Lundi de Pentecôte</t>
  </si>
  <si>
    <t>Fête nationale</t>
  </si>
  <si>
    <t>Vacances Été</t>
  </si>
  <si>
    <t>Assomption</t>
  </si>
  <si>
    <t>Toussaint</t>
  </si>
  <si>
    <t>Armistice 14/18</t>
  </si>
  <si>
    <t>pont ENTREPRISE</t>
  </si>
  <si>
    <t>Noël</t>
  </si>
  <si>
    <t>Vacances  Noël</t>
  </si>
  <si>
    <t>PLANNING PRODUCTION</t>
  </si>
  <si>
    <t>Marque1</t>
  </si>
  <si>
    <t>Nom_Marque1</t>
  </si>
  <si>
    <t>N° AFFAIRE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</si>
</sst>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26"/>
      <color rgb="FFFF0000"/>
      <name val="Calibri"/>
      <family val="2"/>
      <scheme val="minor"/>
    </font>
    <font>
      <sz val="48"/>
      <color theme="1"/>
      <name val="Calibri"/>
      <family val="2"/>
      <scheme val="minor"/>
    </font>
    <font>
      <b/>
      <i/>
      <sz val="22"/>
      <color theme="1"/>
      <name val="Calibri"/>
      <family val="2"/>
      <scheme val="minor"/>
    </font>
    <font>
      <sz val="11"/>
      <color rgb="FF171717"/>
      <name val="Open Sans"/>
      <family val="2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9FFCC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theme="5"/>
        <bgColor indexed="64"/>
      </patternFill>
    </fill>
  </fills>
  <borders count="2">
    <border>
      <left/>
      <right/>
      <top/>
      <bottom/>
      <diagonal/>
    </border>
    <border>
      <left style="medium">
        <color auto="1"/>
      </left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/>
    <xf numFmtId="0" fontId="1" fillId="0" borderId="0" xfId="0" applyFont="1"/>
    <xf numFmtId="0" fontId="8" fillId="0" borderId="0" xfId="0" applyFont="1"/>
    <xf numFmtId="14" fontId="8" fillId="0" borderId="0" xfId="0" applyNumberFormat="1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0" fontId="2" fillId="5" borderId="0" xfId="0" applyFont="1" applyFill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10" fillId="0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horizontal="right"/>
    </xf>
    <xf numFmtId="14" fontId="10" fillId="0" borderId="0" xfId="0" applyNumberFormat="1" applyFont="1" applyFill="1" applyAlignment="1">
      <alignment horizontal="center" vertical="center" wrapText="1"/>
    </xf>
  </cellXfs>
  <cellStyles count="1">
    <cellStyle name="Normal" xfId="0" builtinId="0"/>
  </cellStyles>
  <dxfs count="68"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ill>
        <patternFill>
          <bgColor theme="3" tint="0.39994506668294322"/>
        </patternFill>
      </fill>
    </dxf>
    <dxf>
      <fill>
        <patternFill>
          <bgColor theme="7"/>
        </patternFill>
      </fill>
    </dxf>
    <dxf>
      <fill>
        <patternFill>
          <bgColor theme="6"/>
        </patternFill>
      </fill>
    </dxf>
    <dxf>
      <fill>
        <patternFill>
          <bgColor theme="5"/>
        </patternFill>
      </fill>
    </dxf>
    <dxf>
      <fill>
        <patternFill>
          <bgColor theme="4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5757"/>
        </patternFill>
      </fill>
    </dxf>
    <dxf>
      <fill>
        <patternFill>
          <bgColor rgb="FFAC75D5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41C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171717"/>
        <name val="Open Sans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171717"/>
        <name val="Open Sans"/>
        <family val="2"/>
        <scheme val="none"/>
      </font>
    </dxf>
    <dxf>
      <font>
        <strike val="0"/>
        <outline val="0"/>
        <shadow val="0"/>
        <u val="none"/>
        <vertAlign val="baseline"/>
        <sz val="11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/>
        <top/>
        <bottom/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numFmt numFmtId="19" formatCode="dd/mm/yyyy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173182</xdr:colOff>
      <xdr:row>0</xdr:row>
      <xdr:rowOff>87456</xdr:rowOff>
    </xdr:from>
    <xdr:to>
      <xdr:col>2</xdr:col>
      <xdr:colOff>1124445</xdr:colOff>
      <xdr:row>2</xdr:row>
      <xdr:rowOff>58881</xdr:rowOff>
    </xdr:to>
    <xdr:sp macro="[0]!nouveau_lancemen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43B46F96-5C1A-57FF-16A2-F557C3D0A9AA}"/>
            </a:ext>
          </a:extLst>
        </xdr:cNvPr>
        <xdr:cNvSpPr/>
      </xdr:nvSpPr>
      <xdr:spPr>
        <a:xfrm>
          <a:off x="173182" y="87456"/>
          <a:ext cx="2838945" cy="560243"/>
        </a:xfrm>
        <a:prstGeom prst="roundRect">
          <a:avLst/>
        </a:prstGeom>
        <a:solidFill>
          <a:schemeClr val="accent4"/>
        </a:solidFill>
        <a:ln>
          <a:solidFill>
            <a:schemeClr val="accent4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ysClr val="windowText" lastClr="000000"/>
              </a:solidFill>
            </a:rPr>
            <a:t>NOUVEAU BATEAU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FE5B6DC2-AA32-441C-828D-C6711D0434CD}" name="T_suivi_livraisons" displayName="T_suivi_livraisons" ref="A4:Z5" insertRow="1" totalsRowShown="0" headerRowDxfId="67" dataDxfId="0">
  <autoFilter ref="A4:Z5" xr:uid="{FE5B6DC2-AA32-441C-828D-C6711D0434CD}"/>
  <tableColumns count="26">
    <tableColumn id="2" xr3:uid="{24E17732-2E4E-445A-A275-6059A92517ED}" name="N° BATEAU" dataDxfId="26"/>
    <tableColumn id="3" xr3:uid="{7D466F89-47E8-4BED-98EE-E3361CF897FC}" name="CLIENT" dataDxfId="25"/>
    <tableColumn id="4" xr3:uid="{FEFFD243-894C-4D7F-B80C-779E0540AFB4}" name="MODELE BATEAU" dataDxfId="24"/>
    <tableColumn id="25" xr3:uid="{56C883D6-890B-4A81-80F3-E18C8234349F}" name="VERSION" dataDxfId="23"/>
    <tableColumn id="5" xr3:uid="{047CE0DD-9337-454A-9504-76F65BD5C8CA}" name="COMMANDE CLIENT" dataDxfId="22"/>
    <tableColumn id="6" xr3:uid="{1D96A185-83D3-4DB2-9C0B-32911DE6275D}" name="COMMANDE BROUILLET" dataDxfId="21"/>
    <tableColumn id="26" xr3:uid="{78009442-C4DA-4C3F-9DFE-708EB6061720}" name="N° AFFAIRE" dataDxfId="20"/>
    <tableColumn id="7" xr3:uid="{26B2F54F-FEAE-47AE-897E-69BC6A4DFB5F}" name="EMPLACEMENT" dataDxfId="19"/>
    <tableColumn id="1" xr3:uid="{2A053FDC-0BAA-46E5-AFD8-A6CA11E94D7C}" name="N° MEUBLE" dataDxfId="18"/>
    <tableColumn id="8" xr3:uid="{A8D2B886-B23F-4BD7-ADA5-CC8038A93327}" name="DESIGNATION" dataDxfId="17"/>
    <tableColumn id="9" xr3:uid="{BD0E0A0B-2C98-4E1E-9BE4-32C65CAB7E95}" name="KIT" dataDxfId="16"/>
    <tableColumn id="10" xr3:uid="{DE4ADBC7-28BF-4D20-A7E2-493394CD2636}" name="QTE MEUBLE" dataDxfId="15"/>
    <tableColumn id="11" xr3:uid="{FB00ED21-B6AE-4199-8A6D-6FFC2D55E449}" name="QTE COLIS / MEUBLE" dataDxfId="14"/>
    <tableColumn id="12" xr3:uid="{7346B7FD-ECA4-4077-B303-A5122694CBA0}" name="NUMERO PALETTE" dataDxfId="13"/>
    <tableColumn id="13" xr3:uid="{4A9D1839-058D-4F6A-8252-AA177CE5E5E7}" name="TEMPS MONTAGE" dataDxfId="12"/>
    <tableColumn id="14" xr3:uid="{C4179431-5A19-46AB-A474-D1827B5ABEFA}" name="DIFFICULTE MONTAGE" dataDxfId="11"/>
    <tableColumn id="15" xr3:uid="{7CAC9123-622C-42A2-9BA5-98ADFAF79761}" name="DATE DE LIVRAISON" dataDxfId="10"/>
    <tableColumn id="16" xr3:uid="{DC6D1002-48EA-43AA-9C13-4270191AAE89}" name="LIVRAISON N° 1: QTÉ COLIS LIVRÉS" dataDxfId="9"/>
    <tableColumn id="17" xr3:uid="{B741E549-58C7-406A-9923-2145962BC516}" name="LIVRAISON N°1 : N° BL" dataDxfId="8"/>
    <tableColumn id="18" xr3:uid="{360E5202-D240-4862-A9B1-67C68DB8481E}" name="LIVRAISON N°1 : Date" dataDxfId="7"/>
    <tableColumn id="19" xr3:uid="{C8C92785-0B55-4585-81FA-B24F7723938F}" name="LIVRAISON N° 2: QTÉ COLIS LIVRÉS" dataDxfId="6"/>
    <tableColumn id="20" xr3:uid="{AC5DC038-A54C-4CD7-85E6-F21E0B8E3449}" name="LIVRAISON N°2 : N° BL" dataDxfId="5"/>
    <tableColumn id="21" xr3:uid="{BFDE2AFA-D385-4B42-8598-5706ACB0EDCC}" name="LIVRAISON N°2 : Date" dataDxfId="4"/>
    <tableColumn id="22" xr3:uid="{6C1614ED-308F-4E50-A733-05A150D19838}" name="LIVRAISON N° 3: QTÉ COLIS LIVRÉS" dataDxfId="3"/>
    <tableColumn id="23" xr3:uid="{E0919C4A-78BF-4C0E-A60B-E53FEC83D186}" name="LIVRAISON N°3: N° BL" dataDxfId="2"/>
    <tableColumn id="24" xr3:uid="{59B62E5F-1B6C-48EA-94B0-4DCEC0BEBC38}" name="LIVRAISON N°3: Date" dataDxfId="1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AC78B5ED-157E-4570-8BE8-07306B0C8AD9}" name="T_Planning_prod" displayName="T_Planning_prod" ref="A3:R59" totalsRowShown="0" headerRowDxfId="66">
  <autoFilter ref="A3:R59" xr:uid="{AC78B5ED-157E-4570-8BE8-07306B0C8AD9}"/>
  <tableColumns count="18">
    <tableColumn id="1" xr3:uid="{60DDFE3F-9514-4995-91EC-96DA47EFEBF1}" name="TYPE BATEAU"/>
    <tableColumn id="2" xr3:uid="{C24614E9-C1EC-4CB6-AFC8-51E2B77F7CF1}" name="NUMÉRO"/>
    <tableColumn id="3" xr3:uid="{BC7EDD39-3F05-41F0-BF43-46CB1E8A3175}" name="COLORIS"/>
    <tableColumn id="4" xr3:uid="{8BD8C63F-0A4B-4ED6-A077-5B7DDF108D60}" name="VERSION"/>
    <tableColumn id="5" xr3:uid="{1CCE2897-58D8-4250-B796-ADCC0CB3ACC2}" name="N° COMMANDE"/>
    <tableColumn id="6" xr3:uid="{FE7F2EA1-846E-4A35-BBE4-3640B61714E9}" name="N°Affaire"/>
    <tableColumn id="7" xr3:uid="{4D7EDA05-FFCA-43DF-83A2-A862110E90C7}" name="COMMENTAIRES"/>
    <tableColumn id="8" xr3:uid="{1B82B584-6BAC-49E4-ABA6-68E6F78CE333}" name="DEBUT USINAGE">
      <calculatedColumnFormula>WORKDAY(K4,-14,jours_fériés[Dates])</calculatedColumnFormula>
    </tableColumn>
    <tableColumn id="9" xr3:uid="{9D26AA81-6EF7-471D-8681-71A1A63C7ED8}" name="FIN USINAGE">
      <calculatedColumnFormula>WORKDAY(H4,5,jours_fériés[Dates])</calculatedColumnFormula>
    </tableColumn>
    <tableColumn id="10" xr3:uid="{EFC1D309-11EC-413B-BAE2-8A115B93957F}" name="FIN USINAGE BMG_x000a_PORTES + MARCHES">
      <calculatedColumnFormula>WORKDAY(K4,-4,jours_fériés[Dates])</calculatedColumnFormula>
    </tableColumn>
    <tableColumn id="11" xr3:uid="{254962C4-C0CB-4426-95E1-7D7019D078E0}" name="FIN PRE MONTAGE">
      <calculatedColumnFormula>L4</calculatedColumnFormula>
    </tableColumn>
    <tableColumn id="12" xr3:uid="{D79F9576-EA6B-4445-920F-969EDC0F8A98}" name="FIN PRE MONTAGE _x000a_PORTES + MARCHES">
      <calculatedColumnFormula>WORKDAY(M4,-1,jours_fériés[Dates])</calculatedColumnFormula>
    </tableColumn>
    <tableColumn id="13" xr3:uid="{F01E8349-784F-4BA3-B04B-8EFA089A7004}" name="PIECES MISES EN RACK">
      <calculatedColumnFormula>WORKDAY(N4,-5,jours_fériés[Dates])</calculatedColumnFormula>
    </tableColumn>
    <tableColumn id="14" xr3:uid="{8A34B02F-9FF6-4FD7-9896-AAFABDABF789}" name="MISE EN RACK _x000a_PORTES + MARCHES"/>
    <tableColumn id="15" xr3:uid="{00B40919-13EF-4D1E-9E12-1059EAD69A6D}" name="HEURES MONTAGE"/>
    <tableColumn id="16" xr3:uid="{E807677C-3CB9-4C68-A181-E147F6096B01}" name="FIN MONTAGE">
      <calculatedColumnFormula>WORKDAY(Q4,-5,jours_fériés[Dates])</calculatedColumnFormula>
    </tableColumn>
    <tableColumn id="17" xr3:uid="{743052CD-3BA0-43F5-92E8-B69D90547221}" name="LIVRAISON CLIENT" dataDxfId="65"/>
    <tableColumn id="18" xr3:uid="{D6F81217-3EF6-45E6-8759-5A10376EFE80}" name="LIVRÉE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1550BB8-F099-431F-ABF4-B934504BF939}" name="T_BDD" displayName="T_BDD" ref="A1:Q112" totalsRowShown="0" headerRowDxfId="64" dataDxfId="63">
  <autoFilter ref="A1:Q112" xr:uid="{91550BB8-F099-431F-ABF4-B934504BF939}"/>
  <sortState xmlns:xlrd2="http://schemas.microsoft.com/office/spreadsheetml/2017/richdata2" ref="A2:Q110">
    <sortCondition ref="H1:H110"/>
  </sortState>
  <tableColumns count="17">
    <tableColumn id="1" xr3:uid="{9C3221FE-9C9D-4085-94FA-0D02FB479722}" name="MARQUE"/>
    <tableColumn id="2" xr3:uid="{E0C35E98-ECE7-4527-B0E6-C37327A9DDF2}" name="MODELE"/>
    <tableColumn id="3" xr3:uid="{5B6CCD8B-96CC-45E6-8F9A-DD1B1E5441AA}" name="DESIGNATION"/>
    <tableColumn id="4" xr3:uid="{6870F857-0C1A-4AF9-B7CF-1A8C3ECDE6BE}" name="N° MEUBLE" dataDxfId="62"/>
    <tableColumn id="5" xr3:uid="{80D57B80-526D-4601-B037-97BB2B3C6103}" name="KIT" dataDxfId="61"/>
    <tableColumn id="6" xr3:uid="{320E69B5-5F45-422A-BD72-C3F30894A67D}" name="QTE MEUBLE" dataDxfId="60"/>
    <tableColumn id="7" xr3:uid="{0A113C14-C746-4DCB-8A25-2F00E0E44473}" name="QTE COLIS / MEUBLE"/>
    <tableColumn id="8" xr3:uid="{14EFAF4B-08A3-428B-8054-B3871799C45D}" name="N° PALETTE" dataDxfId="59"/>
    <tableColumn id="17" xr3:uid="{946EDD0E-3E54-48E7-AEDD-344E709DF167}" name="EMPLACEMENT" dataDxfId="58"/>
    <tableColumn id="9" xr3:uid="{FDD77BA5-6116-4046-8D30-EB5E5C6D15D4}" name="Difficulté Montage" dataDxfId="57"/>
    <tableColumn id="10" xr3:uid="{4D56FE5F-BC87-4EFB-8E8E-5616786BA99D}" name="Temps de montage" dataDxfId="56"/>
    <tableColumn id="11" xr3:uid="{2F009D21-4386-4FF4-B800-E3DB2868AE2F}" name="3 CAB PRO" dataDxfId="55"/>
    <tableColumn id="12" xr3:uid="{3E0EF50E-2ADA-48CA-8B60-5FCCE125B61C}" name="3 CAB COURSIVE ATELIER" dataDxfId="54"/>
    <tableColumn id="13" xr3:uid="{74F4637E-93FD-4CF0-A326-836FF7592007}" name="3 CAB ATELIER 05" dataDxfId="53"/>
    <tableColumn id="14" xr3:uid="{26987B5B-1CF4-4BBD-890B-D6D96DDCF70F}" name="4 CAB" dataDxfId="52"/>
    <tableColumn id="15" xr3:uid="{7FBDF54F-7994-41F6-9B20-3379CE1C649E}" name="2 CAB COURSIVE ATELIER" dataDxfId="51"/>
    <tableColumn id="16" xr3:uid="{780AA833-4D91-4C3D-AA8E-BF37D7D7AA70}" name="2 CAB ATELIER 05" dataDxfId="50"/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8042D01-F473-4E9C-A19A-65E4F43BD450}" name="T_versions" displayName="T_versions" ref="A1:A7" totalsRowShown="0" headerRowDxfId="49" dataDxfId="48">
  <autoFilter ref="A1:A7" xr:uid="{18042D01-F473-4E9C-A19A-65E4F43BD450}"/>
  <tableColumns count="1">
    <tableColumn id="1" xr3:uid="{6F8E4989-E869-4685-880A-D2CFDEE94F20}" name="Versions" dataDxfId="47"/>
  </tableColumns>
  <tableStyleInfo name="TableStyleLight10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6FD65A5-C735-4B1C-AF2B-804C7CA76200}" name="T_modèles" displayName="T_modèles" ref="C1:C4" totalsRowShown="0" headerRowDxfId="46">
  <autoFilter ref="C1:C4" xr:uid="{06FD65A5-C735-4B1C-AF2B-804C7CA76200}"/>
  <tableColumns count="1">
    <tableColumn id="1" xr3:uid="{843089AC-5614-4D71-9C7A-8D498CCACCAD}" name="Modèles"/>
  </tableColumns>
  <tableStyleInfo name="TableStyleLight10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A662F7C-8DA8-4F86-946F-6738769406D6}" name="T_options" displayName="T_options" ref="E1:E6" totalsRowShown="0" headerRowDxfId="45">
  <autoFilter ref="E1:E6" xr:uid="{0A662F7C-8DA8-4F86-946F-6738769406D6}"/>
  <tableColumns count="1">
    <tableColumn id="1" xr3:uid="{51A8EDF3-BFB6-4F91-80CD-061AF584E3DF}" name="OPTIONS"/>
  </tableColumns>
  <tableStyleInfo name="TableStyleLight10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604D9111-1E45-4D74-9C0F-A6D23A74390C}" name="jours_fériés" displayName="jours_fériés" ref="H3:I28" totalsRowShown="0" headerRowDxfId="44" dataDxfId="43">
  <autoFilter ref="H3:I28" xr:uid="{604D9111-1E45-4D74-9C0F-A6D23A74390C}"/>
  <tableColumns count="2">
    <tableColumn id="1" xr3:uid="{51E44F53-646D-4641-AF7A-4C9587D7DC4F}" name="Jour fériés" dataDxfId="42"/>
    <tableColumn id="2" xr3:uid="{FC1F86F0-0B79-471E-BCD3-913183BDA56B}" name="Dates" dataDxfId="4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table" Target="../tables/table5.xml"/><Relationship Id="rId1" Type="http://schemas.openxmlformats.org/officeDocument/2006/relationships/table" Target="../tables/table4.xml"/><Relationship Id="rId4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5CF614-7EA2-4365-A917-9C65DC9906FC}">
  <sheetPr codeName="Feuil1"/>
  <dimension ref="A2:Z5"/>
  <sheetViews>
    <sheetView tabSelected="1" zoomScale="55" zoomScaleNormal="55" workbookViewId="0">
      <selection activeCell="A4" sqref="A4"/>
    </sheetView>
  </sheetViews>
  <sheetFormatPr baseColWidth="10" defaultRowHeight="14.4" x14ac:dyDescent="0.3"/>
  <cols>
    <col min="1" max="1" width="13.88671875" customWidth="1"/>
    <col min="2" max="2" width="14.44140625" customWidth="1"/>
    <col min="3" max="4" width="20.109375" customWidth="1"/>
    <col min="5" max="5" width="22.44140625" customWidth="1"/>
    <col min="6" max="6" width="26.6640625" customWidth="1"/>
    <col min="7" max="7" width="25" customWidth="1"/>
    <col min="8" max="9" width="23.33203125" customWidth="1"/>
    <col min="10" max="10" width="35.33203125" customWidth="1"/>
    <col min="11" max="11" width="15.77734375" customWidth="1"/>
    <col min="12" max="12" width="23.77734375" customWidth="1"/>
    <col min="13" max="13" width="23.44140625" customWidth="1"/>
    <col min="14" max="14" width="21.44140625" customWidth="1"/>
    <col min="15" max="15" width="20.88671875" customWidth="1"/>
    <col min="16" max="16" width="25.109375" customWidth="1"/>
    <col min="17" max="17" width="22.88671875" customWidth="1"/>
    <col min="18" max="18" width="37" customWidth="1"/>
    <col min="19" max="19" width="23.88671875" customWidth="1"/>
    <col min="20" max="20" width="23.33203125" customWidth="1"/>
    <col min="21" max="21" width="37.33203125" customWidth="1"/>
    <col min="22" max="22" width="24.33203125" customWidth="1"/>
    <col min="23" max="23" width="23.6640625" customWidth="1"/>
    <col min="24" max="24" width="37.33203125" customWidth="1"/>
    <col min="25" max="25" width="23.88671875" customWidth="1"/>
    <col min="26" max="26" width="23.33203125" customWidth="1"/>
  </cols>
  <sheetData>
    <row r="2" spans="1:26" ht="31.5" customHeight="1" x14ac:dyDescent="0.3">
      <c r="A2" s="21" t="s">
        <v>262</v>
      </c>
      <c r="B2" s="21"/>
      <c r="C2" s="21"/>
      <c r="D2" s="21"/>
      <c r="E2" s="21"/>
      <c r="F2" s="20" t="s">
        <v>363</v>
      </c>
      <c r="G2" s="20"/>
      <c r="H2" s="20"/>
      <c r="I2" s="19"/>
    </row>
    <row r="4" spans="1:26" ht="36.75" customHeight="1" x14ac:dyDescent="0.3">
      <c r="A4" s="11" t="s">
        <v>263</v>
      </c>
      <c r="B4" s="11" t="s">
        <v>264</v>
      </c>
      <c r="C4" s="11" t="s">
        <v>284</v>
      </c>
      <c r="D4" s="11" t="s">
        <v>288</v>
      </c>
      <c r="E4" s="11" t="s">
        <v>265</v>
      </c>
      <c r="F4" s="11" t="s">
        <v>266</v>
      </c>
      <c r="G4" s="11" t="s">
        <v>364</v>
      </c>
      <c r="H4" s="11" t="s">
        <v>8</v>
      </c>
      <c r="I4" s="11" t="s">
        <v>3</v>
      </c>
      <c r="J4" s="11" t="s">
        <v>2</v>
      </c>
      <c r="K4" s="11" t="s">
        <v>4</v>
      </c>
      <c r="L4" s="11" t="s">
        <v>5</v>
      </c>
      <c r="M4" s="11" t="s">
        <v>6</v>
      </c>
      <c r="N4" s="11" t="s">
        <v>267</v>
      </c>
      <c r="O4" s="11" t="s">
        <v>268</v>
      </c>
      <c r="P4" s="11" t="s">
        <v>269</v>
      </c>
      <c r="Q4" s="11" t="s">
        <v>270</v>
      </c>
      <c r="R4" s="11" t="s">
        <v>276</v>
      </c>
      <c r="S4" s="11" t="s">
        <v>275</v>
      </c>
      <c r="T4" s="11" t="s">
        <v>277</v>
      </c>
      <c r="U4" s="11" t="s">
        <v>278</v>
      </c>
      <c r="V4" s="11" t="s">
        <v>279</v>
      </c>
      <c r="W4" s="11" t="s">
        <v>280</v>
      </c>
      <c r="X4" s="11" t="s">
        <v>281</v>
      </c>
      <c r="Y4" s="11" t="s">
        <v>282</v>
      </c>
      <c r="Z4" s="11" t="s">
        <v>283</v>
      </c>
    </row>
    <row r="5" spans="1:26" x14ac:dyDescent="0.3">
      <c r="A5" s="23"/>
      <c r="B5" s="23"/>
      <c r="C5" s="23"/>
      <c r="D5" s="23"/>
      <c r="E5" s="23"/>
      <c r="F5" s="24"/>
      <c r="G5" s="24"/>
      <c r="H5" s="23"/>
      <c r="I5" s="23"/>
      <c r="J5" s="23"/>
      <c r="K5" s="23"/>
      <c r="L5" s="23"/>
      <c r="M5" s="23"/>
      <c r="N5" s="23"/>
      <c r="O5" s="23"/>
      <c r="P5" s="23"/>
      <c r="Q5" s="25"/>
      <c r="R5" s="23"/>
      <c r="S5" s="23"/>
      <c r="T5" s="23"/>
      <c r="U5" s="23"/>
      <c r="V5" s="23"/>
      <c r="W5" s="23"/>
      <c r="X5" s="23"/>
      <c r="Y5" s="23"/>
      <c r="Z5" s="23"/>
    </row>
  </sheetData>
  <mergeCells count="2">
    <mergeCell ref="F2:H2"/>
    <mergeCell ref="A2:E2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578261-FAA0-4A95-A940-0833ABC33982}">
  <sheetPr codeName="Feuil4"/>
  <dimension ref="A1:R59"/>
  <sheetViews>
    <sheetView zoomScale="55" zoomScaleNormal="55" workbookViewId="0">
      <selection activeCell="E3" sqref="E3"/>
    </sheetView>
  </sheetViews>
  <sheetFormatPr baseColWidth="10" defaultRowHeight="14.4" x14ac:dyDescent="0.3"/>
  <cols>
    <col min="1" max="1" width="14.6640625" customWidth="1"/>
    <col min="4" max="4" width="25.5546875" bestFit="1" customWidth="1"/>
    <col min="5" max="5" width="25.88671875" bestFit="1" customWidth="1"/>
    <col min="7" max="7" width="27.6640625" bestFit="1" customWidth="1"/>
    <col min="8" max="8" width="17.109375" customWidth="1"/>
    <col min="9" max="9" width="14.44140625" customWidth="1"/>
    <col min="10" max="10" width="21.6640625" customWidth="1"/>
    <col min="11" max="11" width="19.44140625" customWidth="1"/>
    <col min="12" max="12" width="16.109375" customWidth="1"/>
    <col min="13" max="13" width="22.6640625" customWidth="1"/>
    <col min="14" max="14" width="20" customWidth="1"/>
    <col min="15" max="15" width="19.44140625" customWidth="1"/>
    <col min="16" max="16" width="15.6640625" customWidth="1"/>
    <col min="17" max="17" width="19.109375" customWidth="1"/>
    <col min="23" max="23" width="26.44140625" bestFit="1" customWidth="1"/>
    <col min="24" max="24" width="15.88671875" bestFit="1" customWidth="1"/>
  </cols>
  <sheetData>
    <row r="1" spans="1:18" ht="53.25" customHeight="1" x14ac:dyDescent="0.3">
      <c r="A1" s="22" t="s">
        <v>361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</row>
    <row r="2" spans="1:18" x14ac:dyDescent="0.3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</row>
    <row r="3" spans="1:18" ht="40.5" customHeight="1" x14ac:dyDescent="0.3">
      <c r="A3" s="11" t="s">
        <v>285</v>
      </c>
      <c r="B3" s="11" t="s">
        <v>286</v>
      </c>
      <c r="C3" s="11" t="s">
        <v>287</v>
      </c>
      <c r="D3" s="11" t="s">
        <v>288</v>
      </c>
      <c r="E3" s="11" t="s">
        <v>289</v>
      </c>
      <c r="F3" s="11" t="s">
        <v>290</v>
      </c>
      <c r="G3" s="11" t="s">
        <v>291</v>
      </c>
      <c r="H3" s="11" t="s">
        <v>292</v>
      </c>
      <c r="I3" s="11" t="s">
        <v>293</v>
      </c>
      <c r="J3" s="11" t="s">
        <v>294</v>
      </c>
      <c r="K3" s="11" t="s">
        <v>295</v>
      </c>
      <c r="L3" s="11" t="s">
        <v>296</v>
      </c>
      <c r="M3" s="11" t="s">
        <v>297</v>
      </c>
      <c r="N3" s="11" t="s">
        <v>298</v>
      </c>
      <c r="O3" s="11" t="s">
        <v>299</v>
      </c>
      <c r="P3" s="11" t="s">
        <v>300</v>
      </c>
      <c r="Q3" s="11" t="s">
        <v>301</v>
      </c>
      <c r="R3" s="11" t="s">
        <v>302</v>
      </c>
    </row>
    <row r="4" spans="1:18" ht="18.75" customHeight="1" x14ac:dyDescent="0.3">
      <c r="A4" t="s">
        <v>332</v>
      </c>
      <c r="B4">
        <v>147</v>
      </c>
      <c r="C4" t="s">
        <v>305</v>
      </c>
      <c r="D4" t="s">
        <v>333</v>
      </c>
      <c r="H4" s="12">
        <f>WORKDAY(K4,-14,jours_fériés[Dates])</f>
        <v>44258</v>
      </c>
      <c r="I4" s="12">
        <f>WORKDAY(H4,5,jours_fériés[Dates])</f>
        <v>44265</v>
      </c>
      <c r="J4" s="12">
        <f>WORKDAY(K4,-4,jours_fériés[Dates])</f>
        <v>44272</v>
      </c>
      <c r="K4" s="12">
        <f>L4</f>
        <v>44278</v>
      </c>
      <c r="L4" s="12">
        <f>WORKDAY(M4,-1,jours_fériés[Dates])</f>
        <v>44278</v>
      </c>
      <c r="M4" s="12">
        <f>WORKDAY(N4,-5,jours_fériés[Dates])</f>
        <v>44279</v>
      </c>
      <c r="N4" s="12">
        <f>WORKDAY(P4,-8,jours_fériés[Dates])</f>
        <v>44286</v>
      </c>
      <c r="O4">
        <v>500</v>
      </c>
      <c r="P4" s="12">
        <f>WORKDAY(Q4,-5,jours_fériés[Dates])</f>
        <v>44298</v>
      </c>
      <c r="Q4" s="12">
        <v>44305</v>
      </c>
      <c r="R4" t="s">
        <v>304</v>
      </c>
    </row>
    <row r="5" spans="1:18" ht="18.75" customHeight="1" x14ac:dyDescent="0.3">
      <c r="A5" t="s">
        <v>332</v>
      </c>
      <c r="B5">
        <v>149</v>
      </c>
      <c r="C5" t="s">
        <v>305</v>
      </c>
      <c r="D5" t="s">
        <v>334</v>
      </c>
      <c r="H5" s="12">
        <f>WORKDAY(K5,-14,jours_fériés[Dates])</f>
        <v>44287</v>
      </c>
      <c r="I5" s="12">
        <f>WORKDAY(H5,5,jours_fériés[Dates])</f>
        <v>44294</v>
      </c>
      <c r="J5" s="12">
        <f>WORKDAY(K5,-4,jours_fériés[Dates])</f>
        <v>44301</v>
      </c>
      <c r="K5" s="12">
        <f t="shared" ref="K5:K59" si="0">L5</f>
        <v>44307</v>
      </c>
      <c r="L5" s="12">
        <f>WORKDAY(M5,-1,jours_fériés[Dates])</f>
        <v>44307</v>
      </c>
      <c r="M5" s="12">
        <f>WORKDAY(N5,-5,jours_fériés[Dates])</f>
        <v>44308</v>
      </c>
      <c r="N5" s="12">
        <f>WORKDAY(P5,-8,jours_fériés[Dates])</f>
        <v>44315</v>
      </c>
      <c r="O5">
        <v>500</v>
      </c>
      <c r="P5" s="12">
        <f>WORKDAY(Q5,-5,jours_fériés[Dates])</f>
        <v>44327</v>
      </c>
      <c r="Q5" s="12">
        <v>44334</v>
      </c>
      <c r="R5" t="s">
        <v>304</v>
      </c>
    </row>
    <row r="6" spans="1:18" ht="18.75" customHeight="1" x14ac:dyDescent="0.3">
      <c r="A6" t="s">
        <v>332</v>
      </c>
      <c r="B6">
        <v>150</v>
      </c>
      <c r="C6" t="s">
        <v>305</v>
      </c>
      <c r="D6" t="s">
        <v>334</v>
      </c>
      <c r="H6" s="12">
        <f>WORKDAY(K6,-14,jours_fériés[Dates])</f>
        <v>44302</v>
      </c>
      <c r="I6" s="12">
        <f>WORKDAY(H6,5,jours_fériés[Dates])</f>
        <v>44309</v>
      </c>
      <c r="J6" s="12">
        <f>WORKDAY(K6,-4,jours_fériés[Dates])</f>
        <v>44316</v>
      </c>
      <c r="K6" s="12">
        <f t="shared" si="0"/>
        <v>44322</v>
      </c>
      <c r="L6" s="12">
        <f>WORKDAY(M6,-1,jours_fériés[Dates])</f>
        <v>44322</v>
      </c>
      <c r="M6" s="12">
        <f>WORKDAY(N6,-5,jours_fériés[Dates])</f>
        <v>44323</v>
      </c>
      <c r="N6" s="12">
        <f>WORKDAY(P6,-8,jours_fériés[Dates])</f>
        <v>44330</v>
      </c>
      <c r="O6">
        <v>500</v>
      </c>
      <c r="P6" s="12">
        <f>WORKDAY(Q6,-5,jours_fériés[Dates])</f>
        <v>44342</v>
      </c>
      <c r="Q6" s="12">
        <v>44349</v>
      </c>
      <c r="R6" t="s">
        <v>304</v>
      </c>
    </row>
    <row r="7" spans="1:18" ht="18.75" customHeight="1" x14ac:dyDescent="0.3">
      <c r="A7" t="s">
        <v>332</v>
      </c>
      <c r="B7">
        <v>152</v>
      </c>
      <c r="C7" t="s">
        <v>303</v>
      </c>
      <c r="D7" t="s">
        <v>333</v>
      </c>
      <c r="H7" s="12">
        <f>WORKDAY(K7,-14,jours_fériés[Dates])</f>
        <v>44322</v>
      </c>
      <c r="I7" s="12">
        <f>WORKDAY(H7,5,jours_fériés[Dates])</f>
        <v>44329</v>
      </c>
      <c r="J7" s="12">
        <f>WORKDAY(K7,-4,jours_fériés[Dates])</f>
        <v>44336</v>
      </c>
      <c r="K7" s="12">
        <f t="shared" si="0"/>
        <v>44342</v>
      </c>
      <c r="L7" s="12">
        <f>WORKDAY(M7,-1,jours_fériés[Dates])</f>
        <v>44342</v>
      </c>
      <c r="M7" s="12">
        <f>WORKDAY(N7,-5,jours_fériés[Dates])</f>
        <v>44343</v>
      </c>
      <c r="N7" s="12">
        <f>WORKDAY(P7,-8,jours_fériés[Dates])</f>
        <v>44350</v>
      </c>
      <c r="O7">
        <v>500</v>
      </c>
      <c r="P7" s="12">
        <f>WORKDAY(Q7,-5,jours_fériés[Dates])</f>
        <v>44362</v>
      </c>
      <c r="Q7" s="12">
        <v>44369</v>
      </c>
      <c r="R7" t="s">
        <v>304</v>
      </c>
    </row>
    <row r="8" spans="1:18" ht="18.75" customHeight="1" x14ac:dyDescent="0.3">
      <c r="A8" t="s">
        <v>332</v>
      </c>
      <c r="B8">
        <v>154</v>
      </c>
      <c r="C8" t="s">
        <v>303</v>
      </c>
      <c r="D8" t="s">
        <v>333</v>
      </c>
      <c r="H8" s="12">
        <f>WORKDAY(K8,-14,jours_fériés[Dates])</f>
        <v>44354</v>
      </c>
      <c r="I8" s="12">
        <f>WORKDAY(H8,5,jours_fériés[Dates])</f>
        <v>44361</v>
      </c>
      <c r="J8" s="12">
        <f>WORKDAY(K8,-4,jours_fériés[Dates])</f>
        <v>44368</v>
      </c>
      <c r="K8" s="12">
        <f t="shared" si="0"/>
        <v>44372</v>
      </c>
      <c r="L8" s="12">
        <f>WORKDAY(M8,-1,jours_fériés[Dates])</f>
        <v>44372</v>
      </c>
      <c r="M8" s="12">
        <f>WORKDAY(N8,-5,jours_fériés[Dates])</f>
        <v>44375</v>
      </c>
      <c r="N8" s="12">
        <f>WORKDAY(P8,-8,jours_fériés[Dates])</f>
        <v>44382</v>
      </c>
      <c r="O8">
        <v>500</v>
      </c>
      <c r="P8" s="12">
        <f>WORKDAY(Q8,-5,jours_fériés[Dates])</f>
        <v>44392</v>
      </c>
      <c r="Q8" s="12">
        <v>44399</v>
      </c>
      <c r="R8" t="s">
        <v>304</v>
      </c>
    </row>
    <row r="9" spans="1:18" ht="18.75" customHeight="1" x14ac:dyDescent="0.3">
      <c r="A9" t="s">
        <v>332</v>
      </c>
      <c r="B9">
        <v>156</v>
      </c>
      <c r="C9" t="s">
        <v>303</v>
      </c>
      <c r="D9" t="s">
        <v>334</v>
      </c>
      <c r="H9" s="12">
        <f>WORKDAY(K9,-14,jours_fériés[Dates])</f>
        <v>44368</v>
      </c>
      <c r="I9" s="12">
        <f>WORKDAY(H9,5,jours_fériés[Dates])</f>
        <v>44375</v>
      </c>
      <c r="J9" s="12">
        <f>WORKDAY(K9,-4,jours_fériés[Dates])</f>
        <v>44382</v>
      </c>
      <c r="K9" s="12">
        <f t="shared" si="0"/>
        <v>44386</v>
      </c>
      <c r="L9" s="12">
        <f>WORKDAY(M9,-1,jours_fériés[Dates])</f>
        <v>44386</v>
      </c>
      <c r="M9" s="12">
        <f>WORKDAY(N9,-5,jours_fériés[Dates])</f>
        <v>44389</v>
      </c>
      <c r="N9" s="12">
        <f>WORKDAY(P9,-8,jours_fériés[Dates])</f>
        <v>44396</v>
      </c>
      <c r="O9">
        <v>500</v>
      </c>
      <c r="P9" s="12">
        <f>WORKDAY(Q9,-5,jours_fériés[Dates])</f>
        <v>44406</v>
      </c>
      <c r="Q9" s="12">
        <v>44413</v>
      </c>
      <c r="R9" t="s">
        <v>304</v>
      </c>
    </row>
    <row r="10" spans="1:18" ht="18.75" customHeight="1" x14ac:dyDescent="0.3">
      <c r="A10" t="s">
        <v>332</v>
      </c>
      <c r="B10">
        <v>157</v>
      </c>
      <c r="C10" t="s">
        <v>305</v>
      </c>
      <c r="D10" t="s">
        <v>334</v>
      </c>
      <c r="G10" t="s">
        <v>335</v>
      </c>
      <c r="H10" s="12">
        <f>WORKDAY(K10,-14,jours_fériés[Dates])</f>
        <v>44414</v>
      </c>
      <c r="I10" s="12">
        <f>WORKDAY(H10,5,jours_fériés[Dates])</f>
        <v>44421</v>
      </c>
      <c r="J10" s="12">
        <f>WORKDAY(K10,-4,jours_fériés[Dates])</f>
        <v>44428</v>
      </c>
      <c r="K10" s="12">
        <f t="shared" si="0"/>
        <v>44434</v>
      </c>
      <c r="L10" s="12">
        <f>WORKDAY(M10,-1,jours_fériés[Dates])</f>
        <v>44434</v>
      </c>
      <c r="M10" s="12">
        <f>WORKDAY(N10,-5,jours_fériés[Dates])</f>
        <v>44435</v>
      </c>
      <c r="N10" s="12">
        <f>WORKDAY(P10,-8,jours_fériés[Dates])</f>
        <v>44442</v>
      </c>
      <c r="O10">
        <v>500</v>
      </c>
      <c r="P10" s="12">
        <f>WORKDAY(Q10,-5,jours_fériés[Dates])</f>
        <v>44454</v>
      </c>
      <c r="Q10" s="12">
        <v>44461</v>
      </c>
      <c r="R10" t="s">
        <v>304</v>
      </c>
    </row>
    <row r="11" spans="1:18" ht="18.75" customHeight="1" x14ac:dyDescent="0.3">
      <c r="A11" t="s">
        <v>17</v>
      </c>
      <c r="B11">
        <v>1</v>
      </c>
      <c r="C11" t="s">
        <v>303</v>
      </c>
      <c r="D11" t="s">
        <v>11</v>
      </c>
      <c r="H11" s="12">
        <f>WORKDAY(K11,-14,jours_fériés[Dates])</f>
        <v>44400</v>
      </c>
      <c r="I11" s="12">
        <f>WORKDAY(H11,5,jours_fériés[Dates])</f>
        <v>44407</v>
      </c>
      <c r="J11" s="12">
        <f>WORKDAY(K11,-4,jours_fériés[Dates])</f>
        <v>44414</v>
      </c>
      <c r="K11" s="12">
        <f t="shared" si="0"/>
        <v>44420</v>
      </c>
      <c r="L11" s="12">
        <f>WORKDAY(M11,-1,jours_fériés[Dates])</f>
        <v>44420</v>
      </c>
      <c r="M11" s="12">
        <f>WORKDAY(N11,-5,jours_fériés[Dates])</f>
        <v>44421</v>
      </c>
      <c r="N11" s="12">
        <f>WORKDAY(P11,-8,jours_fériés[Dates])</f>
        <v>44428</v>
      </c>
      <c r="O11">
        <v>600</v>
      </c>
      <c r="P11" s="12">
        <f>WORKDAY(Q11,-5,jours_fériés[Dates])</f>
        <v>44440</v>
      </c>
      <c r="Q11" s="12">
        <v>44447</v>
      </c>
      <c r="R11" t="s">
        <v>304</v>
      </c>
    </row>
    <row r="12" spans="1:18" ht="18.75" customHeight="1" x14ac:dyDescent="0.3">
      <c r="A12" t="s">
        <v>332</v>
      </c>
      <c r="B12">
        <v>158</v>
      </c>
      <c r="C12" t="s">
        <v>305</v>
      </c>
      <c r="D12" t="s">
        <v>334</v>
      </c>
      <c r="H12" s="12">
        <f>WORKDAY(K12,-14,jours_fériés[Dates])</f>
        <v>44428</v>
      </c>
      <c r="I12" s="12">
        <f>WORKDAY(H12,5,jours_fériés[Dates])</f>
        <v>44435</v>
      </c>
      <c r="J12" s="12">
        <f>WORKDAY(K12,-4,jours_fériés[Dates])</f>
        <v>44442</v>
      </c>
      <c r="K12" s="12">
        <f t="shared" si="0"/>
        <v>44448</v>
      </c>
      <c r="L12" s="12">
        <f>WORKDAY(M12,-1,jours_fériés[Dates])</f>
        <v>44448</v>
      </c>
      <c r="M12" s="12">
        <f>WORKDAY(N12,-5,jours_fériés[Dates])</f>
        <v>44449</v>
      </c>
      <c r="N12" s="12">
        <f>WORKDAY(P12,-8,jours_fériés[Dates])</f>
        <v>44456</v>
      </c>
      <c r="O12">
        <v>500</v>
      </c>
      <c r="P12" s="12">
        <f>WORKDAY(Q12,-5,jours_fériés[Dates])</f>
        <v>44468</v>
      </c>
      <c r="Q12" s="12">
        <v>44475</v>
      </c>
      <c r="R12" t="s">
        <v>304</v>
      </c>
    </row>
    <row r="13" spans="1:18" ht="18.75" customHeight="1" x14ac:dyDescent="0.3">
      <c r="A13" t="s">
        <v>332</v>
      </c>
      <c r="B13">
        <v>160</v>
      </c>
      <c r="C13" t="s">
        <v>303</v>
      </c>
      <c r="D13" t="s">
        <v>336</v>
      </c>
      <c r="H13" s="12">
        <f>WORKDAY(K13,-14,jours_fériés[Dates])</f>
        <v>44449</v>
      </c>
      <c r="I13" s="12">
        <f>WORKDAY(H13,5,jours_fériés[Dates])</f>
        <v>44456</v>
      </c>
      <c r="J13" s="12">
        <f>WORKDAY(K13,-4,jours_fériés[Dates])</f>
        <v>44463</v>
      </c>
      <c r="K13" s="12">
        <f t="shared" si="0"/>
        <v>44469</v>
      </c>
      <c r="L13" s="12">
        <f>WORKDAY(M13,-1,jours_fériés[Dates])</f>
        <v>44469</v>
      </c>
      <c r="M13" s="12">
        <f>WORKDAY(N13,-5,jours_fériés[Dates])</f>
        <v>44470</v>
      </c>
      <c r="N13" s="12">
        <f>WORKDAY(P13,-8,jours_fériés[Dates])</f>
        <v>44477</v>
      </c>
      <c r="O13">
        <v>500</v>
      </c>
      <c r="P13" s="12">
        <f>WORKDAY(Q13,-5,jours_fériés[Dates])</f>
        <v>44489</v>
      </c>
      <c r="Q13" s="12">
        <v>44496</v>
      </c>
      <c r="R13" t="s">
        <v>304</v>
      </c>
    </row>
    <row r="14" spans="1:18" ht="18.75" customHeight="1" x14ac:dyDescent="0.3">
      <c r="A14" t="s">
        <v>17</v>
      </c>
      <c r="B14">
        <v>2</v>
      </c>
      <c r="C14" t="s">
        <v>305</v>
      </c>
      <c r="D14" t="s">
        <v>11</v>
      </c>
      <c r="H14" s="12">
        <f>WORKDAY(K14,-14,jours_fériés[Dates])</f>
        <v>44427</v>
      </c>
      <c r="I14" s="12">
        <f>WORKDAY(H14,5,jours_fériés[Dates])</f>
        <v>44434</v>
      </c>
      <c r="J14" s="12">
        <f>WORKDAY(K14,-4,jours_fériés[Dates])</f>
        <v>44441</v>
      </c>
      <c r="K14" s="12">
        <f t="shared" si="0"/>
        <v>44447</v>
      </c>
      <c r="L14" s="12">
        <f>WORKDAY(M14,-1,jours_fériés[Dates])</f>
        <v>44447</v>
      </c>
      <c r="M14" s="12">
        <f>WORKDAY(N14,-5,jours_fériés[Dates])</f>
        <v>44448</v>
      </c>
      <c r="N14" s="12">
        <f>WORKDAY(P14,-8,jours_fériés[Dates])</f>
        <v>44455</v>
      </c>
      <c r="O14">
        <v>550</v>
      </c>
      <c r="P14" s="12">
        <f>WORKDAY(Q14,-5,jours_fériés[Dates])</f>
        <v>44467</v>
      </c>
      <c r="Q14" s="12">
        <v>44474</v>
      </c>
      <c r="R14" t="s">
        <v>304</v>
      </c>
    </row>
    <row r="15" spans="1:18" ht="18.75" customHeight="1" x14ac:dyDescent="0.3">
      <c r="A15" t="s">
        <v>332</v>
      </c>
      <c r="B15">
        <v>161</v>
      </c>
      <c r="C15" t="s">
        <v>305</v>
      </c>
      <c r="D15" t="s">
        <v>334</v>
      </c>
      <c r="G15" t="s">
        <v>315</v>
      </c>
      <c r="H15" s="12">
        <f>WORKDAY(K15,-14,jours_fériés[Dates])</f>
        <v>44462</v>
      </c>
      <c r="I15" s="12">
        <f>WORKDAY(H15,5,jours_fériés[Dates])</f>
        <v>44469</v>
      </c>
      <c r="J15" s="12">
        <f>WORKDAY(K15,-4,jours_fériés[Dates])</f>
        <v>44476</v>
      </c>
      <c r="K15" s="12">
        <f t="shared" si="0"/>
        <v>44482</v>
      </c>
      <c r="L15" s="12">
        <f>WORKDAY(M15,-1,jours_fériés[Dates])</f>
        <v>44482</v>
      </c>
      <c r="M15" s="12">
        <f>WORKDAY(N15,-5,jours_fériés[Dates])</f>
        <v>44483</v>
      </c>
      <c r="N15" s="12">
        <f>WORKDAY(P15,-8,jours_fériés[Dates])</f>
        <v>44490</v>
      </c>
      <c r="O15">
        <v>500</v>
      </c>
      <c r="P15" s="12">
        <f>WORKDAY(Q15,-5,jours_fériés[Dates])</f>
        <v>44502</v>
      </c>
      <c r="Q15" s="12">
        <v>44509</v>
      </c>
      <c r="R15" t="s">
        <v>304</v>
      </c>
    </row>
    <row r="16" spans="1:18" ht="18.75" customHeight="1" x14ac:dyDescent="0.3">
      <c r="A16" t="s">
        <v>332</v>
      </c>
      <c r="B16">
        <v>163</v>
      </c>
      <c r="C16" t="s">
        <v>303</v>
      </c>
      <c r="D16" t="s">
        <v>334</v>
      </c>
      <c r="H16" s="12">
        <f>WORKDAY(K16,-14,jours_fériés[Dates])</f>
        <v>44480</v>
      </c>
      <c r="I16" s="12">
        <f>WORKDAY(H16,5,jours_fériés[Dates])</f>
        <v>44487</v>
      </c>
      <c r="J16" s="12">
        <f>WORKDAY(K16,-4,jours_fériés[Dates])</f>
        <v>44494</v>
      </c>
      <c r="K16" s="12">
        <f t="shared" si="0"/>
        <v>44498</v>
      </c>
      <c r="L16" s="12">
        <f>WORKDAY(M16,-1,jours_fériés[Dates])</f>
        <v>44498</v>
      </c>
      <c r="M16" s="12">
        <f>WORKDAY(N16,-5,jours_fériés[Dates])</f>
        <v>44501</v>
      </c>
      <c r="N16" s="12">
        <f>WORKDAY(P16,-8,jours_fériés[Dates])</f>
        <v>44508</v>
      </c>
      <c r="O16">
        <v>500</v>
      </c>
      <c r="P16" s="12">
        <f>WORKDAY(Q16,-5,jours_fériés[Dates])</f>
        <v>44518</v>
      </c>
      <c r="Q16" s="12">
        <v>44525</v>
      </c>
      <c r="R16" t="s">
        <v>304</v>
      </c>
    </row>
    <row r="17" spans="1:18" ht="18.75" customHeight="1" x14ac:dyDescent="0.3">
      <c r="A17" t="s">
        <v>332</v>
      </c>
      <c r="B17">
        <v>165</v>
      </c>
      <c r="C17" t="s">
        <v>303</v>
      </c>
      <c r="D17" t="s">
        <v>334</v>
      </c>
      <c r="H17" s="12">
        <f>WORKDAY(K17,-14,jours_fériés[Dates])</f>
        <v>44869</v>
      </c>
      <c r="I17" s="12">
        <f>WORKDAY(H17,5,jours_fériés[Dates])</f>
        <v>44876</v>
      </c>
      <c r="J17" s="12">
        <f>WORKDAY(K17,-4,jours_fériés[Dates])</f>
        <v>44883</v>
      </c>
      <c r="K17" s="12">
        <f t="shared" si="0"/>
        <v>44889</v>
      </c>
      <c r="L17" s="12">
        <f>WORKDAY(M17,-1,jours_fériés[Dates])</f>
        <v>44889</v>
      </c>
      <c r="M17" s="12">
        <f>WORKDAY(N17,-5,jours_fériés[Dates])</f>
        <v>44890</v>
      </c>
      <c r="N17" s="12">
        <f>WORKDAY(P17,-8,jours_fériés[Dates])</f>
        <v>44897</v>
      </c>
      <c r="O17">
        <v>500</v>
      </c>
      <c r="P17" s="12">
        <f>WORKDAY(Q17,-5,jours_fériés[Dates])</f>
        <v>44909</v>
      </c>
      <c r="Q17" s="12">
        <v>44916</v>
      </c>
      <c r="R17" t="s">
        <v>304</v>
      </c>
    </row>
    <row r="18" spans="1:18" ht="18.75" customHeight="1" x14ac:dyDescent="0.3">
      <c r="A18" t="s">
        <v>17</v>
      </c>
      <c r="B18">
        <v>3</v>
      </c>
      <c r="C18" t="s">
        <v>303</v>
      </c>
      <c r="D18" t="s">
        <v>11</v>
      </c>
      <c r="H18" s="12">
        <f>WORKDAY(K18,-14,jours_fériés[Dates])</f>
        <v>44539</v>
      </c>
      <c r="I18" s="12">
        <f>WORKDAY(H18,5,jours_fériés[Dates])</f>
        <v>44546</v>
      </c>
      <c r="J18" s="12">
        <f>WORKDAY(K18,-4,jours_fériés[Dates])</f>
        <v>44553</v>
      </c>
      <c r="K18" s="12">
        <f t="shared" si="0"/>
        <v>44559</v>
      </c>
      <c r="L18" s="12">
        <f>WORKDAY(M18,-1,jours_fériés[Dates])</f>
        <v>44559</v>
      </c>
      <c r="M18" s="12">
        <f>WORKDAY(N18,-5,jours_fériés[Dates])</f>
        <v>44560</v>
      </c>
      <c r="N18" s="12">
        <f>WORKDAY(P18,-8,jours_fériés[Dates])</f>
        <v>44567</v>
      </c>
      <c r="O18">
        <v>500</v>
      </c>
      <c r="P18" s="12">
        <f>WORKDAY(Q18,-5,jours_fériés[Dates])</f>
        <v>44579</v>
      </c>
      <c r="Q18" s="12">
        <v>44586</v>
      </c>
      <c r="R18" t="s">
        <v>304</v>
      </c>
    </row>
    <row r="19" spans="1:18" ht="18.75" customHeight="1" x14ac:dyDescent="0.3">
      <c r="A19" t="s">
        <v>332</v>
      </c>
      <c r="B19">
        <v>167</v>
      </c>
      <c r="C19" t="s">
        <v>303</v>
      </c>
      <c r="D19" t="s">
        <v>334</v>
      </c>
      <c r="H19" s="12">
        <f>WORKDAY(K19,-14,jours_fériés[Dates])</f>
        <v>44553</v>
      </c>
      <c r="I19" s="12">
        <f>WORKDAY(H19,5,jours_fériés[Dates])</f>
        <v>44560</v>
      </c>
      <c r="J19" s="12">
        <f>WORKDAY(K19,-4,jours_fériés[Dates])</f>
        <v>44567</v>
      </c>
      <c r="K19" s="12">
        <f t="shared" si="0"/>
        <v>44573</v>
      </c>
      <c r="L19" s="12">
        <f>WORKDAY(M19,-1,jours_fériés[Dates])</f>
        <v>44573</v>
      </c>
      <c r="M19" s="12">
        <f>WORKDAY(N19,-5,jours_fériés[Dates])</f>
        <v>44574</v>
      </c>
      <c r="N19" s="12">
        <f>WORKDAY(P19,-8,jours_fériés[Dates])</f>
        <v>44581</v>
      </c>
      <c r="O19">
        <v>500</v>
      </c>
      <c r="P19" s="12">
        <f>WORKDAY(Q19,-5,jours_fériés[Dates])</f>
        <v>44593</v>
      </c>
      <c r="Q19" s="12">
        <v>44600</v>
      </c>
      <c r="R19" t="s">
        <v>304</v>
      </c>
    </row>
    <row r="20" spans="1:18" ht="18.75" customHeight="1" x14ac:dyDescent="0.3">
      <c r="A20" t="s">
        <v>17</v>
      </c>
      <c r="B20">
        <v>4</v>
      </c>
      <c r="C20" t="s">
        <v>305</v>
      </c>
      <c r="D20" t="s">
        <v>11</v>
      </c>
      <c r="H20" s="12">
        <f>WORKDAY(K20,-14,jours_fériés[Dates])</f>
        <v>44566</v>
      </c>
      <c r="I20" s="12">
        <f>WORKDAY(H20,5,jours_fériés[Dates])</f>
        <v>44573</v>
      </c>
      <c r="J20" s="12">
        <f>WORKDAY(K20,-4,jours_fériés[Dates])</f>
        <v>44580</v>
      </c>
      <c r="K20" s="12">
        <f t="shared" si="0"/>
        <v>44586</v>
      </c>
      <c r="L20" s="12">
        <f>WORKDAY(M20,-1,jours_fériés[Dates])</f>
        <v>44586</v>
      </c>
      <c r="M20" s="12">
        <f>WORKDAY(N20,-5,jours_fériés[Dates])</f>
        <v>44587</v>
      </c>
      <c r="N20" s="12">
        <f>WORKDAY(P20,-8,jours_fériés[Dates])</f>
        <v>44594</v>
      </c>
      <c r="O20">
        <v>500</v>
      </c>
      <c r="P20" s="12">
        <f>WORKDAY(Q20,-5,jours_fériés[Dates])</f>
        <v>44606</v>
      </c>
      <c r="Q20" s="12">
        <v>44612</v>
      </c>
      <c r="R20" t="s">
        <v>304</v>
      </c>
    </row>
    <row r="21" spans="1:18" ht="18.75" customHeight="1" x14ac:dyDescent="0.3">
      <c r="A21" t="s">
        <v>332</v>
      </c>
      <c r="B21">
        <v>169</v>
      </c>
      <c r="C21" t="s">
        <v>305</v>
      </c>
      <c r="D21" t="s">
        <v>334</v>
      </c>
      <c r="H21" s="12">
        <f>WORKDAY(K21,-14,jours_fériés[Dates])</f>
        <v>44580</v>
      </c>
      <c r="I21" s="12">
        <f>WORKDAY(H21,5,jours_fériés[Dates])</f>
        <v>44587</v>
      </c>
      <c r="J21" s="12">
        <f>WORKDAY(K21,-4,jours_fériés[Dates])</f>
        <v>44594</v>
      </c>
      <c r="K21" s="12">
        <f t="shared" si="0"/>
        <v>44600</v>
      </c>
      <c r="L21" s="12">
        <f>WORKDAY(M21,-1,jours_fériés[Dates])</f>
        <v>44600</v>
      </c>
      <c r="M21" s="12">
        <f>WORKDAY(N21,-5,jours_fériés[Dates])</f>
        <v>44601</v>
      </c>
      <c r="N21" s="12">
        <f>WORKDAY(P21,-8,jours_fériés[Dates])</f>
        <v>44608</v>
      </c>
      <c r="O21">
        <v>500</v>
      </c>
      <c r="P21" s="12">
        <f>WORKDAY(Q21,-5,jours_fériés[Dates])</f>
        <v>44620</v>
      </c>
      <c r="Q21" s="12">
        <v>44627</v>
      </c>
      <c r="R21" t="s">
        <v>304</v>
      </c>
    </row>
    <row r="22" spans="1:18" ht="18.75" customHeight="1" x14ac:dyDescent="0.3">
      <c r="A22" t="s">
        <v>17</v>
      </c>
      <c r="B22">
        <v>5</v>
      </c>
      <c r="C22" t="s">
        <v>305</v>
      </c>
      <c r="D22" t="s">
        <v>11</v>
      </c>
      <c r="H22" s="12">
        <f>WORKDAY(K22,-14,jours_fériés[Dates])</f>
        <v>44586</v>
      </c>
      <c r="I22" s="12">
        <f>WORKDAY(H22,5,jours_fériés[Dates])</f>
        <v>44593</v>
      </c>
      <c r="J22" s="12">
        <f>WORKDAY(K22,-4,jours_fériés[Dates])</f>
        <v>44600</v>
      </c>
      <c r="K22" s="12">
        <f t="shared" si="0"/>
        <v>44606</v>
      </c>
      <c r="L22" s="12">
        <f>WORKDAY(M22,-1,jours_fériés[Dates])</f>
        <v>44606</v>
      </c>
      <c r="M22" s="12">
        <f>WORKDAY(N22,-5,jours_fériés[Dates])</f>
        <v>44607</v>
      </c>
      <c r="N22" s="12">
        <f>WORKDAY(P22,-8,jours_fériés[Dates])</f>
        <v>44614</v>
      </c>
      <c r="O22">
        <v>500</v>
      </c>
      <c r="P22" s="12">
        <f>WORKDAY(Q22,-5,jours_fériés[Dates])</f>
        <v>44624</v>
      </c>
      <c r="Q22" s="12">
        <v>44631</v>
      </c>
      <c r="R22" t="s">
        <v>304</v>
      </c>
    </row>
    <row r="23" spans="1:18" ht="18.75" customHeight="1" x14ac:dyDescent="0.3">
      <c r="A23" t="s">
        <v>332</v>
      </c>
      <c r="B23">
        <v>170</v>
      </c>
      <c r="C23" t="s">
        <v>303</v>
      </c>
      <c r="D23" t="s">
        <v>333</v>
      </c>
      <c r="E23" t="s">
        <v>337</v>
      </c>
      <c r="H23" s="12">
        <f>WORKDAY(K23,-14,jours_fériés[Dates])</f>
        <v>44594</v>
      </c>
      <c r="I23" s="12">
        <f>WORKDAY(H23,5,jours_fériés[Dates])</f>
        <v>44601</v>
      </c>
      <c r="J23" s="12">
        <f>WORKDAY(K23,-4,jours_fériés[Dates])</f>
        <v>44608</v>
      </c>
      <c r="K23" s="12">
        <f t="shared" si="0"/>
        <v>44614</v>
      </c>
      <c r="L23" s="12">
        <f>WORKDAY(M23,-1,jours_fériés[Dates])</f>
        <v>44614</v>
      </c>
      <c r="M23" s="12">
        <f>WORKDAY(N23,-5,jours_fériés[Dates])</f>
        <v>44615</v>
      </c>
      <c r="N23" s="12">
        <f>WORKDAY(P23,-8,jours_fériés[Dates])</f>
        <v>44622</v>
      </c>
      <c r="O23">
        <v>500</v>
      </c>
      <c r="P23" s="12">
        <f>WORKDAY(Q23,-5,jours_fériés[Dates])</f>
        <v>44634</v>
      </c>
      <c r="Q23" s="12">
        <v>44641</v>
      </c>
      <c r="R23" t="s">
        <v>304</v>
      </c>
    </row>
    <row r="24" spans="1:18" ht="18.75" customHeight="1" x14ac:dyDescent="0.3">
      <c r="A24" t="s">
        <v>17</v>
      </c>
      <c r="B24">
        <v>6</v>
      </c>
      <c r="C24" t="s">
        <v>305</v>
      </c>
      <c r="D24" t="s">
        <v>11</v>
      </c>
      <c r="E24" t="s">
        <v>306</v>
      </c>
      <c r="H24" s="12">
        <f>WORKDAY(K24,-14,jours_fériés[Dates])</f>
        <v>44607</v>
      </c>
      <c r="I24" s="12">
        <f>WORKDAY(H24,5,jours_fériés[Dates])</f>
        <v>44614</v>
      </c>
      <c r="J24" s="12">
        <f>WORKDAY(K24,-4,jours_fériés[Dates])</f>
        <v>44621</v>
      </c>
      <c r="K24" s="12">
        <f t="shared" si="0"/>
        <v>44627</v>
      </c>
      <c r="L24" s="12">
        <f>WORKDAY(M24,-1,jours_fériés[Dates])</f>
        <v>44627</v>
      </c>
      <c r="M24" s="12">
        <f>WORKDAY(N24,-5,jours_fériés[Dates])</f>
        <v>44628</v>
      </c>
      <c r="N24" s="12">
        <f>WORKDAY(P24,-8,jours_fériés[Dates])</f>
        <v>44635</v>
      </c>
      <c r="O24">
        <v>500</v>
      </c>
      <c r="P24" s="12">
        <f>WORKDAY(Q24,-5,jours_fériés[Dates])</f>
        <v>44645</v>
      </c>
      <c r="Q24" s="12">
        <v>44652</v>
      </c>
      <c r="R24" t="s">
        <v>304</v>
      </c>
    </row>
    <row r="25" spans="1:18" ht="18.75" customHeight="1" x14ac:dyDescent="0.3">
      <c r="A25" t="s">
        <v>332</v>
      </c>
      <c r="B25">
        <v>172</v>
      </c>
      <c r="C25" t="s">
        <v>305</v>
      </c>
      <c r="D25" t="s">
        <v>334</v>
      </c>
      <c r="E25" t="s">
        <v>338</v>
      </c>
      <c r="H25" s="12">
        <f>WORKDAY(K25,-14,jours_fériés[Dates])</f>
        <v>44616</v>
      </c>
      <c r="I25" s="12">
        <f>WORKDAY(H25,5,jours_fériés[Dates])</f>
        <v>44623</v>
      </c>
      <c r="J25" s="12">
        <f>WORKDAY(K25,-4,jours_fériés[Dates])</f>
        <v>44630</v>
      </c>
      <c r="K25" s="12">
        <f t="shared" si="0"/>
        <v>44636</v>
      </c>
      <c r="L25" s="12">
        <f>WORKDAY(M25,-1,jours_fériés[Dates])</f>
        <v>44636</v>
      </c>
      <c r="M25" s="12">
        <f>WORKDAY(N25,-5,jours_fériés[Dates])</f>
        <v>44637</v>
      </c>
      <c r="N25" s="12">
        <f>WORKDAY(P25,-8,jours_fériés[Dates])</f>
        <v>44644</v>
      </c>
      <c r="O25">
        <v>500</v>
      </c>
      <c r="P25" s="12">
        <f>WORKDAY(Q25,-5,jours_fériés[Dates])</f>
        <v>44656</v>
      </c>
      <c r="Q25" s="12">
        <v>44663</v>
      </c>
      <c r="R25" t="s">
        <v>304</v>
      </c>
    </row>
    <row r="26" spans="1:18" ht="18.75" customHeight="1" x14ac:dyDescent="0.3">
      <c r="A26" t="s">
        <v>17</v>
      </c>
      <c r="B26">
        <v>7</v>
      </c>
      <c r="C26" t="s">
        <v>303</v>
      </c>
      <c r="D26" t="s">
        <v>307</v>
      </c>
      <c r="E26" t="s">
        <v>308</v>
      </c>
      <c r="H26" s="12">
        <f>WORKDAY(K26,-14,jours_fériés[Dates])</f>
        <v>44634</v>
      </c>
      <c r="I26" s="12">
        <f>WORKDAY(H26,5,jours_fériés[Dates])</f>
        <v>44641</v>
      </c>
      <c r="J26" s="12">
        <f>WORKDAY(K26,-4,jours_fériés[Dates])</f>
        <v>44648</v>
      </c>
      <c r="K26" s="12">
        <f t="shared" si="0"/>
        <v>44652</v>
      </c>
      <c r="L26" s="12">
        <f>WORKDAY(M26,-1,jours_fériés[Dates])</f>
        <v>44652</v>
      </c>
      <c r="M26" s="12">
        <f>WORKDAY(N26,-5,jours_fériés[Dates])</f>
        <v>44655</v>
      </c>
      <c r="N26" s="12">
        <f>WORKDAY(P26,-8,jours_fériés[Dates])</f>
        <v>44662</v>
      </c>
      <c r="O26">
        <v>500</v>
      </c>
      <c r="P26" s="12">
        <f>WORKDAY(Q26,-5,jours_fériés[Dates])</f>
        <v>44672</v>
      </c>
      <c r="Q26" s="12">
        <v>44679</v>
      </c>
      <c r="R26" t="s">
        <v>304</v>
      </c>
    </row>
    <row r="27" spans="1:18" ht="18.75" customHeight="1" x14ac:dyDescent="0.3">
      <c r="A27" t="s">
        <v>332</v>
      </c>
      <c r="B27">
        <v>175</v>
      </c>
      <c r="C27" t="s">
        <v>305</v>
      </c>
      <c r="D27" t="s">
        <v>334</v>
      </c>
      <c r="E27" t="s">
        <v>339</v>
      </c>
      <c r="H27" s="12">
        <f>WORKDAY(K27,-14,jours_fériés[Dates])</f>
        <v>44648</v>
      </c>
      <c r="I27" s="12">
        <f>WORKDAY(H27,5,jours_fériés[Dates])</f>
        <v>44655</v>
      </c>
      <c r="J27" s="12">
        <f>WORKDAY(K27,-4,jours_fériés[Dates])</f>
        <v>44662</v>
      </c>
      <c r="K27" s="12">
        <f t="shared" si="0"/>
        <v>44666</v>
      </c>
      <c r="L27" s="12">
        <f>WORKDAY(M27,-1,jours_fériés[Dates])</f>
        <v>44666</v>
      </c>
      <c r="M27" s="12">
        <f>WORKDAY(N27,-5,jours_fériés[Dates])</f>
        <v>44669</v>
      </c>
      <c r="N27" s="12">
        <f>WORKDAY(P27,-8,jours_fériés[Dates])</f>
        <v>44676</v>
      </c>
      <c r="O27">
        <v>500</v>
      </c>
      <c r="P27" s="12">
        <f>WORKDAY(Q27,-5,jours_fériés[Dates])</f>
        <v>44686</v>
      </c>
      <c r="Q27" s="12">
        <v>44693</v>
      </c>
      <c r="R27" t="s">
        <v>304</v>
      </c>
    </row>
    <row r="28" spans="1:18" ht="18.75" customHeight="1" x14ac:dyDescent="0.3">
      <c r="A28" t="s">
        <v>17</v>
      </c>
      <c r="B28">
        <v>8</v>
      </c>
      <c r="C28" t="s">
        <v>305</v>
      </c>
      <c r="D28" t="s">
        <v>11</v>
      </c>
      <c r="E28" t="s">
        <v>309</v>
      </c>
      <c r="H28" s="12">
        <f>WORKDAY(K28,-14,jours_fériés[Dates])</f>
        <v>44686</v>
      </c>
      <c r="I28" s="12">
        <f>WORKDAY(H28,5,jours_fériés[Dates])</f>
        <v>44693</v>
      </c>
      <c r="J28" s="12">
        <f>WORKDAY(K28,-4,jours_fériés[Dates])</f>
        <v>44700</v>
      </c>
      <c r="K28" s="12">
        <f t="shared" si="0"/>
        <v>44706</v>
      </c>
      <c r="L28" s="12">
        <f>WORKDAY(M28,-1,jours_fériés[Dates])</f>
        <v>44706</v>
      </c>
      <c r="M28" s="12">
        <f>WORKDAY(N28,-5,jours_fériés[Dates])</f>
        <v>44707</v>
      </c>
      <c r="N28" s="12">
        <f>WORKDAY(P28,-8,jours_fériés[Dates])</f>
        <v>44714</v>
      </c>
      <c r="O28">
        <v>500</v>
      </c>
      <c r="P28" s="12">
        <f>WORKDAY(Q28,-5,jours_fériés[Dates])</f>
        <v>44726</v>
      </c>
      <c r="Q28" s="12">
        <v>44733</v>
      </c>
      <c r="R28" t="s">
        <v>304</v>
      </c>
    </row>
    <row r="29" spans="1:18" ht="18.75" customHeight="1" x14ac:dyDescent="0.3">
      <c r="A29" t="s">
        <v>332</v>
      </c>
      <c r="B29">
        <v>179</v>
      </c>
      <c r="C29" t="s">
        <v>303</v>
      </c>
      <c r="D29" t="s">
        <v>333</v>
      </c>
      <c r="E29" t="s">
        <v>340</v>
      </c>
      <c r="G29" t="s">
        <v>341</v>
      </c>
      <c r="H29" s="12">
        <f>WORKDAY(K29,-14,jours_fériés[Dates])</f>
        <v>44760</v>
      </c>
      <c r="I29" s="12">
        <f>WORKDAY(H29,5,jours_fériés[Dates])</f>
        <v>44767</v>
      </c>
      <c r="J29" s="12">
        <f>WORKDAY(K29,-4,jours_fériés[Dates])</f>
        <v>44774</v>
      </c>
      <c r="K29" s="12">
        <f t="shared" si="0"/>
        <v>44778</v>
      </c>
      <c r="L29" s="12">
        <f>WORKDAY(M29,-1,jours_fériés[Dates])</f>
        <v>44778</v>
      </c>
      <c r="M29" s="12">
        <f>WORKDAY(N29,-5,jours_fériés[Dates])</f>
        <v>44788</v>
      </c>
      <c r="N29" s="12">
        <f>WORKDAY(P29,-8,jours_fériés[Dates])</f>
        <v>44795</v>
      </c>
      <c r="O29">
        <v>500</v>
      </c>
      <c r="P29" s="12">
        <f>WORKDAY(Q29,-5,jours_fériés[Dates])</f>
        <v>44805</v>
      </c>
      <c r="Q29" s="12">
        <v>44812</v>
      </c>
      <c r="R29" t="s">
        <v>318</v>
      </c>
    </row>
    <row r="30" spans="1:18" ht="18.75" customHeight="1" x14ac:dyDescent="0.3">
      <c r="A30" t="s">
        <v>17</v>
      </c>
      <c r="B30">
        <v>9</v>
      </c>
      <c r="C30" t="s">
        <v>303</v>
      </c>
      <c r="D30" t="s">
        <v>310</v>
      </c>
      <c r="E30" t="s">
        <v>311</v>
      </c>
      <c r="H30" s="12">
        <f>WORKDAY(K30,-14,jours_fériés[Dates])</f>
        <v>44697</v>
      </c>
      <c r="I30" s="12">
        <f>WORKDAY(H30,5,jours_fériés[Dates])</f>
        <v>44704</v>
      </c>
      <c r="J30" s="12">
        <f>WORKDAY(K30,-4,jours_fériés[Dates])</f>
        <v>44711</v>
      </c>
      <c r="K30" s="12">
        <f t="shared" si="0"/>
        <v>44715</v>
      </c>
      <c r="L30" s="12">
        <f>WORKDAY(M30,-1,jours_fériés[Dates])</f>
        <v>44715</v>
      </c>
      <c r="M30" s="12">
        <f>WORKDAY(N30,-5,jours_fériés[Dates])</f>
        <v>44718</v>
      </c>
      <c r="N30" s="12">
        <f>WORKDAY(P30,-8,jours_fériés[Dates])</f>
        <v>44725</v>
      </c>
      <c r="O30">
        <v>500</v>
      </c>
      <c r="P30" s="12">
        <f>WORKDAY(Q30,-5,jours_fériés[Dates])</f>
        <v>44735</v>
      </c>
      <c r="Q30" s="12">
        <v>44742</v>
      </c>
      <c r="R30" t="s">
        <v>304</v>
      </c>
    </row>
    <row r="31" spans="1:18" ht="18.75" customHeight="1" x14ac:dyDescent="0.3">
      <c r="A31" t="s">
        <v>17</v>
      </c>
      <c r="B31">
        <v>10</v>
      </c>
      <c r="C31" t="s">
        <v>303</v>
      </c>
      <c r="D31" t="s">
        <v>307</v>
      </c>
      <c r="E31" t="s">
        <v>312</v>
      </c>
      <c r="H31" s="12">
        <f>WORKDAY(K31,-14,jours_fériés[Dates])</f>
        <v>44713</v>
      </c>
      <c r="I31" s="12">
        <f>WORKDAY(H31,5,jours_fériés[Dates])</f>
        <v>44720</v>
      </c>
      <c r="J31" s="12">
        <f>WORKDAY(K31,-4,jours_fériés[Dates])</f>
        <v>44727</v>
      </c>
      <c r="K31" s="12">
        <f t="shared" si="0"/>
        <v>44733</v>
      </c>
      <c r="L31" s="12">
        <f>WORKDAY(M31,-1,jours_fériés[Dates])</f>
        <v>44733</v>
      </c>
      <c r="M31" s="12">
        <f>WORKDAY(N31,-5,jours_fériés[Dates])</f>
        <v>44734</v>
      </c>
      <c r="N31" s="12">
        <f>WORKDAY(P31,-8,jours_fériés[Dates])</f>
        <v>44741</v>
      </c>
      <c r="O31">
        <v>500</v>
      </c>
      <c r="P31" s="12">
        <f>WORKDAY(Q31,-5,jours_fériés[Dates])</f>
        <v>44753</v>
      </c>
      <c r="Q31" s="12">
        <v>44760</v>
      </c>
      <c r="R31" t="s">
        <v>304</v>
      </c>
    </row>
    <row r="32" spans="1:18" ht="18.75" customHeight="1" x14ac:dyDescent="0.3">
      <c r="A32" t="s">
        <v>17</v>
      </c>
      <c r="B32">
        <v>11</v>
      </c>
      <c r="C32" t="s">
        <v>305</v>
      </c>
      <c r="D32" t="s">
        <v>11</v>
      </c>
      <c r="E32" t="s">
        <v>313</v>
      </c>
      <c r="H32" s="12">
        <f>WORKDAY(K32,-14,jours_fériés[Dates])</f>
        <v>44725</v>
      </c>
      <c r="I32" s="12">
        <f>WORKDAY(H32,5,jours_fériés[Dates])</f>
        <v>44732</v>
      </c>
      <c r="J32" s="12">
        <f>WORKDAY(K32,-4,jours_fériés[Dates])</f>
        <v>44739</v>
      </c>
      <c r="K32" s="12">
        <f t="shared" si="0"/>
        <v>44743</v>
      </c>
      <c r="L32" s="12">
        <f>WORKDAY(M32,-1,jours_fériés[Dates])</f>
        <v>44743</v>
      </c>
      <c r="M32" s="12">
        <f>WORKDAY(N32,-5,jours_fériés[Dates])</f>
        <v>44746</v>
      </c>
      <c r="N32" s="12">
        <f>WORKDAY(P32,-8,jours_fériés[Dates])</f>
        <v>44753</v>
      </c>
      <c r="O32">
        <v>500</v>
      </c>
      <c r="P32" s="12">
        <f>WORKDAY(Q32,-5,jours_fériés[Dates])</f>
        <v>44763</v>
      </c>
      <c r="Q32" s="12">
        <v>44770</v>
      </c>
      <c r="R32" t="s">
        <v>304</v>
      </c>
    </row>
    <row r="33" spans="1:18" ht="18.75" customHeight="1" x14ac:dyDescent="0.3">
      <c r="A33" t="s">
        <v>17</v>
      </c>
      <c r="B33">
        <v>12</v>
      </c>
      <c r="C33" t="s">
        <v>303</v>
      </c>
      <c r="D33" t="s">
        <v>11</v>
      </c>
      <c r="E33" t="s">
        <v>314</v>
      </c>
      <c r="G33" t="s">
        <v>315</v>
      </c>
      <c r="H33" s="12">
        <f>WORKDAY(K33,-14,jours_fériés[Dates])</f>
        <v>44753</v>
      </c>
      <c r="I33" s="12">
        <f>WORKDAY(H33,5,jours_fériés[Dates])</f>
        <v>44760</v>
      </c>
      <c r="J33" s="12">
        <f>WORKDAY(K33,-4,jours_fériés[Dates])</f>
        <v>44767</v>
      </c>
      <c r="K33" s="12">
        <f t="shared" si="0"/>
        <v>44771</v>
      </c>
      <c r="L33" s="12">
        <f>WORKDAY(M33,-1,jours_fériés[Dates])</f>
        <v>44771</v>
      </c>
      <c r="M33" s="12">
        <f>WORKDAY(N33,-5,jours_fériés[Dates])</f>
        <v>44774</v>
      </c>
      <c r="N33" s="12">
        <f>WORKDAY(P33,-8,jours_fériés[Dates])</f>
        <v>44788</v>
      </c>
      <c r="O33">
        <v>500</v>
      </c>
      <c r="P33" s="12">
        <f>WORKDAY(Q33,-5,jours_fériés[Dates])</f>
        <v>44798</v>
      </c>
      <c r="Q33" s="12">
        <v>44805</v>
      </c>
      <c r="R33" t="s">
        <v>304</v>
      </c>
    </row>
    <row r="34" spans="1:18" ht="18.75" customHeight="1" x14ac:dyDescent="0.3">
      <c r="A34" t="s">
        <v>17</v>
      </c>
      <c r="B34">
        <v>13</v>
      </c>
      <c r="C34" t="s">
        <v>303</v>
      </c>
      <c r="D34" t="s">
        <v>14</v>
      </c>
      <c r="E34" t="s">
        <v>316</v>
      </c>
      <c r="G34" t="s">
        <v>315</v>
      </c>
      <c r="H34" s="12">
        <f>WORKDAY(K34,-14,jours_fériés[Dates])</f>
        <v>44767</v>
      </c>
      <c r="I34" s="12">
        <f>WORKDAY(H34,5,jours_fériés[Dates])</f>
        <v>44774</v>
      </c>
      <c r="J34" s="12">
        <f>WORKDAY(K34,-4,jours_fériés[Dates])</f>
        <v>44788</v>
      </c>
      <c r="K34" s="12">
        <f t="shared" si="0"/>
        <v>44792</v>
      </c>
      <c r="L34" s="12">
        <f>WORKDAY(M34,-1,jours_fériés[Dates])</f>
        <v>44792</v>
      </c>
      <c r="M34" s="12">
        <f>WORKDAY(N34,-5,jours_fériés[Dates])</f>
        <v>44795</v>
      </c>
      <c r="N34" s="12">
        <f>WORKDAY(P34,-8,jours_fériés[Dates])</f>
        <v>44802</v>
      </c>
      <c r="O34">
        <v>500</v>
      </c>
      <c r="P34" s="12">
        <f>WORKDAY(Q34,-5,jours_fériés[Dates])</f>
        <v>44812</v>
      </c>
      <c r="Q34" s="12">
        <v>44819</v>
      </c>
      <c r="R34" t="s">
        <v>304</v>
      </c>
    </row>
    <row r="35" spans="1:18" ht="18.75" customHeight="1" x14ac:dyDescent="0.3">
      <c r="A35" t="s">
        <v>17</v>
      </c>
      <c r="B35">
        <v>14</v>
      </c>
      <c r="C35" t="s">
        <v>303</v>
      </c>
      <c r="D35" t="s">
        <v>11</v>
      </c>
      <c r="E35" t="s">
        <v>317</v>
      </c>
      <c r="G35" t="s">
        <v>315</v>
      </c>
      <c r="H35" s="12">
        <f>WORKDAY(K35,-14,jours_fériés[Dates])</f>
        <v>44777</v>
      </c>
      <c r="I35" s="12">
        <f>WORKDAY(H35,5,jours_fériés[Dates])</f>
        <v>44791</v>
      </c>
      <c r="J35" s="12">
        <f>WORKDAY(K35,-4,jours_fériés[Dates])</f>
        <v>44798</v>
      </c>
      <c r="K35" s="12">
        <f t="shared" si="0"/>
        <v>44804</v>
      </c>
      <c r="L35" s="12">
        <f>WORKDAY(M35,-1,jours_fériés[Dates])</f>
        <v>44804</v>
      </c>
      <c r="M35" s="12">
        <f>WORKDAY(N35,-5,jours_fériés[Dates])</f>
        <v>44805</v>
      </c>
      <c r="N35" s="12">
        <f>WORKDAY(P35,-8,jours_fériés[Dates])</f>
        <v>44812</v>
      </c>
      <c r="O35">
        <v>500</v>
      </c>
      <c r="P35" s="12">
        <f>WORKDAY(Q35,-5,jours_fériés[Dates])</f>
        <v>44824</v>
      </c>
      <c r="Q35" s="12">
        <v>44831</v>
      </c>
      <c r="R35" t="s">
        <v>318</v>
      </c>
    </row>
    <row r="36" spans="1:18" ht="18.75" customHeight="1" x14ac:dyDescent="0.3">
      <c r="A36" t="s">
        <v>17</v>
      </c>
      <c r="B36">
        <v>15</v>
      </c>
      <c r="C36" t="s">
        <v>303</v>
      </c>
      <c r="D36" t="s">
        <v>11</v>
      </c>
      <c r="E36" t="s">
        <v>319</v>
      </c>
      <c r="F36">
        <v>9371</v>
      </c>
      <c r="H36" s="12">
        <f>WORKDAY(K36,-14,jours_fériés[Dates])</f>
        <v>44795</v>
      </c>
      <c r="I36" s="12">
        <f>WORKDAY(H36,5,jours_fériés[Dates])</f>
        <v>44802</v>
      </c>
      <c r="J36" s="12">
        <f>WORKDAY(K36,-4,jours_fériés[Dates])</f>
        <v>44809</v>
      </c>
      <c r="K36" s="12">
        <f t="shared" si="0"/>
        <v>44813</v>
      </c>
      <c r="L36" s="12">
        <f>WORKDAY(M36,-1,jours_fériés[Dates])</f>
        <v>44813</v>
      </c>
      <c r="M36" s="12">
        <f>WORKDAY(N36,-5,jours_fériés[Dates])</f>
        <v>44816</v>
      </c>
      <c r="N36" s="12">
        <f>WORKDAY(P36,-8,jours_fériés[Dates])</f>
        <v>44823</v>
      </c>
      <c r="O36">
        <v>500</v>
      </c>
      <c r="P36" s="12">
        <f>WORKDAY(Q36,-5,jours_fériés[Dates])</f>
        <v>44833</v>
      </c>
      <c r="Q36" s="12">
        <v>44840</v>
      </c>
      <c r="R36" t="s">
        <v>318</v>
      </c>
    </row>
    <row r="37" spans="1:18" ht="18.75" customHeight="1" x14ac:dyDescent="0.3">
      <c r="A37" t="s">
        <v>17</v>
      </c>
      <c r="B37">
        <v>16</v>
      </c>
      <c r="C37" t="s">
        <v>305</v>
      </c>
      <c r="D37" t="s">
        <v>11</v>
      </c>
      <c r="E37" t="s">
        <v>320</v>
      </c>
      <c r="F37">
        <v>9393</v>
      </c>
      <c r="H37" s="12">
        <f>WORKDAY(K37,-14,jours_fériés[Dates])</f>
        <v>44806</v>
      </c>
      <c r="I37" s="12">
        <f>WORKDAY(H37,5,jours_fériés[Dates])</f>
        <v>44813</v>
      </c>
      <c r="J37" s="12">
        <f>WORKDAY(K37,-4,jours_fériés[Dates])</f>
        <v>44820</v>
      </c>
      <c r="K37" s="12">
        <f t="shared" si="0"/>
        <v>44826</v>
      </c>
      <c r="L37" s="12">
        <f>WORKDAY(M37,-1,jours_fériés[Dates])</f>
        <v>44826</v>
      </c>
      <c r="M37" s="12">
        <f>WORKDAY(N37,-5,jours_fériés[Dates])</f>
        <v>44827</v>
      </c>
      <c r="N37" s="12">
        <f>WORKDAY(P37,-8,jours_fériés[Dates])</f>
        <v>44834</v>
      </c>
      <c r="O37">
        <v>500</v>
      </c>
      <c r="P37" s="12">
        <f>WORKDAY(Q37,-5,jours_fériés[Dates])</f>
        <v>44846</v>
      </c>
      <c r="Q37" s="12">
        <v>44853</v>
      </c>
      <c r="R37" t="s">
        <v>318</v>
      </c>
    </row>
    <row r="38" spans="1:18" ht="18.75" customHeight="1" x14ac:dyDescent="0.3">
      <c r="A38" t="s">
        <v>17</v>
      </c>
      <c r="B38">
        <v>17</v>
      </c>
      <c r="C38" t="s">
        <v>303</v>
      </c>
      <c r="D38" t="s">
        <v>321</v>
      </c>
      <c r="E38" t="s">
        <v>322</v>
      </c>
      <c r="F38">
        <v>9410</v>
      </c>
      <c r="H38" s="12">
        <f>WORKDAY(K38,-14,jours_fériés[Dates])</f>
        <v>44816</v>
      </c>
      <c r="I38" s="12">
        <f>WORKDAY(H38,5,jours_fériés[Dates])</f>
        <v>44823</v>
      </c>
      <c r="J38" s="12">
        <f>WORKDAY(K38,-4,jours_fériés[Dates])</f>
        <v>44830</v>
      </c>
      <c r="K38" s="12">
        <f t="shared" si="0"/>
        <v>44834</v>
      </c>
      <c r="L38" s="12">
        <f>WORKDAY(M38,-1,jours_fériés[Dates])</f>
        <v>44834</v>
      </c>
      <c r="M38" s="12">
        <f>WORKDAY(N38,-5,jours_fériés[Dates])</f>
        <v>44837</v>
      </c>
      <c r="N38" s="12">
        <f>WORKDAY(P38,-8,jours_fériés[Dates])</f>
        <v>44844</v>
      </c>
      <c r="O38">
        <v>500</v>
      </c>
      <c r="P38" s="12">
        <f>WORKDAY(Q38,-5,jours_fériés[Dates])</f>
        <v>44854</v>
      </c>
      <c r="Q38" s="12">
        <v>44861</v>
      </c>
      <c r="R38" t="s">
        <v>318</v>
      </c>
    </row>
    <row r="39" spans="1:18" ht="18.75" customHeight="1" x14ac:dyDescent="0.3">
      <c r="A39" t="s">
        <v>17</v>
      </c>
      <c r="B39">
        <v>18</v>
      </c>
      <c r="C39" t="s">
        <v>303</v>
      </c>
      <c r="D39" t="s">
        <v>11</v>
      </c>
      <c r="E39" t="s">
        <v>323</v>
      </c>
      <c r="F39">
        <v>9421</v>
      </c>
      <c r="G39" t="s">
        <v>315</v>
      </c>
      <c r="H39" s="12">
        <f>WORKDAY(K39,-14,jours_fériés[Dates])</f>
        <v>44832</v>
      </c>
      <c r="I39" s="12">
        <f>WORKDAY(H39,5,jours_fériés[Dates])</f>
        <v>44839</v>
      </c>
      <c r="J39" s="12">
        <f>WORKDAY(K39,-4,jours_fériés[Dates])</f>
        <v>44846</v>
      </c>
      <c r="K39" s="12">
        <f t="shared" si="0"/>
        <v>44852</v>
      </c>
      <c r="L39" s="12">
        <f>WORKDAY(M39,-1,jours_fériés[Dates])</f>
        <v>44852</v>
      </c>
      <c r="M39" s="12">
        <f>WORKDAY(N39,-5,jours_fériés[Dates])</f>
        <v>44853</v>
      </c>
      <c r="N39" s="12">
        <f>WORKDAY(P39,-8,jours_fériés[Dates])</f>
        <v>44860</v>
      </c>
      <c r="O39">
        <v>500</v>
      </c>
      <c r="P39" s="12">
        <f>WORKDAY(Q39,-5,jours_fériés[Dates])</f>
        <v>44872</v>
      </c>
      <c r="Q39" s="12">
        <v>44879</v>
      </c>
      <c r="R39" t="s">
        <v>318</v>
      </c>
    </row>
    <row r="40" spans="1:18" ht="18.75" customHeight="1" x14ac:dyDescent="0.3">
      <c r="A40" t="s">
        <v>17</v>
      </c>
      <c r="B40">
        <v>19</v>
      </c>
      <c r="C40" t="s">
        <v>305</v>
      </c>
      <c r="D40" t="s">
        <v>321</v>
      </c>
      <c r="E40" t="s">
        <v>324</v>
      </c>
      <c r="F40">
        <v>9462</v>
      </c>
      <c r="G40" t="s">
        <v>315</v>
      </c>
      <c r="H40" s="12">
        <f>WORKDAY(K40,-14,jours_fériés[Dates])</f>
        <v>44844</v>
      </c>
      <c r="I40" s="12">
        <f>WORKDAY(H40,5,jours_fériés[Dates])</f>
        <v>44851</v>
      </c>
      <c r="J40" s="12">
        <f>WORKDAY(K40,-4,jours_fériés[Dates])</f>
        <v>44858</v>
      </c>
      <c r="K40" s="12">
        <f t="shared" si="0"/>
        <v>44862</v>
      </c>
      <c r="L40" s="12">
        <f>WORKDAY(M40,-1,jours_fériés[Dates])</f>
        <v>44862</v>
      </c>
      <c r="M40" s="12">
        <f>WORKDAY(N40,-5,jours_fériés[Dates])</f>
        <v>44865</v>
      </c>
      <c r="N40" s="12">
        <f>WORKDAY(P40,-8,jours_fériés[Dates])</f>
        <v>44872</v>
      </c>
      <c r="O40">
        <v>500</v>
      </c>
      <c r="P40" s="12">
        <f>WORKDAY(Q40,-5,jours_fériés[Dates])</f>
        <v>44882</v>
      </c>
      <c r="Q40" s="12">
        <v>44889</v>
      </c>
      <c r="R40" t="s">
        <v>318</v>
      </c>
    </row>
    <row r="41" spans="1:18" ht="18.75" customHeight="1" x14ac:dyDescent="0.3">
      <c r="A41" t="s">
        <v>17</v>
      </c>
      <c r="B41">
        <v>20</v>
      </c>
      <c r="C41" t="s">
        <v>305</v>
      </c>
      <c r="D41" t="s">
        <v>11</v>
      </c>
      <c r="E41" t="s">
        <v>325</v>
      </c>
      <c r="F41">
        <v>9463</v>
      </c>
      <c r="G41" t="s">
        <v>315</v>
      </c>
      <c r="H41" s="12">
        <f>WORKDAY(K41,-14,jours_fériés[Dates])</f>
        <v>44854</v>
      </c>
      <c r="I41" s="12">
        <f>WORKDAY(H41,5,jours_fériés[Dates])</f>
        <v>44861</v>
      </c>
      <c r="J41" s="12">
        <f>WORKDAY(K41,-4,jours_fériés[Dates])</f>
        <v>44868</v>
      </c>
      <c r="K41" s="12">
        <f t="shared" si="0"/>
        <v>44874</v>
      </c>
      <c r="L41" s="12">
        <f>WORKDAY(M41,-1,jours_fériés[Dates])</f>
        <v>44874</v>
      </c>
      <c r="M41" s="12">
        <f>WORKDAY(N41,-5,jours_fériés[Dates])</f>
        <v>44875</v>
      </c>
      <c r="N41" s="12">
        <f>WORKDAY(P41,-8,jours_fériés[Dates])</f>
        <v>44882</v>
      </c>
      <c r="O41">
        <v>500</v>
      </c>
      <c r="P41" s="12">
        <f>WORKDAY(Q41,-5,jours_fériés[Dates])</f>
        <v>44894</v>
      </c>
      <c r="Q41" s="12">
        <v>44901</v>
      </c>
      <c r="R41" t="s">
        <v>318</v>
      </c>
    </row>
    <row r="42" spans="1:18" ht="18.75" customHeight="1" x14ac:dyDescent="0.3">
      <c r="A42" t="s">
        <v>17</v>
      </c>
      <c r="B42">
        <v>21</v>
      </c>
      <c r="C42" t="s">
        <v>303</v>
      </c>
      <c r="D42" t="s">
        <v>11</v>
      </c>
      <c r="E42" t="s">
        <v>326</v>
      </c>
      <c r="F42">
        <v>9464</v>
      </c>
      <c r="G42" t="s">
        <v>315</v>
      </c>
      <c r="H42" s="12">
        <f>WORKDAY(K42,-14,jours_fériés[Dates])</f>
        <v>44865</v>
      </c>
      <c r="I42" s="12">
        <f>WORKDAY(H42,5,jours_fériés[Dates])</f>
        <v>44872</v>
      </c>
      <c r="J42" s="12">
        <f>WORKDAY(K42,-4,jours_fériés[Dates])</f>
        <v>44879</v>
      </c>
      <c r="K42" s="12">
        <f t="shared" si="0"/>
        <v>44883</v>
      </c>
      <c r="L42" s="12">
        <f>WORKDAY(M42,-1,jours_fériés[Dates])</f>
        <v>44883</v>
      </c>
      <c r="M42" s="12">
        <f>WORKDAY(N42,-5,jours_fériés[Dates])</f>
        <v>44886</v>
      </c>
      <c r="N42" s="12">
        <f>WORKDAY(P42,-8,jours_fériés[Dates])</f>
        <v>44893</v>
      </c>
      <c r="O42">
        <v>500</v>
      </c>
      <c r="P42" s="12">
        <f>WORKDAY(Q42,-5,jours_fériés[Dates])</f>
        <v>44903</v>
      </c>
      <c r="Q42" s="12">
        <v>44910</v>
      </c>
      <c r="R42" t="s">
        <v>318</v>
      </c>
    </row>
    <row r="43" spans="1:18" ht="18.75" customHeight="1" x14ac:dyDescent="0.3">
      <c r="A43" t="s">
        <v>17</v>
      </c>
      <c r="B43">
        <v>22</v>
      </c>
      <c r="C43" t="s">
        <v>305</v>
      </c>
      <c r="D43" t="s">
        <v>321</v>
      </c>
      <c r="E43" t="s">
        <v>327</v>
      </c>
      <c r="F43">
        <v>9491</v>
      </c>
      <c r="G43" t="s">
        <v>315</v>
      </c>
      <c r="H43" s="12">
        <f>WORKDAY(K43,-14,jours_fériés[Dates])</f>
        <v>44519</v>
      </c>
      <c r="I43" s="12">
        <f>WORKDAY(H43,5,jours_fériés[Dates])</f>
        <v>44526</v>
      </c>
      <c r="J43" s="12">
        <f>WORKDAY(K43,-4,jours_fériés[Dates])</f>
        <v>44533</v>
      </c>
      <c r="K43" s="12">
        <f t="shared" si="0"/>
        <v>44539</v>
      </c>
      <c r="L43" s="12">
        <f>WORKDAY(M43,-1,jours_fériés[Dates])</f>
        <v>44539</v>
      </c>
      <c r="M43" s="12">
        <f>WORKDAY(N43,-5,jours_fériés[Dates])</f>
        <v>44540</v>
      </c>
      <c r="N43" s="12">
        <f>WORKDAY(P43,-8,jours_fériés[Dates])</f>
        <v>44547</v>
      </c>
      <c r="O43">
        <v>500</v>
      </c>
      <c r="P43" s="12">
        <f>WORKDAY(Q43,-5,jours_fériés[Dates])</f>
        <v>44559</v>
      </c>
      <c r="Q43" s="12">
        <v>44566</v>
      </c>
      <c r="R43" t="s">
        <v>318</v>
      </c>
    </row>
    <row r="44" spans="1:18" ht="18.75" customHeight="1" x14ac:dyDescent="0.3">
      <c r="A44" t="s">
        <v>17</v>
      </c>
      <c r="B44">
        <v>23</v>
      </c>
      <c r="C44" t="s">
        <v>305</v>
      </c>
      <c r="D44" t="s">
        <v>328</v>
      </c>
      <c r="E44" t="s">
        <v>329</v>
      </c>
      <c r="F44">
        <v>9562</v>
      </c>
      <c r="H44" s="12">
        <f>WORKDAY(K44,-14,jours_fériés[Dates])</f>
        <v>44897</v>
      </c>
      <c r="I44" s="12">
        <f>WORKDAY(H44,5,jours_fériés[Dates])</f>
        <v>44904</v>
      </c>
      <c r="J44" s="12">
        <f>WORKDAY(K44,-4,jours_fériés[Dates])</f>
        <v>44911</v>
      </c>
      <c r="K44" s="12">
        <f t="shared" si="0"/>
        <v>44917</v>
      </c>
      <c r="L44" s="12">
        <f>WORKDAY(M44,-1,jours_fériés[Dates])</f>
        <v>44917</v>
      </c>
      <c r="M44" s="12">
        <f>WORKDAY(N44,-5,jours_fériés[Dates])</f>
        <v>44918</v>
      </c>
      <c r="N44" s="12">
        <f>WORKDAY(P44,-8,jours_fériés[Dates])</f>
        <v>44925</v>
      </c>
      <c r="O44">
        <v>500</v>
      </c>
      <c r="P44" s="12">
        <f>WORKDAY(Q44,-5,jours_fériés[Dates])</f>
        <v>44937</v>
      </c>
      <c r="Q44" s="12">
        <v>44944</v>
      </c>
      <c r="R44" t="s">
        <v>318</v>
      </c>
    </row>
    <row r="45" spans="1:18" ht="18.75" customHeight="1" x14ac:dyDescent="0.3">
      <c r="A45" t="s">
        <v>17</v>
      </c>
      <c r="B45">
        <v>24</v>
      </c>
      <c r="C45" t="s">
        <v>303</v>
      </c>
      <c r="D45" t="s">
        <v>11</v>
      </c>
      <c r="F45">
        <v>9582</v>
      </c>
      <c r="H45" s="12">
        <f>WORKDAY(K45,-14,jours_fériés[Dates])</f>
        <v>44909</v>
      </c>
      <c r="I45" s="12">
        <f>WORKDAY(H45,5,jours_fériés[Dates])</f>
        <v>44916</v>
      </c>
      <c r="J45" s="12">
        <f>WORKDAY(K45,-4,jours_fériés[Dates])</f>
        <v>44923</v>
      </c>
      <c r="K45" s="12">
        <f t="shared" si="0"/>
        <v>44929</v>
      </c>
      <c r="L45" s="12">
        <f>WORKDAY(M45,-1,jours_fériés[Dates])</f>
        <v>44929</v>
      </c>
      <c r="M45" s="12">
        <f>WORKDAY(N45,-5,jours_fériés[Dates])</f>
        <v>44930</v>
      </c>
      <c r="N45" s="12">
        <f>WORKDAY(P45,-8,jours_fériés[Dates])</f>
        <v>44937</v>
      </c>
      <c r="O45">
        <v>500</v>
      </c>
      <c r="P45" s="12">
        <f>WORKDAY(Q45,-5,jours_fériés[Dates])</f>
        <v>44949</v>
      </c>
      <c r="Q45" s="12">
        <v>44956</v>
      </c>
      <c r="R45" t="s">
        <v>318</v>
      </c>
    </row>
    <row r="46" spans="1:18" ht="18.75" customHeight="1" x14ac:dyDescent="0.3">
      <c r="A46" t="s">
        <v>17</v>
      </c>
      <c r="B46">
        <v>25</v>
      </c>
      <c r="H46" s="12">
        <f>WORKDAY(K46,-14,jours_fériés[Dates])</f>
        <v>44921</v>
      </c>
      <c r="I46" s="12">
        <f>WORKDAY(H46,5,jours_fériés[Dates])</f>
        <v>44928</v>
      </c>
      <c r="J46" s="12">
        <f>WORKDAY(K46,-4,jours_fériés[Dates])</f>
        <v>44935</v>
      </c>
      <c r="K46" s="12">
        <f t="shared" si="0"/>
        <v>44939</v>
      </c>
      <c r="L46" s="12">
        <f>WORKDAY(M46,-1,jours_fériés[Dates])</f>
        <v>44939</v>
      </c>
      <c r="M46" s="12">
        <f>WORKDAY(N46,-5,jours_fériés[Dates])</f>
        <v>44942</v>
      </c>
      <c r="N46" s="12">
        <f>WORKDAY(P46,-8,jours_fériés[Dates])</f>
        <v>44949</v>
      </c>
      <c r="O46">
        <v>500</v>
      </c>
      <c r="P46" s="12">
        <f>WORKDAY(Q46,-5,jours_fériés[Dates])</f>
        <v>44959</v>
      </c>
      <c r="Q46" s="12">
        <v>44966</v>
      </c>
      <c r="R46" t="s">
        <v>318</v>
      </c>
    </row>
    <row r="47" spans="1:18" ht="18.75" customHeight="1" x14ac:dyDescent="0.3">
      <c r="A47" t="s">
        <v>17</v>
      </c>
      <c r="B47">
        <v>26</v>
      </c>
      <c r="C47" t="s">
        <v>305</v>
      </c>
      <c r="D47" t="s">
        <v>330</v>
      </c>
      <c r="H47" s="12">
        <f>WORKDAY(K47,-14,jours_fériés[Dates])</f>
        <v>44935</v>
      </c>
      <c r="I47" s="12">
        <f>WORKDAY(H47,5,jours_fériés[Dates])</f>
        <v>44942</v>
      </c>
      <c r="J47" s="12">
        <f>WORKDAY(K47,-4,jours_fériés[Dates])</f>
        <v>44949</v>
      </c>
      <c r="K47" s="12">
        <f t="shared" si="0"/>
        <v>44953</v>
      </c>
      <c r="L47" s="12">
        <f>WORKDAY(M47,-1,jours_fériés[Dates])</f>
        <v>44953</v>
      </c>
      <c r="M47" s="12">
        <f>WORKDAY(N47,-5,jours_fériés[Dates])</f>
        <v>44956</v>
      </c>
      <c r="N47" s="12">
        <f>WORKDAY(P47,-8,jours_fériés[Dates])</f>
        <v>44963</v>
      </c>
      <c r="O47">
        <v>500</v>
      </c>
      <c r="P47" s="12">
        <f>WORKDAY(Q47,-5,jours_fériés[Dates])</f>
        <v>44973</v>
      </c>
      <c r="Q47" s="12">
        <v>44980</v>
      </c>
      <c r="R47" t="s">
        <v>318</v>
      </c>
    </row>
    <row r="48" spans="1:18" ht="18.75" customHeight="1" x14ac:dyDescent="0.3">
      <c r="A48" t="s">
        <v>272</v>
      </c>
      <c r="B48">
        <v>1</v>
      </c>
      <c r="C48" t="s">
        <v>331</v>
      </c>
      <c r="H48" s="12">
        <f>WORKDAY(K48,-14,jours_fériés[Dates])</f>
        <v>44935</v>
      </c>
      <c r="I48" s="12">
        <f>WORKDAY(H48,5,jours_fériés[Dates])</f>
        <v>44942</v>
      </c>
      <c r="J48" s="12">
        <f>WORKDAY(K48,-4,jours_fériés[Dates])</f>
        <v>44949</v>
      </c>
      <c r="K48" s="12">
        <f>L48</f>
        <v>44953</v>
      </c>
      <c r="L48" s="12">
        <f>WORKDAY(M48,-1,jours_fériés[Dates])</f>
        <v>44953</v>
      </c>
      <c r="M48" s="12">
        <f>WORKDAY(N48,-5,jours_fériés[Dates])</f>
        <v>44956</v>
      </c>
      <c r="N48" s="12">
        <f>WORKDAY(P48,-8,jours_fériés[Dates])</f>
        <v>44963</v>
      </c>
      <c r="O48">
        <v>500</v>
      </c>
      <c r="P48" s="12">
        <f>WORKDAY(Q48,-5,jours_fériés[Dates])</f>
        <v>44973</v>
      </c>
      <c r="Q48" s="12">
        <v>44980</v>
      </c>
      <c r="R48" t="s">
        <v>318</v>
      </c>
    </row>
    <row r="49" spans="1:18" ht="18.75" customHeight="1" x14ac:dyDescent="0.3">
      <c r="A49" t="s">
        <v>17</v>
      </c>
      <c r="B49">
        <v>27</v>
      </c>
      <c r="C49" t="s">
        <v>305</v>
      </c>
      <c r="D49" t="s">
        <v>11</v>
      </c>
      <c r="H49" s="12">
        <f>WORKDAY(K49,-14,jours_fériés[Dates])</f>
        <v>44942</v>
      </c>
      <c r="I49" s="12">
        <f>WORKDAY(H49,5,jours_fériés[Dates])</f>
        <v>44949</v>
      </c>
      <c r="J49" s="12">
        <f>WORKDAY(K49,-4,jours_fériés[Dates])</f>
        <v>44956</v>
      </c>
      <c r="K49" s="12">
        <f t="shared" si="0"/>
        <v>44960</v>
      </c>
      <c r="L49" s="12">
        <f>WORKDAY(M49,-1,jours_fériés[Dates])</f>
        <v>44960</v>
      </c>
      <c r="M49" s="12">
        <f>WORKDAY(N49,-5,jours_fériés[Dates])</f>
        <v>44963</v>
      </c>
      <c r="N49" s="12">
        <f>WORKDAY(P49,-8,jours_fériés[Dates])</f>
        <v>44970</v>
      </c>
      <c r="O49">
        <v>500</v>
      </c>
      <c r="P49" s="12">
        <f>WORKDAY(Q49,-5,jours_fériés[Dates])</f>
        <v>44980</v>
      </c>
      <c r="Q49" s="12">
        <v>44987</v>
      </c>
      <c r="R49" t="s">
        <v>318</v>
      </c>
    </row>
    <row r="50" spans="1:18" ht="18.75" customHeight="1" x14ac:dyDescent="0.3">
      <c r="A50" t="s">
        <v>17</v>
      </c>
      <c r="B50">
        <v>28</v>
      </c>
      <c r="C50" t="s">
        <v>305</v>
      </c>
      <c r="D50" t="s">
        <v>14</v>
      </c>
      <c r="H50" s="12">
        <f>WORKDAY(K50,-14,jours_fériés[Dates])</f>
        <v>44956</v>
      </c>
      <c r="I50" s="12">
        <f>WORKDAY(H50,5,jours_fériés[Dates])</f>
        <v>44963</v>
      </c>
      <c r="J50" s="12">
        <f>WORKDAY(K50,-4,jours_fériés[Dates])</f>
        <v>44970</v>
      </c>
      <c r="K50" s="12">
        <f t="shared" si="0"/>
        <v>44974</v>
      </c>
      <c r="L50" s="12">
        <f>WORKDAY(M50,-1,jours_fériés[Dates])</f>
        <v>44974</v>
      </c>
      <c r="M50" s="12">
        <f>WORKDAY(N50,-5,jours_fériés[Dates])</f>
        <v>44977</v>
      </c>
      <c r="N50" s="12">
        <f>WORKDAY(P50,-8,jours_fériés[Dates])</f>
        <v>44984</v>
      </c>
      <c r="O50">
        <v>500</v>
      </c>
      <c r="P50" s="12">
        <f>WORKDAY(Q50,-5,jours_fériés[Dates])</f>
        <v>44994</v>
      </c>
      <c r="Q50" s="12">
        <v>45001</v>
      </c>
      <c r="R50" t="s">
        <v>318</v>
      </c>
    </row>
    <row r="51" spans="1:18" ht="18.75" customHeight="1" x14ac:dyDescent="0.3">
      <c r="A51" t="s">
        <v>17</v>
      </c>
      <c r="B51">
        <v>29</v>
      </c>
      <c r="C51" t="s">
        <v>305</v>
      </c>
      <c r="D51" t="s">
        <v>328</v>
      </c>
      <c r="H51" s="12">
        <f>WORKDAY(K51,-14,jours_fériés[Dates])</f>
        <v>44963</v>
      </c>
      <c r="I51" s="12">
        <f>WORKDAY(H51,5,jours_fériés[Dates])</f>
        <v>44970</v>
      </c>
      <c r="J51" s="12">
        <f>WORKDAY(K51,-4,jours_fériés[Dates])</f>
        <v>44977</v>
      </c>
      <c r="K51" s="12">
        <f t="shared" si="0"/>
        <v>44981</v>
      </c>
      <c r="L51" s="12">
        <f>WORKDAY(M51,-1,jours_fériés[Dates])</f>
        <v>44981</v>
      </c>
      <c r="M51" s="12">
        <f>WORKDAY(N51,-5,jours_fériés[Dates])</f>
        <v>44984</v>
      </c>
      <c r="N51" s="12">
        <f>WORKDAY(P51,-8,jours_fériés[Dates])</f>
        <v>44991</v>
      </c>
      <c r="O51">
        <v>500</v>
      </c>
      <c r="P51" s="12">
        <f>WORKDAY(Q51,-5,jours_fériés[Dates])</f>
        <v>45001</v>
      </c>
      <c r="Q51" s="12">
        <v>45008</v>
      </c>
      <c r="R51" t="s">
        <v>318</v>
      </c>
    </row>
    <row r="52" spans="1:18" ht="18.75" customHeight="1" x14ac:dyDescent="0.3">
      <c r="A52" t="s">
        <v>272</v>
      </c>
      <c r="B52">
        <v>2</v>
      </c>
      <c r="C52" t="s">
        <v>331</v>
      </c>
      <c r="H52" s="12">
        <f>WORKDAY(K52,-14,jours_fériés[Dates])</f>
        <v>44956</v>
      </c>
      <c r="I52" s="12">
        <f>WORKDAY(H52,5,jours_fériés[Dates])</f>
        <v>44963</v>
      </c>
      <c r="J52" s="12">
        <f>WORKDAY(K52,-4,jours_fériés[Dates])</f>
        <v>44970</v>
      </c>
      <c r="K52" s="12">
        <f t="shared" si="0"/>
        <v>44974</v>
      </c>
      <c r="L52" s="12">
        <f>WORKDAY(M52,-1,jours_fériés[Dates])</f>
        <v>44974</v>
      </c>
      <c r="M52" s="12">
        <f>WORKDAY(N52,-5,jours_fériés[Dates])</f>
        <v>44977</v>
      </c>
      <c r="N52" s="12">
        <f>WORKDAY(P52,-8,jours_fériés[Dates])</f>
        <v>44984</v>
      </c>
      <c r="O52">
        <v>500</v>
      </c>
      <c r="P52" s="12">
        <f>WORKDAY(Q52,-5,jours_fériés[Dates])</f>
        <v>44994</v>
      </c>
      <c r="Q52" s="12">
        <v>45001</v>
      </c>
      <c r="R52" t="s">
        <v>318</v>
      </c>
    </row>
    <row r="53" spans="1:18" ht="18.75" customHeight="1" x14ac:dyDescent="0.3">
      <c r="A53" t="s">
        <v>17</v>
      </c>
      <c r="B53">
        <v>30</v>
      </c>
      <c r="C53" t="s">
        <v>305</v>
      </c>
      <c r="D53" t="s">
        <v>11</v>
      </c>
      <c r="H53" s="12">
        <f>WORKDAY(K53,-14,jours_fériés[Dates])</f>
        <v>44981</v>
      </c>
      <c r="I53" s="12">
        <f>WORKDAY(H53,5,jours_fériés[Dates])</f>
        <v>44988</v>
      </c>
      <c r="J53" s="12">
        <f>WORKDAY(K53,-4,jours_fériés[Dates])</f>
        <v>44995</v>
      </c>
      <c r="K53" s="12">
        <f t="shared" si="0"/>
        <v>45001</v>
      </c>
      <c r="L53" s="12">
        <f>WORKDAY(M53,-1,jours_fériés[Dates])</f>
        <v>45001</v>
      </c>
      <c r="M53" s="12">
        <f>WORKDAY(N53,-5,jours_fériés[Dates])</f>
        <v>45002</v>
      </c>
      <c r="N53" s="12">
        <f>WORKDAY(P53,-8,jours_fériés[Dates])</f>
        <v>45009</v>
      </c>
      <c r="O53">
        <v>500</v>
      </c>
      <c r="P53" s="12">
        <f>WORKDAY(Q53,-5,jours_fériés[Dates])</f>
        <v>45021</v>
      </c>
      <c r="Q53" s="12">
        <v>45029</v>
      </c>
      <c r="R53" t="s">
        <v>318</v>
      </c>
    </row>
    <row r="54" spans="1:18" ht="18.75" customHeight="1" x14ac:dyDescent="0.3">
      <c r="A54" t="s">
        <v>17</v>
      </c>
      <c r="B54">
        <v>31</v>
      </c>
      <c r="C54" t="s">
        <v>303</v>
      </c>
      <c r="D54" t="s">
        <v>11</v>
      </c>
      <c r="H54" s="12">
        <f>WORKDAY(K54,-14,jours_fériés[Dates])</f>
        <v>44988</v>
      </c>
      <c r="I54" s="12">
        <f>WORKDAY(H54,5,jours_fériés[Dates])</f>
        <v>44995</v>
      </c>
      <c r="J54" s="12">
        <f>WORKDAY(K54,-4,jours_fériés[Dates])</f>
        <v>45002</v>
      </c>
      <c r="K54" s="12">
        <f t="shared" si="0"/>
        <v>45008</v>
      </c>
      <c r="L54" s="12">
        <f>WORKDAY(M54,-1,jours_fériés[Dates])</f>
        <v>45008</v>
      </c>
      <c r="M54" s="12">
        <f>WORKDAY(N54,-5,jours_fériés[Dates])</f>
        <v>45009</v>
      </c>
      <c r="N54" s="12">
        <f>WORKDAY(P54,-8,jours_fériés[Dates])</f>
        <v>45016</v>
      </c>
      <c r="O54">
        <v>500</v>
      </c>
      <c r="P54" s="12">
        <f>WORKDAY(Q54,-5,jours_fériés[Dates])</f>
        <v>45029</v>
      </c>
      <c r="Q54" s="12">
        <v>45036</v>
      </c>
      <c r="R54" t="s">
        <v>318</v>
      </c>
    </row>
    <row r="55" spans="1:18" ht="18.75" customHeight="1" x14ac:dyDescent="0.3">
      <c r="A55" t="s">
        <v>17</v>
      </c>
      <c r="B55">
        <v>32</v>
      </c>
      <c r="C55" t="s">
        <v>305</v>
      </c>
      <c r="D55" t="s">
        <v>11</v>
      </c>
      <c r="H55" s="12">
        <f>WORKDAY(K55,-14,jours_fériés[Dates])</f>
        <v>45001</v>
      </c>
      <c r="I55" s="12">
        <f>WORKDAY(H55,5,jours_fériés[Dates])</f>
        <v>45008</v>
      </c>
      <c r="J55" s="12">
        <f>WORKDAY(K55,-4,jours_fériés[Dates])</f>
        <v>45015</v>
      </c>
      <c r="K55" s="12">
        <f t="shared" si="0"/>
        <v>45021</v>
      </c>
      <c r="L55" s="12">
        <f>WORKDAY(M55,-1,jours_fériés[Dates])</f>
        <v>45021</v>
      </c>
      <c r="M55" s="12">
        <f>WORKDAY(N55,-5,jours_fériés[Dates])</f>
        <v>45022</v>
      </c>
      <c r="N55" s="12">
        <f>WORKDAY(P55,-8,jours_fériés[Dates])</f>
        <v>45030</v>
      </c>
      <c r="O55">
        <v>500</v>
      </c>
      <c r="P55" s="12">
        <f>WORKDAY(Q55,-5,jours_fériés[Dates])</f>
        <v>45042</v>
      </c>
      <c r="Q55" s="12">
        <v>45050</v>
      </c>
      <c r="R55" t="s">
        <v>318</v>
      </c>
    </row>
    <row r="56" spans="1:18" ht="18.75" customHeight="1" x14ac:dyDescent="0.3">
      <c r="A56" t="s">
        <v>272</v>
      </c>
      <c r="B56">
        <v>3</v>
      </c>
      <c r="C56" t="s">
        <v>331</v>
      </c>
      <c r="H56" s="12">
        <f>WORKDAY(K56,-14,jours_fériés[Dates])</f>
        <v>45007</v>
      </c>
      <c r="I56" s="12">
        <f>WORKDAY(H56,5,jours_fériés[Dates])</f>
        <v>45014</v>
      </c>
      <c r="J56" s="12">
        <f>WORKDAY(K56,-4,jours_fériés[Dates])</f>
        <v>45021</v>
      </c>
      <c r="K56" s="12">
        <f t="shared" si="0"/>
        <v>45028</v>
      </c>
      <c r="L56" s="12">
        <f>WORKDAY(M56,-1,jours_fériés[Dates])</f>
        <v>45028</v>
      </c>
      <c r="M56" s="12">
        <f>WORKDAY(N56,-5,jours_fériés[Dates])</f>
        <v>45029</v>
      </c>
      <c r="N56" s="12">
        <f>WORKDAY(P56,-8,jours_fériés[Dates])</f>
        <v>45036</v>
      </c>
      <c r="O56">
        <v>500</v>
      </c>
      <c r="P56" s="12">
        <f>WORKDAY(Q56,-5,jours_fériés[Dates])</f>
        <v>45049</v>
      </c>
      <c r="Q56" s="12">
        <v>45057</v>
      </c>
      <c r="R56" t="s">
        <v>318</v>
      </c>
    </row>
    <row r="57" spans="1:18" ht="18.75" customHeight="1" x14ac:dyDescent="0.3">
      <c r="A57" t="s">
        <v>17</v>
      </c>
      <c r="B57">
        <v>33</v>
      </c>
      <c r="C57" t="s">
        <v>303</v>
      </c>
      <c r="D57" t="s">
        <v>11</v>
      </c>
      <c r="H57" s="12">
        <f>WORKDAY(K57,-14,jours_fériés[Dates])</f>
        <v>45007</v>
      </c>
      <c r="I57" s="12">
        <f>WORKDAY(H57,5,jours_fériés[Dates])</f>
        <v>45014</v>
      </c>
      <c r="J57" s="12">
        <f>WORKDAY(K57,-4,jours_fériés[Dates])</f>
        <v>45021</v>
      </c>
      <c r="K57" s="12">
        <f t="shared" si="0"/>
        <v>45028</v>
      </c>
      <c r="L57" s="12">
        <f>WORKDAY(M57,-1,jours_fériés[Dates])</f>
        <v>45028</v>
      </c>
      <c r="M57" s="12">
        <f>WORKDAY(N57,-5,jours_fériés[Dates])</f>
        <v>45029</v>
      </c>
      <c r="N57" s="12">
        <f>WORKDAY(P57,-8,jours_fériés[Dates])</f>
        <v>45036</v>
      </c>
      <c r="O57">
        <v>500</v>
      </c>
      <c r="P57" s="12">
        <f>WORKDAY(Q57,-5,jours_fériés[Dates])</f>
        <v>45049</v>
      </c>
      <c r="Q57" s="12">
        <v>45057</v>
      </c>
      <c r="R57" t="s">
        <v>318</v>
      </c>
    </row>
    <row r="58" spans="1:18" ht="18.75" customHeight="1" x14ac:dyDescent="0.3">
      <c r="A58" t="s">
        <v>17</v>
      </c>
      <c r="B58">
        <v>34</v>
      </c>
      <c r="C58" t="s">
        <v>303</v>
      </c>
      <c r="D58" t="s">
        <v>14</v>
      </c>
      <c r="H58" s="12">
        <f>WORKDAY(K58,-14,jours_fériés[Dates])</f>
        <v>45020</v>
      </c>
      <c r="I58" s="12">
        <f>WORKDAY(H58,5,jours_fériés[Dates])</f>
        <v>45028</v>
      </c>
      <c r="J58" s="12">
        <f>WORKDAY(K58,-4,jours_fériés[Dates])</f>
        <v>45035</v>
      </c>
      <c r="K58" s="12">
        <f t="shared" si="0"/>
        <v>45041</v>
      </c>
      <c r="L58" s="12">
        <f>WORKDAY(M58,-1,jours_fériés[Dates])</f>
        <v>45041</v>
      </c>
      <c r="M58" s="12">
        <f>WORKDAY(N58,-5,jours_fériés[Dates])</f>
        <v>45042</v>
      </c>
      <c r="N58" s="12">
        <f>WORKDAY(P58,-8,jours_fériés[Dates])</f>
        <v>45050</v>
      </c>
      <c r="O58">
        <v>500</v>
      </c>
      <c r="P58" s="12">
        <f>WORKDAY(Q58,-5,jours_fériés[Dates])</f>
        <v>45063</v>
      </c>
      <c r="Q58" s="12">
        <v>45071</v>
      </c>
      <c r="R58" t="s">
        <v>318</v>
      </c>
    </row>
    <row r="59" spans="1:18" ht="18.75" customHeight="1" x14ac:dyDescent="0.3">
      <c r="A59" t="s">
        <v>17</v>
      </c>
      <c r="B59">
        <v>35</v>
      </c>
      <c r="C59" t="s">
        <v>305</v>
      </c>
      <c r="D59" t="s">
        <v>328</v>
      </c>
      <c r="H59" s="12">
        <f>WORKDAY(K59,-14,jours_fériés[Dates])</f>
        <v>45023</v>
      </c>
      <c r="I59" s="12">
        <f>WORKDAY(H59,5,jours_fériés[Dates])</f>
        <v>45033</v>
      </c>
      <c r="J59" s="12">
        <f>WORKDAY(K59,-4,jours_fériés[Dates])</f>
        <v>45040</v>
      </c>
      <c r="K59" s="12">
        <f t="shared" si="0"/>
        <v>45044</v>
      </c>
      <c r="L59" s="12">
        <f>WORKDAY(M59,-1,jours_fériés[Dates])</f>
        <v>45044</v>
      </c>
      <c r="M59" s="12">
        <f>WORKDAY(N59,-5,jours_fériés[Dates])</f>
        <v>45048</v>
      </c>
      <c r="N59" s="12">
        <f>WORKDAY(P59,-8,jours_fériés[Dates])</f>
        <v>45056</v>
      </c>
      <c r="O59">
        <v>500</v>
      </c>
      <c r="P59" s="12">
        <f>WORKDAY(Q59,-5,jours_fériés[Dates])</f>
        <v>45069</v>
      </c>
      <c r="Q59" s="12">
        <v>45077</v>
      </c>
      <c r="R59" t="s">
        <v>318</v>
      </c>
    </row>
  </sheetData>
  <mergeCells count="1">
    <mergeCell ref="A1:R2"/>
  </mergeCell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C20D2A-3F38-4E8E-8A72-E389A1758C0F}">
  <sheetPr codeName="Feuil2"/>
  <dimension ref="A1:Q112"/>
  <sheetViews>
    <sheetView zoomScale="70" zoomScaleNormal="70" workbookViewId="0"/>
  </sheetViews>
  <sheetFormatPr baseColWidth="10" defaultRowHeight="14.4" x14ac:dyDescent="0.3"/>
  <cols>
    <col min="1" max="1" width="12.5546875" bestFit="1" customWidth="1"/>
    <col min="2" max="2" width="12.109375" bestFit="1" customWidth="1"/>
    <col min="3" max="3" width="36.109375" bestFit="1" customWidth="1"/>
    <col min="4" max="4" width="14.109375" bestFit="1" customWidth="1"/>
    <col min="5" max="5" width="7.88671875" bestFit="1" customWidth="1"/>
    <col min="6" max="6" width="15.33203125" bestFit="1" customWidth="1"/>
    <col min="7" max="7" width="14.6640625" bestFit="1" customWidth="1"/>
    <col min="8" max="8" width="14.33203125" bestFit="1" customWidth="1"/>
    <col min="9" max="9" width="18.6640625" bestFit="1" customWidth="1"/>
    <col min="10" max="10" width="13.109375" bestFit="1" customWidth="1"/>
    <col min="11" max="11" width="13.88671875" bestFit="1" customWidth="1"/>
    <col min="12" max="12" width="18" customWidth="1"/>
    <col min="13" max="13" width="18.44140625" customWidth="1"/>
    <col min="14" max="14" width="17.21875" customWidth="1"/>
    <col min="15" max="15" width="13.33203125" bestFit="1" customWidth="1"/>
    <col min="16" max="16" width="14" bestFit="1" customWidth="1"/>
  </cols>
  <sheetData>
    <row r="1" spans="1:17" ht="27.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7" t="s">
        <v>11</v>
      </c>
      <c r="M1" s="18" t="s">
        <v>12</v>
      </c>
      <c r="N1" s="18" t="s">
        <v>13</v>
      </c>
      <c r="O1" s="18" t="s">
        <v>14</v>
      </c>
      <c r="P1" s="18" t="s">
        <v>15</v>
      </c>
      <c r="Q1" s="18" t="s">
        <v>16</v>
      </c>
    </row>
    <row r="2" spans="1:17" x14ac:dyDescent="0.3">
      <c r="A2" t="s">
        <v>362</v>
      </c>
      <c r="B2" t="s">
        <v>17</v>
      </c>
      <c r="C2" t="s">
        <v>18</v>
      </c>
      <c r="D2" s="2" t="s">
        <v>19</v>
      </c>
      <c r="E2" s="2">
        <v>1</v>
      </c>
      <c r="F2" s="2">
        <v>1</v>
      </c>
      <c r="G2">
        <v>3</v>
      </c>
      <c r="H2" s="3" t="s">
        <v>20</v>
      </c>
      <c r="I2" s="3" t="s">
        <v>21</v>
      </c>
      <c r="J2" s="3" t="s">
        <v>22</v>
      </c>
      <c r="K2" s="3">
        <v>22</v>
      </c>
      <c r="L2" s="16">
        <v>47</v>
      </c>
      <c r="M2" s="3">
        <v>47</v>
      </c>
      <c r="N2" s="3">
        <v>47</v>
      </c>
      <c r="O2" s="3">
        <v>41</v>
      </c>
      <c r="P2" s="3">
        <v>43</v>
      </c>
      <c r="Q2" s="3">
        <v>43</v>
      </c>
    </row>
    <row r="3" spans="1:17" x14ac:dyDescent="0.3">
      <c r="A3" t="s">
        <v>362</v>
      </c>
      <c r="B3" t="s">
        <v>17</v>
      </c>
      <c r="C3" t="s">
        <v>23</v>
      </c>
      <c r="D3" s="2" t="s">
        <v>24</v>
      </c>
      <c r="E3" s="2">
        <v>1</v>
      </c>
      <c r="F3" s="2">
        <v>1</v>
      </c>
      <c r="G3">
        <v>1</v>
      </c>
      <c r="H3" s="3" t="s">
        <v>20</v>
      </c>
      <c r="I3" s="3" t="s">
        <v>21</v>
      </c>
      <c r="J3" s="3" t="s">
        <v>25</v>
      </c>
      <c r="K3" s="3">
        <v>6</v>
      </c>
      <c r="L3" s="16">
        <v>48</v>
      </c>
      <c r="M3" s="3">
        <v>55</v>
      </c>
      <c r="N3" s="3">
        <v>55</v>
      </c>
      <c r="O3" s="3">
        <v>46</v>
      </c>
      <c r="P3" s="3">
        <v>47</v>
      </c>
      <c r="Q3" s="3">
        <v>47</v>
      </c>
    </row>
    <row r="4" spans="1:17" x14ac:dyDescent="0.3">
      <c r="A4" t="s">
        <v>362</v>
      </c>
      <c r="B4" t="s">
        <v>17</v>
      </c>
      <c r="C4" t="s">
        <v>26</v>
      </c>
      <c r="D4" s="2" t="s">
        <v>27</v>
      </c>
      <c r="E4" s="2">
        <v>1</v>
      </c>
      <c r="F4" s="2">
        <v>1</v>
      </c>
      <c r="G4">
        <v>2</v>
      </c>
      <c r="H4" s="3" t="s">
        <v>28</v>
      </c>
      <c r="I4" s="3" t="s">
        <v>21</v>
      </c>
      <c r="J4" s="3" t="s">
        <v>22</v>
      </c>
      <c r="K4" s="3">
        <v>8</v>
      </c>
      <c r="L4" s="16">
        <v>50</v>
      </c>
      <c r="M4" s="3">
        <v>48</v>
      </c>
      <c r="N4" s="3">
        <v>48</v>
      </c>
      <c r="O4" s="3">
        <v>51</v>
      </c>
      <c r="P4" s="3">
        <v>48</v>
      </c>
      <c r="Q4" s="3">
        <v>48</v>
      </c>
    </row>
    <row r="5" spans="1:17" x14ac:dyDescent="0.3">
      <c r="A5" t="s">
        <v>362</v>
      </c>
      <c r="B5" t="s">
        <v>17</v>
      </c>
      <c r="C5" t="s">
        <v>29</v>
      </c>
      <c r="D5" s="2" t="s">
        <v>30</v>
      </c>
      <c r="E5" s="2">
        <v>1</v>
      </c>
      <c r="F5" s="2">
        <v>1</v>
      </c>
      <c r="G5">
        <v>1</v>
      </c>
      <c r="H5" s="3" t="s">
        <v>28</v>
      </c>
      <c r="I5" s="3" t="s">
        <v>31</v>
      </c>
      <c r="J5" s="3" t="s">
        <v>22</v>
      </c>
      <c r="K5" s="3">
        <v>8</v>
      </c>
      <c r="L5" s="16">
        <v>49</v>
      </c>
      <c r="M5" s="3">
        <v>56</v>
      </c>
      <c r="N5" s="3">
        <v>56</v>
      </c>
      <c r="O5" s="3">
        <v>54</v>
      </c>
      <c r="P5" s="3">
        <v>50</v>
      </c>
      <c r="Q5" s="3">
        <v>50</v>
      </c>
    </row>
    <row r="6" spans="1:17" x14ac:dyDescent="0.3">
      <c r="A6" t="s">
        <v>362</v>
      </c>
      <c r="B6" t="s">
        <v>17</v>
      </c>
      <c r="C6" t="s">
        <v>32</v>
      </c>
      <c r="D6" s="2" t="s">
        <v>33</v>
      </c>
      <c r="E6" s="2">
        <v>1</v>
      </c>
      <c r="F6" s="2">
        <v>1</v>
      </c>
      <c r="G6">
        <v>1</v>
      </c>
      <c r="H6" s="3" t="s">
        <v>28</v>
      </c>
      <c r="I6" s="3" t="s">
        <v>31</v>
      </c>
      <c r="J6" s="3" t="s">
        <v>22</v>
      </c>
      <c r="K6" s="3">
        <v>8</v>
      </c>
      <c r="L6" s="16">
        <v>49</v>
      </c>
      <c r="M6" s="3">
        <v>56</v>
      </c>
      <c r="N6" s="3">
        <v>56</v>
      </c>
      <c r="O6" s="3">
        <v>54</v>
      </c>
      <c r="P6" s="3">
        <v>50</v>
      </c>
      <c r="Q6" s="3">
        <v>50</v>
      </c>
    </row>
    <row r="7" spans="1:17" x14ac:dyDescent="0.3">
      <c r="A7" t="s">
        <v>362</v>
      </c>
      <c r="B7" t="s">
        <v>17</v>
      </c>
      <c r="C7" t="s">
        <v>34</v>
      </c>
      <c r="D7" s="2" t="s">
        <v>35</v>
      </c>
      <c r="E7" s="2">
        <v>1</v>
      </c>
      <c r="F7" s="2">
        <v>1</v>
      </c>
      <c r="G7">
        <v>1</v>
      </c>
      <c r="H7" s="3" t="s">
        <v>28</v>
      </c>
      <c r="I7" s="3" t="s">
        <v>31</v>
      </c>
      <c r="J7" s="3" t="s">
        <v>22</v>
      </c>
      <c r="K7" s="3">
        <v>8</v>
      </c>
      <c r="L7" s="16">
        <v>49</v>
      </c>
      <c r="M7" s="3">
        <v>56</v>
      </c>
      <c r="N7" s="3">
        <v>56</v>
      </c>
      <c r="O7" s="3">
        <v>54</v>
      </c>
      <c r="P7" s="3">
        <v>50</v>
      </c>
      <c r="Q7" s="3">
        <v>50</v>
      </c>
    </row>
    <row r="8" spans="1:17" x14ac:dyDescent="0.3">
      <c r="A8" t="s">
        <v>362</v>
      </c>
      <c r="B8" t="s">
        <v>17</v>
      </c>
      <c r="C8" t="s">
        <v>36</v>
      </c>
      <c r="D8" s="2" t="s">
        <v>37</v>
      </c>
      <c r="E8" s="2">
        <v>1</v>
      </c>
      <c r="F8" s="2">
        <v>1</v>
      </c>
      <c r="G8">
        <v>1</v>
      </c>
      <c r="H8" s="3" t="s">
        <v>28</v>
      </c>
      <c r="I8" s="3" t="s">
        <v>31</v>
      </c>
      <c r="J8" s="3" t="s">
        <v>22</v>
      </c>
      <c r="K8" s="3">
        <v>8</v>
      </c>
      <c r="L8" s="16">
        <v>49</v>
      </c>
      <c r="M8" s="3">
        <v>56</v>
      </c>
      <c r="N8" s="3">
        <v>56</v>
      </c>
      <c r="O8" s="3">
        <v>54</v>
      </c>
      <c r="P8" s="3">
        <v>50</v>
      </c>
      <c r="Q8" s="3">
        <v>50</v>
      </c>
    </row>
    <row r="9" spans="1:17" x14ac:dyDescent="0.3">
      <c r="A9" t="s">
        <v>362</v>
      </c>
      <c r="B9" t="s">
        <v>17</v>
      </c>
      <c r="C9" t="s">
        <v>38</v>
      </c>
      <c r="D9" s="2" t="s">
        <v>39</v>
      </c>
      <c r="E9" s="2">
        <v>1</v>
      </c>
      <c r="F9" s="2">
        <v>1</v>
      </c>
      <c r="G9">
        <v>1</v>
      </c>
      <c r="H9" s="3" t="s">
        <v>28</v>
      </c>
      <c r="I9" s="3" t="s">
        <v>21</v>
      </c>
      <c r="J9" s="3" t="s">
        <v>25</v>
      </c>
      <c r="K9" s="3">
        <v>4</v>
      </c>
      <c r="L9" s="16">
        <v>51</v>
      </c>
      <c r="M9" s="3">
        <v>57</v>
      </c>
      <c r="N9" s="3">
        <v>57</v>
      </c>
      <c r="O9" s="3">
        <v>55</v>
      </c>
      <c r="P9" s="3">
        <v>52</v>
      </c>
      <c r="Q9" s="3">
        <v>52</v>
      </c>
    </row>
    <row r="10" spans="1:17" x14ac:dyDescent="0.3">
      <c r="A10" t="s">
        <v>362</v>
      </c>
      <c r="B10" t="s">
        <v>17</v>
      </c>
      <c r="C10" t="s">
        <v>40</v>
      </c>
      <c r="D10" s="2" t="s">
        <v>41</v>
      </c>
      <c r="E10" s="2">
        <v>1</v>
      </c>
      <c r="F10" s="2">
        <v>1</v>
      </c>
      <c r="G10">
        <v>1</v>
      </c>
      <c r="H10" s="3" t="s">
        <v>28</v>
      </c>
      <c r="I10" s="3" t="s">
        <v>21</v>
      </c>
      <c r="J10" s="3" t="s">
        <v>42</v>
      </c>
      <c r="K10" s="3">
        <v>1</v>
      </c>
      <c r="L10" s="16">
        <v>54</v>
      </c>
      <c r="M10" s="3">
        <v>58</v>
      </c>
      <c r="N10" s="3">
        <v>58</v>
      </c>
      <c r="O10" s="3">
        <v>56</v>
      </c>
      <c r="P10" s="3">
        <v>54</v>
      </c>
      <c r="Q10" s="3">
        <v>54</v>
      </c>
    </row>
    <row r="11" spans="1:17" x14ac:dyDescent="0.3">
      <c r="A11" t="s">
        <v>362</v>
      </c>
      <c r="B11" t="s">
        <v>17</v>
      </c>
      <c r="C11" t="s">
        <v>43</v>
      </c>
      <c r="D11" s="2" t="s">
        <v>44</v>
      </c>
      <c r="E11" s="2">
        <v>1</v>
      </c>
      <c r="F11" s="2">
        <v>1</v>
      </c>
      <c r="G11">
        <v>1</v>
      </c>
      <c r="H11" s="3" t="s">
        <v>28</v>
      </c>
      <c r="I11" s="3" t="s">
        <v>31</v>
      </c>
      <c r="J11" s="3" t="s">
        <v>45</v>
      </c>
      <c r="K11" s="3">
        <v>4</v>
      </c>
      <c r="L11" s="16" t="s">
        <v>46</v>
      </c>
      <c r="M11" s="3" t="s">
        <v>46</v>
      </c>
      <c r="N11" s="3" t="s">
        <v>46</v>
      </c>
      <c r="O11" s="3" t="s">
        <v>46</v>
      </c>
      <c r="P11" s="3" t="s">
        <v>46</v>
      </c>
      <c r="Q11" s="3" t="s">
        <v>46</v>
      </c>
    </row>
    <row r="12" spans="1:17" x14ac:dyDescent="0.3">
      <c r="A12" t="s">
        <v>362</v>
      </c>
      <c r="B12" t="s">
        <v>17</v>
      </c>
      <c r="C12" t="s">
        <v>47</v>
      </c>
      <c r="D12" s="2" t="s">
        <v>48</v>
      </c>
      <c r="E12" s="2">
        <v>1</v>
      </c>
      <c r="F12" s="2">
        <v>1</v>
      </c>
      <c r="G12">
        <v>1</v>
      </c>
      <c r="H12" s="3" t="s">
        <v>28</v>
      </c>
      <c r="I12" s="3" t="s">
        <v>21</v>
      </c>
      <c r="J12" s="3" t="s">
        <v>42</v>
      </c>
      <c r="K12" s="3">
        <v>0</v>
      </c>
      <c r="L12" s="16" t="s">
        <v>49</v>
      </c>
      <c r="M12" s="3" t="s">
        <v>49</v>
      </c>
      <c r="N12" s="3" t="s">
        <v>49</v>
      </c>
      <c r="O12" s="3" t="s">
        <v>49</v>
      </c>
      <c r="P12" s="3" t="s">
        <v>49</v>
      </c>
      <c r="Q12" s="3" t="s">
        <v>49</v>
      </c>
    </row>
    <row r="13" spans="1:17" x14ac:dyDescent="0.3">
      <c r="A13" t="s">
        <v>362</v>
      </c>
      <c r="B13" t="s">
        <v>17</v>
      </c>
      <c r="C13" t="s">
        <v>50</v>
      </c>
      <c r="D13" s="2" t="s">
        <v>51</v>
      </c>
      <c r="E13" s="2">
        <v>1</v>
      </c>
      <c r="F13" s="2">
        <v>1</v>
      </c>
      <c r="G13">
        <v>2</v>
      </c>
      <c r="H13" s="3" t="s">
        <v>52</v>
      </c>
      <c r="I13" s="3" t="s">
        <v>21</v>
      </c>
      <c r="J13" s="3" t="s">
        <v>22</v>
      </c>
      <c r="K13" s="3">
        <v>12</v>
      </c>
      <c r="L13" s="16">
        <v>52</v>
      </c>
      <c r="M13" s="3">
        <v>10</v>
      </c>
      <c r="N13" s="3">
        <v>10</v>
      </c>
      <c r="O13" s="3">
        <v>10</v>
      </c>
      <c r="P13" s="3">
        <v>49</v>
      </c>
      <c r="Q13" s="3">
        <v>49</v>
      </c>
    </row>
    <row r="14" spans="1:17" x14ac:dyDescent="0.3">
      <c r="A14" t="s">
        <v>362</v>
      </c>
      <c r="B14" t="s">
        <v>17</v>
      </c>
      <c r="C14" t="s">
        <v>53</v>
      </c>
      <c r="D14" s="2" t="s">
        <v>54</v>
      </c>
      <c r="E14" s="2">
        <v>1</v>
      </c>
      <c r="F14" s="2">
        <v>1</v>
      </c>
      <c r="G14">
        <v>1</v>
      </c>
      <c r="H14" s="3" t="s">
        <v>52</v>
      </c>
      <c r="I14" s="3" t="s">
        <v>21</v>
      </c>
      <c r="J14" s="3" t="s">
        <v>25</v>
      </c>
      <c r="K14" s="3">
        <v>4</v>
      </c>
      <c r="L14" s="16">
        <v>53</v>
      </c>
      <c r="M14" s="3">
        <v>20</v>
      </c>
      <c r="N14" s="3">
        <v>20</v>
      </c>
      <c r="O14" s="3">
        <v>20</v>
      </c>
      <c r="P14" s="3">
        <v>53</v>
      </c>
      <c r="Q14" s="3">
        <v>53</v>
      </c>
    </row>
    <row r="15" spans="1:17" x14ac:dyDescent="0.3">
      <c r="A15" t="s">
        <v>362</v>
      </c>
      <c r="B15" t="s">
        <v>17</v>
      </c>
      <c r="C15" t="s">
        <v>55</v>
      </c>
      <c r="D15" s="2" t="s">
        <v>56</v>
      </c>
      <c r="E15" s="2">
        <v>1</v>
      </c>
      <c r="F15" s="2">
        <v>1</v>
      </c>
      <c r="G15">
        <v>2</v>
      </c>
      <c r="H15" s="3" t="s">
        <v>57</v>
      </c>
      <c r="I15" s="3" t="s">
        <v>58</v>
      </c>
      <c r="J15" s="3" t="s">
        <v>42</v>
      </c>
      <c r="K15" s="3">
        <v>0.25</v>
      </c>
      <c r="L15" s="16">
        <v>10</v>
      </c>
      <c r="M15" s="3"/>
      <c r="N15" s="3"/>
      <c r="O15" s="3"/>
      <c r="P15" s="3">
        <v>5</v>
      </c>
      <c r="Q15" s="3">
        <v>5</v>
      </c>
    </row>
    <row r="16" spans="1:17" x14ac:dyDescent="0.3">
      <c r="A16" t="s">
        <v>362</v>
      </c>
      <c r="B16" t="s">
        <v>17</v>
      </c>
      <c r="C16" t="s">
        <v>59</v>
      </c>
      <c r="D16" s="2" t="s">
        <v>60</v>
      </c>
      <c r="E16" s="2">
        <v>1</v>
      </c>
      <c r="F16" s="2">
        <v>1</v>
      </c>
      <c r="G16">
        <v>3</v>
      </c>
      <c r="H16" s="3" t="s">
        <v>57</v>
      </c>
      <c r="I16" s="3" t="s">
        <v>58</v>
      </c>
      <c r="J16" s="3" t="s">
        <v>42</v>
      </c>
      <c r="K16" s="3">
        <v>0.25</v>
      </c>
      <c r="L16" s="16">
        <v>11</v>
      </c>
      <c r="M16" s="3"/>
      <c r="N16" s="3"/>
      <c r="O16" s="3"/>
      <c r="P16" s="3">
        <v>6</v>
      </c>
      <c r="Q16" s="3">
        <v>6</v>
      </c>
    </row>
    <row r="17" spans="1:17" x14ac:dyDescent="0.3">
      <c r="A17" t="s">
        <v>362</v>
      </c>
      <c r="B17" t="s">
        <v>17</v>
      </c>
      <c r="C17" t="s">
        <v>61</v>
      </c>
      <c r="D17" s="2" t="s">
        <v>62</v>
      </c>
      <c r="E17" s="2">
        <v>1</v>
      </c>
      <c r="F17" s="2">
        <v>1</v>
      </c>
      <c r="G17">
        <v>3</v>
      </c>
      <c r="H17" s="3" t="s">
        <v>57</v>
      </c>
      <c r="I17" s="3" t="s">
        <v>58</v>
      </c>
      <c r="J17" s="3" t="s">
        <v>45</v>
      </c>
      <c r="K17" s="3">
        <v>0.25</v>
      </c>
      <c r="L17" s="16">
        <v>12</v>
      </c>
      <c r="M17" s="3"/>
      <c r="N17" s="3"/>
      <c r="O17" s="3"/>
      <c r="P17" s="3">
        <v>7</v>
      </c>
      <c r="Q17" s="3">
        <v>7</v>
      </c>
    </row>
    <row r="18" spans="1:17" x14ac:dyDescent="0.3">
      <c r="A18" t="s">
        <v>362</v>
      </c>
      <c r="B18" t="s">
        <v>17</v>
      </c>
      <c r="C18" t="s">
        <v>63</v>
      </c>
      <c r="D18" s="2" t="s">
        <v>64</v>
      </c>
      <c r="E18" s="2">
        <v>1</v>
      </c>
      <c r="F18" s="2">
        <v>1</v>
      </c>
      <c r="G18">
        <v>5</v>
      </c>
      <c r="H18" s="3" t="s">
        <v>57</v>
      </c>
      <c r="I18" s="3" t="s">
        <v>58</v>
      </c>
      <c r="J18" s="3" t="s">
        <v>42</v>
      </c>
      <c r="K18" s="3">
        <v>2</v>
      </c>
      <c r="L18" s="16">
        <v>13</v>
      </c>
      <c r="M18" s="3"/>
      <c r="N18" s="3"/>
      <c r="O18" s="3"/>
      <c r="P18" s="3">
        <v>10</v>
      </c>
      <c r="Q18" s="3">
        <v>10</v>
      </c>
    </row>
    <row r="19" spans="1:17" x14ac:dyDescent="0.3">
      <c r="A19" t="s">
        <v>362</v>
      </c>
      <c r="B19" t="s">
        <v>17</v>
      </c>
      <c r="C19" t="s">
        <v>65</v>
      </c>
      <c r="D19" s="2" t="s">
        <v>66</v>
      </c>
      <c r="E19" s="2">
        <v>1</v>
      </c>
      <c r="F19" s="2">
        <v>1</v>
      </c>
      <c r="G19">
        <v>1</v>
      </c>
      <c r="H19" s="3" t="s">
        <v>57</v>
      </c>
      <c r="I19" s="3" t="s">
        <v>58</v>
      </c>
      <c r="J19" s="3" t="s">
        <v>45</v>
      </c>
      <c r="K19" s="3">
        <v>3</v>
      </c>
      <c r="L19" s="16">
        <v>29</v>
      </c>
      <c r="M19" s="3"/>
      <c r="N19" s="3"/>
      <c r="O19" s="3"/>
      <c r="P19" s="3">
        <v>29</v>
      </c>
      <c r="Q19" s="3">
        <v>29</v>
      </c>
    </row>
    <row r="20" spans="1:17" x14ac:dyDescent="0.3">
      <c r="A20" t="s">
        <v>362</v>
      </c>
      <c r="B20" t="s">
        <v>17</v>
      </c>
      <c r="C20" t="s">
        <v>67</v>
      </c>
      <c r="D20" s="2" t="s">
        <v>68</v>
      </c>
      <c r="E20" s="2">
        <v>1</v>
      </c>
      <c r="F20" s="2">
        <v>1</v>
      </c>
      <c r="G20">
        <v>1</v>
      </c>
      <c r="H20" s="3" t="s">
        <v>57</v>
      </c>
      <c r="I20" s="3" t="s">
        <v>58</v>
      </c>
      <c r="J20" s="3" t="s">
        <v>45</v>
      </c>
      <c r="K20" s="3">
        <v>3</v>
      </c>
      <c r="L20" s="16">
        <v>30</v>
      </c>
      <c r="M20" s="3"/>
      <c r="N20" s="3"/>
      <c r="O20" s="3"/>
      <c r="P20" s="3">
        <v>30</v>
      </c>
      <c r="Q20" s="3">
        <v>30</v>
      </c>
    </row>
    <row r="21" spans="1:17" x14ac:dyDescent="0.3">
      <c r="A21" t="s">
        <v>362</v>
      </c>
      <c r="B21" t="s">
        <v>17</v>
      </c>
      <c r="C21" t="s">
        <v>69</v>
      </c>
      <c r="D21" s="2" t="s">
        <v>70</v>
      </c>
      <c r="E21" s="2">
        <v>1</v>
      </c>
      <c r="F21" s="2">
        <v>1</v>
      </c>
      <c r="G21">
        <v>3</v>
      </c>
      <c r="H21" s="3" t="s">
        <v>57</v>
      </c>
      <c r="I21" s="3" t="s">
        <v>58</v>
      </c>
      <c r="J21" s="3" t="s">
        <v>22</v>
      </c>
      <c r="K21" s="3">
        <v>6</v>
      </c>
      <c r="L21" s="16">
        <v>33</v>
      </c>
      <c r="M21" s="3"/>
      <c r="N21" s="3"/>
      <c r="O21" s="3"/>
      <c r="P21" s="3">
        <v>38</v>
      </c>
      <c r="Q21" s="3">
        <v>38</v>
      </c>
    </row>
    <row r="22" spans="1:17" x14ac:dyDescent="0.3">
      <c r="A22" t="s">
        <v>362</v>
      </c>
      <c r="B22" t="s">
        <v>17</v>
      </c>
      <c r="C22" t="s">
        <v>71</v>
      </c>
      <c r="D22" s="2" t="s">
        <v>72</v>
      </c>
      <c r="E22" s="2">
        <v>1</v>
      </c>
      <c r="F22" s="2">
        <v>1</v>
      </c>
      <c r="G22">
        <v>2</v>
      </c>
      <c r="H22" s="3" t="s">
        <v>73</v>
      </c>
      <c r="I22" s="3" t="s">
        <v>58</v>
      </c>
      <c r="J22" s="3" t="s">
        <v>25</v>
      </c>
      <c r="K22" s="3">
        <v>4</v>
      </c>
      <c r="L22" s="16">
        <v>39</v>
      </c>
      <c r="M22" s="3"/>
      <c r="N22" s="3"/>
      <c r="O22" s="3"/>
      <c r="P22" s="3">
        <v>41</v>
      </c>
      <c r="Q22" s="3">
        <v>41</v>
      </c>
    </row>
    <row r="23" spans="1:17" x14ac:dyDescent="0.3">
      <c r="A23" t="s">
        <v>362</v>
      </c>
      <c r="B23" t="s">
        <v>17</v>
      </c>
      <c r="C23" t="s">
        <v>74</v>
      </c>
      <c r="D23" s="2" t="s">
        <v>75</v>
      </c>
      <c r="E23" s="2">
        <v>1</v>
      </c>
      <c r="F23" s="2">
        <v>1</v>
      </c>
      <c r="G23">
        <v>2</v>
      </c>
      <c r="H23" s="3" t="s">
        <v>73</v>
      </c>
      <c r="I23" s="3" t="s">
        <v>58</v>
      </c>
      <c r="J23" s="3" t="s">
        <v>25</v>
      </c>
      <c r="K23" s="3">
        <v>7</v>
      </c>
      <c r="L23" s="16">
        <v>40</v>
      </c>
      <c r="M23" s="3"/>
      <c r="N23" s="3"/>
      <c r="O23" s="3"/>
      <c r="P23" s="3">
        <v>42</v>
      </c>
      <c r="Q23" s="3">
        <v>42</v>
      </c>
    </row>
    <row r="24" spans="1:17" x14ac:dyDescent="0.3">
      <c r="A24" t="s">
        <v>362</v>
      </c>
      <c r="B24" t="s">
        <v>17</v>
      </c>
      <c r="C24" t="s">
        <v>76</v>
      </c>
      <c r="D24" s="2" t="s">
        <v>77</v>
      </c>
      <c r="E24" s="2">
        <v>1</v>
      </c>
      <c r="F24" s="2">
        <v>1</v>
      </c>
      <c r="G24">
        <v>4</v>
      </c>
      <c r="H24" s="3" t="s">
        <v>73</v>
      </c>
      <c r="I24" s="3" t="s">
        <v>58</v>
      </c>
      <c r="J24" s="3" t="s">
        <v>42</v>
      </c>
      <c r="K24" s="3">
        <v>0.5</v>
      </c>
      <c r="L24" s="16">
        <v>44</v>
      </c>
      <c r="M24" s="3"/>
      <c r="N24" s="3"/>
      <c r="O24" s="3"/>
      <c r="P24" s="3">
        <v>44</v>
      </c>
      <c r="Q24" s="3">
        <v>44</v>
      </c>
    </row>
    <row r="25" spans="1:17" x14ac:dyDescent="0.3">
      <c r="A25" t="s">
        <v>362</v>
      </c>
      <c r="B25" t="s">
        <v>17</v>
      </c>
      <c r="C25" t="s">
        <v>78</v>
      </c>
      <c r="D25" s="2" t="s">
        <v>79</v>
      </c>
      <c r="E25" s="2">
        <v>1</v>
      </c>
      <c r="F25" s="2">
        <v>1</v>
      </c>
      <c r="G25">
        <v>8</v>
      </c>
      <c r="H25" s="3" t="s">
        <v>73</v>
      </c>
      <c r="I25" s="3" t="s">
        <v>58</v>
      </c>
      <c r="J25" s="3" t="s">
        <v>25</v>
      </c>
      <c r="K25" s="3">
        <v>2</v>
      </c>
      <c r="L25" s="16">
        <v>45</v>
      </c>
      <c r="M25" s="3"/>
      <c r="N25" s="3"/>
      <c r="O25" s="3"/>
      <c r="P25" s="3">
        <v>45</v>
      </c>
      <c r="Q25" s="3">
        <v>45</v>
      </c>
    </row>
    <row r="26" spans="1:17" x14ac:dyDescent="0.3">
      <c r="A26" t="s">
        <v>362</v>
      </c>
      <c r="B26" t="s">
        <v>17</v>
      </c>
      <c r="C26" t="s">
        <v>80</v>
      </c>
      <c r="D26" s="2" t="s">
        <v>81</v>
      </c>
      <c r="E26" s="2">
        <v>1</v>
      </c>
      <c r="F26" s="2">
        <v>1</v>
      </c>
      <c r="G26">
        <v>2</v>
      </c>
      <c r="H26" s="3" t="s">
        <v>73</v>
      </c>
      <c r="I26" s="3" t="s">
        <v>58</v>
      </c>
      <c r="J26" s="3" t="s">
        <v>22</v>
      </c>
      <c r="K26" s="3">
        <v>12</v>
      </c>
      <c r="L26" s="16">
        <v>46</v>
      </c>
      <c r="M26" s="3"/>
      <c r="N26" s="3"/>
      <c r="O26" s="3"/>
      <c r="P26" s="3">
        <v>51</v>
      </c>
      <c r="Q26" s="3">
        <v>51</v>
      </c>
    </row>
    <row r="27" spans="1:17" x14ac:dyDescent="0.3">
      <c r="A27" t="s">
        <v>362</v>
      </c>
      <c r="B27" t="s">
        <v>17</v>
      </c>
      <c r="C27" t="s">
        <v>82</v>
      </c>
      <c r="D27" s="2" t="s">
        <v>83</v>
      </c>
      <c r="E27" s="2">
        <v>1</v>
      </c>
      <c r="F27" s="2">
        <v>1</v>
      </c>
      <c r="G27">
        <v>2</v>
      </c>
      <c r="H27" s="3" t="s">
        <v>84</v>
      </c>
      <c r="I27" s="3" t="s">
        <v>85</v>
      </c>
      <c r="J27" s="3" t="s">
        <v>22</v>
      </c>
      <c r="K27" s="3">
        <v>9</v>
      </c>
      <c r="L27" s="16">
        <v>2</v>
      </c>
      <c r="M27" s="3">
        <v>2</v>
      </c>
      <c r="N27" s="3">
        <v>2</v>
      </c>
      <c r="O27" s="3">
        <v>2</v>
      </c>
      <c r="P27" s="3"/>
      <c r="Q27" s="3"/>
    </row>
    <row r="28" spans="1:17" x14ac:dyDescent="0.3">
      <c r="A28" t="s">
        <v>362</v>
      </c>
      <c r="B28" t="s">
        <v>17</v>
      </c>
      <c r="C28" t="s">
        <v>86</v>
      </c>
      <c r="D28" s="2" t="s">
        <v>87</v>
      </c>
      <c r="E28" s="2">
        <v>1</v>
      </c>
      <c r="F28" s="2">
        <v>1</v>
      </c>
      <c r="G28">
        <v>2</v>
      </c>
      <c r="H28" s="3" t="s">
        <v>84</v>
      </c>
      <c r="I28" s="3" t="s">
        <v>58</v>
      </c>
      <c r="J28" s="3" t="s">
        <v>22</v>
      </c>
      <c r="K28" s="3">
        <v>9</v>
      </c>
      <c r="L28" s="16"/>
      <c r="M28" s="3"/>
      <c r="N28" s="3"/>
      <c r="O28" s="3"/>
      <c r="P28" s="3">
        <v>2</v>
      </c>
      <c r="Q28" s="3">
        <v>2</v>
      </c>
    </row>
    <row r="29" spans="1:17" x14ac:dyDescent="0.3">
      <c r="A29" t="s">
        <v>362</v>
      </c>
      <c r="B29" t="s">
        <v>17</v>
      </c>
      <c r="C29" t="s">
        <v>88</v>
      </c>
      <c r="D29" s="2" t="s">
        <v>89</v>
      </c>
      <c r="E29" s="2">
        <v>1</v>
      </c>
      <c r="F29" s="2">
        <v>1</v>
      </c>
      <c r="G29">
        <v>4</v>
      </c>
      <c r="H29" s="3" t="s">
        <v>84</v>
      </c>
      <c r="I29" s="3" t="s">
        <v>21</v>
      </c>
      <c r="J29" s="3" t="s">
        <v>45</v>
      </c>
      <c r="K29" s="3">
        <v>2</v>
      </c>
      <c r="L29" s="16">
        <v>9</v>
      </c>
      <c r="M29" s="3">
        <v>7</v>
      </c>
      <c r="N29" s="3">
        <v>7</v>
      </c>
      <c r="O29" s="3">
        <v>7</v>
      </c>
      <c r="P29" s="3">
        <v>11</v>
      </c>
      <c r="Q29" s="3">
        <v>11</v>
      </c>
    </row>
    <row r="30" spans="1:17" x14ac:dyDescent="0.3">
      <c r="A30" t="s">
        <v>362</v>
      </c>
      <c r="B30" t="s">
        <v>17</v>
      </c>
      <c r="C30" t="s">
        <v>90</v>
      </c>
      <c r="D30" s="2" t="s">
        <v>91</v>
      </c>
      <c r="E30" s="2">
        <v>1</v>
      </c>
      <c r="F30" s="2">
        <v>1</v>
      </c>
      <c r="G30">
        <v>2</v>
      </c>
      <c r="H30" s="3" t="s">
        <v>84</v>
      </c>
      <c r="I30" s="3" t="s">
        <v>85</v>
      </c>
      <c r="J30" s="3" t="s">
        <v>42</v>
      </c>
      <c r="K30" s="3">
        <v>0.25</v>
      </c>
      <c r="L30" s="16">
        <v>19</v>
      </c>
      <c r="M30" s="3">
        <v>15</v>
      </c>
      <c r="N30" s="3">
        <v>15</v>
      </c>
      <c r="O30" s="3">
        <v>15</v>
      </c>
      <c r="P30" s="3"/>
      <c r="Q30" s="3"/>
    </row>
    <row r="31" spans="1:17" x14ac:dyDescent="0.3">
      <c r="A31" t="s">
        <v>362</v>
      </c>
      <c r="B31" t="s">
        <v>17</v>
      </c>
      <c r="C31" t="s">
        <v>92</v>
      </c>
      <c r="D31" s="2" t="s">
        <v>93</v>
      </c>
      <c r="E31" s="2">
        <v>1</v>
      </c>
      <c r="F31" s="2">
        <v>1</v>
      </c>
      <c r="G31">
        <v>5</v>
      </c>
      <c r="H31" s="3" t="s">
        <v>84</v>
      </c>
      <c r="I31" s="3" t="s">
        <v>21</v>
      </c>
      <c r="J31" s="3" t="s">
        <v>42</v>
      </c>
      <c r="K31" s="3">
        <v>2</v>
      </c>
      <c r="L31" s="16">
        <v>16</v>
      </c>
      <c r="M31" s="3">
        <v>12</v>
      </c>
      <c r="N31" s="3">
        <v>12</v>
      </c>
      <c r="O31" s="3">
        <v>12</v>
      </c>
      <c r="P31" s="3">
        <v>13</v>
      </c>
      <c r="Q31" s="3">
        <v>13</v>
      </c>
    </row>
    <row r="32" spans="1:17" x14ac:dyDescent="0.3">
      <c r="A32" t="s">
        <v>362</v>
      </c>
      <c r="B32" t="s">
        <v>17</v>
      </c>
      <c r="C32" t="s">
        <v>94</v>
      </c>
      <c r="D32" s="2" t="s">
        <v>95</v>
      </c>
      <c r="E32" s="2">
        <v>1</v>
      </c>
      <c r="F32" s="2">
        <v>1</v>
      </c>
      <c r="G32">
        <v>2</v>
      </c>
      <c r="H32" s="3" t="s">
        <v>84</v>
      </c>
      <c r="I32" s="3" t="s">
        <v>58</v>
      </c>
      <c r="J32" s="3" t="s">
        <v>42</v>
      </c>
      <c r="K32" s="3">
        <v>0.25</v>
      </c>
      <c r="L32" s="16"/>
      <c r="M32" s="3"/>
      <c r="N32" s="3"/>
      <c r="O32" s="3"/>
      <c r="P32" s="3">
        <v>26</v>
      </c>
      <c r="Q32" s="3">
        <v>26</v>
      </c>
    </row>
    <row r="33" spans="1:17" x14ac:dyDescent="0.3">
      <c r="A33" t="s">
        <v>362</v>
      </c>
      <c r="B33" t="s">
        <v>17</v>
      </c>
      <c r="C33" t="s">
        <v>96</v>
      </c>
      <c r="D33" s="2" t="s">
        <v>97</v>
      </c>
      <c r="E33" s="2">
        <v>1</v>
      </c>
      <c r="F33" s="2">
        <v>1</v>
      </c>
      <c r="G33">
        <v>3</v>
      </c>
      <c r="H33" s="3" t="s">
        <v>84</v>
      </c>
      <c r="I33" s="3" t="s">
        <v>21</v>
      </c>
      <c r="J33" s="3" t="s">
        <v>25</v>
      </c>
      <c r="K33" s="3">
        <v>3</v>
      </c>
      <c r="L33" s="16">
        <v>27</v>
      </c>
      <c r="M33" s="3">
        <v>25</v>
      </c>
      <c r="N33" s="3">
        <v>25</v>
      </c>
      <c r="O33" s="3">
        <v>24</v>
      </c>
      <c r="P33" s="3">
        <v>32</v>
      </c>
      <c r="Q33" s="3">
        <v>32</v>
      </c>
    </row>
    <row r="34" spans="1:17" x14ac:dyDescent="0.3">
      <c r="A34" t="s">
        <v>362</v>
      </c>
      <c r="B34" t="s">
        <v>17</v>
      </c>
      <c r="C34" t="s">
        <v>98</v>
      </c>
      <c r="D34" s="2" t="s">
        <v>99</v>
      </c>
      <c r="E34" s="2">
        <v>1</v>
      </c>
      <c r="F34" s="2">
        <v>1</v>
      </c>
      <c r="G34">
        <v>2</v>
      </c>
      <c r="H34" s="3" t="s">
        <v>100</v>
      </c>
      <c r="I34" s="3" t="s">
        <v>101</v>
      </c>
      <c r="J34" s="3" t="s">
        <v>25</v>
      </c>
      <c r="K34" s="3">
        <v>7</v>
      </c>
      <c r="L34" s="16">
        <v>1</v>
      </c>
      <c r="M34" s="3"/>
      <c r="N34" s="3"/>
      <c r="O34" s="3">
        <v>4</v>
      </c>
      <c r="P34" s="3"/>
      <c r="Q34" s="3"/>
    </row>
    <row r="35" spans="1:17" x14ac:dyDescent="0.3">
      <c r="A35" t="s">
        <v>362</v>
      </c>
      <c r="B35" t="s">
        <v>17</v>
      </c>
      <c r="C35" t="s">
        <v>102</v>
      </c>
      <c r="D35" s="2" t="s">
        <v>103</v>
      </c>
      <c r="E35" s="2">
        <v>1</v>
      </c>
      <c r="F35" s="2">
        <v>1</v>
      </c>
      <c r="G35">
        <v>5</v>
      </c>
      <c r="H35" s="3" t="s">
        <v>100</v>
      </c>
      <c r="I35" s="3" t="s">
        <v>101</v>
      </c>
      <c r="J35" s="3" t="s">
        <v>42</v>
      </c>
      <c r="K35" s="3">
        <v>2</v>
      </c>
      <c r="L35" s="16">
        <v>14</v>
      </c>
      <c r="M35" s="3"/>
      <c r="N35" s="3"/>
      <c r="O35" s="3">
        <v>9</v>
      </c>
      <c r="P35" s="3"/>
      <c r="Q35" s="3"/>
    </row>
    <row r="36" spans="1:17" x14ac:dyDescent="0.3">
      <c r="A36" t="s">
        <v>362</v>
      </c>
      <c r="B36" t="s">
        <v>17</v>
      </c>
      <c r="C36" t="s">
        <v>104</v>
      </c>
      <c r="D36" s="2" t="s">
        <v>105</v>
      </c>
      <c r="E36" s="2">
        <v>1</v>
      </c>
      <c r="F36" s="2">
        <v>1</v>
      </c>
      <c r="G36">
        <v>3</v>
      </c>
      <c r="H36" s="3" t="s">
        <v>100</v>
      </c>
      <c r="I36" s="3" t="s">
        <v>101</v>
      </c>
      <c r="J36" s="3" t="s">
        <v>45</v>
      </c>
      <c r="K36" s="3">
        <v>2</v>
      </c>
      <c r="L36" s="16">
        <v>31</v>
      </c>
      <c r="M36" s="3"/>
      <c r="N36" s="3"/>
      <c r="O36" s="3">
        <v>21</v>
      </c>
      <c r="P36" s="3"/>
      <c r="Q36" s="3"/>
    </row>
    <row r="37" spans="1:17" x14ac:dyDescent="0.3">
      <c r="A37" t="s">
        <v>362</v>
      </c>
      <c r="B37" t="s">
        <v>17</v>
      </c>
      <c r="C37" t="s">
        <v>106</v>
      </c>
      <c r="D37" s="2" t="s">
        <v>107</v>
      </c>
      <c r="E37" s="2">
        <v>1</v>
      </c>
      <c r="F37" s="2">
        <v>1</v>
      </c>
      <c r="G37">
        <v>1</v>
      </c>
      <c r="H37" s="3" t="s">
        <v>100</v>
      </c>
      <c r="I37" s="3" t="s">
        <v>101</v>
      </c>
      <c r="J37" s="3" t="s">
        <v>25</v>
      </c>
      <c r="K37" s="3">
        <v>3</v>
      </c>
      <c r="L37" s="16">
        <v>32</v>
      </c>
      <c r="M37" s="3"/>
      <c r="N37" s="3"/>
      <c r="O37" s="3">
        <v>23</v>
      </c>
      <c r="P37" s="3"/>
      <c r="Q37" s="3"/>
    </row>
    <row r="38" spans="1:17" x14ac:dyDescent="0.3">
      <c r="A38" t="s">
        <v>362</v>
      </c>
      <c r="B38" t="s">
        <v>17</v>
      </c>
      <c r="C38" t="s">
        <v>108</v>
      </c>
      <c r="D38" s="2" t="s">
        <v>109</v>
      </c>
      <c r="E38" s="2">
        <v>1</v>
      </c>
      <c r="F38" s="2">
        <v>1</v>
      </c>
      <c r="G38">
        <v>3</v>
      </c>
      <c r="H38" s="3" t="s">
        <v>100</v>
      </c>
      <c r="I38" s="3" t="s">
        <v>101</v>
      </c>
      <c r="J38" s="3" t="s">
        <v>42</v>
      </c>
      <c r="K38" s="3">
        <v>1</v>
      </c>
      <c r="L38" s="16">
        <v>28</v>
      </c>
      <c r="M38" s="3"/>
      <c r="N38" s="3"/>
      <c r="O38" s="3">
        <v>19</v>
      </c>
      <c r="P38" s="3"/>
      <c r="Q38" s="3"/>
    </row>
    <row r="39" spans="1:17" x14ac:dyDescent="0.3">
      <c r="A39" t="s">
        <v>362</v>
      </c>
      <c r="B39" t="s">
        <v>17</v>
      </c>
      <c r="C39" t="s">
        <v>110</v>
      </c>
      <c r="D39" s="2" t="s">
        <v>111</v>
      </c>
      <c r="E39" s="2">
        <v>1</v>
      </c>
      <c r="F39" s="2">
        <v>1</v>
      </c>
      <c r="G39">
        <v>2</v>
      </c>
      <c r="H39" s="3" t="s">
        <v>100</v>
      </c>
      <c r="I39" s="3" t="s">
        <v>101</v>
      </c>
      <c r="J39" s="3" t="s">
        <v>42</v>
      </c>
      <c r="K39" s="3">
        <v>0.25</v>
      </c>
      <c r="L39" s="16">
        <v>17</v>
      </c>
      <c r="M39" s="3"/>
      <c r="N39" s="3"/>
      <c r="O39" s="3">
        <v>17</v>
      </c>
      <c r="P39" s="3"/>
      <c r="Q39" s="3"/>
    </row>
    <row r="40" spans="1:17" x14ac:dyDescent="0.3">
      <c r="A40" t="s">
        <v>362</v>
      </c>
      <c r="B40" t="s">
        <v>17</v>
      </c>
      <c r="C40" t="s">
        <v>112</v>
      </c>
      <c r="D40" s="2" t="s">
        <v>113</v>
      </c>
      <c r="E40" s="2">
        <v>1</v>
      </c>
      <c r="F40" s="2">
        <v>1</v>
      </c>
      <c r="G40">
        <v>4</v>
      </c>
      <c r="H40" s="3" t="s">
        <v>100</v>
      </c>
      <c r="I40" s="3" t="s">
        <v>101</v>
      </c>
      <c r="J40" s="3" t="s">
        <v>42</v>
      </c>
      <c r="K40" s="3">
        <v>1</v>
      </c>
      <c r="L40" s="16">
        <v>7</v>
      </c>
      <c r="M40" s="3"/>
      <c r="N40" s="3"/>
      <c r="O40" s="3">
        <v>5</v>
      </c>
      <c r="P40" s="3"/>
      <c r="Q40" s="3"/>
    </row>
    <row r="41" spans="1:17" x14ac:dyDescent="0.3">
      <c r="A41" t="s">
        <v>362</v>
      </c>
      <c r="B41" t="s">
        <v>17</v>
      </c>
      <c r="C41" t="s">
        <v>114</v>
      </c>
      <c r="D41" s="2" t="s">
        <v>115</v>
      </c>
      <c r="E41" s="2">
        <v>1</v>
      </c>
      <c r="F41" s="2">
        <v>1</v>
      </c>
      <c r="G41">
        <v>4</v>
      </c>
      <c r="H41" s="3" t="s">
        <v>116</v>
      </c>
      <c r="I41" s="3" t="s">
        <v>117</v>
      </c>
      <c r="J41" s="3" t="s">
        <v>42</v>
      </c>
      <c r="K41" s="3">
        <v>0.5</v>
      </c>
      <c r="L41" s="16">
        <v>34</v>
      </c>
      <c r="M41" s="3"/>
      <c r="N41" s="3">
        <v>44</v>
      </c>
      <c r="O41" s="3">
        <v>42</v>
      </c>
      <c r="P41" s="3"/>
      <c r="Q41" s="3">
        <v>31</v>
      </c>
    </row>
    <row r="42" spans="1:17" x14ac:dyDescent="0.3">
      <c r="A42" t="s">
        <v>362</v>
      </c>
      <c r="B42" t="s">
        <v>17</v>
      </c>
      <c r="C42" t="s">
        <v>118</v>
      </c>
      <c r="D42" s="2" t="s">
        <v>119</v>
      </c>
      <c r="E42" s="2">
        <v>1</v>
      </c>
      <c r="F42" s="2">
        <v>1</v>
      </c>
      <c r="G42">
        <v>4</v>
      </c>
      <c r="H42" s="3" t="s">
        <v>116</v>
      </c>
      <c r="I42" s="3" t="s">
        <v>117</v>
      </c>
      <c r="J42" s="3" t="s">
        <v>42</v>
      </c>
      <c r="K42" s="3">
        <v>1</v>
      </c>
      <c r="L42" s="16">
        <v>35</v>
      </c>
      <c r="M42" s="3"/>
      <c r="N42" s="3">
        <v>46</v>
      </c>
      <c r="O42" s="3">
        <v>44</v>
      </c>
      <c r="P42" s="3"/>
      <c r="Q42" s="3">
        <v>32</v>
      </c>
    </row>
    <row r="43" spans="1:17" x14ac:dyDescent="0.3">
      <c r="A43" t="s">
        <v>362</v>
      </c>
      <c r="B43" t="s">
        <v>17</v>
      </c>
      <c r="C43" t="s">
        <v>120</v>
      </c>
      <c r="D43" s="2" t="s">
        <v>121</v>
      </c>
      <c r="E43" s="2">
        <v>1</v>
      </c>
      <c r="F43" s="2">
        <v>1</v>
      </c>
      <c r="G43">
        <v>2</v>
      </c>
      <c r="H43" s="3" t="s">
        <v>116</v>
      </c>
      <c r="I43" s="3" t="s">
        <v>117</v>
      </c>
      <c r="J43" s="3" t="s">
        <v>25</v>
      </c>
      <c r="K43" s="3">
        <v>7</v>
      </c>
      <c r="L43" s="16">
        <v>4</v>
      </c>
      <c r="M43" s="3"/>
      <c r="N43" s="3">
        <v>30</v>
      </c>
      <c r="O43" s="3">
        <v>27</v>
      </c>
      <c r="P43" s="3"/>
      <c r="Q43" s="3">
        <v>8</v>
      </c>
    </row>
    <row r="44" spans="1:17" x14ac:dyDescent="0.3">
      <c r="A44" t="s">
        <v>362</v>
      </c>
      <c r="B44" t="s">
        <v>17</v>
      </c>
      <c r="C44" t="s">
        <v>122</v>
      </c>
      <c r="D44" s="2" t="s">
        <v>123</v>
      </c>
      <c r="E44" s="2">
        <v>1</v>
      </c>
      <c r="F44" s="2">
        <v>1</v>
      </c>
      <c r="G44">
        <v>2</v>
      </c>
      <c r="H44" s="3" t="s">
        <v>116</v>
      </c>
      <c r="I44" s="3" t="s">
        <v>117</v>
      </c>
      <c r="J44" s="3" t="s">
        <v>25</v>
      </c>
      <c r="K44" s="3">
        <v>5</v>
      </c>
      <c r="L44" s="16">
        <v>5</v>
      </c>
      <c r="M44" s="3"/>
      <c r="N44" s="3">
        <v>32</v>
      </c>
      <c r="O44" s="3">
        <v>29</v>
      </c>
      <c r="P44" s="3"/>
      <c r="Q44" s="3">
        <v>9</v>
      </c>
    </row>
    <row r="45" spans="1:17" x14ac:dyDescent="0.3">
      <c r="A45" t="s">
        <v>362</v>
      </c>
      <c r="B45" t="s">
        <v>17</v>
      </c>
      <c r="C45" t="s">
        <v>124</v>
      </c>
      <c r="D45" s="2" t="s">
        <v>125</v>
      </c>
      <c r="E45" s="3">
        <v>1</v>
      </c>
      <c r="F45" s="3">
        <v>1</v>
      </c>
      <c r="G45" s="4">
        <v>4</v>
      </c>
      <c r="H45" s="3" t="s">
        <v>116</v>
      </c>
      <c r="I45" s="3" t="s">
        <v>117</v>
      </c>
      <c r="J45" s="3" t="s">
        <v>22</v>
      </c>
      <c r="K45" s="3">
        <v>15</v>
      </c>
      <c r="L45" s="16">
        <v>38</v>
      </c>
      <c r="M45" s="3"/>
      <c r="N45" s="3">
        <v>53</v>
      </c>
      <c r="O45" s="3">
        <v>52</v>
      </c>
      <c r="P45" s="3"/>
      <c r="Q45" s="3">
        <v>37</v>
      </c>
    </row>
    <row r="46" spans="1:17" x14ac:dyDescent="0.3">
      <c r="A46" t="s">
        <v>362</v>
      </c>
      <c r="B46" t="s">
        <v>17</v>
      </c>
      <c r="C46" t="s">
        <v>126</v>
      </c>
      <c r="D46" s="2" t="s">
        <v>127</v>
      </c>
      <c r="E46" s="2">
        <v>1</v>
      </c>
      <c r="F46" s="2">
        <v>1</v>
      </c>
      <c r="G46">
        <v>2</v>
      </c>
      <c r="H46" s="3" t="s">
        <v>116</v>
      </c>
      <c r="I46" s="3" t="s">
        <v>117</v>
      </c>
      <c r="J46" s="3" t="s">
        <v>25</v>
      </c>
      <c r="K46" s="3">
        <v>2</v>
      </c>
      <c r="L46" s="16">
        <v>6</v>
      </c>
      <c r="M46" s="3"/>
      <c r="N46" s="3">
        <v>42</v>
      </c>
      <c r="O46" s="3">
        <v>39</v>
      </c>
      <c r="P46" s="3"/>
      <c r="Q46" s="3">
        <v>33</v>
      </c>
    </row>
    <row r="47" spans="1:17" x14ac:dyDescent="0.3">
      <c r="A47" t="s">
        <v>362</v>
      </c>
      <c r="B47" t="s">
        <v>17</v>
      </c>
      <c r="C47" t="s">
        <v>128</v>
      </c>
      <c r="D47" s="2" t="s">
        <v>129</v>
      </c>
      <c r="E47" s="2">
        <v>1</v>
      </c>
      <c r="F47" s="2">
        <v>1</v>
      </c>
      <c r="G47">
        <v>2</v>
      </c>
      <c r="H47" s="3" t="s">
        <v>116</v>
      </c>
      <c r="I47" s="3" t="s">
        <v>117</v>
      </c>
      <c r="J47" s="3" t="s">
        <v>22</v>
      </c>
      <c r="K47" s="3">
        <v>6</v>
      </c>
      <c r="L47" s="16">
        <v>36</v>
      </c>
      <c r="M47" s="3"/>
      <c r="N47" s="3">
        <v>49</v>
      </c>
      <c r="O47" s="3">
        <v>47</v>
      </c>
      <c r="P47" s="3"/>
      <c r="Q47" s="3">
        <v>34</v>
      </c>
    </row>
    <row r="48" spans="1:17" x14ac:dyDescent="0.3">
      <c r="A48" t="s">
        <v>362</v>
      </c>
      <c r="B48" t="s">
        <v>17</v>
      </c>
      <c r="C48" t="s">
        <v>130</v>
      </c>
      <c r="D48" s="2" t="s">
        <v>131</v>
      </c>
      <c r="E48" s="2">
        <v>1</v>
      </c>
      <c r="F48" s="2">
        <v>1</v>
      </c>
      <c r="G48">
        <v>4</v>
      </c>
      <c r="H48" s="3" t="s">
        <v>116</v>
      </c>
      <c r="I48" s="3" t="s">
        <v>117</v>
      </c>
      <c r="J48" s="3" t="s">
        <v>45</v>
      </c>
      <c r="K48" s="3">
        <v>2</v>
      </c>
      <c r="L48" s="16">
        <v>37</v>
      </c>
      <c r="M48" s="3"/>
      <c r="N48" s="3">
        <v>51</v>
      </c>
      <c r="O48" s="3">
        <v>49</v>
      </c>
      <c r="P48" s="3"/>
      <c r="Q48" s="3">
        <v>35</v>
      </c>
    </row>
    <row r="49" spans="1:17" x14ac:dyDescent="0.3">
      <c r="A49" t="s">
        <v>362</v>
      </c>
      <c r="B49" t="s">
        <v>17</v>
      </c>
      <c r="C49" t="s">
        <v>132</v>
      </c>
      <c r="D49" s="2" t="s">
        <v>133</v>
      </c>
      <c r="E49" s="2">
        <v>1</v>
      </c>
      <c r="F49" s="2">
        <v>1</v>
      </c>
      <c r="G49">
        <v>2</v>
      </c>
      <c r="H49" s="3" t="s">
        <v>134</v>
      </c>
      <c r="I49" s="3" t="s">
        <v>21</v>
      </c>
      <c r="J49" s="3" t="s">
        <v>22</v>
      </c>
      <c r="K49" s="3">
        <v>9</v>
      </c>
      <c r="L49" s="16">
        <v>3</v>
      </c>
      <c r="M49" s="3">
        <v>3</v>
      </c>
      <c r="N49" s="3">
        <v>3</v>
      </c>
      <c r="O49" s="3">
        <v>3</v>
      </c>
      <c r="P49" s="3">
        <v>1</v>
      </c>
      <c r="Q49" s="3">
        <v>1</v>
      </c>
    </row>
    <row r="50" spans="1:17" x14ac:dyDescent="0.3">
      <c r="A50" t="s">
        <v>362</v>
      </c>
      <c r="B50" t="s">
        <v>17</v>
      </c>
      <c r="C50" t="s">
        <v>135</v>
      </c>
      <c r="D50" s="2" t="s">
        <v>136</v>
      </c>
      <c r="E50" s="2">
        <v>1</v>
      </c>
      <c r="F50" s="2">
        <v>1</v>
      </c>
      <c r="G50">
        <v>4</v>
      </c>
      <c r="H50" s="3" t="s">
        <v>134</v>
      </c>
      <c r="I50" s="3" t="s">
        <v>21</v>
      </c>
      <c r="J50" s="3" t="s">
        <v>45</v>
      </c>
      <c r="K50" s="3">
        <v>2</v>
      </c>
      <c r="L50" s="16">
        <v>8</v>
      </c>
      <c r="M50" s="3">
        <v>8</v>
      </c>
      <c r="N50" s="3">
        <v>8</v>
      </c>
      <c r="O50" s="3">
        <v>8</v>
      </c>
      <c r="P50" s="3">
        <v>12</v>
      </c>
      <c r="Q50" s="3">
        <v>12</v>
      </c>
    </row>
    <row r="51" spans="1:17" x14ac:dyDescent="0.3">
      <c r="A51" t="s">
        <v>362</v>
      </c>
      <c r="B51" t="s">
        <v>17</v>
      </c>
      <c r="C51" t="s">
        <v>137</v>
      </c>
      <c r="D51" s="2" t="s">
        <v>138</v>
      </c>
      <c r="E51" s="2">
        <v>1</v>
      </c>
      <c r="F51" s="2">
        <v>1</v>
      </c>
      <c r="G51">
        <v>2</v>
      </c>
      <c r="H51" s="3" t="s">
        <v>134</v>
      </c>
      <c r="I51" s="3" t="s">
        <v>21</v>
      </c>
      <c r="J51" s="3" t="s">
        <v>42</v>
      </c>
      <c r="K51" s="3">
        <v>2</v>
      </c>
      <c r="L51" s="16">
        <v>15</v>
      </c>
      <c r="M51" s="3">
        <v>13</v>
      </c>
      <c r="N51" s="3">
        <v>13</v>
      </c>
      <c r="O51" s="3">
        <v>13</v>
      </c>
      <c r="P51" s="3">
        <v>14</v>
      </c>
      <c r="Q51" s="3">
        <v>14</v>
      </c>
    </row>
    <row r="52" spans="1:17" x14ac:dyDescent="0.3">
      <c r="A52" t="s">
        <v>362</v>
      </c>
      <c r="B52" t="s">
        <v>17</v>
      </c>
      <c r="C52" t="s">
        <v>139</v>
      </c>
      <c r="D52" s="2" t="s">
        <v>140</v>
      </c>
      <c r="E52" s="2">
        <v>1</v>
      </c>
      <c r="F52" s="2">
        <v>1</v>
      </c>
      <c r="G52">
        <v>2</v>
      </c>
      <c r="H52" s="3" t="s">
        <v>134</v>
      </c>
      <c r="I52" s="3" t="s">
        <v>21</v>
      </c>
      <c r="J52" s="3" t="s">
        <v>42</v>
      </c>
      <c r="K52" s="3">
        <v>0.25</v>
      </c>
      <c r="L52" s="16">
        <v>18</v>
      </c>
      <c r="M52" s="3">
        <v>16</v>
      </c>
      <c r="N52" s="3">
        <v>16</v>
      </c>
      <c r="O52" s="3">
        <v>16</v>
      </c>
      <c r="P52" s="3">
        <v>25</v>
      </c>
      <c r="Q52" s="3">
        <v>25</v>
      </c>
    </row>
    <row r="53" spans="1:17" x14ac:dyDescent="0.3">
      <c r="A53" t="s">
        <v>362</v>
      </c>
      <c r="B53" t="s">
        <v>17</v>
      </c>
      <c r="C53" t="s">
        <v>141</v>
      </c>
      <c r="D53" s="2" t="s">
        <v>142</v>
      </c>
      <c r="E53" s="2">
        <v>1</v>
      </c>
      <c r="F53" s="2">
        <v>1</v>
      </c>
      <c r="G53">
        <v>3</v>
      </c>
      <c r="H53" s="3" t="s">
        <v>134</v>
      </c>
      <c r="I53" s="3" t="s">
        <v>21</v>
      </c>
      <c r="J53" s="3" t="s">
        <v>25</v>
      </c>
      <c r="K53" s="3">
        <v>3</v>
      </c>
      <c r="L53" s="16">
        <v>26</v>
      </c>
      <c r="M53" s="3">
        <v>26</v>
      </c>
      <c r="N53" s="3">
        <v>26</v>
      </c>
      <c r="O53" s="3">
        <v>25</v>
      </c>
      <c r="P53" s="3">
        <v>31</v>
      </c>
      <c r="Q53" s="3">
        <v>31</v>
      </c>
    </row>
    <row r="54" spans="1:17" x14ac:dyDescent="0.3">
      <c r="A54" t="s">
        <v>362</v>
      </c>
      <c r="B54" t="s">
        <v>17</v>
      </c>
      <c r="C54" t="s">
        <v>143</v>
      </c>
      <c r="D54" s="2" t="s">
        <v>144</v>
      </c>
      <c r="E54" s="2">
        <v>1</v>
      </c>
      <c r="F54" s="2">
        <v>1</v>
      </c>
      <c r="G54">
        <v>2</v>
      </c>
      <c r="H54" s="5" t="s">
        <v>145</v>
      </c>
      <c r="I54" s="3" t="s">
        <v>146</v>
      </c>
      <c r="J54" s="3" t="s">
        <v>25</v>
      </c>
      <c r="K54" s="3">
        <v>7</v>
      </c>
      <c r="L54" s="16"/>
      <c r="M54" s="3">
        <v>1</v>
      </c>
      <c r="N54" s="3">
        <v>1</v>
      </c>
      <c r="O54" s="3">
        <v>1</v>
      </c>
      <c r="P54" s="3"/>
      <c r="Q54" s="3"/>
    </row>
    <row r="55" spans="1:17" x14ac:dyDescent="0.3">
      <c r="A55" t="s">
        <v>362</v>
      </c>
      <c r="B55" t="s">
        <v>17</v>
      </c>
      <c r="C55" t="s">
        <v>147</v>
      </c>
      <c r="D55" s="2" t="s">
        <v>148</v>
      </c>
      <c r="E55" s="2">
        <v>1</v>
      </c>
      <c r="F55" s="2">
        <v>1</v>
      </c>
      <c r="G55">
        <v>5</v>
      </c>
      <c r="H55" s="5" t="s">
        <v>145</v>
      </c>
      <c r="I55" s="3" t="s">
        <v>146</v>
      </c>
      <c r="J55" s="3" t="s">
        <v>42</v>
      </c>
      <c r="K55" s="3">
        <v>2</v>
      </c>
      <c r="L55" s="16"/>
      <c r="M55" s="3">
        <v>11</v>
      </c>
      <c r="N55" s="3">
        <v>11</v>
      </c>
      <c r="O55" s="3">
        <v>11</v>
      </c>
      <c r="P55" s="3"/>
      <c r="Q55" s="3"/>
    </row>
    <row r="56" spans="1:17" x14ac:dyDescent="0.3">
      <c r="A56" t="s">
        <v>362</v>
      </c>
      <c r="B56" t="s">
        <v>17</v>
      </c>
      <c r="C56" t="s">
        <v>149</v>
      </c>
      <c r="D56" s="2" t="s">
        <v>150</v>
      </c>
      <c r="E56" s="2">
        <v>1</v>
      </c>
      <c r="F56" s="2">
        <v>1</v>
      </c>
      <c r="G56">
        <v>3</v>
      </c>
      <c r="H56" s="5" t="s">
        <v>145</v>
      </c>
      <c r="I56" s="3" t="s">
        <v>146</v>
      </c>
      <c r="J56" s="3" t="s">
        <v>45</v>
      </c>
      <c r="K56" s="3">
        <v>2</v>
      </c>
      <c r="L56" s="16"/>
      <c r="M56" s="3">
        <v>21</v>
      </c>
      <c r="N56" s="3">
        <v>21</v>
      </c>
      <c r="O56" s="3">
        <v>22</v>
      </c>
      <c r="P56" s="3"/>
      <c r="Q56" s="3"/>
    </row>
    <row r="57" spans="1:17" x14ac:dyDescent="0.3">
      <c r="A57" t="s">
        <v>362</v>
      </c>
      <c r="B57" t="s">
        <v>17</v>
      </c>
      <c r="C57" t="s">
        <v>151</v>
      </c>
      <c r="D57" s="2" t="s">
        <v>152</v>
      </c>
      <c r="E57" s="2">
        <v>1</v>
      </c>
      <c r="F57" s="2">
        <v>1</v>
      </c>
      <c r="G57">
        <v>1</v>
      </c>
      <c r="H57" s="5" t="s">
        <v>145</v>
      </c>
      <c r="I57" s="3" t="s">
        <v>146</v>
      </c>
      <c r="J57" s="3" t="s">
        <v>25</v>
      </c>
      <c r="K57" s="3">
        <v>3</v>
      </c>
      <c r="L57" s="16"/>
      <c r="M57" s="3">
        <v>27</v>
      </c>
      <c r="N57" s="3">
        <v>27</v>
      </c>
      <c r="O57" s="3">
        <v>26</v>
      </c>
      <c r="P57" s="3"/>
      <c r="Q57" s="3"/>
    </row>
    <row r="58" spans="1:17" x14ac:dyDescent="0.3">
      <c r="A58" t="s">
        <v>362</v>
      </c>
      <c r="B58" t="s">
        <v>17</v>
      </c>
      <c r="C58" t="s">
        <v>153</v>
      </c>
      <c r="D58" s="2" t="s">
        <v>154</v>
      </c>
      <c r="E58" s="2">
        <v>1</v>
      </c>
      <c r="F58" s="2">
        <v>1</v>
      </c>
      <c r="G58">
        <v>3</v>
      </c>
      <c r="H58" s="5" t="s">
        <v>145</v>
      </c>
      <c r="I58" s="3" t="s">
        <v>146</v>
      </c>
      <c r="J58" s="3" t="s">
        <v>42</v>
      </c>
      <c r="K58" s="3">
        <v>1</v>
      </c>
      <c r="L58" s="16"/>
      <c r="M58" s="3">
        <v>17</v>
      </c>
      <c r="N58" s="3">
        <v>17</v>
      </c>
      <c r="O58" s="3">
        <v>18</v>
      </c>
      <c r="P58" s="3"/>
      <c r="Q58" s="3"/>
    </row>
    <row r="59" spans="1:17" x14ac:dyDescent="0.3">
      <c r="A59" t="s">
        <v>362</v>
      </c>
      <c r="B59" t="s">
        <v>17</v>
      </c>
      <c r="C59" t="s">
        <v>155</v>
      </c>
      <c r="D59" s="2" t="s">
        <v>156</v>
      </c>
      <c r="E59" s="2">
        <v>1</v>
      </c>
      <c r="F59" s="2">
        <v>1</v>
      </c>
      <c r="G59">
        <v>2</v>
      </c>
      <c r="H59" s="5" t="s">
        <v>145</v>
      </c>
      <c r="I59" s="3" t="s">
        <v>146</v>
      </c>
      <c r="J59" s="3" t="s">
        <v>42</v>
      </c>
      <c r="K59" s="3">
        <v>0.25</v>
      </c>
      <c r="L59" s="16"/>
      <c r="M59" s="3">
        <v>14</v>
      </c>
      <c r="N59" s="3">
        <v>14</v>
      </c>
      <c r="O59" s="3">
        <v>14</v>
      </c>
      <c r="P59" s="3"/>
      <c r="Q59" s="3"/>
    </row>
    <row r="60" spans="1:17" x14ac:dyDescent="0.3">
      <c r="A60" t="s">
        <v>362</v>
      </c>
      <c r="B60" t="s">
        <v>17</v>
      </c>
      <c r="C60" t="s">
        <v>157</v>
      </c>
      <c r="D60" s="2" t="s">
        <v>158</v>
      </c>
      <c r="E60" s="2">
        <v>1</v>
      </c>
      <c r="F60" s="2">
        <v>1</v>
      </c>
      <c r="G60">
        <v>4</v>
      </c>
      <c r="H60" s="5" t="s">
        <v>145</v>
      </c>
      <c r="I60" s="3" t="s">
        <v>146</v>
      </c>
      <c r="J60" s="3" t="s">
        <v>42</v>
      </c>
      <c r="K60" s="3">
        <v>1</v>
      </c>
      <c r="L60" s="16"/>
      <c r="M60" s="3">
        <v>6</v>
      </c>
      <c r="N60" s="3">
        <v>6</v>
      </c>
      <c r="O60" s="3">
        <v>6</v>
      </c>
      <c r="P60" s="3"/>
      <c r="Q60" s="3"/>
    </row>
    <row r="61" spans="1:17" x14ac:dyDescent="0.3">
      <c r="A61" t="s">
        <v>362</v>
      </c>
      <c r="B61" t="s">
        <v>17</v>
      </c>
      <c r="C61" t="s">
        <v>159</v>
      </c>
      <c r="D61" s="2" t="s">
        <v>160</v>
      </c>
      <c r="E61" s="2">
        <v>1</v>
      </c>
      <c r="F61" s="2">
        <v>1</v>
      </c>
      <c r="G61">
        <v>3</v>
      </c>
      <c r="H61" s="6" t="s">
        <v>161</v>
      </c>
      <c r="I61" s="3" t="s">
        <v>21</v>
      </c>
      <c r="J61" s="3" t="s">
        <v>45</v>
      </c>
      <c r="K61" s="3">
        <v>2</v>
      </c>
      <c r="L61" s="16">
        <v>23</v>
      </c>
      <c r="M61" s="3">
        <v>35</v>
      </c>
      <c r="N61" s="3">
        <v>35</v>
      </c>
      <c r="O61" s="3">
        <v>31</v>
      </c>
      <c r="P61" s="3">
        <v>19</v>
      </c>
      <c r="Q61" s="3">
        <v>19</v>
      </c>
    </row>
    <row r="62" spans="1:17" x14ac:dyDescent="0.3">
      <c r="A62" t="s">
        <v>362</v>
      </c>
      <c r="B62" t="s">
        <v>17</v>
      </c>
      <c r="C62" t="s">
        <v>162</v>
      </c>
      <c r="D62" s="2" t="s">
        <v>163</v>
      </c>
      <c r="E62" s="2">
        <v>1</v>
      </c>
      <c r="F62" s="2">
        <v>1</v>
      </c>
      <c r="G62">
        <v>2</v>
      </c>
      <c r="H62" s="6" t="s">
        <v>161</v>
      </c>
      <c r="I62" s="3" t="s">
        <v>21</v>
      </c>
      <c r="J62" s="3" t="s">
        <v>25</v>
      </c>
      <c r="K62" s="3">
        <v>4</v>
      </c>
      <c r="L62" s="16">
        <v>24</v>
      </c>
      <c r="M62" s="3">
        <v>36</v>
      </c>
      <c r="N62" s="3">
        <v>36</v>
      </c>
      <c r="O62" s="3">
        <v>32</v>
      </c>
      <c r="P62" s="3">
        <v>20</v>
      </c>
      <c r="Q62" s="3">
        <v>20</v>
      </c>
    </row>
    <row r="63" spans="1:17" x14ac:dyDescent="0.3">
      <c r="A63" t="s">
        <v>362</v>
      </c>
      <c r="B63" t="s">
        <v>17</v>
      </c>
      <c r="C63" t="s">
        <v>164</v>
      </c>
      <c r="D63" s="2" t="s">
        <v>165</v>
      </c>
      <c r="E63" s="2">
        <v>1</v>
      </c>
      <c r="F63" s="2">
        <v>1</v>
      </c>
      <c r="G63">
        <v>1</v>
      </c>
      <c r="H63" s="6" t="s">
        <v>161</v>
      </c>
      <c r="I63" s="3" t="s">
        <v>21</v>
      </c>
      <c r="J63" s="3" t="s">
        <v>25</v>
      </c>
      <c r="K63" s="3">
        <v>3</v>
      </c>
      <c r="L63" s="16">
        <v>25</v>
      </c>
      <c r="M63" s="3">
        <v>37</v>
      </c>
      <c r="N63" s="3">
        <v>37</v>
      </c>
      <c r="O63" s="3">
        <v>33</v>
      </c>
      <c r="P63" s="3">
        <v>21</v>
      </c>
      <c r="Q63" s="3">
        <v>21</v>
      </c>
    </row>
    <row r="64" spans="1:17" x14ac:dyDescent="0.3">
      <c r="A64" t="s">
        <v>362</v>
      </c>
      <c r="B64" t="s">
        <v>17</v>
      </c>
      <c r="C64" t="s">
        <v>166</v>
      </c>
      <c r="D64" s="2" t="s">
        <v>167</v>
      </c>
      <c r="E64" s="2">
        <v>1</v>
      </c>
      <c r="F64" s="2">
        <v>1</v>
      </c>
      <c r="G64">
        <v>3</v>
      </c>
      <c r="H64" s="6" t="s">
        <v>161</v>
      </c>
      <c r="I64" s="3" t="s">
        <v>21</v>
      </c>
      <c r="J64" s="3" t="s">
        <v>45</v>
      </c>
      <c r="K64" s="3">
        <v>2</v>
      </c>
      <c r="L64" s="16">
        <v>20</v>
      </c>
      <c r="M64" s="3">
        <v>38</v>
      </c>
      <c r="N64" s="3">
        <v>38</v>
      </c>
      <c r="O64" s="3">
        <v>34</v>
      </c>
      <c r="P64" s="3">
        <v>22</v>
      </c>
      <c r="Q64" s="3">
        <v>22</v>
      </c>
    </row>
    <row r="65" spans="1:17" x14ac:dyDescent="0.3">
      <c r="A65" t="s">
        <v>362</v>
      </c>
      <c r="B65" t="s">
        <v>17</v>
      </c>
      <c r="C65" t="s">
        <v>168</v>
      </c>
      <c r="D65" s="2" t="s">
        <v>169</v>
      </c>
      <c r="E65" s="2">
        <v>1</v>
      </c>
      <c r="F65" s="2">
        <v>1</v>
      </c>
      <c r="G65">
        <v>2</v>
      </c>
      <c r="H65" s="6" t="s">
        <v>161</v>
      </c>
      <c r="I65" s="3" t="s">
        <v>21</v>
      </c>
      <c r="J65" s="3" t="s">
        <v>25</v>
      </c>
      <c r="K65" s="3">
        <v>4</v>
      </c>
      <c r="L65" s="16">
        <v>21</v>
      </c>
      <c r="M65" s="3">
        <v>39</v>
      </c>
      <c r="N65" s="3">
        <v>39</v>
      </c>
      <c r="O65" s="3">
        <v>35</v>
      </c>
      <c r="P65" s="3">
        <v>23</v>
      </c>
      <c r="Q65" s="3">
        <v>23</v>
      </c>
    </row>
    <row r="66" spans="1:17" x14ac:dyDescent="0.3">
      <c r="A66" t="s">
        <v>362</v>
      </c>
      <c r="B66" t="s">
        <v>17</v>
      </c>
      <c r="C66" t="s">
        <v>170</v>
      </c>
      <c r="D66" s="2" t="s">
        <v>171</v>
      </c>
      <c r="E66" s="2">
        <v>1</v>
      </c>
      <c r="F66" s="2">
        <v>1</v>
      </c>
      <c r="G66">
        <v>1</v>
      </c>
      <c r="H66" s="6" t="s">
        <v>161</v>
      </c>
      <c r="I66" s="3" t="s">
        <v>21</v>
      </c>
      <c r="J66" s="3" t="s">
        <v>25</v>
      </c>
      <c r="K66" s="3">
        <v>3</v>
      </c>
      <c r="L66" s="16">
        <v>22</v>
      </c>
      <c r="M66" s="3">
        <v>40</v>
      </c>
      <c r="N66" s="3">
        <v>40</v>
      </c>
      <c r="O66" s="3">
        <v>36</v>
      </c>
      <c r="P66" s="3">
        <v>24</v>
      </c>
      <c r="Q66" s="3">
        <v>24</v>
      </c>
    </row>
    <row r="67" spans="1:17" x14ac:dyDescent="0.3">
      <c r="A67" t="s">
        <v>362</v>
      </c>
      <c r="B67" t="s">
        <v>17</v>
      </c>
      <c r="C67" t="s">
        <v>172</v>
      </c>
      <c r="D67" s="2" t="s">
        <v>173</v>
      </c>
      <c r="E67" s="2">
        <v>1</v>
      </c>
      <c r="F67" s="2">
        <v>1</v>
      </c>
      <c r="G67">
        <v>3</v>
      </c>
      <c r="H67" s="3" t="s">
        <v>174</v>
      </c>
      <c r="I67" s="3" t="s">
        <v>175</v>
      </c>
      <c r="J67" s="3" t="s">
        <v>25</v>
      </c>
      <c r="K67" s="3">
        <v>6</v>
      </c>
      <c r="L67" s="16"/>
      <c r="M67" s="3">
        <v>34</v>
      </c>
      <c r="N67" s="3"/>
      <c r="O67" s="3"/>
      <c r="P67" s="3">
        <v>39</v>
      </c>
      <c r="Q67" s="3"/>
    </row>
    <row r="68" spans="1:17" x14ac:dyDescent="0.3">
      <c r="A68" t="s">
        <v>362</v>
      </c>
      <c r="B68" t="s">
        <v>17</v>
      </c>
      <c r="C68" t="s">
        <v>176</v>
      </c>
      <c r="D68" s="2" t="s">
        <v>177</v>
      </c>
      <c r="E68" s="2">
        <v>1</v>
      </c>
      <c r="F68" s="2">
        <v>1</v>
      </c>
      <c r="G68">
        <v>4</v>
      </c>
      <c r="H68" s="3" t="s">
        <v>174</v>
      </c>
      <c r="I68" s="3" t="s">
        <v>58</v>
      </c>
      <c r="J68" s="3" t="s">
        <v>25</v>
      </c>
      <c r="K68" s="3">
        <v>6</v>
      </c>
      <c r="L68" s="16">
        <v>42</v>
      </c>
      <c r="M68" s="3"/>
      <c r="N68" s="3"/>
      <c r="O68" s="3"/>
      <c r="P68" s="3">
        <v>40</v>
      </c>
      <c r="Q68" s="3">
        <v>40</v>
      </c>
    </row>
    <row r="69" spans="1:17" x14ac:dyDescent="0.3">
      <c r="A69" t="s">
        <v>362</v>
      </c>
      <c r="B69" t="s">
        <v>17</v>
      </c>
      <c r="C69" t="s">
        <v>178</v>
      </c>
      <c r="D69" s="2" t="s">
        <v>179</v>
      </c>
      <c r="E69" s="2">
        <v>1</v>
      </c>
      <c r="F69" s="2">
        <v>1</v>
      </c>
      <c r="G69">
        <v>3</v>
      </c>
      <c r="H69" s="3" t="s">
        <v>174</v>
      </c>
      <c r="I69" s="3" t="s">
        <v>85</v>
      </c>
      <c r="J69" s="3" t="s">
        <v>25</v>
      </c>
      <c r="K69" s="3">
        <v>6</v>
      </c>
      <c r="L69" s="16"/>
      <c r="M69" s="3">
        <v>33</v>
      </c>
      <c r="N69" s="3">
        <v>33</v>
      </c>
      <c r="O69" s="3">
        <v>38</v>
      </c>
      <c r="P69" s="3"/>
      <c r="Q69" s="3"/>
    </row>
    <row r="70" spans="1:17" x14ac:dyDescent="0.3">
      <c r="A70" t="s">
        <v>362</v>
      </c>
      <c r="B70" t="s">
        <v>17</v>
      </c>
      <c r="C70" t="s">
        <v>180</v>
      </c>
      <c r="D70" s="2" t="s">
        <v>181</v>
      </c>
      <c r="E70" s="2">
        <v>1</v>
      </c>
      <c r="F70" s="2">
        <v>1</v>
      </c>
      <c r="G70">
        <v>4</v>
      </c>
      <c r="H70" s="3" t="s">
        <v>174</v>
      </c>
      <c r="I70" s="3" t="s">
        <v>58</v>
      </c>
      <c r="J70" s="3" t="s">
        <v>22</v>
      </c>
      <c r="K70" s="3">
        <v>8</v>
      </c>
      <c r="L70" s="16">
        <v>41</v>
      </c>
      <c r="M70" s="3"/>
      <c r="N70" s="3"/>
      <c r="O70" s="3"/>
      <c r="P70" s="3">
        <v>46</v>
      </c>
      <c r="Q70" s="3">
        <v>46</v>
      </c>
    </row>
    <row r="71" spans="1:17" x14ac:dyDescent="0.3">
      <c r="A71" t="s">
        <v>362</v>
      </c>
      <c r="B71" t="s">
        <v>17</v>
      </c>
      <c r="C71" t="s">
        <v>182</v>
      </c>
      <c r="D71" s="2" t="s">
        <v>183</v>
      </c>
      <c r="E71" s="2">
        <v>1</v>
      </c>
      <c r="F71" s="2">
        <v>1</v>
      </c>
      <c r="G71">
        <v>3</v>
      </c>
      <c r="H71" s="3" t="s">
        <v>174</v>
      </c>
      <c r="I71" s="3" t="s">
        <v>117</v>
      </c>
      <c r="J71" s="3" t="s">
        <v>25</v>
      </c>
      <c r="K71" s="3">
        <v>6</v>
      </c>
      <c r="L71" s="16">
        <v>43</v>
      </c>
      <c r="M71" s="3"/>
      <c r="N71" s="3">
        <v>34</v>
      </c>
      <c r="O71" s="3">
        <v>37</v>
      </c>
      <c r="P71" s="3"/>
      <c r="Q71" s="3">
        <v>39</v>
      </c>
    </row>
    <row r="72" spans="1:17" x14ac:dyDescent="0.3">
      <c r="A72" t="s">
        <v>362</v>
      </c>
      <c r="B72" t="s">
        <v>17</v>
      </c>
      <c r="C72" t="s">
        <v>184</v>
      </c>
      <c r="D72" s="2" t="s">
        <v>185</v>
      </c>
      <c r="E72" s="2">
        <v>1</v>
      </c>
      <c r="F72" s="2">
        <v>1</v>
      </c>
      <c r="G72">
        <v>1</v>
      </c>
      <c r="H72" s="3" t="s">
        <v>186</v>
      </c>
      <c r="I72" s="3" t="s">
        <v>21</v>
      </c>
      <c r="J72" s="3" t="s">
        <v>42</v>
      </c>
      <c r="K72" s="3">
        <v>0</v>
      </c>
      <c r="L72" s="16" t="s">
        <v>49</v>
      </c>
      <c r="M72" s="3" t="s">
        <v>49</v>
      </c>
      <c r="N72" s="3" t="s">
        <v>49</v>
      </c>
      <c r="O72" s="3" t="s">
        <v>49</v>
      </c>
      <c r="P72" s="3" t="s">
        <v>49</v>
      </c>
      <c r="Q72" s="3" t="s">
        <v>49</v>
      </c>
    </row>
    <row r="73" spans="1:17" x14ac:dyDescent="0.3">
      <c r="A73" t="s">
        <v>362</v>
      </c>
      <c r="B73" t="s">
        <v>17</v>
      </c>
      <c r="C73" t="s">
        <v>187</v>
      </c>
      <c r="D73" s="2" t="s">
        <v>188</v>
      </c>
      <c r="E73" s="2">
        <v>1</v>
      </c>
      <c r="F73" s="2">
        <v>1</v>
      </c>
      <c r="G73">
        <v>4</v>
      </c>
      <c r="H73" s="3" t="s">
        <v>186</v>
      </c>
      <c r="I73" s="3" t="s">
        <v>21</v>
      </c>
      <c r="J73" s="3" t="s">
        <v>42</v>
      </c>
      <c r="K73" s="3">
        <v>0</v>
      </c>
      <c r="L73" s="16" t="s">
        <v>49</v>
      </c>
      <c r="M73" s="3" t="s">
        <v>49</v>
      </c>
      <c r="N73" s="3" t="s">
        <v>49</v>
      </c>
      <c r="O73" s="3" t="s">
        <v>49</v>
      </c>
      <c r="P73" s="3" t="s">
        <v>49</v>
      </c>
      <c r="Q73" s="3" t="s">
        <v>49</v>
      </c>
    </row>
    <row r="74" spans="1:17" x14ac:dyDescent="0.3">
      <c r="A74" t="s">
        <v>362</v>
      </c>
      <c r="B74" t="s">
        <v>17</v>
      </c>
      <c r="C74" t="s">
        <v>189</v>
      </c>
      <c r="D74" s="2" t="s">
        <v>190</v>
      </c>
      <c r="E74" s="2">
        <v>1</v>
      </c>
      <c r="F74" s="2">
        <v>1</v>
      </c>
      <c r="G74">
        <v>4</v>
      </c>
      <c r="H74" s="3" t="s">
        <v>186</v>
      </c>
      <c r="I74" s="3" t="s">
        <v>175</v>
      </c>
      <c r="J74" s="3" t="s">
        <v>42</v>
      </c>
      <c r="K74" s="3">
        <v>0</v>
      </c>
      <c r="L74" s="16" t="s">
        <v>49</v>
      </c>
      <c r="M74" s="3"/>
      <c r="N74" s="3" t="s">
        <v>49</v>
      </c>
      <c r="O74" s="3" t="s">
        <v>49</v>
      </c>
      <c r="P74" s="3"/>
      <c r="Q74" s="3" t="s">
        <v>49</v>
      </c>
    </row>
    <row r="75" spans="1:17" x14ac:dyDescent="0.3">
      <c r="A75" t="s">
        <v>362</v>
      </c>
      <c r="B75" t="s">
        <v>17</v>
      </c>
      <c r="C75" t="s">
        <v>191</v>
      </c>
      <c r="D75" s="2" t="s">
        <v>192</v>
      </c>
      <c r="E75" s="2">
        <v>1</v>
      </c>
      <c r="F75" s="2">
        <v>1</v>
      </c>
      <c r="G75">
        <v>1</v>
      </c>
      <c r="H75" s="3" t="s">
        <v>186</v>
      </c>
      <c r="I75" s="3" t="s">
        <v>85</v>
      </c>
      <c r="J75" s="3" t="s">
        <v>42</v>
      </c>
      <c r="K75" s="3">
        <v>0</v>
      </c>
      <c r="L75" s="16"/>
      <c r="M75" s="3" t="s">
        <v>49</v>
      </c>
      <c r="N75" s="3" t="s">
        <v>49</v>
      </c>
      <c r="O75" s="3" t="s">
        <v>49</v>
      </c>
      <c r="P75" s="3"/>
      <c r="Q75" s="3"/>
    </row>
    <row r="76" spans="1:17" x14ac:dyDescent="0.3">
      <c r="A76" t="s">
        <v>362</v>
      </c>
      <c r="B76" t="s">
        <v>17</v>
      </c>
      <c r="C76" t="s">
        <v>193</v>
      </c>
      <c r="D76" s="2" t="s">
        <v>194</v>
      </c>
      <c r="E76" s="2">
        <v>1</v>
      </c>
      <c r="F76" s="2">
        <v>1</v>
      </c>
      <c r="G76">
        <v>19</v>
      </c>
      <c r="H76" s="3" t="s">
        <v>186</v>
      </c>
      <c r="I76" s="3" t="s">
        <v>21</v>
      </c>
      <c r="J76" s="3" t="s">
        <v>42</v>
      </c>
      <c r="K76" s="3">
        <v>0</v>
      </c>
      <c r="L76" s="16" t="s">
        <v>49</v>
      </c>
      <c r="M76" s="3" t="s">
        <v>49</v>
      </c>
      <c r="N76" s="3" t="s">
        <v>49</v>
      </c>
      <c r="O76" s="3" t="s">
        <v>49</v>
      </c>
      <c r="P76" s="3" t="s">
        <v>49</v>
      </c>
      <c r="Q76" s="3" t="s">
        <v>49</v>
      </c>
    </row>
    <row r="77" spans="1:17" x14ac:dyDescent="0.3">
      <c r="A77" t="s">
        <v>362</v>
      </c>
      <c r="B77" t="s">
        <v>17</v>
      </c>
      <c r="C77" t="s">
        <v>195</v>
      </c>
      <c r="D77" s="2" t="s">
        <v>196</v>
      </c>
      <c r="E77" s="2">
        <v>1</v>
      </c>
      <c r="F77" s="2">
        <v>1</v>
      </c>
      <c r="G77">
        <v>7</v>
      </c>
      <c r="H77" s="3" t="s">
        <v>186</v>
      </c>
      <c r="I77" s="3" t="s">
        <v>21</v>
      </c>
      <c r="J77" s="3" t="s">
        <v>42</v>
      </c>
      <c r="K77" s="3">
        <v>0</v>
      </c>
      <c r="L77" s="16" t="s">
        <v>49</v>
      </c>
      <c r="M77" s="3" t="s">
        <v>49</v>
      </c>
      <c r="N77" s="3" t="s">
        <v>49</v>
      </c>
      <c r="O77" s="3" t="s">
        <v>49</v>
      </c>
      <c r="P77" s="3" t="s">
        <v>49</v>
      </c>
      <c r="Q77" s="3" t="s">
        <v>49</v>
      </c>
    </row>
    <row r="78" spans="1:17" x14ac:dyDescent="0.3">
      <c r="A78" t="s">
        <v>362</v>
      </c>
      <c r="B78" t="s">
        <v>17</v>
      </c>
      <c r="C78" t="s">
        <v>197</v>
      </c>
      <c r="D78" s="2" t="s">
        <v>198</v>
      </c>
      <c r="E78" s="2">
        <v>1</v>
      </c>
      <c r="F78" s="2">
        <v>1</v>
      </c>
      <c r="G78">
        <v>4</v>
      </c>
      <c r="H78" s="3" t="s">
        <v>186</v>
      </c>
      <c r="I78" s="3" t="s">
        <v>21</v>
      </c>
      <c r="J78" s="3" t="s">
        <v>42</v>
      </c>
      <c r="K78" s="3">
        <v>0</v>
      </c>
      <c r="L78" s="16" t="s">
        <v>49</v>
      </c>
      <c r="M78" s="3" t="s">
        <v>49</v>
      </c>
      <c r="N78" s="3" t="s">
        <v>49</v>
      </c>
      <c r="O78" s="3" t="s">
        <v>49</v>
      </c>
      <c r="P78" s="3" t="s">
        <v>49</v>
      </c>
      <c r="Q78" s="3" t="s">
        <v>49</v>
      </c>
    </row>
    <row r="79" spans="1:17" x14ac:dyDescent="0.3">
      <c r="A79" t="s">
        <v>362</v>
      </c>
      <c r="B79" t="s">
        <v>17</v>
      </c>
      <c r="C79" t="s">
        <v>199</v>
      </c>
      <c r="D79" s="2" t="s">
        <v>200</v>
      </c>
      <c r="E79" s="2">
        <v>1</v>
      </c>
      <c r="F79" s="2">
        <v>1</v>
      </c>
      <c r="G79">
        <v>4</v>
      </c>
      <c r="H79" s="3" t="s">
        <v>186</v>
      </c>
      <c r="I79" s="3" t="s">
        <v>117</v>
      </c>
      <c r="J79" s="3" t="s">
        <v>42</v>
      </c>
      <c r="K79" s="3">
        <v>0</v>
      </c>
      <c r="L79" s="16"/>
      <c r="M79" s="3"/>
      <c r="N79" s="3"/>
      <c r="O79" s="3"/>
      <c r="P79" s="3"/>
      <c r="Q79" s="3"/>
    </row>
    <row r="80" spans="1:17" x14ac:dyDescent="0.3">
      <c r="A80" t="s">
        <v>362</v>
      </c>
      <c r="B80" t="s">
        <v>17</v>
      </c>
      <c r="C80" t="s">
        <v>201</v>
      </c>
      <c r="D80" s="2" t="s">
        <v>202</v>
      </c>
      <c r="E80" s="2">
        <v>1</v>
      </c>
      <c r="F80" s="2">
        <v>1</v>
      </c>
      <c r="G80">
        <v>4</v>
      </c>
      <c r="H80" s="3" t="s">
        <v>186</v>
      </c>
      <c r="I80" s="3" t="s">
        <v>85</v>
      </c>
      <c r="J80" s="3" t="s">
        <v>42</v>
      </c>
      <c r="K80" s="3">
        <v>0.5</v>
      </c>
      <c r="L80" s="16"/>
      <c r="M80" s="3">
        <v>43</v>
      </c>
      <c r="N80" s="3">
        <v>43</v>
      </c>
      <c r="O80" s="3">
        <v>43</v>
      </c>
      <c r="P80" s="3"/>
      <c r="Q80" s="3"/>
    </row>
    <row r="81" spans="1:17" x14ac:dyDescent="0.3">
      <c r="A81" t="s">
        <v>362</v>
      </c>
      <c r="B81" t="s">
        <v>17</v>
      </c>
      <c r="C81" t="s">
        <v>203</v>
      </c>
      <c r="D81" s="2" t="s">
        <v>204</v>
      </c>
      <c r="E81" s="2">
        <v>1</v>
      </c>
      <c r="F81" s="2">
        <v>1</v>
      </c>
      <c r="G81">
        <v>4</v>
      </c>
      <c r="H81" s="3" t="s">
        <v>186</v>
      </c>
      <c r="I81" s="3" t="s">
        <v>85</v>
      </c>
      <c r="J81" s="3" t="s">
        <v>42</v>
      </c>
      <c r="K81" s="3">
        <v>1</v>
      </c>
      <c r="L81" s="16"/>
      <c r="M81" s="3">
        <v>45</v>
      </c>
      <c r="N81" s="3">
        <v>45</v>
      </c>
      <c r="O81" s="3">
        <v>45</v>
      </c>
      <c r="P81" s="3"/>
      <c r="Q81" s="3"/>
    </row>
    <row r="82" spans="1:17" x14ac:dyDescent="0.3">
      <c r="A82" t="s">
        <v>362</v>
      </c>
      <c r="B82" t="s">
        <v>17</v>
      </c>
      <c r="C82" t="s">
        <v>205</v>
      </c>
      <c r="D82" s="2" t="s">
        <v>206</v>
      </c>
      <c r="E82" s="2">
        <v>1</v>
      </c>
      <c r="F82" s="2">
        <v>1</v>
      </c>
      <c r="G82">
        <v>4</v>
      </c>
      <c r="H82" s="3" t="s">
        <v>186</v>
      </c>
      <c r="I82" s="3" t="s">
        <v>85</v>
      </c>
      <c r="J82" s="3" t="s">
        <v>42</v>
      </c>
      <c r="K82" s="3">
        <v>0</v>
      </c>
      <c r="L82" s="16"/>
      <c r="M82" s="3"/>
      <c r="N82" s="3"/>
      <c r="O82" s="3"/>
      <c r="P82" s="3"/>
      <c r="Q82" s="3"/>
    </row>
    <row r="83" spans="1:17" x14ac:dyDescent="0.3">
      <c r="A83" t="s">
        <v>362</v>
      </c>
      <c r="B83" t="s">
        <v>17</v>
      </c>
      <c r="C83" t="s">
        <v>207</v>
      </c>
      <c r="D83" s="2" t="s">
        <v>208</v>
      </c>
      <c r="E83" s="2">
        <v>1</v>
      </c>
      <c r="F83" s="2">
        <v>1</v>
      </c>
      <c r="G83">
        <v>4</v>
      </c>
      <c r="H83" s="3" t="s">
        <v>186</v>
      </c>
      <c r="I83" s="3" t="s">
        <v>117</v>
      </c>
      <c r="J83" s="3" t="s">
        <v>42</v>
      </c>
      <c r="K83" s="3">
        <v>0</v>
      </c>
      <c r="L83" s="16"/>
      <c r="M83" s="3"/>
      <c r="N83" s="3"/>
      <c r="O83" s="3"/>
      <c r="P83" s="3"/>
      <c r="Q83" s="3"/>
    </row>
    <row r="84" spans="1:17" x14ac:dyDescent="0.3">
      <c r="A84" t="s">
        <v>362</v>
      </c>
      <c r="B84" t="s">
        <v>17</v>
      </c>
      <c r="C84" t="s">
        <v>209</v>
      </c>
      <c r="D84" s="2" t="s">
        <v>210</v>
      </c>
      <c r="E84" s="2">
        <v>1</v>
      </c>
      <c r="F84" s="2">
        <v>1</v>
      </c>
      <c r="G84">
        <v>3</v>
      </c>
      <c r="H84" s="3" t="s">
        <v>211</v>
      </c>
      <c r="I84" s="3" t="s">
        <v>212</v>
      </c>
      <c r="J84" s="3" t="s">
        <v>45</v>
      </c>
      <c r="K84" s="3">
        <v>1</v>
      </c>
      <c r="L84" s="16"/>
      <c r="M84" s="3">
        <v>4</v>
      </c>
      <c r="N84" s="3">
        <v>4</v>
      </c>
      <c r="O84" s="3"/>
      <c r="P84" s="3">
        <v>3</v>
      </c>
      <c r="Q84" s="3">
        <v>3</v>
      </c>
    </row>
    <row r="85" spans="1:17" x14ac:dyDescent="0.3">
      <c r="A85" t="s">
        <v>362</v>
      </c>
      <c r="B85" t="s">
        <v>17</v>
      </c>
      <c r="C85" t="s">
        <v>213</v>
      </c>
      <c r="D85" s="2" t="s">
        <v>210</v>
      </c>
      <c r="E85" s="2">
        <v>1</v>
      </c>
      <c r="F85" s="2">
        <v>1</v>
      </c>
      <c r="G85">
        <v>3</v>
      </c>
      <c r="H85" s="3" t="s">
        <v>211</v>
      </c>
      <c r="I85" s="3" t="s">
        <v>212</v>
      </c>
      <c r="J85" s="3" t="s">
        <v>45</v>
      </c>
      <c r="K85" s="3">
        <v>1</v>
      </c>
      <c r="L85" s="16"/>
      <c r="M85" s="3">
        <v>4</v>
      </c>
      <c r="N85" s="3">
        <v>4</v>
      </c>
      <c r="O85" s="3"/>
      <c r="P85" s="3">
        <v>3</v>
      </c>
      <c r="Q85" s="3">
        <v>3</v>
      </c>
    </row>
    <row r="86" spans="1:17" x14ac:dyDescent="0.3">
      <c r="A86" t="s">
        <v>362</v>
      </c>
      <c r="B86" t="s">
        <v>17</v>
      </c>
      <c r="C86" t="s">
        <v>214</v>
      </c>
      <c r="D86" s="2" t="s">
        <v>215</v>
      </c>
      <c r="E86" s="2">
        <v>1</v>
      </c>
      <c r="F86" s="2">
        <v>1</v>
      </c>
      <c r="G86">
        <v>2</v>
      </c>
      <c r="H86" s="3" t="s">
        <v>211</v>
      </c>
      <c r="I86" s="3" t="s">
        <v>212</v>
      </c>
      <c r="J86" s="3" t="s">
        <v>42</v>
      </c>
      <c r="K86" s="3">
        <v>0.5</v>
      </c>
      <c r="L86" s="16"/>
      <c r="M86" s="3">
        <v>5</v>
      </c>
      <c r="N86" s="3">
        <v>5</v>
      </c>
      <c r="O86" s="3"/>
      <c r="P86" s="3">
        <v>4</v>
      </c>
      <c r="Q86" s="3">
        <v>4</v>
      </c>
    </row>
    <row r="87" spans="1:17" x14ac:dyDescent="0.3">
      <c r="A87" t="s">
        <v>362</v>
      </c>
      <c r="B87" t="s">
        <v>17</v>
      </c>
      <c r="C87" t="s">
        <v>216</v>
      </c>
      <c r="D87" s="2" t="s">
        <v>215</v>
      </c>
      <c r="E87" s="2">
        <v>1</v>
      </c>
      <c r="F87" s="2">
        <v>1</v>
      </c>
      <c r="G87">
        <v>2</v>
      </c>
      <c r="H87" s="3" t="s">
        <v>211</v>
      </c>
      <c r="I87" s="3" t="s">
        <v>212</v>
      </c>
      <c r="J87" s="3" t="s">
        <v>42</v>
      </c>
      <c r="K87" s="3">
        <v>0.5</v>
      </c>
      <c r="L87" s="16"/>
      <c r="M87" s="3">
        <v>5</v>
      </c>
      <c r="N87" s="3">
        <v>5</v>
      </c>
      <c r="O87" s="3"/>
      <c r="P87" s="3">
        <v>4</v>
      </c>
      <c r="Q87" s="3">
        <v>4</v>
      </c>
    </row>
    <row r="88" spans="1:17" x14ac:dyDescent="0.3">
      <c r="A88" t="s">
        <v>362</v>
      </c>
      <c r="B88" t="s">
        <v>17</v>
      </c>
      <c r="C88" t="s">
        <v>217</v>
      </c>
      <c r="D88" s="2" t="s">
        <v>218</v>
      </c>
      <c r="E88" s="2">
        <v>1</v>
      </c>
      <c r="F88" s="2">
        <v>1</v>
      </c>
      <c r="G88">
        <v>1</v>
      </c>
      <c r="H88" s="3" t="s">
        <v>211</v>
      </c>
      <c r="I88" s="3" t="s">
        <v>212</v>
      </c>
      <c r="J88" s="3" t="s">
        <v>25</v>
      </c>
      <c r="K88" s="3">
        <v>2</v>
      </c>
      <c r="L88" s="16"/>
      <c r="M88" s="3">
        <v>9</v>
      </c>
      <c r="N88" s="3">
        <v>9</v>
      </c>
      <c r="O88" s="3"/>
      <c r="P88" s="3">
        <v>15</v>
      </c>
      <c r="Q88" s="3">
        <v>15</v>
      </c>
    </row>
    <row r="89" spans="1:17" x14ac:dyDescent="0.3">
      <c r="A89" t="s">
        <v>362</v>
      </c>
      <c r="B89" t="s">
        <v>17</v>
      </c>
      <c r="C89" t="s">
        <v>219</v>
      </c>
      <c r="D89" s="2" t="s">
        <v>220</v>
      </c>
      <c r="E89" s="2">
        <v>1</v>
      </c>
      <c r="F89" s="2">
        <v>1</v>
      </c>
      <c r="G89">
        <v>3</v>
      </c>
      <c r="H89" s="3" t="s">
        <v>211</v>
      </c>
      <c r="I89" s="3" t="s">
        <v>212</v>
      </c>
      <c r="J89" s="3" t="s">
        <v>42</v>
      </c>
      <c r="K89" s="3">
        <v>1</v>
      </c>
      <c r="L89" s="16"/>
      <c r="M89" s="3">
        <v>18</v>
      </c>
      <c r="N89" s="3">
        <v>18</v>
      </c>
      <c r="O89" s="3"/>
      <c r="P89" s="3">
        <v>16</v>
      </c>
      <c r="Q89" s="3">
        <v>16</v>
      </c>
    </row>
    <row r="90" spans="1:17" x14ac:dyDescent="0.3">
      <c r="A90" t="s">
        <v>362</v>
      </c>
      <c r="B90" t="s">
        <v>17</v>
      </c>
      <c r="C90" t="s">
        <v>221</v>
      </c>
      <c r="D90" s="2" t="s">
        <v>220</v>
      </c>
      <c r="E90" s="2">
        <v>1</v>
      </c>
      <c r="F90" s="2">
        <v>1</v>
      </c>
      <c r="G90">
        <v>3</v>
      </c>
      <c r="H90" s="3" t="s">
        <v>211</v>
      </c>
      <c r="I90" s="3" t="s">
        <v>212</v>
      </c>
      <c r="J90" s="3" t="s">
        <v>42</v>
      </c>
      <c r="K90" s="3">
        <v>1</v>
      </c>
      <c r="L90" s="16"/>
      <c r="M90" s="3">
        <v>18</v>
      </c>
      <c r="N90" s="3">
        <v>18</v>
      </c>
      <c r="O90" s="3"/>
      <c r="P90" s="3">
        <v>16</v>
      </c>
      <c r="Q90" s="3">
        <v>16</v>
      </c>
    </row>
    <row r="91" spans="1:17" x14ac:dyDescent="0.3">
      <c r="A91" t="s">
        <v>362</v>
      </c>
      <c r="B91" t="s">
        <v>17</v>
      </c>
      <c r="C91" t="s">
        <v>222</v>
      </c>
      <c r="D91" s="2" t="s">
        <v>223</v>
      </c>
      <c r="E91" s="2">
        <v>1</v>
      </c>
      <c r="F91" s="2">
        <v>1</v>
      </c>
      <c r="G91">
        <v>1</v>
      </c>
      <c r="H91" s="3" t="s">
        <v>211</v>
      </c>
      <c r="I91" s="3" t="s">
        <v>212</v>
      </c>
      <c r="J91" s="3" t="s">
        <v>22</v>
      </c>
      <c r="K91" s="3">
        <v>4</v>
      </c>
      <c r="L91" s="16"/>
      <c r="M91" s="3">
        <v>19</v>
      </c>
      <c r="N91" s="3">
        <v>19</v>
      </c>
      <c r="O91" s="3"/>
      <c r="P91" s="3">
        <v>17</v>
      </c>
      <c r="Q91" s="3">
        <v>17</v>
      </c>
    </row>
    <row r="92" spans="1:17" x14ac:dyDescent="0.3">
      <c r="A92" t="s">
        <v>362</v>
      </c>
      <c r="B92" t="s">
        <v>17</v>
      </c>
      <c r="C92" t="s">
        <v>224</v>
      </c>
      <c r="D92" s="2" t="s">
        <v>225</v>
      </c>
      <c r="E92" s="2">
        <v>1</v>
      </c>
      <c r="F92" s="2">
        <v>1</v>
      </c>
      <c r="G92">
        <v>2</v>
      </c>
      <c r="H92" s="3" t="s">
        <v>211</v>
      </c>
      <c r="I92" s="3" t="s">
        <v>212</v>
      </c>
      <c r="J92" s="3" t="s">
        <v>45</v>
      </c>
      <c r="K92" s="3">
        <v>2</v>
      </c>
      <c r="L92" s="16"/>
      <c r="M92" s="3">
        <v>22</v>
      </c>
      <c r="N92" s="3">
        <v>22</v>
      </c>
      <c r="O92" s="3"/>
      <c r="P92" s="3">
        <v>18</v>
      </c>
      <c r="Q92" s="3">
        <v>18</v>
      </c>
    </row>
    <row r="93" spans="1:17" x14ac:dyDescent="0.3">
      <c r="A93" t="s">
        <v>362</v>
      </c>
      <c r="B93" t="s">
        <v>17</v>
      </c>
      <c r="C93" t="s">
        <v>226</v>
      </c>
      <c r="D93" s="2" t="s">
        <v>227</v>
      </c>
      <c r="E93" s="2">
        <v>1</v>
      </c>
      <c r="F93" s="2">
        <v>1</v>
      </c>
      <c r="G93">
        <v>1</v>
      </c>
      <c r="H93" s="3" t="s">
        <v>211</v>
      </c>
      <c r="I93" s="3" t="s">
        <v>212</v>
      </c>
      <c r="J93" s="3" t="s">
        <v>25</v>
      </c>
      <c r="K93" s="3">
        <v>3</v>
      </c>
      <c r="L93" s="16"/>
      <c r="M93" s="3">
        <v>23</v>
      </c>
      <c r="N93" s="3">
        <v>23</v>
      </c>
      <c r="O93" s="3"/>
      <c r="P93" s="3">
        <v>27</v>
      </c>
      <c r="Q93" s="3">
        <v>27</v>
      </c>
    </row>
    <row r="94" spans="1:17" x14ac:dyDescent="0.3">
      <c r="A94" t="s">
        <v>362</v>
      </c>
      <c r="B94" t="s">
        <v>17</v>
      </c>
      <c r="C94" t="s">
        <v>228</v>
      </c>
      <c r="D94" s="2" t="s">
        <v>227</v>
      </c>
      <c r="E94" s="2">
        <v>1</v>
      </c>
      <c r="F94" s="2">
        <v>1</v>
      </c>
      <c r="G94">
        <v>1</v>
      </c>
      <c r="H94" s="3" t="s">
        <v>211</v>
      </c>
      <c r="I94" s="3" t="s">
        <v>212</v>
      </c>
      <c r="J94" s="3" t="s">
        <v>25</v>
      </c>
      <c r="K94" s="3">
        <v>3</v>
      </c>
      <c r="L94" s="16"/>
      <c r="M94" s="3">
        <v>23</v>
      </c>
      <c r="N94" s="3">
        <v>23</v>
      </c>
      <c r="O94" s="3"/>
      <c r="P94" s="3">
        <v>27</v>
      </c>
      <c r="Q94" s="3">
        <v>27</v>
      </c>
    </row>
    <row r="95" spans="1:17" x14ac:dyDescent="0.3">
      <c r="A95" t="s">
        <v>362</v>
      </c>
      <c r="B95" t="s">
        <v>17</v>
      </c>
      <c r="C95" t="s">
        <v>229</v>
      </c>
      <c r="D95" s="2" t="s">
        <v>230</v>
      </c>
      <c r="E95" s="2">
        <v>1</v>
      </c>
      <c r="F95" s="2">
        <v>1</v>
      </c>
      <c r="G95">
        <v>1</v>
      </c>
      <c r="H95" s="3" t="s">
        <v>211</v>
      </c>
      <c r="I95" s="3" t="s">
        <v>212</v>
      </c>
      <c r="J95" s="3" t="s">
        <v>25</v>
      </c>
      <c r="K95" s="3">
        <v>3</v>
      </c>
      <c r="L95" s="16"/>
      <c r="M95" s="3">
        <v>24</v>
      </c>
      <c r="N95" s="3">
        <v>24</v>
      </c>
      <c r="O95" s="3"/>
      <c r="P95" s="3">
        <v>28</v>
      </c>
      <c r="Q95" s="3">
        <v>28</v>
      </c>
    </row>
    <row r="96" spans="1:17" x14ac:dyDescent="0.3">
      <c r="A96" t="s">
        <v>362</v>
      </c>
      <c r="B96" t="s">
        <v>17</v>
      </c>
      <c r="C96" t="s">
        <v>231</v>
      </c>
      <c r="D96" s="2" t="s">
        <v>232</v>
      </c>
      <c r="E96" s="2">
        <v>1</v>
      </c>
      <c r="F96" s="2">
        <v>1</v>
      </c>
      <c r="G96">
        <v>1</v>
      </c>
      <c r="H96" s="3" t="s">
        <v>211</v>
      </c>
      <c r="I96" s="3" t="s">
        <v>212</v>
      </c>
      <c r="J96" s="3" t="s">
        <v>45</v>
      </c>
      <c r="K96" s="3">
        <v>3</v>
      </c>
      <c r="L96" s="16"/>
      <c r="M96" s="3">
        <v>28</v>
      </c>
      <c r="N96" s="3">
        <v>28</v>
      </c>
      <c r="O96" s="3"/>
      <c r="P96" s="3">
        <v>36</v>
      </c>
      <c r="Q96" s="3">
        <v>36</v>
      </c>
    </row>
    <row r="97" spans="1:17" x14ac:dyDescent="0.3">
      <c r="A97" t="s">
        <v>362</v>
      </c>
      <c r="B97" t="s">
        <v>17</v>
      </c>
      <c r="C97" t="s">
        <v>233</v>
      </c>
      <c r="D97" s="2" t="s">
        <v>232</v>
      </c>
      <c r="E97" s="2">
        <v>1</v>
      </c>
      <c r="F97" s="2">
        <v>1</v>
      </c>
      <c r="G97">
        <v>1</v>
      </c>
      <c r="H97" s="3" t="s">
        <v>211</v>
      </c>
      <c r="I97" s="3" t="s">
        <v>212</v>
      </c>
      <c r="J97" s="3" t="s">
        <v>25</v>
      </c>
      <c r="K97" s="3">
        <v>4</v>
      </c>
      <c r="L97" s="16"/>
      <c r="M97" s="3">
        <v>28</v>
      </c>
      <c r="N97" s="3">
        <v>28</v>
      </c>
      <c r="O97" s="3"/>
      <c r="P97" s="3">
        <v>36</v>
      </c>
      <c r="Q97" s="3">
        <v>36</v>
      </c>
    </row>
    <row r="98" spans="1:17" x14ac:dyDescent="0.3">
      <c r="A98" t="s">
        <v>362</v>
      </c>
      <c r="B98" t="s">
        <v>17</v>
      </c>
      <c r="C98" t="s">
        <v>234</v>
      </c>
      <c r="D98" s="2" t="s">
        <v>235</v>
      </c>
      <c r="E98" s="2">
        <v>1</v>
      </c>
      <c r="F98" s="2">
        <v>1</v>
      </c>
      <c r="G98">
        <v>1</v>
      </c>
      <c r="H98" s="3" t="s">
        <v>211</v>
      </c>
      <c r="I98" s="3" t="s">
        <v>212</v>
      </c>
      <c r="J98" s="3" t="s">
        <v>42</v>
      </c>
      <c r="K98" s="3">
        <v>0</v>
      </c>
      <c r="L98" s="16"/>
      <c r="M98" s="3" t="s">
        <v>49</v>
      </c>
      <c r="N98" s="3" t="s">
        <v>49</v>
      </c>
      <c r="O98" s="3"/>
      <c r="P98" s="3" t="s">
        <v>49</v>
      </c>
      <c r="Q98" s="3" t="s">
        <v>49</v>
      </c>
    </row>
    <row r="99" spans="1:17" x14ac:dyDescent="0.3">
      <c r="A99" t="s">
        <v>362</v>
      </c>
      <c r="B99" t="s">
        <v>17</v>
      </c>
      <c r="C99" t="s">
        <v>236</v>
      </c>
      <c r="D99" s="2" t="s">
        <v>237</v>
      </c>
      <c r="E99" s="2">
        <v>1</v>
      </c>
      <c r="F99" s="2">
        <v>1</v>
      </c>
      <c r="G99">
        <v>2</v>
      </c>
      <c r="H99" s="7" t="s">
        <v>238</v>
      </c>
      <c r="I99" s="3" t="s">
        <v>85</v>
      </c>
      <c r="J99" s="3" t="s">
        <v>25</v>
      </c>
      <c r="K99" s="3">
        <v>7</v>
      </c>
      <c r="L99" s="16"/>
      <c r="M99" s="3">
        <v>31</v>
      </c>
      <c r="N99" s="3">
        <v>31</v>
      </c>
      <c r="O99" s="3">
        <v>30</v>
      </c>
      <c r="P99" s="3"/>
      <c r="Q99" s="3"/>
    </row>
    <row r="100" spans="1:17" x14ac:dyDescent="0.3">
      <c r="A100" t="s">
        <v>362</v>
      </c>
      <c r="B100" t="s">
        <v>17</v>
      </c>
      <c r="C100" t="s">
        <v>239</v>
      </c>
      <c r="D100" s="2" t="s">
        <v>240</v>
      </c>
      <c r="E100" s="2">
        <v>1</v>
      </c>
      <c r="F100" s="2">
        <v>1</v>
      </c>
      <c r="G100">
        <v>2</v>
      </c>
      <c r="H100" s="7" t="s">
        <v>238</v>
      </c>
      <c r="I100" s="3" t="s">
        <v>85</v>
      </c>
      <c r="J100" s="3" t="s">
        <v>25</v>
      </c>
      <c r="K100" s="3">
        <v>5</v>
      </c>
      <c r="L100" s="16"/>
      <c r="M100" s="3">
        <v>29</v>
      </c>
      <c r="N100" s="3">
        <v>29</v>
      </c>
      <c r="O100" s="3">
        <v>28</v>
      </c>
      <c r="P100" s="3"/>
      <c r="Q100" s="3"/>
    </row>
    <row r="101" spans="1:17" x14ac:dyDescent="0.3">
      <c r="A101" t="s">
        <v>362</v>
      </c>
      <c r="B101" t="s">
        <v>17</v>
      </c>
      <c r="C101" t="s">
        <v>241</v>
      </c>
      <c r="D101" s="2" t="s">
        <v>242</v>
      </c>
      <c r="E101" s="2">
        <v>1</v>
      </c>
      <c r="F101" s="2">
        <v>1</v>
      </c>
      <c r="G101">
        <v>4</v>
      </c>
      <c r="H101" s="7" t="s">
        <v>238</v>
      </c>
      <c r="I101" s="3" t="s">
        <v>85</v>
      </c>
      <c r="J101" s="3" t="s">
        <v>22</v>
      </c>
      <c r="K101" s="3">
        <v>15</v>
      </c>
      <c r="L101" s="16"/>
      <c r="M101" s="3">
        <v>54</v>
      </c>
      <c r="N101" s="3">
        <v>54</v>
      </c>
      <c r="O101" s="3">
        <v>53</v>
      </c>
      <c r="P101" s="3"/>
      <c r="Q101" s="3"/>
    </row>
    <row r="102" spans="1:17" x14ac:dyDescent="0.3">
      <c r="A102" t="s">
        <v>362</v>
      </c>
      <c r="B102" t="s">
        <v>17</v>
      </c>
      <c r="C102" t="s">
        <v>243</v>
      </c>
      <c r="D102" s="2" t="s">
        <v>244</v>
      </c>
      <c r="E102" s="2">
        <v>1</v>
      </c>
      <c r="F102" s="2">
        <v>1</v>
      </c>
      <c r="G102">
        <v>2</v>
      </c>
      <c r="H102" s="7" t="s">
        <v>238</v>
      </c>
      <c r="I102" s="3" t="s">
        <v>85</v>
      </c>
      <c r="J102" s="3" t="s">
        <v>25</v>
      </c>
      <c r="K102" s="3">
        <v>2</v>
      </c>
      <c r="L102" s="16"/>
      <c r="M102" s="3">
        <v>41</v>
      </c>
      <c r="N102" s="3">
        <v>41</v>
      </c>
      <c r="O102" s="3">
        <v>40</v>
      </c>
      <c r="P102" s="3"/>
      <c r="Q102" s="3"/>
    </row>
    <row r="103" spans="1:17" x14ac:dyDescent="0.3">
      <c r="A103" t="s">
        <v>362</v>
      </c>
      <c r="B103" t="s">
        <v>17</v>
      </c>
      <c r="C103" t="s">
        <v>245</v>
      </c>
      <c r="D103" s="2" t="s">
        <v>246</v>
      </c>
      <c r="E103" s="2">
        <v>1</v>
      </c>
      <c r="F103" s="2">
        <v>1</v>
      </c>
      <c r="G103">
        <v>4</v>
      </c>
      <c r="H103" s="7" t="s">
        <v>238</v>
      </c>
      <c r="I103" s="3" t="s">
        <v>85</v>
      </c>
      <c r="J103" s="3" t="s">
        <v>45</v>
      </c>
      <c r="K103" s="3">
        <v>2</v>
      </c>
      <c r="L103" s="16"/>
      <c r="M103" s="3">
        <v>52</v>
      </c>
      <c r="N103" s="3">
        <v>52</v>
      </c>
      <c r="O103" s="3">
        <v>50</v>
      </c>
      <c r="P103" s="3"/>
      <c r="Q103" s="3"/>
    </row>
    <row r="104" spans="1:17" x14ac:dyDescent="0.3">
      <c r="A104" t="s">
        <v>362</v>
      </c>
      <c r="B104" t="s">
        <v>17</v>
      </c>
      <c r="C104" t="s">
        <v>247</v>
      </c>
      <c r="D104" s="2" t="s">
        <v>248</v>
      </c>
      <c r="E104" s="2">
        <v>1</v>
      </c>
      <c r="F104" s="2">
        <v>1</v>
      </c>
      <c r="G104">
        <v>2</v>
      </c>
      <c r="H104" s="7" t="s">
        <v>238</v>
      </c>
      <c r="I104" s="3" t="s">
        <v>85</v>
      </c>
      <c r="J104" s="3" t="s">
        <v>22</v>
      </c>
      <c r="K104" s="3">
        <v>6</v>
      </c>
      <c r="L104" s="16"/>
      <c r="M104" s="3">
        <v>50</v>
      </c>
      <c r="N104" s="3">
        <v>50</v>
      </c>
      <c r="O104" s="3">
        <v>48</v>
      </c>
      <c r="P104" s="3"/>
      <c r="Q104" s="3"/>
    </row>
    <row r="105" spans="1:17" x14ac:dyDescent="0.3">
      <c r="A105" t="s">
        <v>362</v>
      </c>
      <c r="B105" t="s">
        <v>17</v>
      </c>
      <c r="C105" t="s">
        <v>249</v>
      </c>
      <c r="D105" s="2" t="s">
        <v>250</v>
      </c>
      <c r="E105" s="2">
        <v>1</v>
      </c>
      <c r="F105" s="2">
        <v>1</v>
      </c>
      <c r="G105">
        <v>2</v>
      </c>
      <c r="H105" s="3" t="s">
        <v>251</v>
      </c>
      <c r="I105" s="3" t="s">
        <v>175</v>
      </c>
      <c r="J105" s="3" t="s">
        <v>25</v>
      </c>
      <c r="K105" s="3">
        <v>7</v>
      </c>
      <c r="L105" s="16"/>
      <c r="M105" s="3">
        <v>30</v>
      </c>
      <c r="N105" s="3"/>
      <c r="O105" s="3"/>
      <c r="P105" s="3">
        <v>8</v>
      </c>
      <c r="Q105" s="3"/>
    </row>
    <row r="106" spans="1:17" x14ac:dyDescent="0.3">
      <c r="A106" t="s">
        <v>362</v>
      </c>
      <c r="B106" t="s">
        <v>17</v>
      </c>
      <c r="C106" t="s">
        <v>252</v>
      </c>
      <c r="D106" s="2" t="s">
        <v>253</v>
      </c>
      <c r="E106" s="2">
        <v>1</v>
      </c>
      <c r="F106" s="2">
        <v>1</v>
      </c>
      <c r="G106">
        <v>2</v>
      </c>
      <c r="H106" s="3" t="s">
        <v>251</v>
      </c>
      <c r="I106" s="3" t="s">
        <v>175</v>
      </c>
      <c r="J106" s="3" t="s">
        <v>25</v>
      </c>
      <c r="K106" s="3">
        <v>5</v>
      </c>
      <c r="L106" s="16"/>
      <c r="M106" s="3">
        <v>32</v>
      </c>
      <c r="N106" s="3"/>
      <c r="O106" s="3"/>
      <c r="P106" s="3">
        <v>9</v>
      </c>
      <c r="Q106" s="3"/>
    </row>
    <row r="107" spans="1:17" x14ac:dyDescent="0.3">
      <c r="A107" t="s">
        <v>362</v>
      </c>
      <c r="B107" t="s">
        <v>17</v>
      </c>
      <c r="C107" t="s">
        <v>254</v>
      </c>
      <c r="D107" s="2" t="s">
        <v>255</v>
      </c>
      <c r="E107" s="2">
        <v>1</v>
      </c>
      <c r="F107" s="2">
        <v>1</v>
      </c>
      <c r="G107">
        <v>4</v>
      </c>
      <c r="H107" s="3" t="s">
        <v>251</v>
      </c>
      <c r="I107" s="3" t="s">
        <v>175</v>
      </c>
      <c r="J107" s="3" t="s">
        <v>42</v>
      </c>
      <c r="K107" s="3">
        <v>0.5</v>
      </c>
      <c r="L107" s="16"/>
      <c r="M107" s="3">
        <v>44</v>
      </c>
      <c r="N107" s="3"/>
      <c r="O107" s="3"/>
      <c r="P107" s="3">
        <v>31</v>
      </c>
      <c r="Q107" s="3"/>
    </row>
    <row r="108" spans="1:17" x14ac:dyDescent="0.3">
      <c r="A108" t="s">
        <v>362</v>
      </c>
      <c r="B108" t="s">
        <v>17</v>
      </c>
      <c r="C108" t="s">
        <v>256</v>
      </c>
      <c r="D108" s="2" t="s">
        <v>257</v>
      </c>
      <c r="E108" s="2">
        <v>1</v>
      </c>
      <c r="F108" s="2">
        <v>1</v>
      </c>
      <c r="G108">
        <v>4</v>
      </c>
      <c r="H108" s="3" t="s">
        <v>251</v>
      </c>
      <c r="I108" s="3" t="s">
        <v>175</v>
      </c>
      <c r="J108" s="3" t="s">
        <v>42</v>
      </c>
      <c r="K108" s="3">
        <v>1</v>
      </c>
      <c r="L108" s="16"/>
      <c r="M108" s="3">
        <v>46</v>
      </c>
      <c r="N108" s="3"/>
      <c r="O108" s="3"/>
      <c r="P108" s="3">
        <v>32</v>
      </c>
      <c r="Q108" s="3"/>
    </row>
    <row r="109" spans="1:17" x14ac:dyDescent="0.3">
      <c r="A109" t="s">
        <v>362</v>
      </c>
      <c r="B109" t="s">
        <v>17</v>
      </c>
      <c r="C109" t="s">
        <v>258</v>
      </c>
      <c r="D109" s="2" t="s">
        <v>259</v>
      </c>
      <c r="E109" s="2">
        <v>1</v>
      </c>
      <c r="F109" s="2">
        <v>1</v>
      </c>
      <c r="G109">
        <v>2</v>
      </c>
      <c r="H109" s="3" t="s">
        <v>251</v>
      </c>
      <c r="I109" s="3" t="s">
        <v>175</v>
      </c>
      <c r="J109" s="3" t="s">
        <v>25</v>
      </c>
      <c r="K109" s="3">
        <v>2</v>
      </c>
      <c r="L109" s="16"/>
      <c r="M109" s="3">
        <v>42</v>
      </c>
      <c r="N109" s="3"/>
      <c r="O109" s="3"/>
      <c r="P109" s="3">
        <v>33</v>
      </c>
      <c r="Q109" s="3"/>
    </row>
    <row r="110" spans="1:17" x14ac:dyDescent="0.3">
      <c r="A110" t="s">
        <v>362</v>
      </c>
      <c r="B110" t="s">
        <v>17</v>
      </c>
      <c r="C110" t="s">
        <v>260</v>
      </c>
      <c r="D110" s="2" t="s">
        <v>261</v>
      </c>
      <c r="E110" s="2">
        <v>1</v>
      </c>
      <c r="F110" s="2">
        <v>1</v>
      </c>
      <c r="G110">
        <v>4</v>
      </c>
      <c r="H110" s="3" t="s">
        <v>251</v>
      </c>
      <c r="I110" s="3" t="s">
        <v>175</v>
      </c>
      <c r="J110" s="3" t="s">
        <v>22</v>
      </c>
      <c r="K110" s="3">
        <v>15</v>
      </c>
      <c r="L110" s="16"/>
      <c r="M110" s="3">
        <v>53</v>
      </c>
      <c r="N110" s="3"/>
      <c r="O110" s="3"/>
      <c r="P110" s="3">
        <v>37</v>
      </c>
      <c r="Q110" s="3"/>
    </row>
    <row r="111" spans="1:17" x14ac:dyDescent="0.3">
      <c r="A111" t="s">
        <v>362</v>
      </c>
      <c r="B111" t="s">
        <v>17</v>
      </c>
      <c r="C111" t="s">
        <v>128</v>
      </c>
      <c r="D111" s="2" t="s">
        <v>129</v>
      </c>
      <c r="E111" s="2">
        <v>1</v>
      </c>
      <c r="F111" s="2">
        <v>1</v>
      </c>
      <c r="G111">
        <v>2</v>
      </c>
      <c r="H111" s="3" t="s">
        <v>251</v>
      </c>
      <c r="I111" s="3" t="s">
        <v>175</v>
      </c>
      <c r="J111" s="3" t="s">
        <v>22</v>
      </c>
      <c r="K111" s="3">
        <v>6</v>
      </c>
      <c r="L111" s="16"/>
      <c r="M111" s="3">
        <v>49</v>
      </c>
      <c r="N111" s="3"/>
      <c r="O111" s="3"/>
      <c r="P111" s="3">
        <v>34</v>
      </c>
      <c r="Q111" s="3"/>
    </row>
    <row r="112" spans="1:17" x14ac:dyDescent="0.3">
      <c r="A112" t="s">
        <v>362</v>
      </c>
      <c r="B112" t="s">
        <v>17</v>
      </c>
      <c r="C112" t="s">
        <v>130</v>
      </c>
      <c r="D112" s="2" t="s">
        <v>131</v>
      </c>
      <c r="E112" s="2">
        <v>1</v>
      </c>
      <c r="F112" s="2">
        <v>1</v>
      </c>
      <c r="G112">
        <v>4</v>
      </c>
      <c r="H112" s="3" t="s">
        <v>251</v>
      </c>
      <c r="I112" s="3" t="s">
        <v>175</v>
      </c>
      <c r="J112" s="3" t="s">
        <v>45</v>
      </c>
      <c r="K112" s="3">
        <v>2</v>
      </c>
      <c r="L112" s="16"/>
      <c r="M112" s="3">
        <v>51</v>
      </c>
      <c r="N112" s="3"/>
      <c r="O112" s="3"/>
      <c r="P112" s="3">
        <v>35</v>
      </c>
      <c r="Q112" s="3"/>
    </row>
  </sheetData>
  <phoneticPr fontId="9" type="noConversion"/>
  <conditionalFormatting sqref="H1:I112">
    <cfRule type="cellIs" dxfId="40" priority="17" operator="equal">
      <formula>"C03"</formula>
    </cfRule>
    <cfRule type="cellIs" dxfId="39" priority="18" operator="equal">
      <formula>"C02"</formula>
    </cfRule>
    <cfRule type="cellIs" dxfId="38" priority="19" operator="equal">
      <formula>"C01"</formula>
    </cfRule>
    <cfRule type="cellIs" dxfId="37" priority="20" operator="equal">
      <formula>"F15"</formula>
    </cfRule>
    <cfRule type="cellIs" dxfId="36" priority="21" operator="equal">
      <formula>"F13"</formula>
    </cfRule>
    <cfRule type="cellIs" dxfId="35" priority="22" operator="equal">
      <formula>"F11"</formula>
    </cfRule>
    <cfRule type="cellIs" dxfId="34" priority="23" operator="equal">
      <formula>"F10"</formula>
    </cfRule>
    <cfRule type="cellIs" dxfId="33" priority="24" operator="equal">
      <formula>"F09"</formula>
    </cfRule>
    <cfRule type="cellIs" dxfId="32" priority="25" operator="equal">
      <formula>"F06"</formula>
    </cfRule>
    <cfRule type="cellIs" dxfId="31" priority="26" operator="equal">
      <formula>"F05"</formula>
    </cfRule>
    <cfRule type="cellIs" dxfId="30" priority="27" operator="equal">
      <formula>"F04"</formula>
    </cfRule>
    <cfRule type="cellIs" dxfId="29" priority="28" operator="equal">
      <formula>"F03"</formula>
    </cfRule>
    <cfRule type="cellIs" dxfId="28" priority="29" operator="equal">
      <formula>"F02"</formula>
    </cfRule>
    <cfRule type="cellIs" dxfId="27" priority="30" operator="equal">
      <formula>"F01"</formula>
    </cfRule>
  </conditionalFormatting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DDA974-5726-4A6F-BB76-91D893D2FD33}">
  <sheetPr codeName="Feuil3"/>
  <dimension ref="A1:I29"/>
  <sheetViews>
    <sheetView workbookViewId="0">
      <selection activeCell="I4" sqref="I4"/>
    </sheetView>
  </sheetViews>
  <sheetFormatPr baseColWidth="10" defaultRowHeight="14.4" x14ac:dyDescent="0.3"/>
  <cols>
    <col min="1" max="1" width="24.6640625" customWidth="1"/>
    <col min="2" max="2" width="5.5546875" customWidth="1"/>
    <col min="3" max="3" width="15.33203125" customWidth="1"/>
    <col min="4" max="4" width="5.5546875" customWidth="1"/>
    <col min="5" max="5" width="34.109375" bestFit="1" customWidth="1"/>
    <col min="8" max="8" width="20.33203125" bestFit="1" customWidth="1"/>
    <col min="9" max="9" width="15.88671875" bestFit="1" customWidth="1"/>
  </cols>
  <sheetData>
    <row r="1" spans="1:9" ht="15.6" x14ac:dyDescent="0.3">
      <c r="A1" s="10" t="s">
        <v>271</v>
      </c>
      <c r="B1" s="10"/>
      <c r="C1" s="10" t="s">
        <v>274</v>
      </c>
      <c r="D1" s="10"/>
      <c r="E1" s="10" t="s">
        <v>273</v>
      </c>
      <c r="H1" s="13" t="s">
        <v>342</v>
      </c>
      <c r="I1" s="9">
        <v>2023</v>
      </c>
    </row>
    <row r="2" spans="1:9" x14ac:dyDescent="0.3">
      <c r="A2" s="8" t="s">
        <v>11</v>
      </c>
      <c r="C2" t="s">
        <v>17</v>
      </c>
      <c r="E2" t="s">
        <v>29</v>
      </c>
    </row>
    <row r="3" spans="1:9" x14ac:dyDescent="0.3">
      <c r="A3" s="8" t="s">
        <v>12</v>
      </c>
      <c r="C3" t="s">
        <v>272</v>
      </c>
      <c r="E3" t="s">
        <v>32</v>
      </c>
      <c r="H3" s="3" t="s">
        <v>343</v>
      </c>
      <c r="I3" s="3" t="s">
        <v>344</v>
      </c>
    </row>
    <row r="4" spans="1:9" x14ac:dyDescent="0.3">
      <c r="A4" s="8" t="s">
        <v>13</v>
      </c>
      <c r="C4" t="s">
        <v>332</v>
      </c>
      <c r="E4" t="s">
        <v>34</v>
      </c>
      <c r="H4" s="14" t="s">
        <v>345</v>
      </c>
      <c r="I4" s="15">
        <f xml:space="preserve"> DATE($I$1,1,1)</f>
        <v>44927</v>
      </c>
    </row>
    <row r="5" spans="1:9" ht="15.6" x14ac:dyDescent="0.35">
      <c r="A5" s="8" t="s">
        <v>14</v>
      </c>
      <c r="E5" t="s">
        <v>36</v>
      </c>
      <c r="H5" s="14" t="s">
        <v>346</v>
      </c>
      <c r="I5" s="15">
        <f xml:space="preserve"> FLOOR(DAY(MINUTE($I$1/38)/2+56)&amp;"/5/"&amp;$I$1,7)-34</f>
        <v>45025</v>
      </c>
    </row>
    <row r="6" spans="1:9" ht="15.6" x14ac:dyDescent="0.35">
      <c r="A6" s="8" t="s">
        <v>15</v>
      </c>
      <c r="E6" t="s">
        <v>43</v>
      </c>
      <c r="H6" s="14" t="s">
        <v>347</v>
      </c>
      <c r="I6" s="15">
        <f xml:space="preserve"> I5 + 1</f>
        <v>45026</v>
      </c>
    </row>
    <row r="7" spans="1:9" ht="15.6" x14ac:dyDescent="0.35">
      <c r="A7" s="8" t="s">
        <v>16</v>
      </c>
      <c r="H7" s="14" t="s">
        <v>348</v>
      </c>
      <c r="I7" s="15">
        <f xml:space="preserve"> DATE($I$1,5,1)</f>
        <v>45047</v>
      </c>
    </row>
    <row r="8" spans="1:9" x14ac:dyDescent="0.3">
      <c r="H8" s="14" t="s">
        <v>349</v>
      </c>
      <c r="I8" s="15">
        <f xml:space="preserve"> DATE($I$1,5,8)</f>
        <v>45054</v>
      </c>
    </row>
    <row r="9" spans="1:9" x14ac:dyDescent="0.3">
      <c r="H9" s="14" t="s">
        <v>350</v>
      </c>
      <c r="I9" s="15">
        <f xml:space="preserve"> I5 + 39</f>
        <v>45064</v>
      </c>
    </row>
    <row r="10" spans="1:9" ht="15.6" x14ac:dyDescent="0.35">
      <c r="H10" s="14" t="s">
        <v>351</v>
      </c>
      <c r="I10" s="15">
        <f xml:space="preserve"> I5 + 49</f>
        <v>45074</v>
      </c>
    </row>
    <row r="11" spans="1:9" ht="15.6" x14ac:dyDescent="0.35">
      <c r="H11" s="14" t="s">
        <v>352</v>
      </c>
      <c r="I11" s="15">
        <f xml:space="preserve"> I5 + 50</f>
        <v>45075</v>
      </c>
    </row>
    <row r="12" spans="1:9" ht="15.6" x14ac:dyDescent="0.35">
      <c r="H12" s="14" t="s">
        <v>353</v>
      </c>
      <c r="I12" s="15">
        <f xml:space="preserve"> DATE($I$1,7,14)</f>
        <v>45121</v>
      </c>
    </row>
    <row r="13" spans="1:9" ht="15.6" x14ac:dyDescent="0.35">
      <c r="H13" s="14" t="s">
        <v>354</v>
      </c>
      <c r="I13" s="15">
        <v>44781</v>
      </c>
    </row>
    <row r="14" spans="1:9" ht="15.6" x14ac:dyDescent="0.35">
      <c r="H14" s="14" t="s">
        <v>354</v>
      </c>
      <c r="I14" s="15">
        <f>I13+1</f>
        <v>44782</v>
      </c>
    </row>
    <row r="15" spans="1:9" ht="15.6" x14ac:dyDescent="0.35">
      <c r="H15" s="14" t="s">
        <v>354</v>
      </c>
      <c r="I15" s="15">
        <f>I14+1</f>
        <v>44783</v>
      </c>
    </row>
    <row r="16" spans="1:9" ht="15.6" x14ac:dyDescent="0.35">
      <c r="H16" s="14" t="s">
        <v>354</v>
      </c>
      <c r="I16" s="15">
        <f>I15+1</f>
        <v>44784</v>
      </c>
    </row>
    <row r="17" spans="8:9" ht="15.6" x14ac:dyDescent="0.35">
      <c r="H17" s="14" t="s">
        <v>354</v>
      </c>
      <c r="I17" s="15">
        <f>I16+1</f>
        <v>44785</v>
      </c>
    </row>
    <row r="18" spans="8:9" x14ac:dyDescent="0.3">
      <c r="H18" s="14" t="s">
        <v>355</v>
      </c>
      <c r="I18" s="15">
        <f xml:space="preserve"> DATE($I$1,8,15)</f>
        <v>45153</v>
      </c>
    </row>
    <row r="19" spans="8:9" x14ac:dyDescent="0.3">
      <c r="H19" s="14" t="s">
        <v>356</v>
      </c>
      <c r="I19" s="15">
        <f xml:space="preserve"> DATE($I$1,11,1)</f>
        <v>45231</v>
      </c>
    </row>
    <row r="20" spans="8:9" x14ac:dyDescent="0.3">
      <c r="H20" s="14" t="s">
        <v>357</v>
      </c>
      <c r="I20" s="15">
        <f xml:space="preserve"> DATE($I$1,11,11)</f>
        <v>45241</v>
      </c>
    </row>
    <row r="21" spans="8:9" x14ac:dyDescent="0.3">
      <c r="H21" s="14" t="s">
        <v>358</v>
      </c>
      <c r="I21" s="15">
        <f>I20+1</f>
        <v>45242</v>
      </c>
    </row>
    <row r="22" spans="8:9" ht="15.6" x14ac:dyDescent="0.35">
      <c r="H22" s="14" t="s">
        <v>359</v>
      </c>
      <c r="I22" s="15">
        <f xml:space="preserve"> DATE($I$1,12,25)</f>
        <v>45285</v>
      </c>
    </row>
    <row r="23" spans="8:9" ht="15.6" x14ac:dyDescent="0.35">
      <c r="H23" s="14" t="s">
        <v>360</v>
      </c>
      <c r="I23" s="15">
        <f t="shared" ref="I23:I28" si="0">I22+1</f>
        <v>45286</v>
      </c>
    </row>
    <row r="24" spans="8:9" ht="15.6" x14ac:dyDescent="0.35">
      <c r="H24" s="14" t="s">
        <v>360</v>
      </c>
      <c r="I24" s="15">
        <f t="shared" si="0"/>
        <v>45287</v>
      </c>
    </row>
    <row r="25" spans="8:9" ht="15.6" x14ac:dyDescent="0.35">
      <c r="H25" s="14" t="s">
        <v>360</v>
      </c>
      <c r="I25" s="15">
        <f t="shared" si="0"/>
        <v>45288</v>
      </c>
    </row>
    <row r="26" spans="8:9" ht="15.6" x14ac:dyDescent="0.35">
      <c r="H26" s="14" t="s">
        <v>360</v>
      </c>
      <c r="I26" s="15">
        <f t="shared" si="0"/>
        <v>45289</v>
      </c>
    </row>
    <row r="27" spans="8:9" ht="15.6" x14ac:dyDescent="0.35">
      <c r="H27" s="14" t="s">
        <v>360</v>
      </c>
      <c r="I27" s="15">
        <f t="shared" si="0"/>
        <v>45290</v>
      </c>
    </row>
    <row r="28" spans="8:9" ht="15.6" x14ac:dyDescent="0.35">
      <c r="H28" s="14" t="s">
        <v>360</v>
      </c>
      <c r="I28" s="15">
        <f t="shared" si="0"/>
        <v>45291</v>
      </c>
    </row>
    <row r="29" spans="8:9" x14ac:dyDescent="0.3">
      <c r="H29" s="14"/>
      <c r="I29" s="15"/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SUIVI LIVRAISONS</vt:lpstr>
      <vt:lpstr>PLANNING PROD</vt:lpstr>
      <vt:lpstr>BDD</vt:lpstr>
      <vt:lpstr>LISTES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HOUSSIN</dc:creator>
  <cp:lastModifiedBy>patrice</cp:lastModifiedBy>
  <dcterms:created xsi:type="dcterms:W3CDTF">2022-10-25T08:33:11Z</dcterms:created>
  <dcterms:modified xsi:type="dcterms:W3CDTF">2022-10-30T18:57:56Z</dcterms:modified>
</cp:coreProperties>
</file>