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3B476432-DD7E-451B-9FE0-19292EEC8079}" xr6:coauthVersionLast="47" xr6:coauthVersionMax="47" xr10:uidLastSave="{00000000-0000-0000-0000-000000000000}"/>
  <bookViews>
    <workbookView xWindow="510" yWindow="435" windowWidth="26865" windowHeight="16290" tabRatio="404" xr2:uid="{00000000-000D-0000-FFFF-FFFF00000000}"/>
  </bookViews>
  <sheets>
    <sheet name="Calcul" sheetId="1" r:id="rId1"/>
    <sheet name="Grille débits" sheetId="3" r:id="rId2"/>
    <sheet name="Algorithme" sheetId="2" r:id="rId3"/>
  </sheets>
  <functionGroups builtInGroupCount="19"/>
  <definedNames>
    <definedName name="Clign">Calcul!$C$2</definedName>
    <definedName name="TimerID1" hidden="1">9018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2" l="1"/>
  <c r="E5" i="2"/>
  <c r="G3" i="3"/>
  <c r="F3" i="3"/>
  <c r="O3" i="3"/>
  <c r="N3" i="3"/>
  <c r="W3" i="3"/>
  <c r="V3" i="3"/>
  <c r="B4" i="3"/>
  <c r="G4" i="3"/>
  <c r="F4" i="3"/>
  <c r="J4" i="3"/>
  <c r="O4" i="3"/>
  <c r="N4" i="3"/>
  <c r="R4" i="3"/>
  <c r="W4" i="3"/>
  <c r="V4" i="3"/>
  <c r="B5" i="3"/>
  <c r="G5" i="3"/>
  <c r="F5" i="3"/>
  <c r="J5" i="3"/>
  <c r="O5" i="3"/>
  <c r="N5" i="3"/>
  <c r="R5" i="3"/>
  <c r="W5" i="3"/>
  <c r="V5" i="3"/>
  <c r="B6" i="3"/>
  <c r="G6" i="3"/>
  <c r="F6" i="3"/>
  <c r="J6" i="3"/>
  <c r="O6" i="3"/>
  <c r="N6" i="3"/>
  <c r="R6" i="3"/>
  <c r="W6" i="3"/>
  <c r="V6" i="3"/>
  <c r="B7" i="3"/>
  <c r="G7" i="3"/>
  <c r="F7" i="3"/>
  <c r="J7" i="3"/>
  <c r="O7" i="3"/>
  <c r="N7" i="3"/>
  <c r="R7" i="3"/>
  <c r="W7" i="3"/>
  <c r="V7" i="3"/>
  <c r="B8" i="3"/>
  <c r="G8" i="3"/>
  <c r="F8" i="3"/>
  <c r="J8" i="3"/>
  <c r="O8" i="3"/>
  <c r="N8" i="3"/>
  <c r="R8" i="3"/>
  <c r="W8" i="3"/>
  <c r="V8" i="3"/>
  <c r="B9" i="3"/>
  <c r="G9" i="3"/>
  <c r="F9" i="3"/>
  <c r="J9" i="3"/>
  <c r="O9" i="3"/>
  <c r="N9" i="3"/>
  <c r="R9" i="3"/>
  <c r="W9" i="3"/>
  <c r="V9" i="3"/>
  <c r="B10" i="3"/>
  <c r="G10" i="3"/>
  <c r="F10" i="3"/>
  <c r="J10" i="3"/>
  <c r="O10" i="3"/>
  <c r="N10" i="3"/>
  <c r="R10" i="3"/>
  <c r="W10" i="3"/>
  <c r="V10" i="3"/>
  <c r="B11" i="3"/>
  <c r="G11" i="3"/>
  <c r="F11" i="3"/>
  <c r="J11" i="3"/>
  <c r="O11" i="3"/>
  <c r="N11" i="3"/>
  <c r="R11" i="3"/>
  <c r="W11" i="3"/>
  <c r="V11" i="3"/>
  <c r="B12" i="3"/>
  <c r="B17" i="3"/>
  <c r="B14" i="3"/>
  <c r="B15" i="3"/>
  <c r="B16" i="3"/>
  <c r="D7" i="1"/>
  <c r="G12" i="3"/>
  <c r="F12" i="3"/>
  <c r="J12" i="3"/>
  <c r="O12" i="3"/>
  <c r="N12" i="3"/>
  <c r="R12" i="3"/>
  <c r="R17" i="3"/>
  <c r="R19" i="3"/>
  <c r="R20" i="3"/>
  <c r="R21" i="3"/>
  <c r="D28" i="1"/>
  <c r="W12" i="3"/>
  <c r="V12" i="3"/>
  <c r="B13" i="3"/>
  <c r="G13" i="3"/>
  <c r="F13" i="3"/>
  <c r="J13" i="3"/>
  <c r="O13" i="3"/>
  <c r="N13" i="3"/>
  <c r="R13" i="3"/>
  <c r="W13" i="3"/>
  <c r="V13" i="3"/>
  <c r="G14" i="3"/>
  <c r="F14" i="3"/>
  <c r="J14" i="3"/>
  <c r="O14" i="3"/>
  <c r="N14" i="3"/>
  <c r="R14" i="3"/>
  <c r="W14" i="3"/>
  <c r="V14" i="3"/>
  <c r="G15" i="3"/>
  <c r="F15" i="3"/>
  <c r="J15" i="3"/>
  <c r="O15" i="3"/>
  <c r="N15" i="3"/>
  <c r="R15" i="3"/>
  <c r="W15" i="3"/>
  <c r="V15" i="3"/>
  <c r="G16" i="3"/>
  <c r="F16" i="3"/>
  <c r="J16" i="3"/>
  <c r="O16" i="3"/>
  <c r="N16" i="3"/>
  <c r="R16" i="3"/>
  <c r="W16" i="3"/>
  <c r="V16" i="3"/>
  <c r="G17" i="3"/>
  <c r="F17" i="3"/>
  <c r="J17" i="3"/>
  <c r="O17" i="3"/>
  <c r="N17" i="3"/>
  <c r="W17" i="3"/>
  <c r="V17" i="3"/>
  <c r="B18" i="3"/>
  <c r="G18" i="3"/>
  <c r="F18" i="3"/>
  <c r="J18" i="3"/>
  <c r="O18" i="3"/>
  <c r="N18" i="3"/>
  <c r="R18" i="3"/>
  <c r="W18" i="3"/>
  <c r="V18" i="3"/>
  <c r="B19" i="3"/>
  <c r="G19" i="3"/>
  <c r="F19" i="3"/>
  <c r="J19" i="3"/>
  <c r="O19" i="3"/>
  <c r="N19" i="3"/>
  <c r="W19" i="3"/>
  <c r="V19" i="3"/>
  <c r="B20" i="3"/>
  <c r="G20" i="3"/>
  <c r="F20" i="3"/>
  <c r="J20" i="3"/>
  <c r="O20" i="3"/>
  <c r="N20" i="3"/>
  <c r="W20" i="3"/>
  <c r="V20" i="3"/>
  <c r="B21" i="3"/>
  <c r="G21" i="3"/>
  <c r="F21" i="3"/>
  <c r="J21" i="3"/>
  <c r="O21" i="3"/>
  <c r="N21" i="3"/>
  <c r="W21" i="3"/>
  <c r="V21" i="3"/>
  <c r="J22" i="3"/>
  <c r="O22" i="3"/>
  <c r="N22" i="3"/>
  <c r="J23" i="3"/>
  <c r="O23" i="3"/>
  <c r="N23" i="3"/>
  <c r="J24" i="3"/>
  <c r="O24" i="3"/>
  <c r="N24" i="3"/>
  <c r="J25" i="3"/>
  <c r="O25" i="3"/>
  <c r="N25" i="3"/>
  <c r="J26" i="3"/>
  <c r="O26" i="3"/>
  <c r="N26" i="3"/>
  <c r="J27" i="3"/>
  <c r="O27" i="3"/>
  <c r="N27" i="3"/>
  <c r="J28" i="3"/>
  <c r="O28" i="3"/>
  <c r="N28" i="3"/>
  <c r="J29" i="3"/>
  <c r="O29" i="3"/>
  <c r="N29" i="3"/>
  <c r="J30" i="3"/>
  <c r="O30" i="3"/>
  <c r="N30" i="3"/>
  <c r="J31" i="3"/>
  <c r="O31" i="3"/>
  <c r="N31" i="3"/>
  <c r="J32" i="3"/>
  <c r="O32" i="3"/>
  <c r="N32" i="3"/>
  <c r="J33" i="3"/>
  <c r="O33" i="3"/>
  <c r="N33" i="3"/>
  <c r="J34" i="3"/>
  <c r="O34" i="3"/>
  <c r="N34" i="3"/>
  <c r="J35" i="3"/>
  <c r="O35" i="3"/>
  <c r="N35" i="3"/>
  <c r="J36" i="3"/>
  <c r="O36" i="3"/>
  <c r="N36" i="3"/>
  <c r="J37" i="3"/>
  <c r="O37" i="3"/>
  <c r="N37" i="3"/>
  <c r="J38" i="3"/>
  <c r="O38" i="3"/>
  <c r="N38" i="3"/>
  <c r="J39" i="3"/>
  <c r="O39" i="3"/>
  <c r="N39" i="3"/>
  <c r="J40" i="3"/>
  <c r="O40" i="3"/>
  <c r="N40" i="3"/>
  <c r="J41" i="3"/>
  <c r="O41" i="3"/>
  <c r="N41" i="3"/>
  <c r="J42" i="3"/>
  <c r="O42" i="3"/>
  <c r="N42" i="3"/>
  <c r="J43" i="3"/>
  <c r="O43" i="3"/>
  <c r="N43" i="3"/>
  <c r="J44" i="3"/>
  <c r="O44" i="3"/>
  <c r="N44" i="3"/>
  <c r="J45" i="3"/>
  <c r="O45" i="3"/>
  <c r="N45" i="3"/>
  <c r="J46" i="3"/>
  <c r="O46" i="3"/>
  <c r="N46" i="3"/>
  <c r="J47" i="3"/>
  <c r="O47" i="3"/>
  <c r="N47" i="3"/>
  <c r="J48" i="3"/>
  <c r="O48" i="3"/>
  <c r="N48" i="3"/>
  <c r="J49" i="3"/>
  <c r="O49" i="3"/>
  <c r="N49" i="3"/>
  <c r="J50" i="3"/>
  <c r="O50" i="3"/>
  <c r="N50" i="3"/>
  <c r="J51" i="3"/>
  <c r="O51" i="3"/>
  <c r="N51" i="3"/>
  <c r="J52" i="3"/>
  <c r="O52" i="3"/>
  <c r="N52" i="3"/>
  <c r="J53" i="3"/>
  <c r="O53" i="3"/>
  <c r="N53" i="3"/>
  <c r="J54" i="3"/>
  <c r="O54" i="3"/>
  <c r="N54" i="3"/>
  <c r="J55" i="3"/>
  <c r="O55" i="3"/>
  <c r="N55" i="3"/>
  <c r="J56" i="3"/>
  <c r="O56" i="3"/>
  <c r="N56" i="3"/>
  <c r="J57" i="3"/>
  <c r="O57" i="3"/>
  <c r="N57" i="3"/>
  <c r="J58" i="3"/>
  <c r="O58" i="3"/>
  <c r="N58" i="3"/>
  <c r="J59" i="3"/>
  <c r="O59" i="3"/>
  <c r="N59" i="3"/>
  <c r="J60" i="3"/>
  <c r="O60" i="3"/>
  <c r="N60" i="3"/>
  <c r="J61" i="3"/>
  <c r="O61" i="3"/>
  <c r="N61" i="3"/>
  <c r="J62" i="3"/>
  <c r="O62" i="3"/>
  <c r="N62" i="3"/>
  <c r="J63" i="3"/>
  <c r="O63" i="3"/>
  <c r="N63" i="3"/>
  <c r="J64" i="3"/>
  <c r="O64" i="3"/>
  <c r="N64" i="3"/>
  <c r="J65" i="3"/>
  <c r="O65" i="3"/>
  <c r="N65" i="3"/>
  <c r="J66" i="3"/>
  <c r="O66" i="3"/>
  <c r="N66" i="3"/>
  <c r="J67" i="3"/>
  <c r="O67" i="3"/>
  <c r="N67" i="3"/>
  <c r="J68" i="3"/>
  <c r="O68" i="3"/>
  <c r="N68" i="3"/>
  <c r="J69" i="3"/>
  <c r="O69" i="3"/>
  <c r="N69" i="3"/>
  <c r="J70" i="3"/>
  <c r="J104" i="3"/>
  <c r="J87" i="3"/>
  <c r="J78" i="3"/>
  <c r="J74" i="3"/>
  <c r="O70" i="3"/>
  <c r="N70" i="3"/>
  <c r="J71" i="3"/>
  <c r="O71" i="3"/>
  <c r="N71" i="3"/>
  <c r="J72" i="3"/>
  <c r="O72" i="3"/>
  <c r="N72" i="3"/>
  <c r="J73" i="3"/>
  <c r="O73" i="3"/>
  <c r="N73" i="3"/>
  <c r="O74" i="3"/>
  <c r="N74" i="3"/>
  <c r="J75" i="3"/>
  <c r="O75" i="3"/>
  <c r="N75" i="3"/>
  <c r="J76" i="3"/>
  <c r="O76" i="3"/>
  <c r="N76" i="3"/>
  <c r="J77" i="3"/>
  <c r="O77" i="3"/>
  <c r="N77" i="3"/>
  <c r="O78" i="3"/>
  <c r="N78" i="3"/>
  <c r="J79" i="3"/>
  <c r="O79" i="3"/>
  <c r="N79" i="3"/>
  <c r="J80" i="3"/>
  <c r="O80" i="3"/>
  <c r="N80" i="3"/>
  <c r="J81" i="3"/>
  <c r="O81" i="3"/>
  <c r="N81" i="3"/>
  <c r="J82" i="3"/>
  <c r="O82" i="3"/>
  <c r="N82" i="3"/>
  <c r="J83" i="3"/>
  <c r="O83" i="3"/>
  <c r="N83" i="3"/>
  <c r="J84" i="3"/>
  <c r="O84" i="3"/>
  <c r="N84" i="3"/>
  <c r="J85" i="3"/>
  <c r="O85" i="3"/>
  <c r="N85" i="3"/>
  <c r="J86" i="3"/>
  <c r="O86" i="3"/>
  <c r="N86" i="3"/>
  <c r="O87" i="3"/>
  <c r="N87" i="3"/>
  <c r="J88" i="3"/>
  <c r="O88" i="3"/>
  <c r="N88" i="3"/>
  <c r="J89" i="3"/>
  <c r="O89" i="3"/>
  <c r="N89" i="3"/>
  <c r="J90" i="3"/>
  <c r="O90" i="3"/>
  <c r="N90" i="3"/>
  <c r="J91" i="3"/>
  <c r="O91" i="3"/>
  <c r="N91" i="3"/>
  <c r="J92" i="3"/>
  <c r="O92" i="3"/>
  <c r="N92" i="3"/>
  <c r="J93" i="3"/>
  <c r="O93" i="3"/>
  <c r="N93" i="3"/>
  <c r="J94" i="3"/>
  <c r="O94" i="3"/>
  <c r="N94" i="3"/>
  <c r="J95" i="3"/>
  <c r="O95" i="3"/>
  <c r="N95" i="3"/>
  <c r="J96" i="3"/>
  <c r="O96" i="3"/>
  <c r="N96" i="3"/>
  <c r="J97" i="3"/>
  <c r="O97" i="3"/>
  <c r="N97" i="3"/>
  <c r="J98" i="3"/>
  <c r="O98" i="3"/>
  <c r="N98" i="3"/>
  <c r="J99" i="3"/>
  <c r="O99" i="3"/>
  <c r="N99" i="3"/>
  <c r="J100" i="3"/>
  <c r="O100" i="3"/>
  <c r="N100" i="3"/>
  <c r="J101" i="3"/>
  <c r="O101" i="3"/>
  <c r="N101" i="3"/>
  <c r="J102" i="3"/>
  <c r="O102" i="3"/>
  <c r="N102" i="3"/>
  <c r="J103" i="3"/>
  <c r="O103" i="3"/>
  <c r="N103" i="3"/>
  <c r="O104" i="3"/>
  <c r="N104" i="3"/>
  <c r="J105" i="3"/>
  <c r="O105" i="3"/>
  <c r="N105" i="3"/>
  <c r="J106" i="3"/>
  <c r="O106" i="3"/>
  <c r="N106" i="3"/>
  <c r="J107" i="3"/>
  <c r="O107" i="3"/>
  <c r="N107" i="3"/>
  <c r="J108" i="3"/>
  <c r="O108" i="3"/>
  <c r="N108" i="3"/>
  <c r="J109" i="3"/>
  <c r="O109" i="3"/>
  <c r="N109" i="3"/>
  <c r="J110" i="3"/>
  <c r="O110" i="3"/>
  <c r="N110" i="3"/>
  <c r="J111" i="3"/>
  <c r="O111" i="3"/>
  <c r="N111" i="3"/>
  <c r="J112" i="3"/>
  <c r="O112" i="3"/>
  <c r="N112" i="3"/>
  <c r="J113" i="3"/>
  <c r="O113" i="3"/>
  <c r="N113" i="3"/>
  <c r="J114" i="3"/>
  <c r="O114" i="3"/>
  <c r="N114" i="3"/>
  <c r="J115" i="3"/>
  <c r="O115" i="3"/>
  <c r="N115" i="3"/>
  <c r="J116" i="3"/>
  <c r="O116" i="3"/>
  <c r="N116" i="3"/>
  <c r="J117" i="3"/>
  <c r="O117" i="3"/>
  <c r="N117" i="3"/>
  <c r="J118" i="3"/>
  <c r="O118" i="3"/>
  <c r="N118" i="3"/>
  <c r="J119" i="3"/>
  <c r="O119" i="3"/>
  <c r="N119" i="3"/>
  <c r="J120" i="3"/>
  <c r="O120" i="3"/>
  <c r="N120" i="3"/>
  <c r="J121" i="3"/>
  <c r="O121" i="3"/>
  <c r="N121" i="3"/>
  <c r="J122" i="3"/>
  <c r="O122" i="3"/>
  <c r="N122" i="3"/>
  <c r="J123" i="3"/>
  <c r="O123" i="3"/>
  <c r="N123" i="3"/>
  <c r="J124" i="3"/>
  <c r="O124" i="3"/>
  <c r="N124" i="3"/>
  <c r="J125" i="3"/>
  <c r="O125" i="3"/>
  <c r="N125" i="3"/>
  <c r="J126" i="3"/>
  <c r="O126" i="3"/>
  <c r="N126" i="3"/>
  <c r="J127" i="3"/>
  <c r="O127" i="3"/>
  <c r="N127" i="3"/>
  <c r="J128" i="3"/>
  <c r="O128" i="3"/>
  <c r="N128" i="3"/>
  <c r="J129" i="3"/>
  <c r="O129" i="3"/>
  <c r="N129" i="3"/>
  <c r="J130" i="3"/>
  <c r="O130" i="3"/>
  <c r="N130" i="3"/>
  <c r="J131" i="3"/>
  <c r="O131" i="3"/>
  <c r="N131" i="3"/>
  <c r="J132" i="3"/>
  <c r="O132" i="3"/>
  <c r="N132" i="3"/>
  <c r="J133" i="3"/>
  <c r="O133" i="3"/>
  <c r="N133" i="3"/>
  <c r="J134" i="3"/>
  <c r="O134" i="3"/>
  <c r="N134" i="3"/>
  <c r="J135" i="3"/>
  <c r="O135" i="3"/>
  <c r="N135" i="3"/>
  <c r="J136" i="3"/>
  <c r="O136" i="3"/>
  <c r="N136" i="3"/>
  <c r="J137" i="3"/>
  <c r="O137" i="3"/>
  <c r="N137" i="3"/>
  <c r="J138" i="3"/>
  <c r="O138" i="3"/>
  <c r="N138" i="3"/>
  <c r="D15" i="1"/>
  <c r="D18" i="1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D17" i="1"/>
  <c r="D16" i="1"/>
  <c r="D30" i="1"/>
  <c r="D29" i="1"/>
  <c r="D31" i="1"/>
  <c r="D34" i="1" a="1"/>
  <c r="D34" i="1"/>
  <c r="D35" i="1" a="1"/>
  <c r="D35" i="1"/>
  <c r="D36" i="1" a="1"/>
  <c r="D36" i="1"/>
  <c r="D37" i="1" a="1"/>
  <c r="D37" i="1"/>
  <c r="D38" i="1" a="1"/>
  <c r="D38" i="1"/>
  <c r="D39" i="1" a="1"/>
  <c r="D39" i="1"/>
  <c r="D40" i="1" a="1"/>
  <c r="D40" i="1"/>
  <c r="D41" i="1" a="1"/>
  <c r="D41" i="1"/>
  <c r="D42" i="1" a="1"/>
  <c r="D42" i="1"/>
  <c r="D10" i="1"/>
  <c r="D9" i="1"/>
  <c r="D8" i="1"/>
  <c r="B6" i="2"/>
  <c r="G5" i="2"/>
  <c r="C6" i="2"/>
  <c r="D6" i="2"/>
  <c r="E6" i="2"/>
  <c r="G6" i="2"/>
  <c r="C7" i="2"/>
  <c r="B7" i="2"/>
  <c r="D7" i="2"/>
  <c r="E7" i="2"/>
  <c r="G7" i="2"/>
  <c r="B8" i="2"/>
  <c r="C8" i="2"/>
  <c r="D8" i="2"/>
  <c r="E8" i="2"/>
  <c r="G8" i="2"/>
  <c r="B9" i="2"/>
  <c r="C9" i="2"/>
  <c r="D9" i="2"/>
  <c r="E9" i="2"/>
  <c r="G9" i="2"/>
  <c r="B10" i="2"/>
  <c r="C10" i="2"/>
  <c r="D10" i="2"/>
  <c r="E10" i="2"/>
  <c r="G10" i="2"/>
  <c r="C11" i="2"/>
  <c r="B11" i="2"/>
  <c r="D11" i="2"/>
  <c r="E11" i="2"/>
  <c r="G11" i="2"/>
  <c r="C12" i="2"/>
  <c r="B12" i="2"/>
  <c r="D12" i="2"/>
  <c r="E12" i="2"/>
  <c r="G12" i="2"/>
  <c r="C13" i="2"/>
  <c r="B13" i="2"/>
  <c r="D13" i="2"/>
  <c r="E13" i="2"/>
  <c r="G13" i="2"/>
  <c r="C14" i="2"/>
  <c r="B14" i="2"/>
  <c r="D14" i="2"/>
  <c r="E14" i="2"/>
  <c r="G14" i="2"/>
  <c r="B15" i="2"/>
  <c r="C15" i="2"/>
  <c r="D15" i="2"/>
  <c r="E15" i="2"/>
  <c r="C16" i="2"/>
  <c r="B16" i="2"/>
  <c r="D16" i="2"/>
  <c r="E16" i="2"/>
  <c r="G16" i="2"/>
  <c r="G15" i="2"/>
  <c r="B17" i="2"/>
  <c r="C17" i="2"/>
  <c r="D17" i="2"/>
  <c r="E17" i="2"/>
  <c r="G17" i="2"/>
  <c r="C18" i="2"/>
  <c r="B18" i="2"/>
  <c r="D18" i="2"/>
  <c r="E18" i="2"/>
  <c r="G18" i="2"/>
  <c r="B19" i="2"/>
  <c r="C19" i="2"/>
  <c r="D19" i="2"/>
  <c r="E19" i="2"/>
  <c r="G19" i="2"/>
  <c r="C20" i="2"/>
  <c r="B20" i="2"/>
  <c r="D20" i="2"/>
  <c r="E20" i="2"/>
  <c r="G20" i="2"/>
  <c r="C21" i="2"/>
  <c r="B21" i="2"/>
  <c r="D21" i="2"/>
  <c r="E21" i="2"/>
  <c r="G21" i="2"/>
  <c r="C22" i="2"/>
  <c r="B22" i="2"/>
  <c r="D22" i="2"/>
  <c r="E22" i="2"/>
  <c r="G22" i="2"/>
  <c r="C23" i="2"/>
  <c r="B23" i="2"/>
  <c r="D23" i="2"/>
  <c r="E23" i="2"/>
  <c r="G23" i="2"/>
  <c r="C24" i="2"/>
  <c r="B24" i="2"/>
  <c r="D24" i="2"/>
  <c r="E24" i="2"/>
  <c r="G24" i="2"/>
  <c r="C25" i="2"/>
  <c r="B25" i="2"/>
  <c r="D25" i="2"/>
  <c r="E25" i="2"/>
  <c r="G25" i="2"/>
  <c r="B26" i="2"/>
  <c r="C26" i="2"/>
  <c r="D26" i="2"/>
  <c r="E26" i="2"/>
  <c r="C27" i="2"/>
  <c r="G26" i="2"/>
  <c r="B27" i="2"/>
  <c r="D27" i="2"/>
  <c r="E27" i="2"/>
  <c r="G27" i="2"/>
  <c r="C28" i="2"/>
  <c r="B28" i="2"/>
  <c r="D28" i="2"/>
  <c r="E28" i="2"/>
  <c r="G28" i="2"/>
  <c r="C29" i="2"/>
  <c r="B29" i="2"/>
  <c r="D29" i="2"/>
  <c r="E29" i="2"/>
  <c r="G29" i="2"/>
  <c r="C30" i="2"/>
  <c r="B30" i="2"/>
  <c r="D30" i="2"/>
  <c r="E30" i="2"/>
  <c r="G30" i="2"/>
  <c r="C31" i="2"/>
  <c r="B31" i="2"/>
  <c r="D31" i="2"/>
  <c r="E31" i="2"/>
  <c r="G31" i="2"/>
  <c r="C32" i="2"/>
  <c r="B32" i="2"/>
  <c r="D32" i="2"/>
  <c r="E32" i="2"/>
  <c r="G32" i="2"/>
  <c r="C33" i="2"/>
  <c r="B33" i="2"/>
  <c r="D33" i="2"/>
  <c r="E33" i="2"/>
  <c r="G33" i="2"/>
  <c r="C34" i="2"/>
  <c r="B34" i="2"/>
  <c r="D34" i="2"/>
  <c r="E34" i="2"/>
  <c r="G34" i="2"/>
  <c r="B35" i="2"/>
  <c r="C35" i="2"/>
  <c r="D35" i="2"/>
  <c r="E35" i="2"/>
  <c r="G35" i="2"/>
  <c r="C36" i="2"/>
  <c r="B36" i="2"/>
  <c r="D36" i="2"/>
  <c r="E36" i="2"/>
  <c r="G36" i="2"/>
  <c r="C37" i="2"/>
  <c r="B37" i="2"/>
  <c r="D37" i="2"/>
  <c r="E37" i="2"/>
  <c r="G37" i="2"/>
  <c r="C38" i="2"/>
  <c r="B38" i="2"/>
  <c r="D38" i="2"/>
  <c r="E38" i="2"/>
  <c r="G38" i="2"/>
  <c r="C39" i="2"/>
  <c r="B39" i="2"/>
  <c r="D39" i="2"/>
  <c r="E39" i="2"/>
  <c r="G39" i="2"/>
  <c r="C40" i="2"/>
  <c r="B40" i="2"/>
  <c r="D40" i="2"/>
  <c r="E40" i="2"/>
  <c r="G40" i="2"/>
  <c r="C41" i="2"/>
  <c r="B41" i="2"/>
  <c r="D41" i="2"/>
  <c r="E41" i="2"/>
  <c r="G41" i="2"/>
  <c r="C42" i="2"/>
  <c r="B42" i="2"/>
  <c r="D42" i="2"/>
  <c r="E42" i="2"/>
  <c r="G42" i="2"/>
  <c r="C43" i="2"/>
  <c r="B43" i="2"/>
  <c r="D43" i="2"/>
  <c r="E43" i="2"/>
  <c r="C44" i="2"/>
  <c r="G43" i="2"/>
  <c r="B44" i="2"/>
  <c r="D44" i="2"/>
  <c r="E44" i="2"/>
  <c r="G44" i="2"/>
  <c r="B45" i="2"/>
  <c r="C45" i="2"/>
  <c r="D45" i="2"/>
  <c r="E45" i="2"/>
  <c r="G45" i="2"/>
  <c r="D23" i="1"/>
  <c r="F22" i="1"/>
  <c r="D21" i="1"/>
</calcChain>
</file>

<file path=xl/sharedStrings.xml><?xml version="1.0" encoding="utf-8"?>
<sst xmlns="http://schemas.openxmlformats.org/spreadsheetml/2006/main" count="267" uniqueCount="47">
  <si>
    <t>Débit mini
m3/h</t>
  </si>
  <si>
    <t>Débit maxi
m3/h</t>
  </si>
  <si>
    <t>Vitesse
m/s</t>
  </si>
  <si>
    <t>Section m²</t>
  </si>
  <si>
    <t>&lt; X &lt;=</t>
  </si>
  <si>
    <t>Débit d'entrée</t>
  </si>
  <si>
    <t>Diamètre</t>
  </si>
  <si>
    <t>Diamètre
mm</t>
  </si>
  <si>
    <t>Vitesse</t>
  </si>
  <si>
    <t>mm</t>
  </si>
  <si>
    <t>m/s</t>
  </si>
  <si>
    <t>Section</t>
  </si>
  <si>
    <t>m²</t>
  </si>
  <si>
    <t>m3/h</t>
  </si>
  <si>
    <t>PdC</t>
  </si>
  <si>
    <t>PdC
mmCE/ml</t>
  </si>
  <si>
    <t>mmCE/ml</t>
  </si>
  <si>
    <t>Hauteur</t>
  </si>
  <si>
    <t>Largeur</t>
  </si>
  <si>
    <t>LA</t>
  </si>
  <si>
    <t>LB</t>
  </si>
  <si>
    <t>Milieu L</t>
  </si>
  <si>
    <t>De à atteindre</t>
  </si>
  <si>
    <t>De calculé</t>
  </si>
  <si>
    <t>Ecart (%)</t>
  </si>
  <si>
    <t>Algorithme par dichotomie</t>
  </si>
  <si>
    <t>N° itération</t>
  </si>
  <si>
    <t>Section
m²</t>
  </si>
  <si>
    <t>Tableau des conduits circulaires</t>
  </si>
  <si>
    <t>Tableau des conduits rectangulaires</t>
  </si>
  <si>
    <t>Diamètre issu tableau</t>
  </si>
  <si>
    <t>Données issues du tableau des conduits rectangulaires</t>
  </si>
  <si>
    <t>Données issues du tableau des conduits circulaires</t>
  </si>
  <si>
    <t>Diam. équi.</t>
  </si>
  <si>
    <t>Recherche de l'équivalent rectangulaire  de la gaine circulaire sélectionnée</t>
  </si>
  <si>
    <t>1/ Conduit circulaire</t>
  </si>
  <si>
    <t>2/ Conduit Rectangulaire</t>
  </si>
  <si>
    <t>Clignotement</t>
  </si>
  <si>
    <t>Tableau des conduits oblongs</t>
  </si>
  <si>
    <t>Diamètre équi.
mm</t>
  </si>
  <si>
    <t>3/ Conduit Oblongs</t>
  </si>
  <si>
    <t>Données issues du tableau des conduits oblongs</t>
  </si>
  <si>
    <t>Diamètre équivalent</t>
  </si>
  <si>
    <t>L
mm</t>
  </si>
  <si>
    <t>H
mm</t>
  </si>
  <si>
    <t>Hauteurs</t>
  </si>
  <si>
    <t>Largeurs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</si>
</sst>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_-* #,##0.00\ _€_-;\-* #,##0.00\ _€_-;_-* &quot;-&quot;??\ _€_-;_-@_-"/>
    <numFmt numFmtId="165" formatCode="_-* #,##0.0\ _€_-;\-* #,##0.0\ _€_-;_-* &quot;-&quot;??\ _€_-;_-@_-"/>
    <numFmt numFmtId="166" formatCode="_-* #,##0\ _€_-;\-* #,##0\ _€_-;_-* &quot;-&quot;??\ _€_-;_-@_-"/>
    <numFmt numFmtId="167" formatCode="??0"/>
    <numFmt numFmtId="168" formatCode="??0.00"/>
    <numFmt numFmtId="169" formatCode="?,??0.00000"/>
    <numFmt numFmtId="170" formatCode="?0.00"/>
    <numFmt numFmtId="171" formatCode="?0.00\ &quot;%&quot;"/>
    <numFmt numFmtId="172" formatCode="_-* #,##0\ _€_-;\-* #,##0.000\ _€_-;_-* &quot;-&quot;??\ _€_-;_-@_-"/>
    <numFmt numFmtId="173" formatCode="?,??0.000"/>
    <numFmt numFmtId="174" formatCode="?,??0"/>
  </numFmts>
  <fonts count="10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20"/>
      <name val="Arial"/>
      <family val="2"/>
    </font>
    <font>
      <sz val="20"/>
      <name val="Arial"/>
      <family val="2"/>
    </font>
    <font>
      <i/>
      <sz val="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0">
    <xf numFmtId="0" fontId="0" fillId="0" borderId="0" xfId="0"/>
    <xf numFmtId="166" fontId="0" fillId="0" borderId="0" xfId="1" applyNumberFormat="1" applyFont="1"/>
    <xf numFmtId="166" fontId="0" fillId="0" borderId="0" xfId="1" applyNumberFormat="1" applyFont="1" applyFill="1" applyBorder="1"/>
    <xf numFmtId="166" fontId="2" fillId="0" borderId="1" xfId="1" applyNumberFormat="1" applyFont="1" applyBorder="1"/>
    <xf numFmtId="166" fontId="0" fillId="0" borderId="1" xfId="1" applyNumberFormat="1" applyFont="1" applyFill="1" applyBorder="1"/>
    <xf numFmtId="167" fontId="0" fillId="0" borderId="0" xfId="0" applyNumberFormat="1"/>
    <xf numFmtId="168" fontId="0" fillId="0" borderId="0" xfId="0" applyNumberFormat="1"/>
    <xf numFmtId="168" fontId="0" fillId="0" borderId="0" xfId="0" applyNumberFormat="1" applyAlignment="1">
      <alignment horizontal="center"/>
    </xf>
    <xf numFmtId="169" fontId="0" fillId="0" borderId="0" xfId="0" applyNumberFormat="1"/>
    <xf numFmtId="171" fontId="0" fillId="0" borderId="0" xfId="0" applyNumberFormat="1"/>
    <xf numFmtId="169" fontId="5" fillId="0" borderId="0" xfId="0" applyNumberFormat="1" applyFont="1" applyAlignment="1">
      <alignment horizontal="center"/>
    </xf>
    <xf numFmtId="169" fontId="0" fillId="0" borderId="1" xfId="0" applyNumberFormat="1" applyBorder="1" applyAlignment="1">
      <alignment horizontal="center"/>
    </xf>
    <xf numFmtId="168" fontId="0" fillId="0" borderId="1" xfId="0" applyNumberFormat="1" applyBorder="1" applyAlignment="1">
      <alignment horizontal="center"/>
    </xf>
    <xf numFmtId="171" fontId="0" fillId="0" borderId="1" xfId="0" applyNumberFormat="1" applyBorder="1"/>
    <xf numFmtId="169" fontId="0" fillId="2" borderId="1" xfId="0" applyNumberFormat="1" applyFill="1" applyBorder="1" applyAlignment="1">
      <alignment horizontal="center"/>
    </xf>
    <xf numFmtId="168" fontId="0" fillId="2" borderId="1" xfId="0" applyNumberFormat="1" applyFill="1" applyBorder="1" applyAlignment="1">
      <alignment horizontal="center"/>
    </xf>
    <xf numFmtId="171" fontId="0" fillId="2" borderId="1" xfId="0" applyNumberFormat="1" applyFill="1" applyBorder="1" applyAlignment="1">
      <alignment horizontal="center"/>
    </xf>
    <xf numFmtId="169" fontId="0" fillId="0" borderId="2" xfId="0" applyNumberFormat="1" applyBorder="1" applyAlignment="1">
      <alignment horizontal="center"/>
    </xf>
    <xf numFmtId="168" fontId="0" fillId="0" borderId="2" xfId="0" applyNumberFormat="1" applyBorder="1" applyAlignment="1">
      <alignment horizontal="center"/>
    </xf>
    <xf numFmtId="171" fontId="0" fillId="0" borderId="2" xfId="0" applyNumberFormat="1" applyBorder="1"/>
    <xf numFmtId="169" fontId="0" fillId="0" borderId="3" xfId="0" applyNumberFormat="1" applyBorder="1" applyAlignment="1">
      <alignment horizontal="center"/>
    </xf>
    <xf numFmtId="168" fontId="0" fillId="0" borderId="3" xfId="0" applyNumberFormat="1" applyBorder="1" applyAlignment="1">
      <alignment horizontal="center"/>
    </xf>
    <xf numFmtId="171" fontId="0" fillId="0" borderId="3" xfId="0" applyNumberFormat="1" applyBorder="1"/>
    <xf numFmtId="167" fontId="0" fillId="2" borderId="1" xfId="0" applyNumberFormat="1" applyFill="1" applyBorder="1" applyAlignment="1">
      <alignment horizontal="center"/>
    </xf>
    <xf numFmtId="167" fontId="0" fillId="0" borderId="1" xfId="0" applyNumberFormat="1" applyBorder="1" applyAlignment="1">
      <alignment horizontal="center"/>
    </xf>
    <xf numFmtId="167" fontId="0" fillId="0" borderId="2" xfId="0" applyNumberFormat="1" applyBorder="1" applyAlignment="1">
      <alignment horizontal="center"/>
    </xf>
    <xf numFmtId="167" fontId="0" fillId="0" borderId="3" xfId="0" applyNumberFormat="1" applyBorder="1" applyAlignment="1">
      <alignment horizontal="center"/>
    </xf>
    <xf numFmtId="166" fontId="0" fillId="0" borderId="0" xfId="1" applyNumberFormat="1" applyFont="1" applyBorder="1"/>
    <xf numFmtId="0" fontId="0" fillId="0" borderId="0" xfId="0" applyBorder="1"/>
    <xf numFmtId="166" fontId="3" fillId="0" borderId="4" xfId="1" applyNumberFormat="1" applyFont="1" applyBorder="1"/>
    <xf numFmtId="166" fontId="0" fillId="0" borderId="5" xfId="1" applyNumberFormat="1" applyFont="1" applyFill="1" applyBorder="1"/>
    <xf numFmtId="166" fontId="1" fillId="0" borderId="1" xfId="1" applyNumberFormat="1" applyFont="1" applyBorder="1"/>
    <xf numFmtId="166" fontId="1" fillId="0" borderId="0" xfId="1" applyNumberFormat="1" applyFont="1" applyFill="1" applyBorder="1" applyAlignment="1">
      <alignment horizontal="center"/>
    </xf>
    <xf numFmtId="166" fontId="1" fillId="0" borderId="5" xfId="1" applyNumberFormat="1" applyFont="1" applyBorder="1"/>
    <xf numFmtId="165" fontId="1" fillId="0" borderId="1" xfId="1" applyNumberFormat="1" applyFont="1" applyBorder="1"/>
    <xf numFmtId="164" fontId="1" fillId="0" borderId="1" xfId="0" applyNumberFormat="1" applyFont="1" applyBorder="1"/>
    <xf numFmtId="166" fontId="1" fillId="2" borderId="6" xfId="1" applyNumberFormat="1" applyFont="1" applyFill="1" applyBorder="1" applyAlignment="1">
      <alignment horizontal="center" vertical="top" wrapText="1"/>
    </xf>
    <xf numFmtId="166" fontId="6" fillId="0" borderId="5" xfId="1" applyNumberFormat="1" applyFont="1" applyFill="1" applyBorder="1"/>
    <xf numFmtId="166" fontId="0" fillId="0" borderId="0" xfId="0" applyNumberFormat="1"/>
    <xf numFmtId="166" fontId="3" fillId="0" borderId="7" xfId="1" applyNumberFormat="1" applyFont="1" applyBorder="1"/>
    <xf numFmtId="166" fontId="6" fillId="0" borderId="7" xfId="1" applyNumberFormat="1" applyFont="1" applyFill="1" applyBorder="1"/>
    <xf numFmtId="164" fontId="6" fillId="0" borderId="7" xfId="1" applyNumberFormat="1" applyFont="1" applyBorder="1"/>
    <xf numFmtId="166" fontId="0" fillId="0" borderId="8" xfId="1" applyNumberFormat="1" applyFont="1" applyFill="1" applyBorder="1"/>
    <xf numFmtId="166" fontId="3" fillId="0" borderId="0" xfId="1" applyNumberFormat="1" applyFont="1" applyBorder="1"/>
    <xf numFmtId="166" fontId="6" fillId="0" borderId="0" xfId="1" applyNumberFormat="1" applyFont="1" applyFill="1" applyBorder="1"/>
    <xf numFmtId="164" fontId="6" fillId="0" borderId="0" xfId="1" applyNumberFormat="1" applyFont="1" applyBorder="1"/>
    <xf numFmtId="166" fontId="1" fillId="2" borderId="1" xfId="1" applyNumberFormat="1" applyFill="1" applyBorder="1" applyAlignment="1">
      <alignment horizontal="center" vertical="top" wrapText="1"/>
    </xf>
    <xf numFmtId="166" fontId="1" fillId="0" borderId="0" xfId="1" applyNumberFormat="1" applyFill="1" applyBorder="1" applyAlignment="1">
      <alignment horizontal="center" vertical="top" wrapText="1"/>
    </xf>
    <xf numFmtId="166" fontId="1" fillId="2" borderId="5" xfId="1" applyNumberFormat="1" applyFont="1" applyFill="1" applyBorder="1" applyAlignment="1">
      <alignment horizontal="center" vertical="top" wrapText="1"/>
    </xf>
    <xf numFmtId="166" fontId="1" fillId="2" borderId="1" xfId="1" applyNumberFormat="1" applyFont="1" applyFill="1" applyBorder="1" applyAlignment="1">
      <alignment horizontal="center" vertical="top" wrapText="1"/>
    </xf>
    <xf numFmtId="166" fontId="1" fillId="0" borderId="0" xfId="1" applyNumberFormat="1"/>
    <xf numFmtId="166" fontId="1" fillId="0" borderId="0" xfId="1" applyNumberFormat="1" applyFill="1" applyBorder="1"/>
    <xf numFmtId="0" fontId="0" fillId="0" borderId="0" xfId="0" applyAlignment="1">
      <alignment horizontal="centerContinuous" vertical="center"/>
    </xf>
    <xf numFmtId="166" fontId="7" fillId="0" borderId="0" xfId="1" applyNumberFormat="1" applyFont="1" applyAlignment="1">
      <alignment horizontal="centerContinuous" vertical="center"/>
    </xf>
    <xf numFmtId="166" fontId="8" fillId="0" borderId="0" xfId="1" applyNumberFormat="1" applyFont="1" applyFill="1" applyBorder="1" applyAlignment="1">
      <alignment horizontal="centerContinuous" vertical="center"/>
    </xf>
    <xf numFmtId="166" fontId="8" fillId="0" borderId="0" xfId="1" applyNumberFormat="1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166" fontId="2" fillId="0" borderId="7" xfId="1" applyNumberFormat="1" applyFont="1" applyBorder="1"/>
    <xf numFmtId="166" fontId="0" fillId="0" borderId="7" xfId="1" applyNumberFormat="1" applyFont="1" applyFill="1" applyBorder="1"/>
    <xf numFmtId="166" fontId="2" fillId="0" borderId="7" xfId="1" applyNumberFormat="1" applyFont="1" applyFill="1" applyBorder="1"/>
    <xf numFmtId="166" fontId="2" fillId="0" borderId="8" xfId="1" applyNumberFormat="1" applyFont="1" applyFill="1" applyBorder="1"/>
    <xf numFmtId="166" fontId="3" fillId="0" borderId="8" xfId="1" applyNumberFormat="1" applyFont="1" applyBorder="1"/>
    <xf numFmtId="166" fontId="9" fillId="0" borderId="8" xfId="1" applyNumberFormat="1" applyFont="1" applyBorder="1"/>
    <xf numFmtId="166" fontId="2" fillId="0" borderId="0" xfId="1" applyNumberFormat="1" applyFont="1" applyBorder="1"/>
    <xf numFmtId="166" fontId="9" fillId="0" borderId="0" xfId="1" applyNumberFormat="1" applyFont="1" applyBorder="1"/>
    <xf numFmtId="166" fontId="2" fillId="0" borderId="0" xfId="1" applyNumberFormat="1" applyFont="1" applyFill="1" applyBorder="1"/>
    <xf numFmtId="0" fontId="4" fillId="3" borderId="9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0" fillId="0" borderId="0" xfId="0" applyFill="1"/>
    <xf numFmtId="166" fontId="0" fillId="0" borderId="0" xfId="1" applyNumberFormat="1" applyFont="1" applyFill="1"/>
    <xf numFmtId="166" fontId="0" fillId="0" borderId="0" xfId="0" applyNumberFormat="1" applyFill="1"/>
    <xf numFmtId="0" fontId="0" fillId="0" borderId="0" xfId="0" applyFill="1" applyBorder="1"/>
    <xf numFmtId="166" fontId="0" fillId="0" borderId="0" xfId="0" applyNumberFormat="1" applyFill="1" applyBorder="1"/>
    <xf numFmtId="173" fontId="0" fillId="0" borderId="0" xfId="1" applyNumberFormat="1" applyFont="1" applyFill="1"/>
    <xf numFmtId="172" fontId="0" fillId="0" borderId="0" xfId="1" applyNumberFormat="1" applyFont="1" applyFill="1"/>
    <xf numFmtId="167" fontId="4" fillId="0" borderId="4" xfId="1" applyNumberFormat="1" applyFont="1" applyFill="1" applyBorder="1"/>
    <xf numFmtId="166" fontId="3" fillId="0" borderId="5" xfId="1" applyNumberFormat="1" applyFont="1" applyBorder="1" applyAlignment="1">
      <alignment horizontal="left"/>
    </xf>
    <xf numFmtId="170" fontId="6" fillId="0" borderId="4" xfId="1" applyNumberFormat="1" applyFont="1" applyBorder="1" applyAlignment="1">
      <alignment horizontal="right"/>
    </xf>
    <xf numFmtId="166" fontId="3" fillId="0" borderId="5" xfId="1" applyNumberFormat="1" applyFont="1" applyBorder="1"/>
    <xf numFmtId="174" fontId="2" fillId="4" borderId="4" xfId="1" applyNumberFormat="1" applyFont="1" applyFill="1" applyBorder="1" applyProtection="1">
      <protection locked="0"/>
    </xf>
    <xf numFmtId="167" fontId="2" fillId="4" borderId="4" xfId="1" applyNumberFormat="1" applyFont="1" applyFill="1" applyBorder="1" applyAlignment="1" applyProtection="1">
      <alignment horizontal="right"/>
      <protection locked="0"/>
    </xf>
    <xf numFmtId="166" fontId="1" fillId="0" borderId="0" xfId="1" applyNumberFormat="1" applyFont="1" applyFill="1" applyBorder="1" applyAlignment="1">
      <alignment horizontal="center" vertical="top" wrapText="1"/>
    </xf>
    <xf numFmtId="166" fontId="1" fillId="0" borderId="0" xfId="1" applyNumberFormat="1" applyFont="1" applyBorder="1"/>
    <xf numFmtId="0" fontId="2" fillId="0" borderId="9" xfId="0" applyFont="1" applyFill="1" applyBorder="1" applyProtection="1">
      <protection locked="0"/>
    </xf>
    <xf numFmtId="167" fontId="3" fillId="0" borderId="4" xfId="1" applyNumberFormat="1" applyFont="1" applyFill="1" applyBorder="1" applyAlignment="1">
      <alignment horizontal="right"/>
    </xf>
    <xf numFmtId="0" fontId="2" fillId="3" borderId="4" xfId="1" applyNumberFormat="1" applyFont="1" applyFill="1" applyBorder="1" applyAlignment="1">
      <alignment horizontal="right"/>
    </xf>
    <xf numFmtId="166" fontId="4" fillId="3" borderId="4" xfId="1" applyNumberFormat="1" applyFont="1" applyFill="1" applyBorder="1"/>
    <xf numFmtId="166" fontId="2" fillId="3" borderId="4" xfId="1" applyNumberFormat="1" applyFont="1" applyFill="1" applyBorder="1"/>
    <xf numFmtId="166" fontId="1" fillId="0" borderId="0" xfId="1" applyNumberFormat="1" applyFont="1"/>
  </cellXfs>
  <cellStyles count="2">
    <cellStyle name="Milliers" xfId="1" builtinId="3"/>
    <cellStyle name="Normal" xfId="0" builtinId="0"/>
  </cellStyles>
  <dxfs count="4"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condense val="0"/>
        <extend val="0"/>
        <color indexed="9"/>
      </font>
      <fill>
        <patternFill>
          <bgColor indexed="34"/>
        </patternFill>
      </fill>
    </dxf>
    <dxf>
      <fill>
        <patternFill>
          <bgColor indexed="39"/>
        </patternFill>
      </fill>
    </dxf>
    <dxf>
      <fill>
        <patternFill>
          <bgColor indexed="3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B2:K122"/>
  <sheetViews>
    <sheetView showGridLines="0" tabSelected="1" workbookViewId="0"/>
  </sheetViews>
  <sheetFormatPr baseColWidth="10" defaultRowHeight="12.75" outlineLevelRow="1" x14ac:dyDescent="0.2"/>
  <cols>
    <col min="2" max="2" width="14" style="1" customWidth="1"/>
    <col min="3" max="3" width="11.140625" style="2" customWidth="1"/>
    <col min="4" max="4" width="14.7109375" style="1" customWidth="1"/>
    <col min="5" max="5" width="11.5703125" style="1" bestFit="1" customWidth="1"/>
    <col min="6" max="6" width="21.5703125" style="70" bestFit="1" customWidth="1"/>
    <col min="7" max="7" width="9.140625" style="69" customWidth="1"/>
    <col min="8" max="8" width="13.42578125" style="69" bestFit="1" customWidth="1"/>
    <col min="9" max="11" width="11.42578125" style="69" customWidth="1"/>
  </cols>
  <sheetData>
    <row r="2" spans="2:11" hidden="1" outlineLevel="1" x14ac:dyDescent="0.2">
      <c r="B2" s="66" t="s">
        <v>37</v>
      </c>
      <c r="C2" s="84" t="b">
        <v>1</v>
      </c>
      <c r="I2" s="71"/>
    </row>
    <row r="3" spans="2:11" collapsed="1" x14ac:dyDescent="0.2"/>
    <row r="4" spans="2:11" x14ac:dyDescent="0.2">
      <c r="B4" s="3" t="s">
        <v>5</v>
      </c>
      <c r="C4" s="4"/>
      <c r="D4" s="80">
        <v>2020</v>
      </c>
      <c r="E4" s="79" t="s">
        <v>13</v>
      </c>
      <c r="H4" s="67"/>
      <c r="I4" s="68"/>
    </row>
    <row r="5" spans="2:11" ht="35.25" customHeight="1" x14ac:dyDescent="0.2">
      <c r="B5" s="57" t="s">
        <v>35</v>
      </c>
      <c r="C5" s="58"/>
      <c r="D5" s="59"/>
      <c r="E5" s="39"/>
      <c r="F5" s="2"/>
      <c r="G5" s="72"/>
    </row>
    <row r="6" spans="2:11" s="28" customFormat="1" x14ac:dyDescent="0.2">
      <c r="B6" s="62" t="s">
        <v>32</v>
      </c>
      <c r="C6" s="42"/>
      <c r="D6" s="60"/>
      <c r="E6" s="61"/>
      <c r="F6" s="2"/>
      <c r="G6" s="72"/>
      <c r="H6" s="69"/>
      <c r="I6" s="69"/>
      <c r="J6" s="72"/>
      <c r="K6" s="72"/>
    </row>
    <row r="7" spans="2:11" x14ac:dyDescent="0.2">
      <c r="B7" s="29" t="s">
        <v>6</v>
      </c>
      <c r="C7" s="30"/>
      <c r="D7" s="76">
        <f>IF(D4&lt;=63000,IF(D4=0,"Entrer le débit",IF(VLOOKUP(D4,'Grille débits'!$B$3:$G$21,1,1)-D4=0,VLOOKUP(D4,'Grille débits'!$D$3:$G$21,2,1),VLOOKUP(D4,'Grille débits'!$B$3:$G$21,4,1))),"Gaine rectang.")</f>
        <v>400</v>
      </c>
      <c r="E7" s="77" t="s">
        <v>9</v>
      </c>
      <c r="I7" s="71"/>
    </row>
    <row r="8" spans="2:11" x14ac:dyDescent="0.2">
      <c r="B8" s="29" t="s">
        <v>8</v>
      </c>
      <c r="C8" s="37"/>
      <c r="D8" s="78">
        <f>IF(OR(D7="Gaine rectang.",D7="Entrer le débit"),"SO",D4/(3600*D9))</f>
        <v>4.4651699063463761</v>
      </c>
      <c r="E8" s="77" t="s">
        <v>10</v>
      </c>
      <c r="I8" s="71"/>
    </row>
    <row r="9" spans="2:11" x14ac:dyDescent="0.2">
      <c r="B9" s="29" t="s">
        <v>11</v>
      </c>
      <c r="C9" s="37"/>
      <c r="D9" s="78">
        <f>IF(OR(D7="Gaine rectang.",D7="Entrer le débit"),"SO",POWER(D7/1000,2)*3.1416/4)</f>
        <v>0.12566400000000003</v>
      </c>
      <c r="E9" s="79" t="s">
        <v>12</v>
      </c>
      <c r="I9" s="71"/>
    </row>
    <row r="10" spans="2:11" x14ac:dyDescent="0.2">
      <c r="B10" s="29" t="s">
        <v>14</v>
      </c>
      <c r="C10" s="37"/>
      <c r="D10" s="78">
        <f>IF(OR(D7="Gaine rectang.",D7="Entrer le débit"),"SO",LOOKUP(D7,'Grille débits'!E3:E21,'Grille débits'!H3:H21))</f>
        <v>7.0000000000000007E-2</v>
      </c>
      <c r="E10" s="79" t="s">
        <v>16</v>
      </c>
      <c r="I10" s="71"/>
    </row>
    <row r="11" spans="2:11" x14ac:dyDescent="0.2">
      <c r="B11" s="39"/>
      <c r="C11" s="40"/>
      <c r="D11" s="41"/>
      <c r="E11" s="39"/>
      <c r="I11" s="71"/>
    </row>
    <row r="12" spans="2:11" x14ac:dyDescent="0.2">
      <c r="B12" s="43"/>
      <c r="C12" s="44"/>
      <c r="D12" s="45"/>
      <c r="E12" s="43"/>
      <c r="I12" s="71"/>
    </row>
    <row r="13" spans="2:11" x14ac:dyDescent="0.2">
      <c r="B13" s="63" t="s">
        <v>36</v>
      </c>
      <c r="D13" s="27"/>
      <c r="E13" s="27"/>
      <c r="F13" s="2"/>
      <c r="G13" s="72"/>
      <c r="H13" s="72"/>
      <c r="I13" s="71"/>
    </row>
    <row r="14" spans="2:11" s="28" customFormat="1" x14ac:dyDescent="0.2">
      <c r="B14" s="62" t="s">
        <v>31</v>
      </c>
      <c r="C14" s="42"/>
      <c r="D14" s="60"/>
      <c r="E14" s="61"/>
      <c r="F14" s="2"/>
      <c r="G14" s="72"/>
      <c r="H14" s="72"/>
      <c r="I14" s="73"/>
      <c r="J14" s="72"/>
      <c r="K14" s="72"/>
    </row>
    <row r="15" spans="2:11" x14ac:dyDescent="0.2">
      <c r="B15" s="29" t="s">
        <v>30</v>
      </c>
      <c r="C15" s="30"/>
      <c r="D15" s="76">
        <f>IF(D4=0,"Entrer le débit",IF(VLOOKUP(D4,'Grille débits'!$J$3:$O$138,1,1)-D4=0,VLOOKUP(D4,'Grille débits'!$L$3:$O$138,2,1),VLOOKUP(D4,'Grille débits'!$J$3:$O$138,4,1)))</f>
        <v>385</v>
      </c>
      <c r="E15" s="77" t="s">
        <v>9</v>
      </c>
      <c r="I15" s="71"/>
    </row>
    <row r="16" spans="2:11" x14ac:dyDescent="0.2">
      <c r="B16" s="29" t="s">
        <v>8</v>
      </c>
      <c r="C16" s="37"/>
      <c r="D16" s="78">
        <f>IF(D4=0,"SO",D4/(3600*D17))</f>
        <v>4.819883184452153</v>
      </c>
      <c r="E16" s="77" t="s">
        <v>10</v>
      </c>
      <c r="I16" s="71"/>
    </row>
    <row r="17" spans="2:11" s="28" customFormat="1" x14ac:dyDescent="0.2">
      <c r="B17" s="29" t="s">
        <v>11</v>
      </c>
      <c r="C17" s="37"/>
      <c r="D17" s="78">
        <f>IF(D4=0,"SO",POWER(D15/1000,2)*3.1416/4)</f>
        <v>0.11641591499999999</v>
      </c>
      <c r="E17" s="79" t="s">
        <v>12</v>
      </c>
      <c r="F17" s="70"/>
      <c r="G17" s="69"/>
      <c r="H17" s="69"/>
      <c r="I17" s="71"/>
      <c r="J17" s="72"/>
      <c r="K17" s="72"/>
    </row>
    <row r="18" spans="2:11" s="28" customFormat="1" x14ac:dyDescent="0.2">
      <c r="B18" s="29" t="s">
        <v>14</v>
      </c>
      <c r="C18" s="37"/>
      <c r="D18" s="78">
        <f>IF(D15="Entrer le débit","SO",LOOKUP(D15,'Grille débits'!M3:M138,'Grille débits'!P3:P138))</f>
        <v>0.08</v>
      </c>
      <c r="E18" s="79" t="s">
        <v>16</v>
      </c>
      <c r="F18" s="70"/>
      <c r="G18" s="69"/>
      <c r="H18" s="69"/>
      <c r="I18" s="71"/>
      <c r="J18" s="72"/>
      <c r="K18" s="72"/>
    </row>
    <row r="19" spans="2:11" s="28" customFormat="1" x14ac:dyDescent="0.2">
      <c r="B19" s="64"/>
      <c r="C19" s="2"/>
      <c r="D19" s="65"/>
      <c r="E19" s="43"/>
      <c r="F19" s="2"/>
      <c r="G19" s="72"/>
      <c r="H19" s="72"/>
      <c r="I19" s="71"/>
      <c r="J19" s="72"/>
      <c r="K19" s="72"/>
    </row>
    <row r="20" spans="2:11" s="28" customFormat="1" x14ac:dyDescent="0.2">
      <c r="B20" s="62" t="s">
        <v>34</v>
      </c>
      <c r="C20" s="42"/>
      <c r="D20" s="60"/>
      <c r="E20" s="61"/>
      <c r="F20" s="2"/>
      <c r="G20" s="72"/>
      <c r="H20" s="72"/>
      <c r="I20" s="71"/>
      <c r="J20" s="72"/>
      <c r="K20" s="72"/>
    </row>
    <row r="21" spans="2:11" x14ac:dyDescent="0.2">
      <c r="B21" s="29" t="s">
        <v>33</v>
      </c>
      <c r="C21" s="30"/>
      <c r="D21" s="85" t="str">
        <f>IF(D4=0,"Entrer le débit",IF(Clign,clignote($D$22/$D$23&lt;0.3),"") &amp; IF($D$22/$D$23&lt;0.3,"Augmenter H",ROUNDUP(1.3*POWER($D$22*$D$23,0.625)/POWER($D$22+$D$23,0.25),0)))</f>
        <v>385</v>
      </c>
      <c r="E21" s="79" t="s">
        <v>9</v>
      </c>
      <c r="H21" s="72"/>
      <c r="I21" s="71"/>
    </row>
    <row r="22" spans="2:11" x14ac:dyDescent="0.2">
      <c r="B22" s="29" t="s">
        <v>17</v>
      </c>
      <c r="C22" s="30"/>
      <c r="D22" s="81">
        <v>250</v>
      </c>
      <c r="E22" s="79" t="s">
        <v>9</v>
      </c>
      <c r="F22" s="70" t="str">
        <f>IF(D4=0,0,IF(Clign,clignote(D22&gt;D23),"") &amp; IF(D22&gt;D23,"Nota : Respecter H &lt; L","Nota : -"))</f>
        <v>Nota : -</v>
      </c>
      <c r="H22" s="72"/>
      <c r="I22" s="71"/>
    </row>
    <row r="23" spans="2:11" x14ac:dyDescent="0.2">
      <c r="B23" s="29" t="s">
        <v>18</v>
      </c>
      <c r="C23" s="30"/>
      <c r="D23" s="86">
        <f>IF(D4=0,"SO",IF($D$4&lt;=95000,ROUND(AVERAGE(Algorithme!$B$45:$C$45)/10,0)*10,"Hors Abaque"))</f>
        <v>510</v>
      </c>
      <c r="E23" s="79" t="s">
        <v>9</v>
      </c>
      <c r="H23" s="72"/>
      <c r="I23" s="71"/>
    </row>
    <row r="24" spans="2:11" x14ac:dyDescent="0.2">
      <c r="H24" s="72"/>
      <c r="I24" s="71"/>
    </row>
    <row r="25" spans="2:11" x14ac:dyDescent="0.2">
      <c r="B25" s="27"/>
      <c r="D25" s="27"/>
      <c r="E25" s="27"/>
      <c r="F25" s="74"/>
      <c r="H25" s="72"/>
      <c r="I25" s="71"/>
    </row>
    <row r="26" spans="2:11" x14ac:dyDescent="0.2">
      <c r="B26" s="63" t="s">
        <v>40</v>
      </c>
      <c r="D26" s="65"/>
      <c r="E26" s="43"/>
      <c r="F26" s="75"/>
      <c r="H26" s="72"/>
      <c r="I26" s="71"/>
    </row>
    <row r="27" spans="2:11" x14ac:dyDescent="0.2">
      <c r="B27" s="62" t="s">
        <v>41</v>
      </c>
      <c r="C27" s="42"/>
      <c r="D27" s="60"/>
      <c r="E27" s="61"/>
      <c r="H27" s="72"/>
      <c r="I27" s="71"/>
    </row>
    <row r="28" spans="2:11" x14ac:dyDescent="0.2">
      <c r="B28" s="29" t="s">
        <v>42</v>
      </c>
      <c r="C28" s="30"/>
      <c r="D28" s="85">
        <f>IF(D4&lt;=13250,IF(D4=0,"Entrer le débit",IF(VLOOKUP(D4,'Grille débits'!$R$3:$W$21,1,1)-D4=0,VLOOKUP(D4,'Grille débits'!$T$3:$W$21,2,1),VLOOKUP(D4,'Grille débits'!$R$3:$W$21,4,1))),"SO")</f>
        <v>425</v>
      </c>
      <c r="E28" s="77" t="s">
        <v>9</v>
      </c>
      <c r="I28" s="71"/>
    </row>
    <row r="29" spans="2:11" x14ac:dyDescent="0.2">
      <c r="B29" s="29" t="s">
        <v>8</v>
      </c>
      <c r="C29" s="37"/>
      <c r="D29" s="78">
        <f>IF(OR(D28="Gaine rectang.",D28="Entrer le débit",D28="so"),"SO",D4/(3600*D30))</f>
        <v>3.9553062146182447</v>
      </c>
      <c r="E29" s="77" t="s">
        <v>10</v>
      </c>
      <c r="I29" s="71"/>
    </row>
    <row r="30" spans="2:11" x14ac:dyDescent="0.2">
      <c r="B30" s="29" t="s">
        <v>11</v>
      </c>
      <c r="C30" s="37"/>
      <c r="D30" s="78">
        <f>IF(OR(D28="Gaine rectang.",D28="Entrer le débit",D28="so"),"SO",POWER(D28/1000,2)*3.1416/4)</f>
        <v>0.14186287499999997</v>
      </c>
      <c r="E30" s="79" t="s">
        <v>12</v>
      </c>
      <c r="I30" s="71"/>
    </row>
    <row r="31" spans="2:11" s="28" customFormat="1" x14ac:dyDescent="0.2">
      <c r="B31" s="29" t="s">
        <v>14</v>
      </c>
      <c r="C31" s="37"/>
      <c r="D31" s="78">
        <f>IF(OR(D28="Gaine rectang.",D28="Entrer le débit",D28="so"),"SO",LOOKUP(D28,'Grille débits'!U3:U21,'Grille débits'!X3:X21))</f>
        <v>0.08</v>
      </c>
      <c r="E31" s="79" t="s">
        <v>16</v>
      </c>
      <c r="F31" s="70"/>
      <c r="G31" s="69"/>
      <c r="H31" s="69"/>
      <c r="I31" s="71"/>
      <c r="J31" s="72"/>
      <c r="K31" s="72"/>
    </row>
    <row r="32" spans="2:11" x14ac:dyDescent="0.2">
      <c r="I32" s="71"/>
    </row>
    <row r="33" spans="2:9" x14ac:dyDescent="0.2">
      <c r="B33" s="29" t="s">
        <v>45</v>
      </c>
      <c r="C33" s="30"/>
      <c r="D33" s="29" t="s">
        <v>46</v>
      </c>
      <c r="E33" s="79"/>
      <c r="I33" s="71"/>
    </row>
    <row r="34" spans="2:9" x14ac:dyDescent="0.2">
      <c r="B34" s="88">
        <v>80</v>
      </c>
      <c r="C34" s="79" t="s">
        <v>9</v>
      </c>
      <c r="D34" s="87">
        <f t="array" ref="D34">SUM(('Grille débits'!$T$26:$T$50=Calcul!$D$28)*('Grille débits'!$S$26:$S$50=Calcul!B34)*('Grille débits'!$R$26:$R$50))</f>
        <v>0</v>
      </c>
      <c r="E34" s="79" t="s">
        <v>9</v>
      </c>
      <c r="I34" s="71"/>
    </row>
    <row r="35" spans="2:9" x14ac:dyDescent="0.2">
      <c r="B35" s="88">
        <v>100</v>
      </c>
      <c r="C35" s="79" t="s">
        <v>9</v>
      </c>
      <c r="D35" s="87">
        <f t="array" ref="D35">SUM(('Grille débits'!$T$26:$T$50=Calcul!$D$28)*('Grille débits'!$S$26:$S$50=Calcul!B35)*('Grille débits'!$R$26:$R$50))</f>
        <v>0</v>
      </c>
      <c r="E35" s="79" t="s">
        <v>9</v>
      </c>
      <c r="I35" s="71"/>
    </row>
    <row r="36" spans="2:9" x14ac:dyDescent="0.2">
      <c r="B36" s="88">
        <v>130</v>
      </c>
      <c r="C36" s="79" t="s">
        <v>9</v>
      </c>
      <c r="D36" s="87">
        <f t="array" ref="D36">SUM(('Grille débits'!$T$26:$T$50=Calcul!$D$28)*('Grille débits'!$S$26:$S$50=Calcul!B36)*('Grille débits'!$R$26:$R$50))</f>
        <v>0</v>
      </c>
      <c r="E36" s="79" t="s">
        <v>9</v>
      </c>
      <c r="I36" s="71"/>
    </row>
    <row r="37" spans="2:9" x14ac:dyDescent="0.2">
      <c r="B37" s="88">
        <v>165</v>
      </c>
      <c r="C37" s="79" t="s">
        <v>9</v>
      </c>
      <c r="D37" s="87">
        <f t="array" ref="D37">SUM(('Grille débits'!$T$26:$T$50=Calcul!$D$28)*('Grille débits'!$S$26:$S$50=Calcul!B37)*('Grille débits'!$R$26:$R$50))</f>
        <v>0</v>
      </c>
      <c r="E37" s="79" t="s">
        <v>9</v>
      </c>
      <c r="I37" s="71"/>
    </row>
    <row r="38" spans="2:9" x14ac:dyDescent="0.2">
      <c r="B38" s="88">
        <v>215</v>
      </c>
      <c r="C38" s="79" t="s">
        <v>9</v>
      </c>
      <c r="D38" s="87">
        <f t="array" ref="D38">SUM(('Grille débits'!$T$26:$T$50=Calcul!$D$28)*('Grille débits'!$S$26:$S$50=Calcul!B38)*('Grille débits'!$R$26:$R$50))</f>
        <v>0</v>
      </c>
      <c r="E38" s="79" t="s">
        <v>9</v>
      </c>
      <c r="I38" s="71"/>
    </row>
    <row r="39" spans="2:9" x14ac:dyDescent="0.2">
      <c r="B39" s="88">
        <v>265</v>
      </c>
      <c r="C39" s="79" t="s">
        <v>9</v>
      </c>
      <c r="D39" s="87">
        <f t="array" ref="D39">SUM(('Grille débits'!$T$26:$T$50=Calcul!$D$28)*('Grille débits'!$S$26:$S$50=Calcul!B39)*('Grille débits'!$R$26:$R$50))</f>
        <v>645</v>
      </c>
      <c r="E39" s="79" t="s">
        <v>9</v>
      </c>
      <c r="I39" s="71"/>
    </row>
    <row r="40" spans="2:9" x14ac:dyDescent="0.2">
      <c r="B40" s="88">
        <v>320</v>
      </c>
      <c r="C40" s="79" t="s">
        <v>9</v>
      </c>
      <c r="D40" s="87">
        <f t="array" ref="D40">SUM(('Grille débits'!$T$26:$T$50=Calcul!$D$28)*('Grille débits'!$S$26:$S$50=Calcul!B40)*('Grille débits'!$R$26:$R$50))</f>
        <v>0</v>
      </c>
      <c r="E40" s="79" t="s">
        <v>9</v>
      </c>
      <c r="I40" s="71"/>
    </row>
    <row r="41" spans="2:9" x14ac:dyDescent="0.2">
      <c r="B41" s="88">
        <v>415</v>
      </c>
      <c r="C41" s="79" t="s">
        <v>9</v>
      </c>
      <c r="D41" s="87">
        <f t="array" ref="D41">SUM(('Grille débits'!$T$26:$T$50=Calcul!$D$28)*('Grille débits'!$S$26:$S$50=Calcul!B41)*('Grille débits'!$R$26:$R$50))</f>
        <v>0</v>
      </c>
      <c r="E41" s="79" t="s">
        <v>9</v>
      </c>
      <c r="I41" s="71"/>
    </row>
    <row r="42" spans="2:9" x14ac:dyDescent="0.2">
      <c r="B42" s="88">
        <v>515</v>
      </c>
      <c r="C42" s="79" t="s">
        <v>9</v>
      </c>
      <c r="D42" s="87">
        <f t="array" ref="D42">SUM(('Grille débits'!$T$26:$T$50=Calcul!$D$28)*('Grille débits'!$S$26:$S$50=Calcul!B42)*('Grille débits'!$R$26:$R$50))</f>
        <v>0</v>
      </c>
      <c r="E42" s="79" t="s">
        <v>9</v>
      </c>
      <c r="I42" s="71"/>
    </row>
    <row r="43" spans="2:9" x14ac:dyDescent="0.2">
      <c r="I43" s="71"/>
    </row>
    <row r="44" spans="2:9" x14ac:dyDescent="0.2">
      <c r="I44" s="71"/>
    </row>
    <row r="45" spans="2:9" x14ac:dyDescent="0.2">
      <c r="I45" s="71"/>
    </row>
    <row r="46" spans="2:9" x14ac:dyDescent="0.2">
      <c r="I46" s="71"/>
    </row>
    <row r="47" spans="2:9" x14ac:dyDescent="0.2">
      <c r="I47" s="71"/>
    </row>
    <row r="48" spans="2:9" x14ac:dyDescent="0.2">
      <c r="I48" s="71"/>
    </row>
    <row r="49" spans="9:9" x14ac:dyDescent="0.2">
      <c r="I49" s="71"/>
    </row>
    <row r="50" spans="9:9" x14ac:dyDescent="0.2">
      <c r="I50" s="71"/>
    </row>
    <row r="51" spans="9:9" x14ac:dyDescent="0.2">
      <c r="I51" s="71"/>
    </row>
    <row r="52" spans="9:9" x14ac:dyDescent="0.2">
      <c r="I52" s="71"/>
    </row>
    <row r="53" spans="9:9" x14ac:dyDescent="0.2">
      <c r="I53" s="71"/>
    </row>
    <row r="54" spans="9:9" x14ac:dyDescent="0.2">
      <c r="I54" s="71"/>
    </row>
    <row r="55" spans="9:9" x14ac:dyDescent="0.2">
      <c r="I55" s="71"/>
    </row>
    <row r="56" spans="9:9" x14ac:dyDescent="0.2">
      <c r="I56" s="71"/>
    </row>
    <row r="57" spans="9:9" x14ac:dyDescent="0.2">
      <c r="I57" s="71"/>
    </row>
    <row r="58" spans="9:9" x14ac:dyDescent="0.2">
      <c r="I58" s="71"/>
    </row>
    <row r="59" spans="9:9" x14ac:dyDescent="0.2">
      <c r="I59" s="71"/>
    </row>
    <row r="60" spans="9:9" x14ac:dyDescent="0.2">
      <c r="I60" s="71"/>
    </row>
    <row r="61" spans="9:9" x14ac:dyDescent="0.2">
      <c r="I61" s="71"/>
    </row>
    <row r="62" spans="9:9" x14ac:dyDescent="0.2">
      <c r="I62" s="71"/>
    </row>
    <row r="63" spans="9:9" x14ac:dyDescent="0.2">
      <c r="I63" s="71"/>
    </row>
    <row r="64" spans="9:9" x14ac:dyDescent="0.2">
      <c r="I64" s="71"/>
    </row>
    <row r="65" spans="9:9" x14ac:dyDescent="0.2">
      <c r="I65" s="71"/>
    </row>
    <row r="66" spans="9:9" x14ac:dyDescent="0.2">
      <c r="I66" s="71"/>
    </row>
    <row r="67" spans="9:9" x14ac:dyDescent="0.2">
      <c r="I67" s="71"/>
    </row>
    <row r="68" spans="9:9" x14ac:dyDescent="0.2">
      <c r="I68" s="71"/>
    </row>
    <row r="69" spans="9:9" x14ac:dyDescent="0.2">
      <c r="I69" s="71"/>
    </row>
    <row r="70" spans="9:9" x14ac:dyDescent="0.2">
      <c r="I70" s="71"/>
    </row>
    <row r="71" spans="9:9" x14ac:dyDescent="0.2">
      <c r="I71" s="71"/>
    </row>
    <row r="72" spans="9:9" x14ac:dyDescent="0.2">
      <c r="I72" s="71"/>
    </row>
    <row r="73" spans="9:9" x14ac:dyDescent="0.2">
      <c r="I73" s="71"/>
    </row>
    <row r="74" spans="9:9" x14ac:dyDescent="0.2">
      <c r="I74" s="71"/>
    </row>
    <row r="75" spans="9:9" x14ac:dyDescent="0.2">
      <c r="I75" s="71"/>
    </row>
    <row r="76" spans="9:9" x14ac:dyDescent="0.2">
      <c r="I76" s="71"/>
    </row>
    <row r="77" spans="9:9" x14ac:dyDescent="0.2">
      <c r="I77" s="71"/>
    </row>
    <row r="78" spans="9:9" x14ac:dyDescent="0.2">
      <c r="I78" s="71"/>
    </row>
    <row r="79" spans="9:9" x14ac:dyDescent="0.2">
      <c r="I79" s="71"/>
    </row>
    <row r="80" spans="9:9" x14ac:dyDescent="0.2">
      <c r="I80" s="71"/>
    </row>
    <row r="81" spans="9:9" x14ac:dyDescent="0.2">
      <c r="I81" s="71"/>
    </row>
    <row r="82" spans="9:9" x14ac:dyDescent="0.2">
      <c r="I82" s="71"/>
    </row>
    <row r="83" spans="9:9" x14ac:dyDescent="0.2">
      <c r="I83" s="71"/>
    </row>
    <row r="84" spans="9:9" x14ac:dyDescent="0.2">
      <c r="I84" s="71"/>
    </row>
    <row r="85" spans="9:9" x14ac:dyDescent="0.2">
      <c r="I85" s="71"/>
    </row>
    <row r="86" spans="9:9" x14ac:dyDescent="0.2">
      <c r="I86" s="71"/>
    </row>
    <row r="87" spans="9:9" x14ac:dyDescent="0.2">
      <c r="I87" s="71"/>
    </row>
    <row r="88" spans="9:9" x14ac:dyDescent="0.2">
      <c r="I88" s="71"/>
    </row>
    <row r="89" spans="9:9" x14ac:dyDescent="0.2">
      <c r="I89" s="71"/>
    </row>
    <row r="90" spans="9:9" x14ac:dyDescent="0.2">
      <c r="I90" s="71"/>
    </row>
    <row r="91" spans="9:9" x14ac:dyDescent="0.2">
      <c r="I91" s="71"/>
    </row>
    <row r="92" spans="9:9" x14ac:dyDescent="0.2">
      <c r="I92" s="71"/>
    </row>
    <row r="93" spans="9:9" x14ac:dyDescent="0.2">
      <c r="I93" s="71"/>
    </row>
    <row r="94" spans="9:9" x14ac:dyDescent="0.2">
      <c r="I94" s="71"/>
    </row>
    <row r="95" spans="9:9" x14ac:dyDescent="0.2">
      <c r="I95" s="71"/>
    </row>
    <row r="96" spans="9:9" x14ac:dyDescent="0.2">
      <c r="I96" s="71"/>
    </row>
    <row r="97" spans="9:9" x14ac:dyDescent="0.2">
      <c r="I97" s="71"/>
    </row>
    <row r="98" spans="9:9" x14ac:dyDescent="0.2">
      <c r="I98" s="71"/>
    </row>
    <row r="99" spans="9:9" x14ac:dyDescent="0.2">
      <c r="I99" s="71"/>
    </row>
    <row r="100" spans="9:9" x14ac:dyDescent="0.2">
      <c r="I100" s="71"/>
    </row>
    <row r="101" spans="9:9" x14ac:dyDescent="0.2">
      <c r="I101" s="71"/>
    </row>
    <row r="102" spans="9:9" x14ac:dyDescent="0.2">
      <c r="I102" s="71"/>
    </row>
    <row r="103" spans="9:9" x14ac:dyDescent="0.2">
      <c r="I103" s="71"/>
    </row>
    <row r="104" spans="9:9" x14ac:dyDescent="0.2">
      <c r="I104" s="71"/>
    </row>
    <row r="105" spans="9:9" x14ac:dyDescent="0.2">
      <c r="I105" s="71"/>
    </row>
    <row r="106" spans="9:9" x14ac:dyDescent="0.2">
      <c r="I106" s="71"/>
    </row>
    <row r="107" spans="9:9" x14ac:dyDescent="0.2">
      <c r="I107" s="71"/>
    </row>
    <row r="108" spans="9:9" x14ac:dyDescent="0.2">
      <c r="I108" s="71"/>
    </row>
    <row r="109" spans="9:9" x14ac:dyDescent="0.2">
      <c r="I109" s="71"/>
    </row>
    <row r="110" spans="9:9" x14ac:dyDescent="0.2">
      <c r="I110" s="71"/>
    </row>
    <row r="111" spans="9:9" x14ac:dyDescent="0.2">
      <c r="I111" s="71"/>
    </row>
    <row r="112" spans="9:9" x14ac:dyDescent="0.2">
      <c r="I112" s="71"/>
    </row>
    <row r="113" spans="9:9" x14ac:dyDescent="0.2">
      <c r="I113" s="71"/>
    </row>
    <row r="114" spans="9:9" x14ac:dyDescent="0.2">
      <c r="I114" s="71"/>
    </row>
    <row r="115" spans="9:9" x14ac:dyDescent="0.2">
      <c r="I115" s="71"/>
    </row>
    <row r="116" spans="9:9" x14ac:dyDescent="0.2">
      <c r="I116" s="71"/>
    </row>
    <row r="117" spans="9:9" x14ac:dyDescent="0.2">
      <c r="I117" s="71"/>
    </row>
    <row r="118" spans="9:9" x14ac:dyDescent="0.2">
      <c r="I118" s="71"/>
    </row>
    <row r="119" spans="9:9" x14ac:dyDescent="0.2">
      <c r="I119" s="71"/>
    </row>
    <row r="120" spans="9:9" x14ac:dyDescent="0.2">
      <c r="I120" s="71"/>
    </row>
    <row r="122" spans="9:9" x14ac:dyDescent="0.2">
      <c r="I122" s="72"/>
    </row>
  </sheetData>
  <sheetProtection password="C4DF" sheet="1" objects="1" scenarios="1"/>
  <phoneticPr fontId="0" type="noConversion"/>
  <conditionalFormatting sqref="I4">
    <cfRule type="cellIs" dxfId="3" priority="1" stopIfTrue="1" operator="between">
      <formula>1</formula>
      <formula>2</formula>
    </cfRule>
    <cfRule type="cellIs" dxfId="2" priority="2" stopIfTrue="1" operator="between">
      <formula>1</formula>
      <formula>2</formula>
    </cfRule>
  </conditionalFormatting>
  <conditionalFormatting sqref="C2">
    <cfRule type="cellIs" dxfId="1" priority="3" stopIfTrue="1" operator="between">
      <formula>1</formula>
      <formula>2</formula>
    </cfRule>
    <cfRule type="cellIs" dxfId="0" priority="4" stopIfTrue="1" operator="between">
      <formula>1</formula>
      <formula>2</formula>
    </cfRule>
  </conditionalFormatting>
  <dataValidations disablePrompts="1" count="1">
    <dataValidation type="list" allowBlank="1" showInputMessage="1" showErrorMessage="1" sqref="I4 C2" xr:uid="{00000000-0002-0000-0000-000000000000}">
      <formula1>"VRAI,FAUX"</formula1>
    </dataValidation>
  </dataValidations>
  <pageMargins left="0.78740157499999996" right="0.78740157499999996" top="0.984251969" bottom="0.984251969" header="0.4921259845" footer="0.4921259845"/>
  <pageSetup paperSize="8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B1:X140"/>
  <sheetViews>
    <sheetView showGridLines="0" topLeftCell="K1" zoomScale="85" workbookViewId="0">
      <selection activeCell="O43" sqref="O43"/>
    </sheetView>
  </sheetViews>
  <sheetFormatPr baseColWidth="10" defaultRowHeight="12.75" outlineLevelRow="1" x14ac:dyDescent="0.2"/>
  <cols>
    <col min="1" max="1" width="2.5703125" customWidth="1"/>
    <col min="2" max="2" width="11.85546875" style="50" bestFit="1" customWidth="1"/>
    <col min="3" max="3" width="7.7109375" style="51" bestFit="1" customWidth="1"/>
    <col min="4" max="4" width="14.7109375" style="50" customWidth="1"/>
    <col min="5" max="6" width="11.5703125" style="50" bestFit="1" customWidth="1"/>
    <col min="7" max="7" width="9.140625" customWidth="1"/>
    <col min="8" max="8" width="10.5703125" customWidth="1"/>
    <col min="11" max="11" width="7.7109375" bestFit="1" customWidth="1"/>
  </cols>
  <sheetData>
    <row r="1" spans="2:24" ht="36" customHeight="1" x14ac:dyDescent="0.2">
      <c r="B1" s="53" t="s">
        <v>28</v>
      </c>
      <c r="C1" s="54"/>
      <c r="D1" s="55"/>
      <c r="E1" s="55"/>
      <c r="F1" s="55"/>
      <c r="G1" s="56"/>
      <c r="H1" s="56"/>
      <c r="J1" s="53" t="s">
        <v>29</v>
      </c>
      <c r="K1" s="52"/>
      <c r="L1" s="52"/>
      <c r="M1" s="52"/>
      <c r="N1" s="52"/>
      <c r="O1" s="52"/>
      <c r="P1" s="52"/>
      <c r="R1" s="53" t="s">
        <v>38</v>
      </c>
      <c r="S1" s="54"/>
      <c r="T1" s="55"/>
      <c r="U1" s="55"/>
      <c r="V1" s="55"/>
      <c r="W1" s="56"/>
      <c r="X1" s="56"/>
    </row>
    <row r="2" spans="2:24" ht="38.25" outlineLevel="1" x14ac:dyDescent="0.2">
      <c r="B2" s="46" t="s">
        <v>0</v>
      </c>
      <c r="C2" s="47"/>
      <c r="D2" s="46" t="s">
        <v>1</v>
      </c>
      <c r="E2" s="48" t="s">
        <v>7</v>
      </c>
      <c r="F2" s="46" t="s">
        <v>2</v>
      </c>
      <c r="G2" s="49" t="s">
        <v>3</v>
      </c>
      <c r="H2" s="36" t="s">
        <v>15</v>
      </c>
      <c r="J2" s="46" t="s">
        <v>0</v>
      </c>
      <c r="K2" s="47"/>
      <c r="L2" s="46" t="s">
        <v>1</v>
      </c>
      <c r="M2" s="48" t="s">
        <v>7</v>
      </c>
      <c r="N2" s="46" t="s">
        <v>2</v>
      </c>
      <c r="O2" s="49" t="s">
        <v>27</v>
      </c>
      <c r="P2" s="36" t="s">
        <v>15</v>
      </c>
      <c r="R2" s="46" t="s">
        <v>0</v>
      </c>
      <c r="S2" s="47"/>
      <c r="T2" s="46" t="s">
        <v>1</v>
      </c>
      <c r="U2" s="48" t="s">
        <v>39</v>
      </c>
      <c r="V2" s="46" t="s">
        <v>2</v>
      </c>
      <c r="W2" s="49" t="s">
        <v>3</v>
      </c>
      <c r="X2" s="36" t="s">
        <v>15</v>
      </c>
    </row>
    <row r="3" spans="2:24" outlineLevel="1" x14ac:dyDescent="0.2">
      <c r="B3" s="31">
        <v>0</v>
      </c>
      <c r="C3" s="32" t="s">
        <v>4</v>
      </c>
      <c r="D3" s="31">
        <v>120</v>
      </c>
      <c r="E3" s="33">
        <v>125</v>
      </c>
      <c r="F3" s="34">
        <f t="shared" ref="F3:F16" si="0">D3/(3600*G3)</f>
        <v>2.7162380103556574</v>
      </c>
      <c r="G3" s="35">
        <f t="shared" ref="G3:G16" si="1">POWER(E3/1000,2)*3.1416/4</f>
        <v>1.2271875E-2</v>
      </c>
      <c r="H3" s="35">
        <v>0.1</v>
      </c>
      <c r="I3" s="38"/>
      <c r="J3" s="31">
        <v>0</v>
      </c>
      <c r="K3" s="32" t="s">
        <v>4</v>
      </c>
      <c r="L3" s="31">
        <v>120</v>
      </c>
      <c r="M3" s="33">
        <v>125</v>
      </c>
      <c r="N3" s="34">
        <f t="shared" ref="N3:N34" si="2">L3/(3600*O3)</f>
        <v>2.7162380103556574</v>
      </c>
      <c r="O3" s="35">
        <f t="shared" ref="O3:O34" si="3">POWER(M3/1000,2)*3.1416/4</f>
        <v>1.2271875E-2</v>
      </c>
      <c r="P3" s="35">
        <v>0.1</v>
      </c>
      <c r="R3" s="31">
        <v>0</v>
      </c>
      <c r="S3" s="32" t="s">
        <v>4</v>
      </c>
      <c r="T3" s="31">
        <v>120</v>
      </c>
      <c r="U3" s="33">
        <v>160</v>
      </c>
      <c r="V3" s="34">
        <f t="shared" ref="V3:V21" si="4">T3/(3600*W3)</f>
        <v>1.6578601137424667</v>
      </c>
      <c r="W3" s="35">
        <f t="shared" ref="W3:W16" si="5">POWER(U3/1000,2)*3.1416/4</f>
        <v>2.0106240000000001E-2</v>
      </c>
      <c r="X3" s="35">
        <v>0.1</v>
      </c>
    </row>
    <row r="4" spans="2:24" outlineLevel="1" x14ac:dyDescent="0.2">
      <c r="B4" s="31">
        <f t="shared" ref="B4:B16" si="6">D3</f>
        <v>120</v>
      </c>
      <c r="C4" s="32" t="s">
        <v>4</v>
      </c>
      <c r="D4" s="31">
        <v>200</v>
      </c>
      <c r="E4" s="33">
        <v>160</v>
      </c>
      <c r="F4" s="34">
        <f t="shared" si="0"/>
        <v>2.7631001895707779</v>
      </c>
      <c r="G4" s="35">
        <f t="shared" si="1"/>
        <v>2.0106240000000001E-2</v>
      </c>
      <c r="H4" s="35">
        <v>0.1</v>
      </c>
      <c r="I4" s="38"/>
      <c r="J4" s="31">
        <f t="shared" ref="J4:J35" si="7">L3</f>
        <v>120</v>
      </c>
      <c r="K4" s="32" t="s">
        <v>4</v>
      </c>
      <c r="L4" s="31">
        <v>200</v>
      </c>
      <c r="M4" s="33">
        <v>150</v>
      </c>
      <c r="N4" s="34">
        <f t="shared" si="2"/>
        <v>3.1437939934671961</v>
      </c>
      <c r="O4" s="35">
        <f t="shared" si="3"/>
        <v>1.76715E-2</v>
      </c>
      <c r="P4" s="35">
        <v>0.1</v>
      </c>
      <c r="R4" s="31">
        <f t="shared" ref="R4:R16" si="8">T3</f>
        <v>120</v>
      </c>
      <c r="S4" s="32" t="s">
        <v>4</v>
      </c>
      <c r="T4" s="31">
        <v>200</v>
      </c>
      <c r="U4" s="33">
        <v>200</v>
      </c>
      <c r="V4" s="34">
        <f t="shared" si="4"/>
        <v>1.7683841213252973</v>
      </c>
      <c r="W4" s="35">
        <f t="shared" si="5"/>
        <v>3.1416000000000006E-2</v>
      </c>
      <c r="X4" s="35">
        <v>0.09</v>
      </c>
    </row>
    <row r="5" spans="2:24" outlineLevel="1" x14ac:dyDescent="0.2">
      <c r="B5" s="31">
        <f t="shared" si="6"/>
        <v>200</v>
      </c>
      <c r="C5" s="32" t="s">
        <v>4</v>
      </c>
      <c r="D5" s="31">
        <v>400</v>
      </c>
      <c r="E5" s="33">
        <v>200</v>
      </c>
      <c r="F5" s="34">
        <f t="shared" si="0"/>
        <v>3.5367682426505946</v>
      </c>
      <c r="G5" s="35">
        <f t="shared" si="1"/>
        <v>3.1416000000000006E-2</v>
      </c>
      <c r="H5" s="35">
        <v>0.09</v>
      </c>
      <c r="I5" s="38"/>
      <c r="J5" s="31">
        <f t="shared" si="7"/>
        <v>200</v>
      </c>
      <c r="K5" s="32" t="s">
        <v>4</v>
      </c>
      <c r="L5" s="31">
        <v>230</v>
      </c>
      <c r="M5" s="33">
        <v>160</v>
      </c>
      <c r="N5" s="34">
        <f t="shared" si="2"/>
        <v>3.1775652180063947</v>
      </c>
      <c r="O5" s="35">
        <f t="shared" si="3"/>
        <v>2.0106240000000001E-2</v>
      </c>
      <c r="P5" s="35">
        <v>0.1</v>
      </c>
      <c r="R5" s="31">
        <f t="shared" si="8"/>
        <v>200</v>
      </c>
      <c r="S5" s="32" t="s">
        <v>4</v>
      </c>
      <c r="T5" s="31">
        <v>500</v>
      </c>
      <c r="U5" s="33">
        <v>225</v>
      </c>
      <c r="V5" s="34">
        <f t="shared" si="4"/>
        <v>3.4931044371857736</v>
      </c>
      <c r="W5" s="35">
        <f t="shared" si="5"/>
        <v>3.9760875000000001E-2</v>
      </c>
      <c r="X5" s="35">
        <v>0.09</v>
      </c>
    </row>
    <row r="6" spans="2:24" outlineLevel="1" x14ac:dyDescent="0.2">
      <c r="B6" s="31">
        <f t="shared" si="6"/>
        <v>400</v>
      </c>
      <c r="C6" s="32" t="s">
        <v>4</v>
      </c>
      <c r="D6" s="31">
        <v>700</v>
      </c>
      <c r="E6" s="33">
        <v>250</v>
      </c>
      <c r="F6" s="34">
        <f t="shared" si="0"/>
        <v>3.9611804317686672</v>
      </c>
      <c r="G6" s="35">
        <f t="shared" si="1"/>
        <v>4.9087499999999999E-2</v>
      </c>
      <c r="H6" s="35">
        <v>0.08</v>
      </c>
      <c r="I6" s="38"/>
      <c r="J6" s="31">
        <f t="shared" si="7"/>
        <v>230</v>
      </c>
      <c r="K6" s="32" t="s">
        <v>4</v>
      </c>
      <c r="L6" s="31">
        <v>315</v>
      </c>
      <c r="M6" s="33">
        <v>180</v>
      </c>
      <c r="N6" s="34">
        <f t="shared" si="2"/>
        <v>3.438524680354746</v>
      </c>
      <c r="O6" s="35">
        <f t="shared" si="3"/>
        <v>2.5446959999999998E-2</v>
      </c>
      <c r="P6" s="35">
        <v>0.1</v>
      </c>
      <c r="R6" s="31">
        <f t="shared" si="8"/>
        <v>500</v>
      </c>
      <c r="S6" s="32" t="s">
        <v>4</v>
      </c>
      <c r="T6" s="31">
        <v>700</v>
      </c>
      <c r="U6" s="33">
        <v>250</v>
      </c>
      <c r="V6" s="34">
        <f t="shared" si="4"/>
        <v>3.9611804317686672</v>
      </c>
      <c r="W6" s="35">
        <f t="shared" si="5"/>
        <v>4.9087499999999999E-2</v>
      </c>
      <c r="X6" s="35">
        <v>0.09</v>
      </c>
    </row>
    <row r="7" spans="2:24" outlineLevel="1" x14ac:dyDescent="0.2">
      <c r="B7" s="31">
        <f t="shared" si="6"/>
        <v>700</v>
      </c>
      <c r="C7" s="32" t="s">
        <v>4</v>
      </c>
      <c r="D7" s="31">
        <v>1250</v>
      </c>
      <c r="E7" s="33">
        <v>315</v>
      </c>
      <c r="F7" s="34">
        <f t="shared" si="0"/>
        <v>4.4554903535532828</v>
      </c>
      <c r="G7" s="35">
        <f t="shared" si="1"/>
        <v>7.7931315000000001E-2</v>
      </c>
      <c r="H7" s="35">
        <v>0.08</v>
      </c>
      <c r="I7" s="38"/>
      <c r="J7" s="31">
        <f t="shared" si="7"/>
        <v>315</v>
      </c>
      <c r="K7" s="32" t="s">
        <v>4</v>
      </c>
      <c r="L7" s="31">
        <v>400</v>
      </c>
      <c r="M7" s="33">
        <v>200</v>
      </c>
      <c r="N7" s="34">
        <f t="shared" si="2"/>
        <v>3.5367682426505946</v>
      </c>
      <c r="O7" s="35">
        <f t="shared" si="3"/>
        <v>3.1416000000000006E-2</v>
      </c>
      <c r="P7" s="35">
        <v>0.09</v>
      </c>
      <c r="R7" s="31">
        <f t="shared" si="8"/>
        <v>700</v>
      </c>
      <c r="S7" s="32" t="s">
        <v>4</v>
      </c>
      <c r="T7" s="31">
        <v>950</v>
      </c>
      <c r="U7" s="33">
        <v>275</v>
      </c>
      <c r="V7" s="34">
        <f t="shared" si="4"/>
        <v>4.4428824205197559</v>
      </c>
      <c r="W7" s="35">
        <f t="shared" si="5"/>
        <v>5.9395875000000008E-2</v>
      </c>
      <c r="X7" s="35">
        <v>0.08</v>
      </c>
    </row>
    <row r="8" spans="2:24" outlineLevel="1" x14ac:dyDescent="0.2">
      <c r="B8" s="31">
        <f t="shared" si="6"/>
        <v>1250</v>
      </c>
      <c r="C8" s="32" t="s">
        <v>4</v>
      </c>
      <c r="D8" s="31">
        <v>1700</v>
      </c>
      <c r="E8" s="33">
        <v>355</v>
      </c>
      <c r="F8" s="34">
        <f t="shared" si="0"/>
        <v>4.7708835647736656</v>
      </c>
      <c r="G8" s="35">
        <f t="shared" si="1"/>
        <v>9.8980034999999994E-2</v>
      </c>
      <c r="H8" s="35">
        <v>0.08</v>
      </c>
      <c r="I8" s="38"/>
      <c r="J8" s="31">
        <f t="shared" si="7"/>
        <v>400</v>
      </c>
      <c r="K8" s="32" t="s">
        <v>4</v>
      </c>
      <c r="L8" s="31">
        <v>470</v>
      </c>
      <c r="M8" s="33">
        <v>215</v>
      </c>
      <c r="N8" s="34">
        <f t="shared" si="2"/>
        <v>3.5960650601314876</v>
      </c>
      <c r="O8" s="35">
        <f t="shared" si="3"/>
        <v>3.6305114999999999E-2</v>
      </c>
      <c r="P8" s="35">
        <v>0.09</v>
      </c>
      <c r="R8" s="31">
        <f t="shared" si="8"/>
        <v>950</v>
      </c>
      <c r="S8" s="32" t="s">
        <v>4</v>
      </c>
      <c r="T8" s="31">
        <v>1100</v>
      </c>
      <c r="U8" s="33">
        <v>300</v>
      </c>
      <c r="V8" s="34">
        <f t="shared" si="4"/>
        <v>4.3227167410173948</v>
      </c>
      <c r="W8" s="35">
        <f t="shared" si="5"/>
        <v>7.0685999999999999E-2</v>
      </c>
      <c r="X8" s="35">
        <v>0.08</v>
      </c>
    </row>
    <row r="9" spans="2:24" outlineLevel="1" x14ac:dyDescent="0.2">
      <c r="B9" s="31">
        <f t="shared" si="6"/>
        <v>1700</v>
      </c>
      <c r="C9" s="32" t="s">
        <v>4</v>
      </c>
      <c r="D9" s="31">
        <v>2300</v>
      </c>
      <c r="E9" s="33">
        <v>400</v>
      </c>
      <c r="F9" s="34">
        <f t="shared" si="0"/>
        <v>5.0841043488102295</v>
      </c>
      <c r="G9" s="35">
        <f t="shared" si="1"/>
        <v>0.12566400000000003</v>
      </c>
      <c r="H9" s="35">
        <v>7.0000000000000007E-2</v>
      </c>
      <c r="I9" s="38"/>
      <c r="J9" s="31">
        <f t="shared" si="7"/>
        <v>470</v>
      </c>
      <c r="K9" s="32" t="s">
        <v>4</v>
      </c>
      <c r="L9" s="31">
        <v>500</v>
      </c>
      <c r="M9" s="33">
        <v>225</v>
      </c>
      <c r="N9" s="34">
        <f t="shared" si="2"/>
        <v>3.4931044371857736</v>
      </c>
      <c r="O9" s="35">
        <f t="shared" si="3"/>
        <v>3.9760875000000001E-2</v>
      </c>
      <c r="P9" s="35">
        <v>0.09</v>
      </c>
      <c r="R9" s="31">
        <f t="shared" si="8"/>
        <v>1100</v>
      </c>
      <c r="S9" s="32" t="s">
        <v>4</v>
      </c>
      <c r="T9" s="31">
        <v>1700</v>
      </c>
      <c r="U9" s="33">
        <v>355</v>
      </c>
      <c r="V9" s="34">
        <f t="shared" si="4"/>
        <v>4.7708835647736656</v>
      </c>
      <c r="W9" s="35">
        <f t="shared" si="5"/>
        <v>9.8980034999999994E-2</v>
      </c>
      <c r="X9" s="35">
        <v>0.08</v>
      </c>
    </row>
    <row r="10" spans="2:24" outlineLevel="1" x14ac:dyDescent="0.2">
      <c r="B10" s="31">
        <f t="shared" si="6"/>
        <v>2300</v>
      </c>
      <c r="C10" s="32" t="s">
        <v>4</v>
      </c>
      <c r="D10" s="31">
        <v>3100</v>
      </c>
      <c r="E10" s="33">
        <v>450</v>
      </c>
      <c r="F10" s="34">
        <f t="shared" si="0"/>
        <v>5.4143118776379486</v>
      </c>
      <c r="G10" s="35">
        <f t="shared" si="1"/>
        <v>0.1590435</v>
      </c>
      <c r="H10" s="35">
        <v>7.0000000000000007E-2</v>
      </c>
      <c r="I10" s="38"/>
      <c r="J10" s="31">
        <f t="shared" si="7"/>
        <v>500</v>
      </c>
      <c r="K10" s="32" t="s">
        <v>4</v>
      </c>
      <c r="L10" s="31">
        <v>600</v>
      </c>
      <c r="M10" s="33">
        <v>240</v>
      </c>
      <c r="N10" s="34">
        <f t="shared" si="2"/>
        <v>3.6841335860943705</v>
      </c>
      <c r="O10" s="35">
        <f t="shared" si="3"/>
        <v>4.5239040000000001E-2</v>
      </c>
      <c r="P10" s="35">
        <v>0.09</v>
      </c>
      <c r="R10" s="31">
        <f t="shared" si="8"/>
        <v>1700</v>
      </c>
      <c r="S10" s="32" t="s">
        <v>4</v>
      </c>
      <c r="T10" s="31">
        <v>1950</v>
      </c>
      <c r="U10" s="33">
        <v>375</v>
      </c>
      <c r="V10" s="34">
        <f t="shared" si="4"/>
        <v>4.9043186298088264</v>
      </c>
      <c r="W10" s="35">
        <f t="shared" si="5"/>
        <v>0.110446875</v>
      </c>
      <c r="X10" s="35">
        <v>0.08</v>
      </c>
    </row>
    <row r="11" spans="2:24" outlineLevel="1" x14ac:dyDescent="0.2">
      <c r="B11" s="31">
        <f t="shared" si="6"/>
        <v>3100</v>
      </c>
      <c r="C11" s="32" t="s">
        <v>4</v>
      </c>
      <c r="D11" s="31">
        <v>4000</v>
      </c>
      <c r="E11" s="33">
        <v>500</v>
      </c>
      <c r="F11" s="34">
        <f t="shared" si="0"/>
        <v>5.6588291882409525</v>
      </c>
      <c r="G11" s="35">
        <f t="shared" si="1"/>
        <v>0.19635</v>
      </c>
      <c r="H11" s="35">
        <v>7.0000000000000007E-2</v>
      </c>
      <c r="I11" s="38"/>
      <c r="J11" s="31">
        <f t="shared" si="7"/>
        <v>600</v>
      </c>
      <c r="K11" s="32" t="s">
        <v>4</v>
      </c>
      <c r="L11" s="31">
        <v>700</v>
      </c>
      <c r="M11" s="33">
        <v>250</v>
      </c>
      <c r="N11" s="34">
        <f t="shared" si="2"/>
        <v>3.9611804317686672</v>
      </c>
      <c r="O11" s="35">
        <f t="shared" si="3"/>
        <v>4.9087499999999999E-2</v>
      </c>
      <c r="P11" s="35">
        <v>0.08</v>
      </c>
      <c r="R11" s="31">
        <f t="shared" si="8"/>
        <v>1950</v>
      </c>
      <c r="S11" s="32" t="s">
        <v>4</v>
      </c>
      <c r="T11" s="31">
        <v>2650</v>
      </c>
      <c r="U11" s="33">
        <v>425</v>
      </c>
      <c r="V11" s="34">
        <f t="shared" si="4"/>
        <v>5.1888918162071036</v>
      </c>
      <c r="W11" s="35">
        <f t="shared" si="5"/>
        <v>0.14186287499999997</v>
      </c>
      <c r="X11" s="35">
        <v>0.08</v>
      </c>
    </row>
    <row r="12" spans="2:24" outlineLevel="1" x14ac:dyDescent="0.2">
      <c r="B12" s="31">
        <f t="shared" si="6"/>
        <v>4000</v>
      </c>
      <c r="C12" s="32" t="s">
        <v>4</v>
      </c>
      <c r="D12" s="31">
        <v>5300</v>
      </c>
      <c r="E12" s="33">
        <v>560</v>
      </c>
      <c r="F12" s="34">
        <f t="shared" si="0"/>
        <v>5.9773187774388248</v>
      </c>
      <c r="G12" s="35">
        <f t="shared" si="1"/>
        <v>0.24630144000000004</v>
      </c>
      <c r="H12" s="35">
        <v>7.0000000000000007E-2</v>
      </c>
      <c r="I12" s="38"/>
      <c r="J12" s="31">
        <f t="shared" si="7"/>
        <v>700</v>
      </c>
      <c r="K12" s="32" t="s">
        <v>4</v>
      </c>
      <c r="L12" s="31">
        <v>800</v>
      </c>
      <c r="M12" s="33">
        <v>265</v>
      </c>
      <c r="N12" s="34">
        <f t="shared" si="2"/>
        <v>4.029070265746495</v>
      </c>
      <c r="O12" s="35">
        <f t="shared" si="3"/>
        <v>5.5154715000000007E-2</v>
      </c>
      <c r="P12" s="35">
        <v>0.08</v>
      </c>
      <c r="R12" s="31">
        <f t="shared" si="8"/>
        <v>2650</v>
      </c>
      <c r="S12" s="32" t="s">
        <v>4</v>
      </c>
      <c r="T12" s="31">
        <v>5300</v>
      </c>
      <c r="U12" s="33">
        <v>450</v>
      </c>
      <c r="V12" s="34">
        <f t="shared" si="4"/>
        <v>9.2567267585422996</v>
      </c>
      <c r="W12" s="35">
        <f t="shared" si="5"/>
        <v>0.1590435</v>
      </c>
      <c r="X12" s="35">
        <v>7.0000000000000007E-2</v>
      </c>
    </row>
    <row r="13" spans="2:24" outlineLevel="1" x14ac:dyDescent="0.2">
      <c r="B13" s="31">
        <f t="shared" si="6"/>
        <v>5300</v>
      </c>
      <c r="C13" s="32" t="s">
        <v>4</v>
      </c>
      <c r="D13" s="31">
        <v>6400</v>
      </c>
      <c r="E13" s="33">
        <v>600</v>
      </c>
      <c r="F13" s="34">
        <f t="shared" si="0"/>
        <v>6.2875879869343922</v>
      </c>
      <c r="G13" s="35">
        <f t="shared" si="1"/>
        <v>0.282744</v>
      </c>
      <c r="H13" s="35">
        <v>7.0000000000000007E-2</v>
      </c>
      <c r="I13" s="38"/>
      <c r="J13" s="31">
        <f t="shared" si="7"/>
        <v>800</v>
      </c>
      <c r="K13" s="32" t="s">
        <v>4</v>
      </c>
      <c r="L13" s="31">
        <v>900</v>
      </c>
      <c r="M13" s="33">
        <v>270</v>
      </c>
      <c r="N13" s="34">
        <f t="shared" si="2"/>
        <v>4.3663805464822163</v>
      </c>
      <c r="O13" s="35">
        <f t="shared" si="3"/>
        <v>5.7255660000000007E-2</v>
      </c>
      <c r="P13" s="35">
        <v>0.08</v>
      </c>
      <c r="R13" s="31">
        <f t="shared" si="8"/>
        <v>5300</v>
      </c>
      <c r="S13" s="32" t="s">
        <v>4</v>
      </c>
      <c r="T13" s="31">
        <v>3500</v>
      </c>
      <c r="U13" s="33">
        <v>475</v>
      </c>
      <c r="V13" s="34">
        <f t="shared" si="4"/>
        <v>5.4863994899843034</v>
      </c>
      <c r="W13" s="35">
        <f t="shared" si="5"/>
        <v>0.17720587499999998</v>
      </c>
      <c r="X13" s="35">
        <v>7.0000000000000007E-2</v>
      </c>
    </row>
    <row r="14" spans="2:24" outlineLevel="1" x14ac:dyDescent="0.2">
      <c r="B14" s="31">
        <f t="shared" si="6"/>
        <v>6400</v>
      </c>
      <c r="C14" s="32" t="s">
        <v>4</v>
      </c>
      <c r="D14" s="31">
        <v>7200</v>
      </c>
      <c r="E14" s="33">
        <v>630</v>
      </c>
      <c r="F14" s="34">
        <f t="shared" si="0"/>
        <v>6.4159061091167269</v>
      </c>
      <c r="G14" s="35">
        <f t="shared" si="1"/>
        <v>0.31172526</v>
      </c>
      <c r="H14" s="35">
        <v>7.0000000000000007E-2</v>
      </c>
      <c r="I14" s="38"/>
      <c r="J14" s="31">
        <f t="shared" si="7"/>
        <v>900</v>
      </c>
      <c r="K14" s="32" t="s">
        <v>4</v>
      </c>
      <c r="L14" s="31">
        <v>1000</v>
      </c>
      <c r="M14" s="33">
        <v>290</v>
      </c>
      <c r="N14" s="34">
        <f t="shared" si="2"/>
        <v>4.2054319175393529</v>
      </c>
      <c r="O14" s="35">
        <f t="shared" si="3"/>
        <v>6.6052139999999995E-2</v>
      </c>
      <c r="P14" s="35">
        <v>0.08</v>
      </c>
      <c r="R14" s="31">
        <f t="shared" si="8"/>
        <v>3500</v>
      </c>
      <c r="S14" s="32" t="s">
        <v>4</v>
      </c>
      <c r="T14" s="31">
        <v>4000</v>
      </c>
      <c r="U14" s="33">
        <v>500</v>
      </c>
      <c r="V14" s="34">
        <f t="shared" si="4"/>
        <v>5.6588291882409525</v>
      </c>
      <c r="W14" s="35">
        <f t="shared" si="5"/>
        <v>0.19635</v>
      </c>
      <c r="X14" s="35">
        <v>7.0000000000000007E-2</v>
      </c>
    </row>
    <row r="15" spans="2:24" outlineLevel="1" x14ac:dyDescent="0.2">
      <c r="B15" s="31">
        <f t="shared" si="6"/>
        <v>7200</v>
      </c>
      <c r="C15" s="32" t="s">
        <v>4</v>
      </c>
      <c r="D15" s="31">
        <v>9800</v>
      </c>
      <c r="E15" s="33">
        <v>710</v>
      </c>
      <c r="F15" s="34">
        <f t="shared" si="0"/>
        <v>6.8756851374679302</v>
      </c>
      <c r="G15" s="35">
        <f t="shared" si="1"/>
        <v>0.39592013999999998</v>
      </c>
      <c r="H15" s="35">
        <v>0.06</v>
      </c>
      <c r="I15" s="38"/>
      <c r="J15" s="31">
        <f t="shared" si="7"/>
        <v>1000</v>
      </c>
      <c r="K15" s="32" t="s">
        <v>4</v>
      </c>
      <c r="L15" s="31">
        <v>1100</v>
      </c>
      <c r="M15" s="33">
        <v>300</v>
      </c>
      <c r="N15" s="34">
        <f t="shared" si="2"/>
        <v>4.3227167410173948</v>
      </c>
      <c r="O15" s="35">
        <f t="shared" si="3"/>
        <v>7.0685999999999999E-2</v>
      </c>
      <c r="P15" s="35">
        <v>0.08</v>
      </c>
      <c r="R15" s="31">
        <f t="shared" si="8"/>
        <v>4000</v>
      </c>
      <c r="S15" s="32" t="s">
        <v>4</v>
      </c>
      <c r="T15" s="31">
        <v>5300</v>
      </c>
      <c r="U15" s="33">
        <v>560</v>
      </c>
      <c r="V15" s="34">
        <f t="shared" si="4"/>
        <v>5.9773187774388248</v>
      </c>
      <c r="W15" s="35">
        <f t="shared" si="5"/>
        <v>0.24630144000000004</v>
      </c>
      <c r="X15" s="35">
        <v>7.0000000000000007E-2</v>
      </c>
    </row>
    <row r="16" spans="2:24" outlineLevel="1" x14ac:dyDescent="0.2">
      <c r="B16" s="31">
        <f t="shared" si="6"/>
        <v>9800</v>
      </c>
      <c r="C16" s="32" t="s">
        <v>4</v>
      </c>
      <c r="D16" s="31">
        <v>13100</v>
      </c>
      <c r="E16" s="33">
        <v>800</v>
      </c>
      <c r="F16" s="34">
        <f t="shared" si="0"/>
        <v>7.2393224966754364</v>
      </c>
      <c r="G16" s="35">
        <f t="shared" si="1"/>
        <v>0.5026560000000001</v>
      </c>
      <c r="H16" s="35">
        <v>0.06</v>
      </c>
      <c r="I16" s="38"/>
      <c r="J16" s="31">
        <f t="shared" si="7"/>
        <v>1100</v>
      </c>
      <c r="K16" s="32" t="s">
        <v>4</v>
      </c>
      <c r="L16" s="31">
        <v>1250</v>
      </c>
      <c r="M16" s="33">
        <v>315</v>
      </c>
      <c r="N16" s="34">
        <f t="shared" si="2"/>
        <v>4.4554903535532828</v>
      </c>
      <c r="O16" s="35">
        <f t="shared" si="3"/>
        <v>7.7931315000000001E-2</v>
      </c>
      <c r="P16" s="35">
        <v>0.08</v>
      </c>
      <c r="R16" s="31">
        <f t="shared" si="8"/>
        <v>5300</v>
      </c>
      <c r="S16" s="32" t="s">
        <v>4</v>
      </c>
      <c r="T16" s="31">
        <v>6400</v>
      </c>
      <c r="U16" s="33">
        <v>600</v>
      </c>
      <c r="V16" s="34">
        <f t="shared" si="4"/>
        <v>6.2875879869343922</v>
      </c>
      <c r="W16" s="35">
        <f t="shared" si="5"/>
        <v>0.282744</v>
      </c>
      <c r="X16" s="35">
        <v>7.0000000000000007E-2</v>
      </c>
    </row>
    <row r="17" spans="2:24" outlineLevel="1" x14ac:dyDescent="0.2">
      <c r="B17" s="31">
        <f>D16</f>
        <v>13100</v>
      </c>
      <c r="C17" s="32" t="s">
        <v>4</v>
      </c>
      <c r="D17" s="31">
        <v>17600</v>
      </c>
      <c r="E17" s="33">
        <v>900</v>
      </c>
      <c r="F17" s="34">
        <f>D17/(3600*G17)</f>
        <v>7.6848297618087011</v>
      </c>
      <c r="G17" s="35">
        <f>POWER(E17/1000,2)*3.1416/4</f>
        <v>0.63617400000000002</v>
      </c>
      <c r="H17" s="35">
        <v>0.06</v>
      </c>
      <c r="I17" s="38"/>
      <c r="J17" s="31">
        <f t="shared" si="7"/>
        <v>1250</v>
      </c>
      <c r="K17" s="32" t="s">
        <v>4</v>
      </c>
      <c r="L17" s="31">
        <v>1350</v>
      </c>
      <c r="M17" s="33">
        <v>325</v>
      </c>
      <c r="N17" s="34">
        <f t="shared" si="2"/>
        <v>4.5203665113167375</v>
      </c>
      <c r="O17" s="35">
        <f t="shared" si="3"/>
        <v>8.2957875E-2</v>
      </c>
      <c r="P17" s="35">
        <v>0.08</v>
      </c>
      <c r="R17" s="31">
        <f>T16</f>
        <v>6400</v>
      </c>
      <c r="S17" s="32" t="s">
        <v>4</v>
      </c>
      <c r="T17" s="31">
        <v>7200</v>
      </c>
      <c r="U17" s="33">
        <v>630</v>
      </c>
      <c r="V17" s="34">
        <f t="shared" si="4"/>
        <v>6.4159061091167269</v>
      </c>
      <c r="W17" s="35">
        <f>POWER(U17/1000,2)*3.1416/4</f>
        <v>0.31172526</v>
      </c>
      <c r="X17" s="35">
        <v>7.0000000000000007E-2</v>
      </c>
    </row>
    <row r="18" spans="2:24" outlineLevel="1" x14ac:dyDescent="0.2">
      <c r="B18" s="31">
        <f>D17</f>
        <v>17600</v>
      </c>
      <c r="C18" s="32" t="s">
        <v>4</v>
      </c>
      <c r="D18" s="31">
        <v>23000</v>
      </c>
      <c r="E18" s="33">
        <v>1000</v>
      </c>
      <c r="F18" s="34">
        <f>D18/(3600*G18)</f>
        <v>8.1345669580963698</v>
      </c>
      <c r="G18" s="35">
        <f>POWER(E18/1000,2)*3.1416/4</f>
        <v>0.78539999999999999</v>
      </c>
      <c r="H18" s="35">
        <v>0.06</v>
      </c>
      <c r="I18" s="38"/>
      <c r="J18" s="31">
        <f t="shared" si="7"/>
        <v>1350</v>
      </c>
      <c r="K18" s="32" t="s">
        <v>4</v>
      </c>
      <c r="L18" s="31">
        <v>1500</v>
      </c>
      <c r="M18" s="33">
        <v>340</v>
      </c>
      <c r="N18" s="34">
        <f t="shared" si="2"/>
        <v>4.5892321487680734</v>
      </c>
      <c r="O18" s="35">
        <f t="shared" si="3"/>
        <v>9.079224000000001E-2</v>
      </c>
      <c r="P18" s="35">
        <v>0.08</v>
      </c>
      <c r="R18" s="31">
        <f>T17</f>
        <v>7200</v>
      </c>
      <c r="S18" s="32" t="s">
        <v>4</v>
      </c>
      <c r="T18" s="31">
        <v>8500</v>
      </c>
      <c r="U18" s="33">
        <v>670</v>
      </c>
      <c r="V18" s="34">
        <f t="shared" si="4"/>
        <v>6.696932515600369</v>
      </c>
      <c r="W18" s="35">
        <f>POWER(U18/1000,2)*3.1416/4</f>
        <v>0.35256606000000007</v>
      </c>
      <c r="X18" s="35">
        <v>7.0000000000000007E-2</v>
      </c>
    </row>
    <row r="19" spans="2:24" outlineLevel="1" x14ac:dyDescent="0.2">
      <c r="B19" s="31">
        <f>D18</f>
        <v>23000</v>
      </c>
      <c r="C19" s="32" t="s">
        <v>4</v>
      </c>
      <c r="D19" s="31">
        <v>30000</v>
      </c>
      <c r="E19" s="33">
        <v>1120</v>
      </c>
      <c r="F19" s="34">
        <f>D19/(3600*G19)</f>
        <v>8.4584699680738087</v>
      </c>
      <c r="G19" s="35">
        <f>POWER(E19/1000,2)*3.1416/4</f>
        <v>0.98520576000000015</v>
      </c>
      <c r="H19" s="35">
        <v>0.06</v>
      </c>
      <c r="I19" s="38"/>
      <c r="J19" s="31">
        <f t="shared" si="7"/>
        <v>1500</v>
      </c>
      <c r="K19" s="32" t="s">
        <v>4</v>
      </c>
      <c r="L19" s="31">
        <v>1600</v>
      </c>
      <c r="M19" s="33">
        <v>345</v>
      </c>
      <c r="N19" s="34">
        <f t="shared" si="2"/>
        <v>4.7543198388917904</v>
      </c>
      <c r="O19" s="35">
        <f t="shared" si="3"/>
        <v>9.3482234999999983E-2</v>
      </c>
      <c r="P19" s="35">
        <v>0.08</v>
      </c>
      <c r="R19" s="31">
        <f>T18</f>
        <v>8500</v>
      </c>
      <c r="S19" s="32" t="s">
        <v>4</v>
      </c>
      <c r="T19" s="31">
        <v>9000</v>
      </c>
      <c r="U19" s="33">
        <v>690</v>
      </c>
      <c r="V19" s="34">
        <f t="shared" si="4"/>
        <v>6.6857622734415809</v>
      </c>
      <c r="W19" s="35">
        <f>POWER(U19/1000,2)*3.1416/4</f>
        <v>0.37392893999999993</v>
      </c>
      <c r="X19" s="35">
        <v>0.06</v>
      </c>
    </row>
    <row r="20" spans="2:24" outlineLevel="1" x14ac:dyDescent="0.2">
      <c r="B20" s="31">
        <f>D19</f>
        <v>30000</v>
      </c>
      <c r="C20" s="32" t="s">
        <v>4</v>
      </c>
      <c r="D20" s="31">
        <v>40000</v>
      </c>
      <c r="E20" s="33">
        <v>1250</v>
      </c>
      <c r="F20" s="34">
        <f>D20/(3600*G20)</f>
        <v>9.054126701185524</v>
      </c>
      <c r="G20" s="35">
        <f>POWER(E20/1000,2)*3.1416/4</f>
        <v>1.2271874999999999</v>
      </c>
      <c r="H20" s="35">
        <v>0.06</v>
      </c>
      <c r="I20" s="38"/>
      <c r="J20" s="31">
        <f t="shared" si="7"/>
        <v>1600</v>
      </c>
      <c r="K20" s="32" t="s">
        <v>4</v>
      </c>
      <c r="L20" s="31">
        <v>1700</v>
      </c>
      <c r="M20" s="33">
        <v>355</v>
      </c>
      <c r="N20" s="34">
        <f t="shared" si="2"/>
        <v>4.7708835647736656</v>
      </c>
      <c r="O20" s="35">
        <f t="shared" si="3"/>
        <v>9.8980034999999994E-2</v>
      </c>
      <c r="P20" s="35">
        <v>0.08</v>
      </c>
      <c r="R20" s="31">
        <f>T19</f>
        <v>9000</v>
      </c>
      <c r="S20" s="32" t="s">
        <v>4</v>
      </c>
      <c r="T20" s="31">
        <v>11200</v>
      </c>
      <c r="U20" s="33">
        <v>750</v>
      </c>
      <c r="V20" s="34">
        <f t="shared" si="4"/>
        <v>7.0420985453665192</v>
      </c>
      <c r="W20" s="35">
        <f>POWER(U20/1000,2)*3.1416/4</f>
        <v>0.4417875</v>
      </c>
      <c r="X20" s="35">
        <v>0.06</v>
      </c>
    </row>
    <row r="21" spans="2:24" outlineLevel="1" x14ac:dyDescent="0.2">
      <c r="B21" s="31">
        <f>D20</f>
        <v>40000</v>
      </c>
      <c r="C21" s="32" t="s">
        <v>4</v>
      </c>
      <c r="D21" s="31">
        <v>63000</v>
      </c>
      <c r="E21" s="33">
        <v>1500</v>
      </c>
      <c r="F21" s="34">
        <f>D21/(3600*G21)</f>
        <v>9.9029510794216673</v>
      </c>
      <c r="G21" s="35">
        <f>POWER(E21/1000,2)*3.1416/4</f>
        <v>1.76715</v>
      </c>
      <c r="H21" s="35">
        <v>0.05</v>
      </c>
      <c r="I21" s="38"/>
      <c r="J21" s="31">
        <f t="shared" si="7"/>
        <v>1700</v>
      </c>
      <c r="K21" s="32" t="s">
        <v>4</v>
      </c>
      <c r="L21" s="31">
        <v>1800</v>
      </c>
      <c r="M21" s="33">
        <v>365</v>
      </c>
      <c r="N21" s="34">
        <f t="shared" si="2"/>
        <v>4.778519674814091</v>
      </c>
      <c r="O21" s="35">
        <f t="shared" si="3"/>
        <v>0.10463491499999998</v>
      </c>
      <c r="P21" s="35">
        <v>0.08</v>
      </c>
      <c r="R21" s="31">
        <f>T20</f>
        <v>11200</v>
      </c>
      <c r="S21" s="32" t="s">
        <v>4</v>
      </c>
      <c r="T21" s="31">
        <v>13250</v>
      </c>
      <c r="U21" s="33">
        <v>800</v>
      </c>
      <c r="V21" s="34">
        <f t="shared" si="4"/>
        <v>7.3222155023625595</v>
      </c>
      <c r="W21" s="35">
        <f>POWER(U21/1000,2)*3.1416/4</f>
        <v>0.5026560000000001</v>
      </c>
      <c r="X21" s="35">
        <v>0.06</v>
      </c>
    </row>
    <row r="22" spans="2:24" outlineLevel="1" x14ac:dyDescent="0.2">
      <c r="I22" s="38"/>
      <c r="J22" s="31">
        <f t="shared" si="7"/>
        <v>1800</v>
      </c>
      <c r="K22" s="32" t="s">
        <v>4</v>
      </c>
      <c r="L22" s="31">
        <v>1900</v>
      </c>
      <c r="M22" s="33">
        <v>370</v>
      </c>
      <c r="N22" s="34">
        <f t="shared" si="2"/>
        <v>4.908589964233844</v>
      </c>
      <c r="O22" s="35">
        <f t="shared" si="3"/>
        <v>0.10752125999999999</v>
      </c>
      <c r="P22" s="35">
        <v>0.08</v>
      </c>
    </row>
    <row r="23" spans="2:24" outlineLevel="1" x14ac:dyDescent="0.2">
      <c r="I23" s="38"/>
      <c r="J23" s="31">
        <f t="shared" si="7"/>
        <v>1900</v>
      </c>
      <c r="K23" s="32" t="s">
        <v>4</v>
      </c>
      <c r="L23" s="31">
        <v>2000</v>
      </c>
      <c r="M23" s="33">
        <v>380</v>
      </c>
      <c r="N23" s="34">
        <f t="shared" si="2"/>
        <v>4.8985709732002709</v>
      </c>
      <c r="O23" s="35">
        <f t="shared" si="3"/>
        <v>0.11341176</v>
      </c>
      <c r="P23" s="35">
        <v>0.08</v>
      </c>
    </row>
    <row r="24" spans="2:24" ht="26.25" outlineLevel="1" x14ac:dyDescent="0.2">
      <c r="D24" s="89"/>
      <c r="I24" s="38"/>
      <c r="J24" s="31">
        <f t="shared" si="7"/>
        <v>2000</v>
      </c>
      <c r="K24" s="32" t="s">
        <v>4</v>
      </c>
      <c r="L24" s="31">
        <v>2100</v>
      </c>
      <c r="M24" s="33">
        <v>385</v>
      </c>
      <c r="N24" s="34">
        <f t="shared" si="2"/>
        <v>5.010769647202733</v>
      </c>
      <c r="O24" s="35">
        <f t="shared" si="3"/>
        <v>0.11641591499999999</v>
      </c>
      <c r="P24" s="35">
        <v>0.08</v>
      </c>
      <c r="R24" s="53" t="s">
        <v>38</v>
      </c>
      <c r="S24" s="54"/>
      <c r="T24" s="55"/>
      <c r="U24" s="55"/>
      <c r="V24" s="55"/>
      <c r="W24" s="56"/>
    </row>
    <row r="25" spans="2:24" ht="38.25" outlineLevel="1" x14ac:dyDescent="0.2">
      <c r="G25" s="28"/>
      <c r="H25" s="28"/>
      <c r="I25" s="38"/>
      <c r="J25" s="31">
        <f>L24</f>
        <v>2100</v>
      </c>
      <c r="K25" s="32" t="s">
        <v>4</v>
      </c>
      <c r="L25" s="31">
        <v>2200</v>
      </c>
      <c r="M25" s="33">
        <v>390</v>
      </c>
      <c r="N25" s="34">
        <f t="shared" si="2"/>
        <v>5.115641113630053</v>
      </c>
      <c r="O25" s="35">
        <f t="shared" si="3"/>
        <v>0.11945934000000001</v>
      </c>
      <c r="P25" s="35">
        <v>0.08</v>
      </c>
      <c r="R25" s="49" t="s">
        <v>43</v>
      </c>
      <c r="S25" s="49" t="s">
        <v>44</v>
      </c>
      <c r="T25" s="48" t="s">
        <v>39</v>
      </c>
      <c r="V25" s="47"/>
      <c r="W25" s="82"/>
    </row>
    <row r="26" spans="2:24" outlineLevel="1" x14ac:dyDescent="0.2">
      <c r="I26" s="38"/>
      <c r="J26" s="31">
        <f t="shared" si="7"/>
        <v>2200</v>
      </c>
      <c r="K26" s="32" t="s">
        <v>4</v>
      </c>
      <c r="L26" s="31">
        <v>2300</v>
      </c>
      <c r="M26" s="33">
        <v>400</v>
      </c>
      <c r="N26" s="34">
        <f t="shared" si="2"/>
        <v>5.0841043488102295</v>
      </c>
      <c r="O26" s="35">
        <f t="shared" si="3"/>
        <v>0.12566400000000003</v>
      </c>
      <c r="P26" s="35">
        <v>7.0000000000000007E-2</v>
      </c>
      <c r="R26" s="31">
        <v>360</v>
      </c>
      <c r="S26" s="33">
        <v>80</v>
      </c>
      <c r="T26" s="33">
        <v>160</v>
      </c>
    </row>
    <row r="27" spans="2:24" outlineLevel="1" x14ac:dyDescent="0.2">
      <c r="I27" s="38"/>
      <c r="J27" s="31">
        <f t="shared" si="7"/>
        <v>2300</v>
      </c>
      <c r="K27" s="32" t="s">
        <v>4</v>
      </c>
      <c r="L27" s="31">
        <v>2400</v>
      </c>
      <c r="M27" s="33">
        <v>410</v>
      </c>
      <c r="N27" s="34">
        <f t="shared" si="2"/>
        <v>5.0495203940282165</v>
      </c>
      <c r="O27" s="35">
        <f t="shared" si="3"/>
        <v>0.13202573999999997</v>
      </c>
      <c r="P27" s="35">
        <v>7.0000000000000007E-2</v>
      </c>
      <c r="R27" s="31">
        <v>350</v>
      </c>
      <c r="S27" s="33">
        <v>100</v>
      </c>
      <c r="T27" s="33">
        <v>200</v>
      </c>
    </row>
    <row r="28" spans="2:24" outlineLevel="1" x14ac:dyDescent="0.2">
      <c r="I28" s="38"/>
      <c r="J28" s="31">
        <f t="shared" si="7"/>
        <v>2400</v>
      </c>
      <c r="K28" s="32" t="s">
        <v>4</v>
      </c>
      <c r="L28" s="31">
        <v>2500</v>
      </c>
      <c r="M28" s="33">
        <v>415</v>
      </c>
      <c r="N28" s="34">
        <f t="shared" si="2"/>
        <v>5.1339356113377788</v>
      </c>
      <c r="O28" s="35">
        <f t="shared" si="3"/>
        <v>0.135265515</v>
      </c>
      <c r="P28" s="35">
        <v>7.0000000000000007E-2</v>
      </c>
      <c r="R28" s="31">
        <v>225</v>
      </c>
      <c r="S28" s="33">
        <v>100</v>
      </c>
      <c r="T28" s="33">
        <v>225</v>
      </c>
    </row>
    <row r="29" spans="2:24" outlineLevel="1" x14ac:dyDescent="0.2">
      <c r="I29" s="38"/>
      <c r="J29" s="31">
        <f t="shared" si="7"/>
        <v>2500</v>
      </c>
      <c r="K29" s="32" t="s">
        <v>4</v>
      </c>
      <c r="L29" s="31">
        <v>2600</v>
      </c>
      <c r="M29" s="33">
        <v>420</v>
      </c>
      <c r="N29" s="34">
        <f t="shared" si="2"/>
        <v>5.2129237136573412</v>
      </c>
      <c r="O29" s="35">
        <f t="shared" si="3"/>
        <v>0.13854455999999998</v>
      </c>
      <c r="P29" s="35">
        <v>7.0000000000000007E-2</v>
      </c>
      <c r="R29" s="31">
        <v>325</v>
      </c>
      <c r="S29" s="33">
        <v>130</v>
      </c>
      <c r="T29" s="33">
        <v>200</v>
      </c>
      <c r="U29" s="83"/>
      <c r="V29" s="83"/>
      <c r="W29" s="83"/>
    </row>
    <row r="30" spans="2:24" outlineLevel="1" x14ac:dyDescent="0.2">
      <c r="I30" s="38"/>
      <c r="J30" s="31">
        <f t="shared" si="7"/>
        <v>2600</v>
      </c>
      <c r="K30" s="32" t="s">
        <v>4</v>
      </c>
      <c r="L30" s="31">
        <v>2700</v>
      </c>
      <c r="M30" s="33">
        <v>430</v>
      </c>
      <c r="N30" s="34">
        <f t="shared" si="2"/>
        <v>5.1645615225292643</v>
      </c>
      <c r="O30" s="35">
        <f t="shared" si="3"/>
        <v>0.14522046</v>
      </c>
      <c r="P30" s="35">
        <v>7.0000000000000007E-2</v>
      </c>
      <c r="R30" s="31">
        <v>425</v>
      </c>
      <c r="S30" s="33">
        <v>130</v>
      </c>
      <c r="T30" s="33">
        <v>225</v>
      </c>
    </row>
    <row r="31" spans="2:24" outlineLevel="1" x14ac:dyDescent="0.2">
      <c r="I31" s="38"/>
      <c r="J31" s="31">
        <f t="shared" si="7"/>
        <v>2700</v>
      </c>
      <c r="K31" s="32" t="s">
        <v>4</v>
      </c>
      <c r="L31" s="31">
        <v>2800</v>
      </c>
      <c r="M31" s="33">
        <v>435</v>
      </c>
      <c r="N31" s="34">
        <f t="shared" si="2"/>
        <v>5.2334263862711943</v>
      </c>
      <c r="O31" s="35">
        <f t="shared" si="3"/>
        <v>0.148617315</v>
      </c>
      <c r="P31" s="35">
        <v>7.0000000000000007E-2</v>
      </c>
      <c r="R31" s="31">
        <v>490</v>
      </c>
      <c r="S31" s="33">
        <v>130</v>
      </c>
      <c r="T31" s="33">
        <v>250</v>
      </c>
    </row>
    <row r="32" spans="2:24" outlineLevel="1" x14ac:dyDescent="0.2">
      <c r="I32" s="38"/>
      <c r="J32" s="31">
        <f t="shared" si="7"/>
        <v>2800</v>
      </c>
      <c r="K32" s="32" t="s">
        <v>4</v>
      </c>
      <c r="L32" s="31">
        <v>2900</v>
      </c>
      <c r="M32" s="33">
        <v>440</v>
      </c>
      <c r="N32" s="34">
        <f t="shared" si="2"/>
        <v>5.2978449915737231</v>
      </c>
      <c r="O32" s="35">
        <f t="shared" si="3"/>
        <v>0.15205343999999998</v>
      </c>
      <c r="P32" s="35">
        <v>7.0000000000000007E-2</v>
      </c>
      <c r="R32" s="31">
        <v>410</v>
      </c>
      <c r="S32" s="33">
        <v>165</v>
      </c>
      <c r="T32" s="33">
        <v>250</v>
      </c>
    </row>
    <row r="33" spans="2:20" outlineLevel="1" x14ac:dyDescent="0.2">
      <c r="I33" s="38"/>
      <c r="J33" s="31">
        <f t="shared" si="7"/>
        <v>2900</v>
      </c>
      <c r="K33" s="32" t="s">
        <v>4</v>
      </c>
      <c r="L33" s="31">
        <v>3000</v>
      </c>
      <c r="M33" s="33">
        <v>445</v>
      </c>
      <c r="N33" s="34">
        <f t="shared" si="2"/>
        <v>5.3580632384556424</v>
      </c>
      <c r="O33" s="35">
        <f t="shared" si="3"/>
        <v>0.155528835</v>
      </c>
      <c r="P33" s="35">
        <v>7.0000000000000007E-2</v>
      </c>
      <c r="R33" s="31">
        <v>475</v>
      </c>
      <c r="S33" s="33">
        <v>165</v>
      </c>
      <c r="T33" s="33">
        <v>275</v>
      </c>
    </row>
    <row r="34" spans="2:20" outlineLevel="1" x14ac:dyDescent="0.2">
      <c r="G34" s="28"/>
      <c r="H34" s="28"/>
      <c r="I34" s="38"/>
      <c r="J34" s="31">
        <f t="shared" si="7"/>
        <v>3000</v>
      </c>
      <c r="K34" s="32" t="s">
        <v>4</v>
      </c>
      <c r="L34" s="31">
        <v>3100</v>
      </c>
      <c r="M34" s="33">
        <v>450</v>
      </c>
      <c r="N34" s="34">
        <f t="shared" si="2"/>
        <v>5.4143118776379486</v>
      </c>
      <c r="O34" s="35">
        <f t="shared" si="3"/>
        <v>0.1590435</v>
      </c>
      <c r="P34" s="35">
        <v>7.0000000000000007E-2</v>
      </c>
      <c r="R34" s="31">
        <v>545</v>
      </c>
      <c r="S34" s="33">
        <v>165</v>
      </c>
      <c r="T34" s="33">
        <v>300</v>
      </c>
    </row>
    <row r="35" spans="2:20" outlineLevel="1" x14ac:dyDescent="0.2">
      <c r="I35" s="38"/>
      <c r="J35" s="31">
        <f t="shared" si="7"/>
        <v>3100</v>
      </c>
      <c r="K35" s="32" t="s">
        <v>4</v>
      </c>
      <c r="L35" s="31">
        <v>3200</v>
      </c>
      <c r="M35" s="33">
        <v>460</v>
      </c>
      <c r="N35" s="34">
        <f t="shared" ref="N35:N66" si="9">L35/(3600*O35)</f>
        <v>5.348609818753264</v>
      </c>
      <c r="O35" s="35">
        <f t="shared" ref="O35:O66" si="10">POWER(M35/1000,2)*3.1416/4</f>
        <v>0.16619064</v>
      </c>
      <c r="P35" s="35">
        <v>7.0000000000000007E-2</v>
      </c>
      <c r="R35" s="31">
        <v>700</v>
      </c>
      <c r="S35" s="33">
        <v>165</v>
      </c>
      <c r="T35" s="33">
        <v>355</v>
      </c>
    </row>
    <row r="36" spans="2:20" outlineLevel="1" x14ac:dyDescent="0.2">
      <c r="I36" s="38"/>
      <c r="J36" s="31">
        <f t="shared" ref="J36:J67" si="11">L35</f>
        <v>3200</v>
      </c>
      <c r="K36" s="32" t="s">
        <v>4</v>
      </c>
      <c r="L36" s="31">
        <v>3300</v>
      </c>
      <c r="M36" s="33">
        <v>465</v>
      </c>
      <c r="N36" s="34">
        <f t="shared" si="9"/>
        <v>5.3977732458073602</v>
      </c>
      <c r="O36" s="35">
        <f t="shared" si="10"/>
        <v>0.16982311500000002</v>
      </c>
      <c r="P36" s="35">
        <v>7.0000000000000007E-2</v>
      </c>
      <c r="R36" s="31">
        <v>515</v>
      </c>
      <c r="S36" s="33">
        <v>215</v>
      </c>
      <c r="T36" s="33">
        <v>355</v>
      </c>
    </row>
    <row r="37" spans="2:20" x14ac:dyDescent="0.2">
      <c r="I37" s="38"/>
      <c r="J37" s="31">
        <f t="shared" si="11"/>
        <v>3300</v>
      </c>
      <c r="K37" s="32" t="s">
        <v>4</v>
      </c>
      <c r="L37" s="31">
        <v>3400</v>
      </c>
      <c r="M37" s="33">
        <v>470</v>
      </c>
      <c r="N37" s="34">
        <f t="shared" si="9"/>
        <v>5.4436450995980206</v>
      </c>
      <c r="O37" s="35">
        <f t="shared" si="10"/>
        <v>0.17349485999999997</v>
      </c>
      <c r="P37" s="35">
        <v>7.0000000000000007E-2</v>
      </c>
      <c r="R37" s="31">
        <v>675</v>
      </c>
      <c r="S37" s="33">
        <v>215</v>
      </c>
      <c r="T37" s="33">
        <v>375</v>
      </c>
    </row>
    <row r="38" spans="2:20" x14ac:dyDescent="0.2">
      <c r="I38" s="38"/>
      <c r="J38" s="31">
        <f t="shared" si="11"/>
        <v>3400</v>
      </c>
      <c r="K38" s="32" t="s">
        <v>4</v>
      </c>
      <c r="L38" s="31">
        <v>3500</v>
      </c>
      <c r="M38" s="33">
        <v>475</v>
      </c>
      <c r="N38" s="34">
        <f t="shared" si="9"/>
        <v>5.4863994899843034</v>
      </c>
      <c r="O38" s="35">
        <f t="shared" si="10"/>
        <v>0.17720587499999998</v>
      </c>
      <c r="P38" s="35">
        <v>7.0000000000000007E-2</v>
      </c>
      <c r="R38" s="31">
        <v>880</v>
      </c>
      <c r="S38" s="33">
        <v>215</v>
      </c>
      <c r="T38" s="33">
        <v>450</v>
      </c>
    </row>
    <row r="39" spans="2:20" x14ac:dyDescent="0.2">
      <c r="I39" s="38"/>
      <c r="J39" s="31">
        <f t="shared" si="11"/>
        <v>3500</v>
      </c>
      <c r="K39" s="32" t="s">
        <v>4</v>
      </c>
      <c r="L39" s="31">
        <v>3600</v>
      </c>
      <c r="M39" s="33">
        <v>480</v>
      </c>
      <c r="N39" s="34">
        <f t="shared" si="9"/>
        <v>5.5262003791415557</v>
      </c>
      <c r="O39" s="35">
        <f t="shared" si="10"/>
        <v>0.18095616</v>
      </c>
      <c r="P39" s="35">
        <v>7.0000000000000007E-2</v>
      </c>
      <c r="R39" s="31">
        <v>645</v>
      </c>
      <c r="S39" s="33">
        <v>265</v>
      </c>
      <c r="T39" s="33">
        <v>425</v>
      </c>
    </row>
    <row r="40" spans="2:20" s="28" customFormat="1" x14ac:dyDescent="0.2">
      <c r="B40" s="50"/>
      <c r="C40" s="51"/>
      <c r="D40" s="50"/>
      <c r="E40" s="50"/>
      <c r="F40" s="50"/>
      <c r="G40"/>
      <c r="H40"/>
      <c r="I40" s="38"/>
      <c r="J40" s="31">
        <f t="shared" si="11"/>
        <v>3600</v>
      </c>
      <c r="K40" s="32" t="s">
        <v>4</v>
      </c>
      <c r="L40" s="31">
        <v>3800</v>
      </c>
      <c r="M40" s="33">
        <v>490</v>
      </c>
      <c r="N40" s="34">
        <f t="shared" si="9"/>
        <v>5.5975507380559195</v>
      </c>
      <c r="O40" s="35">
        <f t="shared" si="10"/>
        <v>0.18857453999999998</v>
      </c>
      <c r="P40" s="35">
        <v>7.0000000000000007E-2</v>
      </c>
      <c r="R40" s="31">
        <v>850</v>
      </c>
      <c r="S40" s="33">
        <v>265</v>
      </c>
      <c r="T40" s="33">
        <v>475</v>
      </c>
    </row>
    <row r="41" spans="2:20" x14ac:dyDescent="0.2">
      <c r="I41" s="38"/>
      <c r="J41" s="31">
        <f t="shared" si="11"/>
        <v>3800</v>
      </c>
      <c r="K41" s="32" t="s">
        <v>4</v>
      </c>
      <c r="L41" s="31">
        <v>4000</v>
      </c>
      <c r="M41" s="33">
        <v>500</v>
      </c>
      <c r="N41" s="34">
        <f t="shared" si="9"/>
        <v>5.6588291882409525</v>
      </c>
      <c r="O41" s="35">
        <f t="shared" si="10"/>
        <v>0.19635</v>
      </c>
      <c r="P41" s="35">
        <v>7.0000000000000007E-2</v>
      </c>
      <c r="R41" s="31">
        <v>975</v>
      </c>
      <c r="S41" s="33">
        <v>265</v>
      </c>
      <c r="T41" s="33">
        <v>500</v>
      </c>
    </row>
    <row r="42" spans="2:20" x14ac:dyDescent="0.2">
      <c r="I42" s="38"/>
      <c r="J42" s="31">
        <f>L41</f>
        <v>4000</v>
      </c>
      <c r="K42" s="32" t="s">
        <v>4</v>
      </c>
      <c r="L42" s="31">
        <v>4200</v>
      </c>
      <c r="M42" s="33">
        <v>510</v>
      </c>
      <c r="N42" s="34">
        <f t="shared" si="9"/>
        <v>5.7110444518002703</v>
      </c>
      <c r="O42" s="35">
        <f t="shared" si="10"/>
        <v>0.20428253999999998</v>
      </c>
      <c r="P42" s="35">
        <v>7.0000000000000007E-2</v>
      </c>
      <c r="R42" s="31">
        <v>620</v>
      </c>
      <c r="S42" s="33">
        <v>320</v>
      </c>
      <c r="T42" s="33">
        <v>450</v>
      </c>
    </row>
    <row r="43" spans="2:20" x14ac:dyDescent="0.2">
      <c r="I43" s="38"/>
      <c r="J43" s="31">
        <f t="shared" si="11"/>
        <v>4200</v>
      </c>
      <c r="K43" s="32" t="s">
        <v>4</v>
      </c>
      <c r="L43" s="31">
        <v>4400</v>
      </c>
      <c r="M43" s="33">
        <v>520</v>
      </c>
      <c r="N43" s="34">
        <f t="shared" si="9"/>
        <v>5.755096252833809</v>
      </c>
      <c r="O43" s="35">
        <f t="shared" si="10"/>
        <v>0.21237216000000003</v>
      </c>
      <c r="P43" s="35">
        <v>7.0000000000000007E-2</v>
      </c>
      <c r="R43" s="31">
        <v>820</v>
      </c>
      <c r="S43" s="33">
        <v>320</v>
      </c>
      <c r="T43" s="33">
        <v>500</v>
      </c>
    </row>
    <row r="44" spans="2:20" x14ac:dyDescent="0.2">
      <c r="I44" s="38"/>
      <c r="J44" s="31">
        <f t="shared" si="11"/>
        <v>4400</v>
      </c>
      <c r="K44" s="32" t="s">
        <v>4</v>
      </c>
      <c r="L44" s="31">
        <v>4600</v>
      </c>
      <c r="M44" s="33">
        <v>525</v>
      </c>
      <c r="N44" s="34">
        <f t="shared" si="9"/>
        <v>5.9026336203873884</v>
      </c>
      <c r="O44" s="35">
        <f t="shared" si="10"/>
        <v>0.21647587500000001</v>
      </c>
      <c r="P44" s="35">
        <v>7.0000000000000007E-2</v>
      </c>
      <c r="R44" s="31">
        <v>950</v>
      </c>
      <c r="S44" s="33">
        <v>320</v>
      </c>
      <c r="T44" s="33">
        <v>560</v>
      </c>
    </row>
    <row r="45" spans="2:20" x14ac:dyDescent="0.2">
      <c r="I45" s="38"/>
      <c r="J45" s="31">
        <f t="shared" si="11"/>
        <v>4600</v>
      </c>
      <c r="K45" s="32" t="s">
        <v>4</v>
      </c>
      <c r="L45" s="31">
        <v>4800</v>
      </c>
      <c r="M45" s="33">
        <v>535</v>
      </c>
      <c r="N45" s="34">
        <f t="shared" si="9"/>
        <v>5.9311686836310109</v>
      </c>
      <c r="O45" s="35">
        <f t="shared" si="10"/>
        <v>0.224801115</v>
      </c>
      <c r="P45" s="35">
        <v>7.0000000000000007E-2</v>
      </c>
      <c r="R45" s="31">
        <v>765</v>
      </c>
      <c r="S45" s="33">
        <v>415</v>
      </c>
      <c r="T45" s="33">
        <v>600</v>
      </c>
    </row>
    <row r="46" spans="2:20" x14ac:dyDescent="0.2">
      <c r="I46" s="38"/>
      <c r="J46" s="31">
        <f t="shared" si="11"/>
        <v>4800</v>
      </c>
      <c r="K46" s="32" t="s">
        <v>4</v>
      </c>
      <c r="L46" s="31">
        <v>5000</v>
      </c>
      <c r="M46" s="33">
        <v>540</v>
      </c>
      <c r="N46" s="34">
        <f t="shared" si="9"/>
        <v>6.0644174256697445</v>
      </c>
      <c r="O46" s="35">
        <f t="shared" si="10"/>
        <v>0.22902264000000003</v>
      </c>
      <c r="P46" s="35">
        <v>7.0000000000000007E-2</v>
      </c>
      <c r="R46" s="31">
        <v>895</v>
      </c>
      <c r="S46" s="33">
        <v>415</v>
      </c>
      <c r="T46" s="33">
        <v>630</v>
      </c>
    </row>
    <row r="47" spans="2:20" x14ac:dyDescent="0.2">
      <c r="I47" s="38"/>
      <c r="J47" s="31">
        <f t="shared" si="11"/>
        <v>5000</v>
      </c>
      <c r="K47" s="32" t="s">
        <v>4</v>
      </c>
      <c r="L47" s="31">
        <v>5100</v>
      </c>
      <c r="M47" s="33">
        <v>550</v>
      </c>
      <c r="N47" s="34">
        <f t="shared" si="9"/>
        <v>5.9628158801712514</v>
      </c>
      <c r="O47" s="35">
        <f t="shared" si="10"/>
        <v>0.23758350000000003</v>
      </c>
      <c r="P47" s="35">
        <v>7.0000000000000007E-2</v>
      </c>
      <c r="R47" s="31">
        <v>1030</v>
      </c>
      <c r="S47" s="33">
        <v>415</v>
      </c>
      <c r="T47" s="33">
        <v>690</v>
      </c>
    </row>
    <row r="48" spans="2:20" x14ac:dyDescent="0.2">
      <c r="I48" s="38"/>
      <c r="J48" s="31">
        <f t="shared" si="11"/>
        <v>5100</v>
      </c>
      <c r="K48" s="32" t="s">
        <v>4</v>
      </c>
      <c r="L48" s="31">
        <v>5300</v>
      </c>
      <c r="M48" s="33">
        <v>560</v>
      </c>
      <c r="N48" s="34">
        <f t="shared" si="9"/>
        <v>5.9773187774388248</v>
      </c>
      <c r="O48" s="35">
        <f t="shared" si="10"/>
        <v>0.24630144000000004</v>
      </c>
      <c r="P48" s="35">
        <v>7.0000000000000007E-2</v>
      </c>
      <c r="R48" s="31">
        <v>835</v>
      </c>
      <c r="S48" s="33">
        <v>515</v>
      </c>
      <c r="T48" s="33">
        <v>670</v>
      </c>
    </row>
    <row r="49" spans="2:20" s="28" customFormat="1" x14ac:dyDescent="0.2">
      <c r="B49" s="50"/>
      <c r="C49" s="51"/>
      <c r="D49" s="50"/>
      <c r="E49" s="50"/>
      <c r="F49" s="50"/>
      <c r="G49"/>
      <c r="H49"/>
      <c r="I49" s="38"/>
      <c r="J49" s="31">
        <f t="shared" si="11"/>
        <v>5300</v>
      </c>
      <c r="K49" s="32" t="s">
        <v>4</v>
      </c>
      <c r="L49" s="31">
        <v>5500</v>
      </c>
      <c r="M49" s="33">
        <v>565</v>
      </c>
      <c r="N49" s="34">
        <f t="shared" si="9"/>
        <v>6.0935783020058825</v>
      </c>
      <c r="O49" s="35">
        <f t="shared" si="10"/>
        <v>0.25071931499999994</v>
      </c>
      <c r="P49" s="35">
        <v>7.0000000000000007E-2</v>
      </c>
      <c r="R49" s="31">
        <v>975</v>
      </c>
      <c r="S49" s="33">
        <v>515</v>
      </c>
      <c r="T49" s="33">
        <v>750</v>
      </c>
    </row>
    <row r="50" spans="2:20" x14ac:dyDescent="0.2">
      <c r="I50" s="38"/>
      <c r="J50" s="31">
        <f t="shared" si="11"/>
        <v>5500</v>
      </c>
      <c r="K50" s="32" t="s">
        <v>4</v>
      </c>
      <c r="L50" s="31">
        <v>5700</v>
      </c>
      <c r="M50" s="33">
        <v>575</v>
      </c>
      <c r="N50" s="34">
        <f t="shared" si="9"/>
        <v>6.0974151933787208</v>
      </c>
      <c r="O50" s="35">
        <f t="shared" si="10"/>
        <v>0.25967287499999997</v>
      </c>
      <c r="P50" s="35">
        <v>7.0000000000000007E-2</v>
      </c>
      <c r="R50" s="31">
        <v>1130</v>
      </c>
      <c r="S50" s="33">
        <v>515</v>
      </c>
      <c r="T50" s="33">
        <v>800</v>
      </c>
    </row>
    <row r="51" spans="2:20" x14ac:dyDescent="0.2">
      <c r="I51" s="38"/>
      <c r="J51" s="31">
        <f t="shared" si="11"/>
        <v>5700</v>
      </c>
      <c r="K51" s="32" t="s">
        <v>4</v>
      </c>
      <c r="L51" s="31">
        <v>5800</v>
      </c>
      <c r="M51" s="33">
        <v>580</v>
      </c>
      <c r="N51" s="34">
        <f t="shared" si="9"/>
        <v>6.0978762804320619</v>
      </c>
      <c r="O51" s="35">
        <f t="shared" si="10"/>
        <v>0.26420855999999998</v>
      </c>
      <c r="P51" s="35">
        <v>7.0000000000000007E-2</v>
      </c>
    </row>
    <row r="52" spans="2:20" x14ac:dyDescent="0.2">
      <c r="I52" s="38"/>
      <c r="J52" s="31">
        <f t="shared" si="11"/>
        <v>5800</v>
      </c>
      <c r="K52" s="32" t="s">
        <v>4</v>
      </c>
      <c r="L52" s="31">
        <v>6000</v>
      </c>
      <c r="M52" s="33">
        <v>590</v>
      </c>
      <c r="N52" s="34">
        <f t="shared" si="9"/>
        <v>6.0961245205123751</v>
      </c>
      <c r="O52" s="35">
        <f t="shared" si="10"/>
        <v>0.27339773999999994</v>
      </c>
      <c r="P52" s="35">
        <v>7.0000000000000007E-2</v>
      </c>
    </row>
    <row r="53" spans="2:20" x14ac:dyDescent="0.2">
      <c r="I53" s="38"/>
      <c r="J53" s="31">
        <f t="shared" si="11"/>
        <v>6000</v>
      </c>
      <c r="K53" s="32" t="s">
        <v>4</v>
      </c>
      <c r="L53" s="31">
        <v>6200</v>
      </c>
      <c r="M53" s="33">
        <v>595</v>
      </c>
      <c r="N53" s="34">
        <f t="shared" si="9"/>
        <v>6.1939024375209932</v>
      </c>
      <c r="O53" s="35">
        <f t="shared" si="10"/>
        <v>0.27805123499999995</v>
      </c>
      <c r="P53" s="35">
        <v>7.0000000000000007E-2</v>
      </c>
    </row>
    <row r="54" spans="2:20" x14ac:dyDescent="0.2">
      <c r="I54" s="38"/>
      <c r="J54" s="31">
        <f t="shared" si="11"/>
        <v>6200</v>
      </c>
      <c r="K54" s="32" t="s">
        <v>4</v>
      </c>
      <c r="L54" s="31">
        <v>6400</v>
      </c>
      <c r="M54" s="33">
        <v>600</v>
      </c>
      <c r="N54" s="34">
        <f t="shared" si="9"/>
        <v>6.2875879869343922</v>
      </c>
      <c r="O54" s="35">
        <f t="shared" si="10"/>
        <v>0.282744</v>
      </c>
      <c r="P54" s="35">
        <v>7.0000000000000007E-2</v>
      </c>
    </row>
    <row r="55" spans="2:20" x14ac:dyDescent="0.2">
      <c r="I55" s="38"/>
      <c r="J55" s="31">
        <f t="shared" si="11"/>
        <v>6400</v>
      </c>
      <c r="K55" s="32" t="s">
        <v>4</v>
      </c>
      <c r="L55" s="31">
        <v>6600</v>
      </c>
      <c r="M55" s="33">
        <v>605</v>
      </c>
      <c r="N55" s="34">
        <f t="shared" si="9"/>
        <v>6.3773431873489344</v>
      </c>
      <c r="O55" s="35">
        <f t="shared" si="10"/>
        <v>0.28747603499999996</v>
      </c>
      <c r="P55" s="35">
        <v>7.0000000000000007E-2</v>
      </c>
      <c r="R55" s="28"/>
      <c r="S55" s="28"/>
      <c r="T55" s="28"/>
    </row>
    <row r="56" spans="2:20" x14ac:dyDescent="0.2">
      <c r="I56" s="38"/>
      <c r="J56" s="31">
        <f t="shared" si="11"/>
        <v>6600</v>
      </c>
      <c r="K56" s="32" t="s">
        <v>4</v>
      </c>
      <c r="L56" s="31">
        <v>6800</v>
      </c>
      <c r="M56" s="33">
        <v>615</v>
      </c>
      <c r="N56" s="34">
        <f t="shared" si="9"/>
        <v>6.3586553109984942</v>
      </c>
      <c r="O56" s="35">
        <f t="shared" si="10"/>
        <v>0.29705791499999995</v>
      </c>
      <c r="P56" s="35">
        <v>7.0000000000000007E-2</v>
      </c>
    </row>
    <row r="57" spans="2:20" x14ac:dyDescent="0.2">
      <c r="I57" s="38"/>
      <c r="J57" s="31">
        <f t="shared" si="11"/>
        <v>6800</v>
      </c>
      <c r="K57" s="32" t="s">
        <v>4</v>
      </c>
      <c r="L57" s="31">
        <v>7000</v>
      </c>
      <c r="M57" s="33">
        <v>620</v>
      </c>
      <c r="N57" s="34">
        <f t="shared" si="9"/>
        <v>6.4405248955656003</v>
      </c>
      <c r="O57" s="35">
        <f t="shared" si="10"/>
        <v>0.30190776000000002</v>
      </c>
      <c r="P57" s="35">
        <v>7.0000000000000007E-2</v>
      </c>
    </row>
    <row r="58" spans="2:20" x14ac:dyDescent="0.2">
      <c r="I58" s="38"/>
      <c r="J58" s="31">
        <f t="shared" si="11"/>
        <v>7000</v>
      </c>
      <c r="K58" s="32" t="s">
        <v>4</v>
      </c>
      <c r="L58" s="31">
        <v>7200</v>
      </c>
      <c r="M58" s="33">
        <v>630</v>
      </c>
      <c r="N58" s="34">
        <f t="shared" si="9"/>
        <v>6.4159061091167269</v>
      </c>
      <c r="O58" s="35">
        <f t="shared" si="10"/>
        <v>0.31172526</v>
      </c>
      <c r="P58" s="35">
        <v>7.0000000000000007E-2</v>
      </c>
    </row>
    <row r="59" spans="2:20" x14ac:dyDescent="0.2">
      <c r="I59" s="38"/>
      <c r="J59" s="31">
        <f t="shared" si="11"/>
        <v>7200</v>
      </c>
      <c r="K59" s="32" t="s">
        <v>4</v>
      </c>
      <c r="L59" s="31">
        <v>7400</v>
      </c>
      <c r="M59" s="33">
        <v>635</v>
      </c>
      <c r="N59" s="34">
        <f t="shared" si="9"/>
        <v>6.4906900602924926</v>
      </c>
      <c r="O59" s="35">
        <f t="shared" si="10"/>
        <v>0.31669291500000002</v>
      </c>
      <c r="P59" s="35">
        <v>7.0000000000000007E-2</v>
      </c>
    </row>
    <row r="60" spans="2:20" x14ac:dyDescent="0.2">
      <c r="I60" s="38"/>
      <c r="J60" s="31">
        <f t="shared" si="11"/>
        <v>7400</v>
      </c>
      <c r="K60" s="32" t="s">
        <v>4</v>
      </c>
      <c r="L60" s="31">
        <v>7600</v>
      </c>
      <c r="M60" s="33">
        <v>645</v>
      </c>
      <c r="N60" s="34">
        <f t="shared" si="9"/>
        <v>6.4610152380613002</v>
      </c>
      <c r="O60" s="35">
        <f t="shared" si="10"/>
        <v>0.32674603500000005</v>
      </c>
      <c r="P60" s="35">
        <v>7.0000000000000007E-2</v>
      </c>
    </row>
    <row r="61" spans="2:20" x14ac:dyDescent="0.2">
      <c r="I61" s="38"/>
      <c r="J61" s="31">
        <f t="shared" si="11"/>
        <v>7600</v>
      </c>
      <c r="K61" s="32" t="s">
        <v>4</v>
      </c>
      <c r="L61" s="31">
        <v>7800</v>
      </c>
      <c r="M61" s="33">
        <v>650</v>
      </c>
      <c r="N61" s="34">
        <f t="shared" si="9"/>
        <v>6.5294182941241763</v>
      </c>
      <c r="O61" s="35">
        <f t="shared" si="10"/>
        <v>0.3318315</v>
      </c>
      <c r="P61" s="35">
        <v>7.0000000000000007E-2</v>
      </c>
    </row>
    <row r="62" spans="2:20" x14ac:dyDescent="0.2">
      <c r="I62" s="38"/>
      <c r="J62" s="31">
        <f t="shared" si="11"/>
        <v>7800</v>
      </c>
      <c r="K62" s="32" t="s">
        <v>4</v>
      </c>
      <c r="L62" s="31">
        <v>8000</v>
      </c>
      <c r="M62" s="33">
        <v>655</v>
      </c>
      <c r="N62" s="34">
        <f t="shared" si="9"/>
        <v>6.5949876909748291</v>
      </c>
      <c r="O62" s="35">
        <f t="shared" si="10"/>
        <v>0.33695623500000005</v>
      </c>
      <c r="P62" s="35">
        <v>7.0000000000000007E-2</v>
      </c>
    </row>
    <row r="63" spans="2:20" x14ac:dyDescent="0.2">
      <c r="I63" s="38"/>
      <c r="J63" s="31">
        <f t="shared" si="11"/>
        <v>8000</v>
      </c>
      <c r="K63" s="32" t="s">
        <v>4</v>
      </c>
      <c r="L63" s="31">
        <v>8200</v>
      </c>
      <c r="M63" s="33">
        <v>660</v>
      </c>
      <c r="N63" s="34">
        <f t="shared" si="9"/>
        <v>6.6578281886443706</v>
      </c>
      <c r="O63" s="35">
        <f t="shared" si="10"/>
        <v>0.34212024000000002</v>
      </c>
      <c r="P63" s="35">
        <v>7.0000000000000007E-2</v>
      </c>
    </row>
    <row r="64" spans="2:20" x14ac:dyDescent="0.2">
      <c r="I64" s="38"/>
      <c r="J64" s="31">
        <f t="shared" si="11"/>
        <v>8200</v>
      </c>
      <c r="K64" s="32" t="s">
        <v>4</v>
      </c>
      <c r="L64" s="31">
        <v>8400</v>
      </c>
      <c r="M64" s="33">
        <v>665</v>
      </c>
      <c r="N64" s="34">
        <f t="shared" si="9"/>
        <v>6.7180401918175132</v>
      </c>
      <c r="O64" s="35">
        <f t="shared" si="10"/>
        <v>0.34732351500000003</v>
      </c>
      <c r="P64" s="35">
        <v>7.0000000000000007E-2</v>
      </c>
    </row>
    <row r="65" spans="9:16" x14ac:dyDescent="0.2">
      <c r="I65" s="38"/>
      <c r="J65" s="31">
        <f t="shared" si="11"/>
        <v>8400</v>
      </c>
      <c r="K65" s="32" t="s">
        <v>4</v>
      </c>
      <c r="L65" s="31">
        <v>8600</v>
      </c>
      <c r="M65" s="33">
        <v>675</v>
      </c>
      <c r="N65" s="34">
        <f t="shared" si="9"/>
        <v>6.6757107021772546</v>
      </c>
      <c r="O65" s="35">
        <f t="shared" si="10"/>
        <v>0.35784787500000004</v>
      </c>
      <c r="P65" s="35">
        <v>0.06</v>
      </c>
    </row>
    <row r="66" spans="9:16" x14ac:dyDescent="0.2">
      <c r="I66" s="38"/>
      <c r="J66" s="31">
        <f t="shared" si="11"/>
        <v>8600</v>
      </c>
      <c r="K66" s="32" t="s">
        <v>4</v>
      </c>
      <c r="L66" s="31">
        <v>8800</v>
      </c>
      <c r="M66" s="33">
        <v>680</v>
      </c>
      <c r="N66" s="34">
        <f t="shared" si="9"/>
        <v>6.7308738181931744</v>
      </c>
      <c r="O66" s="35">
        <f t="shared" si="10"/>
        <v>0.36316896000000004</v>
      </c>
      <c r="P66" s="35">
        <v>0.06</v>
      </c>
    </row>
    <row r="67" spans="9:16" x14ac:dyDescent="0.2">
      <c r="I67" s="38"/>
      <c r="J67" s="31">
        <f t="shared" si="11"/>
        <v>8800</v>
      </c>
      <c r="K67" s="32" t="s">
        <v>4</v>
      </c>
      <c r="L67" s="31">
        <v>9000</v>
      </c>
      <c r="M67" s="33">
        <v>690</v>
      </c>
      <c r="N67" s="34">
        <f t="shared" ref="N67:N98" si="12">L67/(3600*O67)</f>
        <v>6.6857622734415809</v>
      </c>
      <c r="O67" s="35">
        <f t="shared" ref="O67:O98" si="13">POWER(M67/1000,2)*3.1416/4</f>
        <v>0.37392893999999993</v>
      </c>
      <c r="P67" s="35">
        <v>0.06</v>
      </c>
    </row>
    <row r="68" spans="9:16" x14ac:dyDescent="0.2">
      <c r="I68" s="38"/>
      <c r="J68" s="31">
        <f t="shared" ref="J68:J99" si="14">L67</f>
        <v>9000</v>
      </c>
      <c r="K68" s="32" t="s">
        <v>4</v>
      </c>
      <c r="L68" s="31">
        <v>9200</v>
      </c>
      <c r="M68" s="33">
        <v>695</v>
      </c>
      <c r="N68" s="34">
        <f t="shared" si="12"/>
        <v>6.7363527420703875</v>
      </c>
      <c r="O68" s="35">
        <f t="shared" si="13"/>
        <v>0.37936783499999993</v>
      </c>
      <c r="P68" s="35">
        <v>0.06</v>
      </c>
    </row>
    <row r="69" spans="9:16" x14ac:dyDescent="0.2">
      <c r="I69" s="38"/>
      <c r="J69" s="31">
        <f t="shared" si="14"/>
        <v>9200</v>
      </c>
      <c r="K69" s="32" t="s">
        <v>4</v>
      </c>
      <c r="L69" s="31">
        <v>9400</v>
      </c>
      <c r="M69" s="33">
        <v>700</v>
      </c>
      <c r="N69" s="34">
        <f t="shared" si="12"/>
        <v>6.7848207103909397</v>
      </c>
      <c r="O69" s="35">
        <f t="shared" si="13"/>
        <v>0.38484599999999997</v>
      </c>
      <c r="P69" s="35">
        <v>0.06</v>
      </c>
    </row>
    <row r="70" spans="9:16" x14ac:dyDescent="0.2">
      <c r="I70" s="38"/>
      <c r="J70" s="31">
        <f t="shared" si="14"/>
        <v>9400</v>
      </c>
      <c r="K70" s="32" t="s">
        <v>4</v>
      </c>
      <c r="L70" s="31">
        <v>9600</v>
      </c>
      <c r="M70" s="33">
        <v>710</v>
      </c>
      <c r="N70" s="34">
        <f t="shared" si="12"/>
        <v>6.7353650326216457</v>
      </c>
      <c r="O70" s="35">
        <f t="shared" si="13"/>
        <v>0.39592013999999998</v>
      </c>
      <c r="P70" s="35">
        <v>0.06</v>
      </c>
    </row>
    <row r="71" spans="9:16" x14ac:dyDescent="0.2">
      <c r="I71" s="38"/>
      <c r="J71" s="31">
        <f t="shared" si="14"/>
        <v>9600</v>
      </c>
      <c r="K71" s="32" t="s">
        <v>4</v>
      </c>
      <c r="L71" s="31">
        <v>9800</v>
      </c>
      <c r="M71" s="33">
        <v>715</v>
      </c>
      <c r="N71" s="34">
        <f t="shared" si="12"/>
        <v>6.7798579447358485</v>
      </c>
      <c r="O71" s="35">
        <f t="shared" si="13"/>
        <v>0.40151611499999995</v>
      </c>
      <c r="P71" s="35">
        <v>0.06</v>
      </c>
    </row>
    <row r="72" spans="9:16" x14ac:dyDescent="0.2">
      <c r="I72" s="38"/>
      <c r="J72" s="31">
        <f t="shared" si="14"/>
        <v>9800</v>
      </c>
      <c r="K72" s="32" t="s">
        <v>4</v>
      </c>
      <c r="L72" s="31">
        <v>10000</v>
      </c>
      <c r="M72" s="33">
        <v>720</v>
      </c>
      <c r="N72" s="34">
        <f t="shared" si="12"/>
        <v>6.8224696038784645</v>
      </c>
      <c r="O72" s="35">
        <f t="shared" si="13"/>
        <v>0.40715135999999996</v>
      </c>
      <c r="P72" s="35">
        <v>0.06</v>
      </c>
    </row>
    <row r="73" spans="9:16" x14ac:dyDescent="0.2">
      <c r="I73" s="38"/>
      <c r="J73" s="31">
        <f t="shared" si="14"/>
        <v>10000</v>
      </c>
      <c r="K73" s="32" t="s">
        <v>4</v>
      </c>
      <c r="L73" s="31">
        <v>10500</v>
      </c>
      <c r="M73" s="33">
        <v>735</v>
      </c>
      <c r="N73" s="34">
        <f t="shared" si="12"/>
        <v>6.8741851169107795</v>
      </c>
      <c r="O73" s="35">
        <f t="shared" si="13"/>
        <v>0.42429271499999993</v>
      </c>
      <c r="P73" s="35">
        <v>0.06</v>
      </c>
    </row>
    <row r="74" spans="9:16" x14ac:dyDescent="0.2">
      <c r="I74" s="38"/>
      <c r="J74" s="31">
        <f t="shared" si="14"/>
        <v>10500</v>
      </c>
      <c r="K74" s="32" t="s">
        <v>4</v>
      </c>
      <c r="L74" s="31">
        <v>11000</v>
      </c>
      <c r="M74" s="33">
        <v>745</v>
      </c>
      <c r="N74" s="34">
        <f t="shared" si="12"/>
        <v>7.0094951883530561</v>
      </c>
      <c r="O74" s="35">
        <f t="shared" si="13"/>
        <v>0.435916635</v>
      </c>
      <c r="P74" s="35">
        <v>0.06</v>
      </c>
    </row>
    <row r="75" spans="9:16" x14ac:dyDescent="0.2">
      <c r="I75" s="38"/>
      <c r="J75" s="31">
        <f t="shared" si="14"/>
        <v>11000</v>
      </c>
      <c r="K75" s="32" t="s">
        <v>4</v>
      </c>
      <c r="L75" s="31">
        <v>11500</v>
      </c>
      <c r="M75" s="33">
        <v>760</v>
      </c>
      <c r="N75" s="34">
        <f t="shared" si="12"/>
        <v>7.0416957739753894</v>
      </c>
      <c r="O75" s="35">
        <f t="shared" si="13"/>
        <v>0.45364704</v>
      </c>
      <c r="P75" s="35">
        <v>0.06</v>
      </c>
    </row>
    <row r="76" spans="9:16" x14ac:dyDescent="0.2">
      <c r="I76" s="38"/>
      <c r="J76" s="31">
        <f t="shared" si="14"/>
        <v>11500</v>
      </c>
      <c r="K76" s="32" t="s">
        <v>4</v>
      </c>
      <c r="L76" s="31">
        <v>12000</v>
      </c>
      <c r="M76" s="33">
        <v>770</v>
      </c>
      <c r="N76" s="34">
        <f t="shared" si="12"/>
        <v>7.1582423531467612</v>
      </c>
      <c r="O76" s="35">
        <f t="shared" si="13"/>
        <v>0.46566365999999998</v>
      </c>
      <c r="P76" s="35">
        <v>0.06</v>
      </c>
    </row>
    <row r="77" spans="9:16" x14ac:dyDescent="0.2">
      <c r="I77" s="38"/>
      <c r="J77" s="31">
        <f t="shared" si="14"/>
        <v>12000</v>
      </c>
      <c r="K77" s="32" t="s">
        <v>4</v>
      </c>
      <c r="L77" s="31">
        <v>12500</v>
      </c>
      <c r="M77" s="33">
        <v>780</v>
      </c>
      <c r="N77" s="34">
        <f t="shared" si="12"/>
        <v>7.2665356727699608</v>
      </c>
      <c r="O77" s="35">
        <f t="shared" si="13"/>
        <v>0.47783736000000004</v>
      </c>
      <c r="P77" s="35">
        <v>0.06</v>
      </c>
    </row>
    <row r="78" spans="9:16" x14ac:dyDescent="0.2">
      <c r="I78" s="38"/>
      <c r="J78" s="31">
        <f t="shared" si="14"/>
        <v>12500</v>
      </c>
      <c r="K78" s="32" t="s">
        <v>4</v>
      </c>
      <c r="L78" s="31">
        <v>13000</v>
      </c>
      <c r="M78" s="33">
        <v>795</v>
      </c>
      <c r="N78" s="34">
        <f t="shared" si="12"/>
        <v>7.2747102020422831</v>
      </c>
      <c r="O78" s="35">
        <f t="shared" si="13"/>
        <v>0.49639243500000002</v>
      </c>
      <c r="P78" s="35">
        <v>0.06</v>
      </c>
    </row>
    <row r="79" spans="9:16" x14ac:dyDescent="0.2">
      <c r="I79" s="38"/>
      <c r="J79" s="31">
        <f t="shared" si="14"/>
        <v>13000</v>
      </c>
      <c r="K79" s="32" t="s">
        <v>4</v>
      </c>
      <c r="L79" s="31">
        <v>13500</v>
      </c>
      <c r="M79" s="33">
        <v>810</v>
      </c>
      <c r="N79" s="34">
        <f t="shared" si="12"/>
        <v>7.2773009108036932</v>
      </c>
      <c r="O79" s="35">
        <f t="shared" si="13"/>
        <v>0.51530094000000004</v>
      </c>
      <c r="P79" s="35">
        <v>0.06</v>
      </c>
    </row>
    <row r="80" spans="9:16" x14ac:dyDescent="0.2">
      <c r="I80" s="38"/>
      <c r="J80" s="31">
        <f t="shared" si="14"/>
        <v>13500</v>
      </c>
      <c r="K80" s="32" t="s">
        <v>4</v>
      </c>
      <c r="L80" s="31">
        <v>14000</v>
      </c>
      <c r="M80" s="33">
        <v>820</v>
      </c>
      <c r="N80" s="34">
        <f t="shared" si="12"/>
        <v>7.3638839079578151</v>
      </c>
      <c r="O80" s="35">
        <f t="shared" si="13"/>
        <v>0.5281029599999999</v>
      </c>
      <c r="P80" s="35">
        <v>0.06</v>
      </c>
    </row>
    <row r="81" spans="9:16" x14ac:dyDescent="0.2">
      <c r="I81" s="38"/>
      <c r="J81" s="31">
        <f t="shared" si="14"/>
        <v>14000</v>
      </c>
      <c r="K81" s="32" t="s">
        <v>4</v>
      </c>
      <c r="L81" s="31">
        <v>14500</v>
      </c>
      <c r="M81" s="33">
        <v>830</v>
      </c>
      <c r="N81" s="34">
        <f t="shared" si="12"/>
        <v>7.4442066364397785</v>
      </c>
      <c r="O81" s="35">
        <f t="shared" si="13"/>
        <v>0.54106206000000001</v>
      </c>
      <c r="P81" s="35">
        <v>0.06</v>
      </c>
    </row>
    <row r="82" spans="9:16" x14ac:dyDescent="0.2">
      <c r="I82" s="38"/>
      <c r="J82" s="31">
        <f t="shared" si="14"/>
        <v>14500</v>
      </c>
      <c r="K82" s="32" t="s">
        <v>4</v>
      </c>
      <c r="L82" s="31">
        <v>15000</v>
      </c>
      <c r="M82" s="33">
        <v>845</v>
      </c>
      <c r="N82" s="34">
        <f t="shared" si="12"/>
        <v>7.4299252322760321</v>
      </c>
      <c r="O82" s="35">
        <f t="shared" si="13"/>
        <v>0.56079523499999995</v>
      </c>
      <c r="P82" s="35">
        <v>0.06</v>
      </c>
    </row>
    <row r="83" spans="9:16" x14ac:dyDescent="0.2">
      <c r="I83" s="38"/>
      <c r="J83" s="31">
        <f t="shared" si="14"/>
        <v>15000</v>
      </c>
      <c r="K83" s="32" t="s">
        <v>4</v>
      </c>
      <c r="L83" s="31">
        <v>15500</v>
      </c>
      <c r="M83" s="33">
        <v>855</v>
      </c>
      <c r="N83" s="34">
        <f t="shared" si="12"/>
        <v>7.499046921936217</v>
      </c>
      <c r="O83" s="35">
        <f t="shared" si="13"/>
        <v>0.57414703499999997</v>
      </c>
      <c r="P83" s="35">
        <v>0.06</v>
      </c>
    </row>
    <row r="84" spans="9:16" x14ac:dyDescent="0.2">
      <c r="I84" s="38"/>
      <c r="J84" s="31">
        <f t="shared" si="14"/>
        <v>15500</v>
      </c>
      <c r="K84" s="32" t="s">
        <v>4</v>
      </c>
      <c r="L84" s="31">
        <v>16000</v>
      </c>
      <c r="M84" s="33">
        <v>865</v>
      </c>
      <c r="N84" s="34">
        <f t="shared" si="12"/>
        <v>7.5630046954337971</v>
      </c>
      <c r="O84" s="35">
        <f t="shared" si="13"/>
        <v>0.58765591500000003</v>
      </c>
      <c r="P84" s="35">
        <v>0.06</v>
      </c>
    </row>
    <row r="85" spans="9:16" x14ac:dyDescent="0.2">
      <c r="I85" s="38"/>
      <c r="J85" s="31">
        <f t="shared" si="14"/>
        <v>16000</v>
      </c>
      <c r="K85" s="32" t="s">
        <v>4</v>
      </c>
      <c r="L85" s="31">
        <v>16500</v>
      </c>
      <c r="M85" s="33">
        <v>875</v>
      </c>
      <c r="N85" s="34">
        <f t="shared" si="12"/>
        <v>7.6220964576306711</v>
      </c>
      <c r="O85" s="35">
        <f t="shared" si="13"/>
        <v>0.60132187500000001</v>
      </c>
      <c r="P85" s="35">
        <v>0.06</v>
      </c>
    </row>
    <row r="86" spans="9:16" x14ac:dyDescent="0.2">
      <c r="I86" s="38"/>
      <c r="J86" s="31">
        <f t="shared" si="14"/>
        <v>16500</v>
      </c>
      <c r="K86" s="32" t="s">
        <v>4</v>
      </c>
      <c r="L86" s="31">
        <v>17000</v>
      </c>
      <c r="M86" s="33">
        <v>890</v>
      </c>
      <c r="N86" s="34">
        <f t="shared" si="12"/>
        <v>7.5905895878121603</v>
      </c>
      <c r="O86" s="35">
        <f t="shared" si="13"/>
        <v>0.62211534000000002</v>
      </c>
      <c r="P86" s="35">
        <v>0.06</v>
      </c>
    </row>
    <row r="87" spans="9:16" x14ac:dyDescent="0.2">
      <c r="I87" s="38"/>
      <c r="J87" s="31">
        <f t="shared" si="14"/>
        <v>17000</v>
      </c>
      <c r="K87" s="32" t="s">
        <v>4</v>
      </c>
      <c r="L87" s="31">
        <v>17500</v>
      </c>
      <c r="M87" s="33">
        <v>895</v>
      </c>
      <c r="N87" s="34">
        <f t="shared" si="12"/>
        <v>7.7267805931631885</v>
      </c>
      <c r="O87" s="35">
        <f t="shared" si="13"/>
        <v>0.62912503499999994</v>
      </c>
      <c r="P87" s="35">
        <v>0.06</v>
      </c>
    </row>
    <row r="88" spans="9:16" x14ac:dyDescent="0.2">
      <c r="I88" s="38"/>
      <c r="J88" s="31">
        <f t="shared" si="14"/>
        <v>17500</v>
      </c>
      <c r="K88" s="32" t="s">
        <v>4</v>
      </c>
      <c r="L88" s="31">
        <v>18000</v>
      </c>
      <c r="M88" s="33">
        <v>905</v>
      </c>
      <c r="N88" s="34">
        <f t="shared" si="12"/>
        <v>7.7728797494228763</v>
      </c>
      <c r="O88" s="35">
        <f t="shared" si="13"/>
        <v>0.64326223500000002</v>
      </c>
      <c r="P88" s="35">
        <v>0.06</v>
      </c>
    </row>
    <row r="89" spans="9:16" x14ac:dyDescent="0.2">
      <c r="I89" s="38"/>
      <c r="J89" s="31">
        <f t="shared" si="14"/>
        <v>18000</v>
      </c>
      <c r="K89" s="32" t="s">
        <v>4</v>
      </c>
      <c r="L89" s="31">
        <v>18500</v>
      </c>
      <c r="M89" s="33">
        <v>910</v>
      </c>
      <c r="N89" s="34">
        <f t="shared" si="12"/>
        <v>7.9012453192894601</v>
      </c>
      <c r="O89" s="35">
        <f t="shared" si="13"/>
        <v>0.65038974000000005</v>
      </c>
      <c r="P89" s="35">
        <v>0.06</v>
      </c>
    </row>
    <row r="90" spans="9:16" x14ac:dyDescent="0.2">
      <c r="I90" s="38"/>
      <c r="J90" s="31">
        <f t="shared" si="14"/>
        <v>18500</v>
      </c>
      <c r="K90" s="32" t="s">
        <v>4</v>
      </c>
      <c r="L90" s="31">
        <v>19000</v>
      </c>
      <c r="M90" s="33">
        <v>920</v>
      </c>
      <c r="N90" s="34">
        <f t="shared" si="12"/>
        <v>7.9393426997118759</v>
      </c>
      <c r="O90" s="35">
        <f t="shared" si="13"/>
        <v>0.66476256</v>
      </c>
      <c r="P90" s="35">
        <v>0.06</v>
      </c>
    </row>
    <row r="91" spans="9:16" x14ac:dyDescent="0.2">
      <c r="I91" s="38"/>
      <c r="J91" s="31">
        <f t="shared" si="14"/>
        <v>19000</v>
      </c>
      <c r="K91" s="32" t="s">
        <v>4</v>
      </c>
      <c r="L91" s="31">
        <v>19500</v>
      </c>
      <c r="M91" s="33">
        <v>935</v>
      </c>
      <c r="N91" s="34">
        <f t="shared" si="12"/>
        <v>7.8889279912707373</v>
      </c>
      <c r="O91" s="35">
        <f t="shared" si="13"/>
        <v>0.68661631500000009</v>
      </c>
      <c r="P91" s="35">
        <v>0.06</v>
      </c>
    </row>
    <row r="92" spans="9:16" x14ac:dyDescent="0.2">
      <c r="I92" s="38"/>
      <c r="J92" s="31">
        <f t="shared" si="14"/>
        <v>19500</v>
      </c>
      <c r="K92" s="32" t="s">
        <v>4</v>
      </c>
      <c r="L92" s="31">
        <v>20000</v>
      </c>
      <c r="M92" s="33">
        <v>945</v>
      </c>
      <c r="N92" s="34">
        <f t="shared" si="12"/>
        <v>7.9208717396502806</v>
      </c>
      <c r="O92" s="35">
        <f t="shared" si="13"/>
        <v>0.70138183499999995</v>
      </c>
      <c r="P92" s="35">
        <v>0.06</v>
      </c>
    </row>
    <row r="93" spans="9:16" x14ac:dyDescent="0.2">
      <c r="I93" s="38"/>
      <c r="J93" s="31">
        <f t="shared" si="14"/>
        <v>20000</v>
      </c>
      <c r="K93" s="32" t="s">
        <v>4</v>
      </c>
      <c r="L93" s="31">
        <v>20500</v>
      </c>
      <c r="M93" s="33">
        <v>950</v>
      </c>
      <c r="N93" s="34">
        <f t="shared" si="12"/>
        <v>8.0336563960484444</v>
      </c>
      <c r="O93" s="35">
        <f t="shared" si="13"/>
        <v>0.70882349999999994</v>
      </c>
      <c r="P93" s="35">
        <v>0.06</v>
      </c>
    </row>
    <row r="94" spans="9:16" x14ac:dyDescent="0.2">
      <c r="I94" s="38"/>
      <c r="J94" s="31">
        <f t="shared" si="14"/>
        <v>20500</v>
      </c>
      <c r="K94" s="32" t="s">
        <v>4</v>
      </c>
      <c r="L94" s="31">
        <v>21000</v>
      </c>
      <c r="M94" s="33">
        <v>960</v>
      </c>
      <c r="N94" s="34">
        <f t="shared" si="12"/>
        <v>8.0590422195814355</v>
      </c>
      <c r="O94" s="35">
        <f t="shared" si="13"/>
        <v>0.72382464000000002</v>
      </c>
      <c r="P94" s="35">
        <v>0.06</v>
      </c>
    </row>
    <row r="95" spans="9:16" x14ac:dyDescent="0.2">
      <c r="I95" s="38"/>
      <c r="J95" s="31">
        <f t="shared" si="14"/>
        <v>21000</v>
      </c>
      <c r="K95" s="32" t="s">
        <v>4</v>
      </c>
      <c r="L95" s="31">
        <v>21500</v>
      </c>
      <c r="M95" s="33">
        <v>970</v>
      </c>
      <c r="N95" s="34">
        <f t="shared" si="12"/>
        <v>8.0816789474957833</v>
      </c>
      <c r="O95" s="35">
        <f t="shared" si="13"/>
        <v>0.73898285999999991</v>
      </c>
      <c r="P95" s="35">
        <v>0.06</v>
      </c>
    </row>
    <row r="96" spans="9:16" x14ac:dyDescent="0.2">
      <c r="I96" s="38"/>
      <c r="J96" s="31">
        <f t="shared" si="14"/>
        <v>21500</v>
      </c>
      <c r="K96" s="32" t="s">
        <v>4</v>
      </c>
      <c r="L96" s="31">
        <v>22000</v>
      </c>
      <c r="M96" s="33">
        <v>980</v>
      </c>
      <c r="N96" s="34">
        <f t="shared" si="12"/>
        <v>8.1017181735019896</v>
      </c>
      <c r="O96" s="35">
        <f t="shared" si="13"/>
        <v>0.75429815999999994</v>
      </c>
      <c r="P96" s="35">
        <v>0.06</v>
      </c>
    </row>
    <row r="97" spans="9:16" x14ac:dyDescent="0.2">
      <c r="I97" s="38"/>
      <c r="J97" s="31">
        <f t="shared" si="14"/>
        <v>22000</v>
      </c>
      <c r="K97" s="32" t="s">
        <v>4</v>
      </c>
      <c r="L97" s="31">
        <v>22500</v>
      </c>
      <c r="M97" s="33">
        <v>990</v>
      </c>
      <c r="N97" s="34">
        <f t="shared" si="12"/>
        <v>8.1193026690785022</v>
      </c>
      <c r="O97" s="35">
        <f t="shared" si="13"/>
        <v>0.76977054</v>
      </c>
      <c r="P97" s="35">
        <v>0.06</v>
      </c>
    </row>
    <row r="98" spans="9:16" x14ac:dyDescent="0.2">
      <c r="I98" s="38"/>
      <c r="J98" s="31">
        <f t="shared" si="14"/>
        <v>22500</v>
      </c>
      <c r="K98" s="32" t="s">
        <v>4</v>
      </c>
      <c r="L98" s="31">
        <v>23000</v>
      </c>
      <c r="M98" s="33">
        <v>1000</v>
      </c>
      <c r="N98" s="34">
        <f t="shared" si="12"/>
        <v>8.1345669580963698</v>
      </c>
      <c r="O98" s="35">
        <f t="shared" si="13"/>
        <v>0.78539999999999999</v>
      </c>
      <c r="P98" s="35">
        <v>0.06</v>
      </c>
    </row>
    <row r="99" spans="9:16" x14ac:dyDescent="0.2">
      <c r="I99" s="38"/>
      <c r="J99" s="31">
        <f t="shared" si="14"/>
        <v>23000</v>
      </c>
      <c r="K99" s="32" t="s">
        <v>4</v>
      </c>
      <c r="L99" s="31">
        <v>23500</v>
      </c>
      <c r="M99" s="33">
        <v>1010</v>
      </c>
      <c r="N99" s="34">
        <f t="shared" ref="N99:N130" si="15">L99/(3600*O99)</f>
        <v>8.1476378494548563</v>
      </c>
      <c r="O99" s="35">
        <f t="shared" ref="O99:O130" si="16">POWER(M99/1000,2)*3.1416/4</f>
        <v>0.80118654</v>
      </c>
      <c r="P99" s="35">
        <v>0.06</v>
      </c>
    </row>
    <row r="100" spans="9:16" x14ac:dyDescent="0.2">
      <c r="I100" s="38"/>
      <c r="J100" s="31">
        <f t="shared" ref="J100:J131" si="17">L99</f>
        <v>23500</v>
      </c>
      <c r="K100" s="32" t="s">
        <v>4</v>
      </c>
      <c r="L100" s="31">
        <v>24000</v>
      </c>
      <c r="M100" s="33">
        <v>1020</v>
      </c>
      <c r="N100" s="34">
        <f t="shared" si="15"/>
        <v>8.1586349311432436</v>
      </c>
      <c r="O100" s="35">
        <f t="shared" si="16"/>
        <v>0.81713015999999994</v>
      </c>
      <c r="P100" s="35">
        <v>0.06</v>
      </c>
    </row>
    <row r="101" spans="9:16" x14ac:dyDescent="0.2">
      <c r="I101" s="38"/>
      <c r="J101" s="31">
        <f t="shared" si="17"/>
        <v>24000</v>
      </c>
      <c r="K101" s="32" t="s">
        <v>4</v>
      </c>
      <c r="L101" s="31">
        <v>24500</v>
      </c>
      <c r="M101" s="33">
        <v>1030</v>
      </c>
      <c r="N101" s="34">
        <f t="shared" si="15"/>
        <v>8.1676710288377414</v>
      </c>
      <c r="O101" s="35">
        <f t="shared" si="16"/>
        <v>0.83323085999999991</v>
      </c>
      <c r="P101" s="35">
        <v>0.06</v>
      </c>
    </row>
    <row r="102" spans="9:16" x14ac:dyDescent="0.2">
      <c r="I102" s="38"/>
      <c r="J102" s="31">
        <f t="shared" si="17"/>
        <v>24500</v>
      </c>
      <c r="K102" s="32" t="s">
        <v>4</v>
      </c>
      <c r="L102" s="31">
        <v>25000</v>
      </c>
      <c r="M102" s="33">
        <v>1035</v>
      </c>
      <c r="N102" s="34">
        <f t="shared" si="15"/>
        <v>8.2540274980760255</v>
      </c>
      <c r="O102" s="35">
        <f t="shared" si="16"/>
        <v>0.84134011499999983</v>
      </c>
      <c r="P102" s="35">
        <v>0.06</v>
      </c>
    </row>
    <row r="103" spans="9:16" x14ac:dyDescent="0.2">
      <c r="I103" s="38"/>
      <c r="J103" s="31">
        <f t="shared" si="17"/>
        <v>25000</v>
      </c>
      <c r="K103" s="32" t="s">
        <v>4</v>
      </c>
      <c r="L103" s="31">
        <v>26000</v>
      </c>
      <c r="M103" s="33">
        <v>1050</v>
      </c>
      <c r="N103" s="34">
        <f t="shared" si="15"/>
        <v>8.3406779418517445</v>
      </c>
      <c r="O103" s="35">
        <f t="shared" si="16"/>
        <v>0.86590350000000005</v>
      </c>
      <c r="P103" s="35">
        <v>0.06</v>
      </c>
    </row>
    <row r="104" spans="9:16" x14ac:dyDescent="0.2">
      <c r="I104" s="38"/>
      <c r="J104" s="31">
        <f t="shared" si="17"/>
        <v>26000</v>
      </c>
      <c r="K104" s="32" t="s">
        <v>4</v>
      </c>
      <c r="L104" s="31">
        <v>27000</v>
      </c>
      <c r="M104" s="33">
        <v>1060</v>
      </c>
      <c r="N104" s="34">
        <f t="shared" si="15"/>
        <v>8.4988200918090122</v>
      </c>
      <c r="O104" s="35">
        <f t="shared" si="16"/>
        <v>0.88247544000000011</v>
      </c>
      <c r="P104" s="35">
        <v>0.06</v>
      </c>
    </row>
    <row r="105" spans="9:16" x14ac:dyDescent="0.2">
      <c r="I105" s="38"/>
      <c r="J105" s="31">
        <f t="shared" si="17"/>
        <v>27000</v>
      </c>
      <c r="K105" s="32" t="s">
        <v>4</v>
      </c>
      <c r="L105" s="31">
        <v>28000</v>
      </c>
      <c r="M105" s="33">
        <v>1080</v>
      </c>
      <c r="N105" s="34">
        <f t="shared" si="15"/>
        <v>8.4901843959376428</v>
      </c>
      <c r="O105" s="35">
        <f t="shared" si="16"/>
        <v>0.91609056000000011</v>
      </c>
      <c r="P105" s="35">
        <v>0.06</v>
      </c>
    </row>
    <row r="106" spans="9:16" x14ac:dyDescent="0.2">
      <c r="I106" s="38"/>
      <c r="J106" s="31">
        <f t="shared" si="17"/>
        <v>28000</v>
      </c>
      <c r="K106" s="32" t="s">
        <v>4</v>
      </c>
      <c r="L106" s="31">
        <v>29000</v>
      </c>
      <c r="M106" s="33">
        <v>1100</v>
      </c>
      <c r="N106" s="34">
        <f t="shared" si="15"/>
        <v>8.4765519865179542</v>
      </c>
      <c r="O106" s="35">
        <f t="shared" si="16"/>
        <v>0.95033400000000012</v>
      </c>
      <c r="P106" s="35">
        <v>0.06</v>
      </c>
    </row>
    <row r="107" spans="9:16" x14ac:dyDescent="0.2">
      <c r="I107" s="38"/>
      <c r="J107" s="31">
        <f t="shared" si="17"/>
        <v>29000</v>
      </c>
      <c r="K107" s="32" t="s">
        <v>4</v>
      </c>
      <c r="L107" s="31">
        <v>30000</v>
      </c>
      <c r="M107" s="33">
        <v>1115</v>
      </c>
      <c r="N107" s="34">
        <f t="shared" si="15"/>
        <v>8.5345007765704413</v>
      </c>
      <c r="O107" s="35">
        <f t="shared" si="16"/>
        <v>0.97642891499999995</v>
      </c>
      <c r="P107" s="35">
        <v>0.06</v>
      </c>
    </row>
    <row r="108" spans="9:16" x14ac:dyDescent="0.2">
      <c r="I108" s="38"/>
      <c r="J108" s="31">
        <f t="shared" si="17"/>
        <v>30000</v>
      </c>
      <c r="K108" s="32" t="s">
        <v>4</v>
      </c>
      <c r="L108" s="31">
        <v>31000</v>
      </c>
      <c r="M108" s="33">
        <v>1130</v>
      </c>
      <c r="N108" s="34">
        <f t="shared" si="15"/>
        <v>8.586405789190108</v>
      </c>
      <c r="O108" s="35">
        <f t="shared" si="16"/>
        <v>1.0028772599999998</v>
      </c>
      <c r="P108" s="35">
        <v>0.06</v>
      </c>
    </row>
    <row r="109" spans="9:16" x14ac:dyDescent="0.2">
      <c r="I109" s="38"/>
      <c r="J109" s="31">
        <f t="shared" si="17"/>
        <v>31000</v>
      </c>
      <c r="K109" s="32" t="s">
        <v>4</v>
      </c>
      <c r="L109" s="31">
        <v>32000</v>
      </c>
      <c r="M109" s="33">
        <v>1140</v>
      </c>
      <c r="N109" s="34">
        <f t="shared" si="15"/>
        <v>8.7085706190227032</v>
      </c>
      <c r="O109" s="35">
        <f t="shared" si="16"/>
        <v>1.02070584</v>
      </c>
      <c r="P109" s="35">
        <v>0.06</v>
      </c>
    </row>
    <row r="110" spans="9:16" x14ac:dyDescent="0.2">
      <c r="I110" s="38"/>
      <c r="J110" s="31">
        <f t="shared" si="17"/>
        <v>32000</v>
      </c>
      <c r="K110" s="32" t="s">
        <v>4</v>
      </c>
      <c r="L110" s="31">
        <v>33000</v>
      </c>
      <c r="M110" s="33">
        <v>1155</v>
      </c>
      <c r="N110" s="34">
        <f t="shared" si="15"/>
        <v>8.7489628760682638</v>
      </c>
      <c r="O110" s="35">
        <f t="shared" si="16"/>
        <v>1.047743235</v>
      </c>
      <c r="P110" s="35">
        <v>0.06</v>
      </c>
    </row>
    <row r="111" spans="9:16" x14ac:dyDescent="0.2">
      <c r="I111" s="38"/>
      <c r="J111" s="31">
        <f t="shared" si="17"/>
        <v>33000</v>
      </c>
      <c r="K111" s="32" t="s">
        <v>4</v>
      </c>
      <c r="L111" s="31">
        <v>34000</v>
      </c>
      <c r="M111" s="33">
        <v>1175</v>
      </c>
      <c r="N111" s="34">
        <f t="shared" si="15"/>
        <v>8.7098321593568304</v>
      </c>
      <c r="O111" s="35">
        <f t="shared" si="16"/>
        <v>1.0843428750000002</v>
      </c>
      <c r="P111" s="35">
        <v>0.06</v>
      </c>
    </row>
    <row r="112" spans="9:16" x14ac:dyDescent="0.2">
      <c r="I112" s="38"/>
      <c r="J112" s="31">
        <f t="shared" si="17"/>
        <v>34000</v>
      </c>
      <c r="K112" s="32" t="s">
        <v>4</v>
      </c>
      <c r="L112" s="31">
        <v>35000</v>
      </c>
      <c r="M112" s="33">
        <v>1190</v>
      </c>
      <c r="N112" s="34">
        <f t="shared" si="15"/>
        <v>8.7413945690820469</v>
      </c>
      <c r="O112" s="35">
        <f t="shared" si="16"/>
        <v>1.1122049399999998</v>
      </c>
      <c r="P112" s="35">
        <v>0.06</v>
      </c>
    </row>
    <row r="113" spans="9:16" x14ac:dyDescent="0.2">
      <c r="I113" s="38"/>
      <c r="J113" s="31">
        <f t="shared" si="17"/>
        <v>35000</v>
      </c>
      <c r="K113" s="32" t="s">
        <v>4</v>
      </c>
      <c r="L113" s="31">
        <v>36000</v>
      </c>
      <c r="M113" s="33">
        <v>1195</v>
      </c>
      <c r="N113" s="34">
        <f t="shared" si="15"/>
        <v>8.9160663668648272</v>
      </c>
      <c r="O113" s="35">
        <f t="shared" si="16"/>
        <v>1.121570835</v>
      </c>
      <c r="P113" s="35">
        <v>0.06</v>
      </c>
    </row>
    <row r="114" spans="9:16" x14ac:dyDescent="0.2">
      <c r="I114" s="38"/>
      <c r="J114" s="31">
        <f t="shared" si="17"/>
        <v>36000</v>
      </c>
      <c r="K114" s="32" t="s">
        <v>4</v>
      </c>
      <c r="L114" s="31">
        <v>37000</v>
      </c>
      <c r="M114" s="33">
        <v>1210</v>
      </c>
      <c r="N114" s="34">
        <f t="shared" si="15"/>
        <v>8.9379431034814605</v>
      </c>
      <c r="O114" s="35">
        <f t="shared" si="16"/>
        <v>1.1499041399999999</v>
      </c>
      <c r="P114" s="35">
        <v>0.06</v>
      </c>
    </row>
    <row r="115" spans="9:16" x14ac:dyDescent="0.2">
      <c r="I115" s="38"/>
      <c r="J115" s="31">
        <f t="shared" si="17"/>
        <v>37000</v>
      </c>
      <c r="K115" s="32" t="s">
        <v>4</v>
      </c>
      <c r="L115" s="31">
        <v>38000</v>
      </c>
      <c r="M115" s="33">
        <v>1220</v>
      </c>
      <c r="N115" s="34">
        <f t="shared" si="15"/>
        <v>9.0296421137276699</v>
      </c>
      <c r="O115" s="35">
        <f t="shared" si="16"/>
        <v>1.1689893599999999</v>
      </c>
      <c r="P115" s="35">
        <v>0.06</v>
      </c>
    </row>
    <row r="116" spans="9:16" x14ac:dyDescent="0.2">
      <c r="I116" s="38"/>
      <c r="J116" s="31">
        <f t="shared" si="17"/>
        <v>38000</v>
      </c>
      <c r="K116" s="32" t="s">
        <v>4</v>
      </c>
      <c r="L116" s="31">
        <v>39000</v>
      </c>
      <c r="M116" s="33">
        <v>1240</v>
      </c>
      <c r="N116" s="34">
        <f t="shared" si="15"/>
        <v>8.9707311045377995</v>
      </c>
      <c r="O116" s="35">
        <f t="shared" si="16"/>
        <v>1.2076310400000001</v>
      </c>
      <c r="P116" s="35">
        <v>0.06</v>
      </c>
    </row>
    <row r="117" spans="9:16" x14ac:dyDescent="0.2">
      <c r="I117" s="38"/>
      <c r="J117" s="31">
        <f t="shared" si="17"/>
        <v>39000</v>
      </c>
      <c r="K117" s="32" t="s">
        <v>4</v>
      </c>
      <c r="L117" s="31">
        <v>40000</v>
      </c>
      <c r="M117" s="33">
        <v>1250</v>
      </c>
      <c r="N117" s="34">
        <f t="shared" si="15"/>
        <v>9.054126701185524</v>
      </c>
      <c r="O117" s="35">
        <f t="shared" si="16"/>
        <v>1.2271874999999999</v>
      </c>
      <c r="P117" s="35">
        <v>0.06</v>
      </c>
    </row>
    <row r="118" spans="9:16" x14ac:dyDescent="0.2">
      <c r="I118" s="38"/>
      <c r="J118" s="31">
        <f t="shared" si="17"/>
        <v>40000</v>
      </c>
      <c r="K118" s="32" t="s">
        <v>4</v>
      </c>
      <c r="L118" s="31">
        <v>42000</v>
      </c>
      <c r="M118" s="33">
        <v>1270</v>
      </c>
      <c r="N118" s="34">
        <f t="shared" si="15"/>
        <v>9.2097629233879967</v>
      </c>
      <c r="O118" s="35">
        <f t="shared" si="16"/>
        <v>1.2667716600000001</v>
      </c>
      <c r="P118" s="35">
        <v>0.06</v>
      </c>
    </row>
    <row r="119" spans="9:16" x14ac:dyDescent="0.2">
      <c r="I119" s="38"/>
      <c r="J119" s="31">
        <f t="shared" si="17"/>
        <v>42000</v>
      </c>
      <c r="K119" s="32" t="s">
        <v>4</v>
      </c>
      <c r="L119" s="31">
        <v>44000</v>
      </c>
      <c r="M119" s="33">
        <v>1300</v>
      </c>
      <c r="N119" s="34">
        <f t="shared" si="15"/>
        <v>9.2081540045340944</v>
      </c>
      <c r="O119" s="35">
        <f t="shared" si="16"/>
        <v>1.327326</v>
      </c>
      <c r="P119" s="35">
        <v>0.06</v>
      </c>
    </row>
    <row r="120" spans="9:16" x14ac:dyDescent="0.2">
      <c r="I120" s="38"/>
      <c r="J120" s="31">
        <f t="shared" si="17"/>
        <v>44000</v>
      </c>
      <c r="K120" s="32" t="s">
        <v>4</v>
      </c>
      <c r="L120" s="31">
        <v>46000</v>
      </c>
      <c r="M120" s="33">
        <v>1320</v>
      </c>
      <c r="N120" s="34">
        <f t="shared" si="15"/>
        <v>9.3371980694402765</v>
      </c>
      <c r="O120" s="35">
        <f t="shared" si="16"/>
        <v>1.3684809600000001</v>
      </c>
      <c r="P120" s="35">
        <v>0.06</v>
      </c>
    </row>
    <row r="121" spans="9:16" x14ac:dyDescent="0.2">
      <c r="I121" s="38"/>
      <c r="J121" s="31">
        <f t="shared" si="17"/>
        <v>46000</v>
      </c>
      <c r="K121" s="32" t="s">
        <v>4</v>
      </c>
      <c r="L121" s="31">
        <v>48000</v>
      </c>
      <c r="M121" s="33">
        <v>1345</v>
      </c>
      <c r="N121" s="34">
        <f t="shared" si="15"/>
        <v>9.3843299925224137</v>
      </c>
      <c r="O121" s="35">
        <f t="shared" si="16"/>
        <v>1.420808235</v>
      </c>
      <c r="P121" s="35">
        <v>0.06</v>
      </c>
    </row>
    <row r="122" spans="9:16" x14ac:dyDescent="0.2">
      <c r="I122" s="38"/>
      <c r="J122" s="31">
        <f t="shared" si="17"/>
        <v>48000</v>
      </c>
      <c r="K122" s="32" t="s">
        <v>4</v>
      </c>
      <c r="L122" s="31">
        <v>50000</v>
      </c>
      <c r="M122" s="33">
        <v>1365</v>
      </c>
      <c r="N122" s="34">
        <f t="shared" si="15"/>
        <v>9.4909853685158687</v>
      </c>
      <c r="O122" s="35">
        <f t="shared" si="16"/>
        <v>1.463376915</v>
      </c>
      <c r="P122" s="35">
        <v>0.06</v>
      </c>
    </row>
    <row r="123" spans="9:16" x14ac:dyDescent="0.2">
      <c r="I123" s="38"/>
      <c r="J123" s="31">
        <f t="shared" si="17"/>
        <v>50000</v>
      </c>
      <c r="K123" s="32" t="s">
        <v>4</v>
      </c>
      <c r="L123" s="31">
        <v>52000</v>
      </c>
      <c r="M123" s="33">
        <v>1385</v>
      </c>
      <c r="N123" s="34">
        <f t="shared" si="15"/>
        <v>9.5876108703531102</v>
      </c>
      <c r="O123" s="35">
        <f t="shared" si="16"/>
        <v>1.5065739149999999</v>
      </c>
      <c r="P123" s="35">
        <v>0.06</v>
      </c>
    </row>
    <row r="124" spans="9:16" x14ac:dyDescent="0.2">
      <c r="I124" s="38"/>
      <c r="J124" s="31">
        <f t="shared" si="17"/>
        <v>52000</v>
      </c>
      <c r="K124" s="32" t="s">
        <v>4</v>
      </c>
      <c r="L124" s="31">
        <v>54000</v>
      </c>
      <c r="M124" s="33">
        <v>1410</v>
      </c>
      <c r="N124" s="34">
        <f t="shared" si="15"/>
        <v>9.6064325287023884</v>
      </c>
      <c r="O124" s="35">
        <f t="shared" si="16"/>
        <v>1.5614537399999997</v>
      </c>
      <c r="P124" s="35">
        <v>0.06</v>
      </c>
    </row>
    <row r="125" spans="9:16" x14ac:dyDescent="0.2">
      <c r="I125" s="38"/>
      <c r="J125" s="31">
        <f t="shared" si="17"/>
        <v>54000</v>
      </c>
      <c r="K125" s="32" t="s">
        <v>4</v>
      </c>
      <c r="L125" s="31">
        <v>56000</v>
      </c>
      <c r="M125" s="33">
        <v>1430</v>
      </c>
      <c r="N125" s="34">
        <f t="shared" si="15"/>
        <v>9.6855113496226402</v>
      </c>
      <c r="O125" s="35">
        <f t="shared" si="16"/>
        <v>1.6060644599999998</v>
      </c>
      <c r="P125" s="35">
        <v>0.06</v>
      </c>
    </row>
    <row r="126" spans="9:16" x14ac:dyDescent="0.2">
      <c r="I126" s="38"/>
      <c r="J126" s="31">
        <f t="shared" si="17"/>
        <v>56000</v>
      </c>
      <c r="K126" s="32" t="s">
        <v>4</v>
      </c>
      <c r="L126" s="31">
        <v>58000</v>
      </c>
      <c r="M126" s="33">
        <v>1450</v>
      </c>
      <c r="N126" s="34">
        <f t="shared" si="15"/>
        <v>9.7566020486912972</v>
      </c>
      <c r="O126" s="35">
        <f t="shared" si="16"/>
        <v>1.6513035</v>
      </c>
      <c r="P126" s="35">
        <v>0.06</v>
      </c>
    </row>
    <row r="127" spans="9:16" x14ac:dyDescent="0.2">
      <c r="I127" s="38"/>
      <c r="J127" s="31">
        <f t="shared" si="17"/>
        <v>58000</v>
      </c>
      <c r="K127" s="32" t="s">
        <v>4</v>
      </c>
      <c r="L127" s="31">
        <v>60000</v>
      </c>
      <c r="M127" s="33">
        <v>1465</v>
      </c>
      <c r="N127" s="34">
        <f t="shared" si="15"/>
        <v>9.8874113645603643</v>
      </c>
      <c r="O127" s="35">
        <f t="shared" si="16"/>
        <v>1.6856451150000002</v>
      </c>
      <c r="P127" s="35">
        <v>0.06</v>
      </c>
    </row>
    <row r="128" spans="9:16" x14ac:dyDescent="0.2">
      <c r="I128" s="38"/>
      <c r="J128" s="31">
        <f t="shared" si="17"/>
        <v>60000</v>
      </c>
      <c r="K128" s="32" t="s">
        <v>4</v>
      </c>
      <c r="L128" s="31">
        <v>63000</v>
      </c>
      <c r="M128" s="33">
        <v>1500</v>
      </c>
      <c r="N128" s="34">
        <f t="shared" si="15"/>
        <v>9.9029510794216673</v>
      </c>
      <c r="O128" s="35">
        <f t="shared" si="16"/>
        <v>1.76715</v>
      </c>
      <c r="P128" s="35">
        <v>0.06</v>
      </c>
    </row>
    <row r="129" spans="9:16" x14ac:dyDescent="0.2">
      <c r="I129" s="38"/>
      <c r="J129" s="31">
        <f t="shared" si="17"/>
        <v>63000</v>
      </c>
      <c r="K129" s="32" t="s">
        <v>4</v>
      </c>
      <c r="L129" s="31">
        <v>66000</v>
      </c>
      <c r="M129" s="33">
        <v>1520</v>
      </c>
      <c r="N129" s="34">
        <f t="shared" si="15"/>
        <v>10.103302632225558</v>
      </c>
      <c r="O129" s="35">
        <f t="shared" si="16"/>
        <v>1.81458816</v>
      </c>
      <c r="P129" s="35">
        <v>0.05</v>
      </c>
    </row>
    <row r="130" spans="9:16" x14ac:dyDescent="0.2">
      <c r="I130" s="38"/>
      <c r="J130" s="31">
        <f t="shared" si="17"/>
        <v>66000</v>
      </c>
      <c r="K130" s="32" t="s">
        <v>4</v>
      </c>
      <c r="L130" s="31">
        <v>69000</v>
      </c>
      <c r="M130" s="33">
        <v>1550</v>
      </c>
      <c r="N130" s="34">
        <f t="shared" si="15"/>
        <v>10.157627835292033</v>
      </c>
      <c r="O130" s="35">
        <f t="shared" si="16"/>
        <v>1.8869235000000002</v>
      </c>
      <c r="P130" s="35">
        <v>0.05</v>
      </c>
    </row>
    <row r="131" spans="9:16" x14ac:dyDescent="0.2">
      <c r="I131" s="38"/>
      <c r="J131" s="31">
        <f t="shared" si="17"/>
        <v>69000</v>
      </c>
      <c r="K131" s="32" t="s">
        <v>4</v>
      </c>
      <c r="L131" s="31">
        <v>72000</v>
      </c>
      <c r="M131" s="33">
        <v>1580</v>
      </c>
      <c r="N131" s="34">
        <f t="shared" ref="N131:N138" si="18">L131/(3600*O131)</f>
        <v>10.200581376015174</v>
      </c>
      <c r="O131" s="35">
        <f t="shared" ref="O131:O138" si="19">POWER(M131/1000,2)*3.1416/4</f>
        <v>1.9606725600000003</v>
      </c>
      <c r="P131" s="35">
        <v>0.05</v>
      </c>
    </row>
    <row r="132" spans="9:16" x14ac:dyDescent="0.2">
      <c r="I132" s="38"/>
      <c r="J132" s="31">
        <f t="shared" ref="J132:J138" si="20">L131</f>
        <v>72000</v>
      </c>
      <c r="K132" s="32" t="s">
        <v>4</v>
      </c>
      <c r="L132" s="31">
        <v>75000</v>
      </c>
      <c r="M132" s="33">
        <v>1610</v>
      </c>
      <c r="N132" s="34">
        <f t="shared" si="18"/>
        <v>10.233309602206498</v>
      </c>
      <c r="O132" s="35">
        <f t="shared" si="19"/>
        <v>2.0358353400000002</v>
      </c>
      <c r="P132" s="35">
        <v>0.05</v>
      </c>
    </row>
    <row r="133" spans="9:16" x14ac:dyDescent="0.2">
      <c r="I133" s="38"/>
      <c r="J133" s="31">
        <f t="shared" si="20"/>
        <v>75000</v>
      </c>
      <c r="K133" s="32" t="s">
        <v>4</v>
      </c>
      <c r="L133" s="31">
        <v>78000</v>
      </c>
      <c r="M133" s="33">
        <v>1630</v>
      </c>
      <c r="N133" s="34">
        <f t="shared" si="18"/>
        <v>10.383075122388741</v>
      </c>
      <c r="O133" s="35">
        <f t="shared" si="19"/>
        <v>2.0867292599999998</v>
      </c>
      <c r="P133" s="35">
        <v>0.05</v>
      </c>
    </row>
    <row r="134" spans="9:16" x14ac:dyDescent="0.2">
      <c r="I134" s="38"/>
      <c r="J134" s="31">
        <f t="shared" si="20"/>
        <v>78000</v>
      </c>
      <c r="K134" s="32" t="s">
        <v>4</v>
      </c>
      <c r="L134" s="31">
        <v>81000</v>
      </c>
      <c r="M134" s="33">
        <v>1655</v>
      </c>
      <c r="N134" s="34">
        <f t="shared" si="18"/>
        <v>10.459131539679198</v>
      </c>
      <c r="O134" s="35">
        <f t="shared" si="19"/>
        <v>2.1512302350000003</v>
      </c>
      <c r="P134" s="35">
        <v>0.05</v>
      </c>
    </row>
    <row r="135" spans="9:16" x14ac:dyDescent="0.2">
      <c r="I135" s="38"/>
      <c r="J135" s="31">
        <f t="shared" si="20"/>
        <v>81000</v>
      </c>
      <c r="K135" s="32" t="s">
        <v>4</v>
      </c>
      <c r="L135" s="31">
        <v>84000</v>
      </c>
      <c r="M135" s="33">
        <v>1680</v>
      </c>
      <c r="N135" s="34">
        <f t="shared" si="18"/>
        <v>10.526095960269631</v>
      </c>
      <c r="O135" s="35">
        <f t="shared" si="19"/>
        <v>2.2167129599999997</v>
      </c>
      <c r="P135" s="35">
        <v>0.05</v>
      </c>
    </row>
    <row r="136" spans="9:16" x14ac:dyDescent="0.2">
      <c r="I136" s="38"/>
      <c r="J136" s="31">
        <f t="shared" si="20"/>
        <v>84000</v>
      </c>
      <c r="K136" s="32" t="s">
        <v>4</v>
      </c>
      <c r="L136" s="31">
        <v>87000</v>
      </c>
      <c r="M136" s="33">
        <v>1700</v>
      </c>
      <c r="N136" s="34">
        <f t="shared" si="18"/>
        <v>10.647018585141934</v>
      </c>
      <c r="O136" s="35">
        <f t="shared" si="19"/>
        <v>2.2698059999999995</v>
      </c>
      <c r="P136" s="35">
        <v>0.05</v>
      </c>
    </row>
    <row r="137" spans="9:16" x14ac:dyDescent="0.2">
      <c r="I137" s="38"/>
      <c r="J137" s="31">
        <f t="shared" si="20"/>
        <v>87000</v>
      </c>
      <c r="K137" s="32" t="s">
        <v>4</v>
      </c>
      <c r="L137" s="31">
        <v>90000</v>
      </c>
      <c r="M137" s="33">
        <v>1725</v>
      </c>
      <c r="N137" s="34">
        <f t="shared" si="18"/>
        <v>10.697219637506526</v>
      </c>
      <c r="O137" s="35">
        <f t="shared" si="19"/>
        <v>2.3370558750000003</v>
      </c>
      <c r="P137" s="35">
        <v>0.05</v>
      </c>
    </row>
    <row r="138" spans="9:16" x14ac:dyDescent="0.2">
      <c r="I138" s="38"/>
      <c r="J138" s="31">
        <f t="shared" si="20"/>
        <v>90000</v>
      </c>
      <c r="K138" s="32" t="s">
        <v>4</v>
      </c>
      <c r="L138" s="31">
        <v>95000</v>
      </c>
      <c r="M138" s="33">
        <v>1765</v>
      </c>
      <c r="N138" s="34">
        <f t="shared" si="18"/>
        <v>10.785512540885703</v>
      </c>
      <c r="O138" s="35">
        <f t="shared" si="19"/>
        <v>2.4466977149999996</v>
      </c>
      <c r="P138" s="35">
        <v>0.05</v>
      </c>
    </row>
    <row r="140" spans="9:16" x14ac:dyDescent="0.2">
      <c r="I140" s="28"/>
      <c r="J140" s="28"/>
    </row>
  </sheetData>
  <phoneticPr fontId="0" type="noConversion"/>
  <pageMargins left="0.78740157499999996" right="0.78740157499999996" top="0.984251969" bottom="0.984251969" header="0.4921259845" footer="0.4921259845"/>
  <pageSetup paperSize="8" scale="93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2:H45"/>
  <sheetViews>
    <sheetView showGridLines="0" workbookViewId="0">
      <selection activeCell="A2" sqref="A2"/>
    </sheetView>
  </sheetViews>
  <sheetFormatPr baseColWidth="10" defaultRowHeight="12.75" outlineLevelRow="1" x14ac:dyDescent="0.2"/>
  <cols>
    <col min="2" max="3" width="12.140625" style="8" bestFit="1" customWidth="1"/>
    <col min="4" max="4" width="14.42578125" style="8" customWidth="1"/>
    <col min="5" max="5" width="9.7109375" style="7" bestFit="1" customWidth="1"/>
    <col min="6" max="6" width="12.5703125" style="6" bestFit="1" customWidth="1"/>
    <col min="7" max="7" width="11.42578125" style="9" customWidth="1"/>
    <col min="8" max="8" width="12.5703125" style="5" bestFit="1" customWidth="1"/>
  </cols>
  <sheetData>
    <row r="2" spans="2:8" ht="20.25" x14ac:dyDescent="0.3">
      <c r="D2" s="10" t="s">
        <v>25</v>
      </c>
    </row>
    <row r="4" spans="2:8" x14ac:dyDescent="0.2">
      <c r="B4" s="14" t="s">
        <v>19</v>
      </c>
      <c r="C4" s="14" t="s">
        <v>20</v>
      </c>
      <c r="D4" s="14" t="s">
        <v>21</v>
      </c>
      <c r="E4" s="15" t="s">
        <v>23</v>
      </c>
      <c r="F4" s="15" t="s">
        <v>22</v>
      </c>
      <c r="G4" s="16" t="s">
        <v>24</v>
      </c>
      <c r="H4" s="23" t="s">
        <v>26</v>
      </c>
    </row>
    <row r="5" spans="2:8" x14ac:dyDescent="0.2">
      <c r="B5" s="11">
        <v>0</v>
      </c>
      <c r="C5" s="11">
        <v>3000</v>
      </c>
      <c r="D5" s="11">
        <f>(B5+C5)/2</f>
        <v>1500</v>
      </c>
      <c r="E5" s="12">
        <f>1.3*POWER(Calcul!$D$22*D5,0.625)/POWER(D5+Calcul!$D$22,0.25)</f>
        <v>612.28466504640403</v>
      </c>
      <c r="F5" s="12">
        <f>Calcul!$D$15</f>
        <v>385</v>
      </c>
      <c r="G5" s="13">
        <f>(E5-F5)/F5%</f>
        <v>59.034977934130914</v>
      </c>
      <c r="H5" s="24">
        <v>0</v>
      </c>
    </row>
    <row r="6" spans="2:8" x14ac:dyDescent="0.2">
      <c r="B6" s="11">
        <f>IF(E5-F5&gt;0,B5,D5)</f>
        <v>0</v>
      </c>
      <c r="C6" s="11">
        <f>IF(E5-F5&gt;0,D5,C5)</f>
        <v>1500</v>
      </c>
      <c r="D6" s="11">
        <f t="shared" ref="D6:D20" si="0">(B6+C6)/2</f>
        <v>750</v>
      </c>
      <c r="E6" s="12">
        <f>1.3*POWER(Calcul!$D$22*D6,0.625)/POWER(D6+Calcul!$D$22,0.25)</f>
        <v>456.63494875793378</v>
      </c>
      <c r="F6" s="12">
        <f>Calcul!$D$15</f>
        <v>385</v>
      </c>
      <c r="G6" s="13">
        <f t="shared" ref="G6:G45" si="1">(E6-F6)/F6%</f>
        <v>18.606480196865917</v>
      </c>
      <c r="H6" s="24">
        <v>1</v>
      </c>
    </row>
    <row r="7" spans="2:8" x14ac:dyDescent="0.2">
      <c r="B7" s="11">
        <f t="shared" ref="B7:B37" si="2">IF(E6-F6&gt;0,B6,D6)</f>
        <v>0</v>
      </c>
      <c r="C7" s="11">
        <f t="shared" ref="C7:C37" si="3">IF(E6-F6&gt;0,D6,C6)</f>
        <v>750</v>
      </c>
      <c r="D7" s="11">
        <f t="shared" si="0"/>
        <v>375</v>
      </c>
      <c r="E7" s="12">
        <f>1.3*POWER(Calcul!$D$22*D7,0.625)/POWER(D7+Calcul!$D$22,0.25)</f>
        <v>333.00855885879247</v>
      </c>
      <c r="F7" s="12">
        <f>Calcul!$D$15</f>
        <v>385</v>
      </c>
      <c r="G7" s="13">
        <f t="shared" si="1"/>
        <v>-13.50427042628767</v>
      </c>
      <c r="H7" s="24">
        <v>2</v>
      </c>
    </row>
    <row r="8" spans="2:8" x14ac:dyDescent="0.2">
      <c r="B8" s="11">
        <f t="shared" si="2"/>
        <v>375</v>
      </c>
      <c r="C8" s="11">
        <f t="shared" si="3"/>
        <v>750</v>
      </c>
      <c r="D8" s="11">
        <f t="shared" si="0"/>
        <v>562.5</v>
      </c>
      <c r="E8" s="12">
        <f>1.3*POWER(Calcul!$D$22*D8,0.625)/POWER(D8+Calcul!$D$22,0.25)</f>
        <v>401.81541575399496</v>
      </c>
      <c r="F8" s="12">
        <f>Calcul!$D$15</f>
        <v>385</v>
      </c>
      <c r="G8" s="13">
        <f t="shared" si="1"/>
        <v>4.3676404555831052</v>
      </c>
      <c r="H8" s="24">
        <v>3</v>
      </c>
    </row>
    <row r="9" spans="2:8" x14ac:dyDescent="0.2">
      <c r="B9" s="11">
        <f t="shared" si="2"/>
        <v>375</v>
      </c>
      <c r="C9" s="11">
        <f t="shared" si="3"/>
        <v>562.5</v>
      </c>
      <c r="D9" s="11">
        <f t="shared" si="0"/>
        <v>468.75</v>
      </c>
      <c r="E9" s="12">
        <f>1.3*POWER(Calcul!$D$22*D9,0.625)/POWER(D9+Calcul!$D$22,0.25)</f>
        <v>369.70020701867725</v>
      </c>
      <c r="F9" s="12">
        <f>Calcul!$D$15</f>
        <v>385</v>
      </c>
      <c r="G9" s="13">
        <f t="shared" si="1"/>
        <v>-3.9739722029409745</v>
      </c>
      <c r="H9" s="24">
        <v>4</v>
      </c>
    </row>
    <row r="10" spans="2:8" x14ac:dyDescent="0.2">
      <c r="B10" s="11">
        <f t="shared" si="2"/>
        <v>468.75</v>
      </c>
      <c r="C10" s="11">
        <f t="shared" si="3"/>
        <v>562.5</v>
      </c>
      <c r="D10" s="11">
        <f t="shared" si="0"/>
        <v>515.625</v>
      </c>
      <c r="E10" s="12">
        <f>1.3*POWER(Calcul!$D$22*D10,0.625)/POWER(D10+Calcul!$D$22,0.25)</f>
        <v>386.24294507946553</v>
      </c>
      <c r="F10" s="12">
        <f>Calcul!$D$15</f>
        <v>385</v>
      </c>
      <c r="G10" s="13">
        <f t="shared" si="1"/>
        <v>0.32284287778325405</v>
      </c>
      <c r="H10" s="24">
        <v>5</v>
      </c>
    </row>
    <row r="11" spans="2:8" x14ac:dyDescent="0.2">
      <c r="B11" s="11">
        <f t="shared" si="2"/>
        <v>468.75</v>
      </c>
      <c r="C11" s="11">
        <f t="shared" si="3"/>
        <v>515.625</v>
      </c>
      <c r="D11" s="11">
        <f t="shared" si="0"/>
        <v>492.1875</v>
      </c>
      <c r="E11" s="12">
        <f>1.3*POWER(Calcul!$D$22*D11,0.625)/POWER(D11+Calcul!$D$22,0.25)</f>
        <v>378.10207538809834</v>
      </c>
      <c r="F11" s="12">
        <f>Calcul!$D$15</f>
        <v>385</v>
      </c>
      <c r="G11" s="13">
        <f t="shared" si="1"/>
        <v>-1.791668730364067</v>
      </c>
      <c r="H11" s="24">
        <v>6</v>
      </c>
    </row>
    <row r="12" spans="2:8" x14ac:dyDescent="0.2">
      <c r="B12" s="11">
        <f t="shared" si="2"/>
        <v>492.1875</v>
      </c>
      <c r="C12" s="11">
        <f t="shared" si="3"/>
        <v>515.625</v>
      </c>
      <c r="D12" s="11">
        <f t="shared" si="0"/>
        <v>503.90625</v>
      </c>
      <c r="E12" s="12">
        <f>1.3*POWER(Calcul!$D$22*D12,0.625)/POWER(D12+Calcul!$D$22,0.25)</f>
        <v>382.20389836949522</v>
      </c>
      <c r="F12" s="12">
        <f>Calcul!$D$15</f>
        <v>385</v>
      </c>
      <c r="G12" s="13">
        <f t="shared" si="1"/>
        <v>-0.72626016376747515</v>
      </c>
      <c r="H12" s="24">
        <v>7</v>
      </c>
    </row>
    <row r="13" spans="2:8" x14ac:dyDescent="0.2">
      <c r="B13" s="11">
        <f t="shared" si="2"/>
        <v>503.90625</v>
      </c>
      <c r="C13" s="11">
        <f t="shared" si="3"/>
        <v>515.625</v>
      </c>
      <c r="D13" s="11">
        <f t="shared" si="0"/>
        <v>509.765625</v>
      </c>
      <c r="E13" s="12">
        <f>1.3*POWER(Calcul!$D$22*D13,0.625)/POWER(D13+Calcul!$D$22,0.25)</f>
        <v>384.23112211263322</v>
      </c>
      <c r="F13" s="12">
        <f>Calcul!$D$15</f>
        <v>385</v>
      </c>
      <c r="G13" s="13">
        <f t="shared" si="1"/>
        <v>-0.19970854217319073</v>
      </c>
      <c r="H13" s="24">
        <v>8</v>
      </c>
    </row>
    <row r="14" spans="2:8" x14ac:dyDescent="0.2">
      <c r="B14" s="11">
        <f t="shared" si="2"/>
        <v>509.765625</v>
      </c>
      <c r="C14" s="11">
        <f t="shared" si="3"/>
        <v>515.625</v>
      </c>
      <c r="D14" s="11">
        <f t="shared" si="0"/>
        <v>512.6953125</v>
      </c>
      <c r="E14" s="12">
        <f>1.3*POWER(Calcul!$D$22*D14,0.625)/POWER(D14+Calcul!$D$22,0.25)</f>
        <v>385.23894082918071</v>
      </c>
      <c r="F14" s="12">
        <f>Calcul!$D$15</f>
        <v>385</v>
      </c>
      <c r="G14" s="13">
        <f t="shared" si="1"/>
        <v>6.2062553033949558E-2</v>
      </c>
      <c r="H14" s="24">
        <v>9</v>
      </c>
    </row>
    <row r="15" spans="2:8" x14ac:dyDescent="0.2">
      <c r="B15" s="11">
        <f t="shared" si="2"/>
        <v>509.765625</v>
      </c>
      <c r="C15" s="11">
        <f t="shared" si="3"/>
        <v>512.6953125</v>
      </c>
      <c r="D15" s="11">
        <f t="shared" si="0"/>
        <v>511.23046875</v>
      </c>
      <c r="E15" s="12">
        <f>1.3*POWER(Calcul!$D$22*D15,0.625)/POWER(D15+Calcul!$D$22,0.25)</f>
        <v>384.73551049187461</v>
      </c>
      <c r="F15" s="12">
        <f>Calcul!$D$15</f>
        <v>385</v>
      </c>
      <c r="G15" s="13">
        <f t="shared" si="1"/>
        <v>-6.8698573539063251E-2</v>
      </c>
      <c r="H15" s="24">
        <v>10</v>
      </c>
    </row>
    <row r="16" spans="2:8" x14ac:dyDescent="0.2">
      <c r="B16" s="11">
        <f t="shared" si="2"/>
        <v>511.23046875</v>
      </c>
      <c r="C16" s="11">
        <f t="shared" si="3"/>
        <v>512.6953125</v>
      </c>
      <c r="D16" s="11">
        <f t="shared" si="0"/>
        <v>511.962890625</v>
      </c>
      <c r="E16" s="12">
        <f>1.3*POWER(Calcul!$D$22*D16,0.625)/POWER(D16+Calcul!$D$22,0.25)</f>
        <v>384.98734513792846</v>
      </c>
      <c r="F16" s="12">
        <f>Calcul!$D$15</f>
        <v>385</v>
      </c>
      <c r="G16" s="13">
        <f t="shared" si="1"/>
        <v>-3.2869771614396203E-3</v>
      </c>
      <c r="H16" s="24">
        <v>11</v>
      </c>
    </row>
    <row r="17" spans="2:8" x14ac:dyDescent="0.2">
      <c r="B17" s="11">
        <f t="shared" si="2"/>
        <v>511.962890625</v>
      </c>
      <c r="C17" s="11">
        <f t="shared" si="3"/>
        <v>512.6953125</v>
      </c>
      <c r="D17" s="11">
        <f t="shared" si="0"/>
        <v>512.3291015625</v>
      </c>
      <c r="E17" s="12">
        <f>1.3*POWER(Calcul!$D$22*D17,0.625)/POWER(D17+Calcul!$D$22,0.25)</f>
        <v>385.11317281828519</v>
      </c>
      <c r="F17" s="12">
        <f>Calcul!$D$15</f>
        <v>385</v>
      </c>
      <c r="G17" s="13">
        <f t="shared" si="1"/>
        <v>2.9395537216933242E-2</v>
      </c>
      <c r="H17" s="24">
        <v>12</v>
      </c>
    </row>
    <row r="18" spans="2:8" x14ac:dyDescent="0.2">
      <c r="B18" s="11">
        <f t="shared" si="2"/>
        <v>511.962890625</v>
      </c>
      <c r="C18" s="11">
        <f t="shared" si="3"/>
        <v>512.3291015625</v>
      </c>
      <c r="D18" s="11">
        <f t="shared" si="0"/>
        <v>512.14599609375</v>
      </c>
      <c r="E18" s="12">
        <f>1.3*POWER(Calcul!$D$22*D18,0.625)/POWER(D18+Calcul!$D$22,0.25)</f>
        <v>385.05026644111229</v>
      </c>
      <c r="F18" s="12">
        <f>Calcul!$D$15</f>
        <v>385</v>
      </c>
      <c r="G18" s="13">
        <f t="shared" si="1"/>
        <v>1.3056218470723394E-2</v>
      </c>
      <c r="H18" s="24">
        <v>13</v>
      </c>
    </row>
    <row r="19" spans="2:8" x14ac:dyDescent="0.2">
      <c r="B19" s="11">
        <f t="shared" si="2"/>
        <v>511.962890625</v>
      </c>
      <c r="C19" s="11">
        <f t="shared" si="3"/>
        <v>512.14599609375</v>
      </c>
      <c r="D19" s="11">
        <f t="shared" si="0"/>
        <v>512.054443359375</v>
      </c>
      <c r="E19" s="12">
        <f>1.3*POWER(Calcul!$D$22*D19,0.625)/POWER(D19+Calcul!$D$22,0.25)</f>
        <v>385.01880765581205</v>
      </c>
      <c r="F19" s="12">
        <f>Calcul!$D$15</f>
        <v>385</v>
      </c>
      <c r="G19" s="13">
        <f t="shared" si="1"/>
        <v>4.8851054057283726E-3</v>
      </c>
      <c r="H19" s="24">
        <v>14</v>
      </c>
    </row>
    <row r="20" spans="2:8" ht="13.5" thickBot="1" x14ac:dyDescent="0.25">
      <c r="B20" s="11">
        <f t="shared" si="2"/>
        <v>511.962890625</v>
      </c>
      <c r="C20" s="11">
        <f t="shared" si="3"/>
        <v>512.054443359375</v>
      </c>
      <c r="D20" s="11">
        <f t="shared" si="0"/>
        <v>512.0086669921875</v>
      </c>
      <c r="E20" s="12">
        <f>1.3*POWER(Calcul!$D$22*D20,0.625)/POWER(D20+Calcul!$D$22,0.25)</f>
        <v>385.00307686351124</v>
      </c>
      <c r="F20" s="12">
        <f>Calcul!$D$15</f>
        <v>385</v>
      </c>
      <c r="G20" s="13">
        <f t="shared" si="1"/>
        <v>7.9918532759467025E-4</v>
      </c>
      <c r="H20" s="24">
        <v>15</v>
      </c>
    </row>
    <row r="21" spans="2:8" ht="13.5" hidden="1" outlineLevel="1" thickBot="1" x14ac:dyDescent="0.25">
      <c r="B21" s="11">
        <f t="shared" si="2"/>
        <v>511.962890625</v>
      </c>
      <c r="C21" s="11">
        <f t="shared" si="3"/>
        <v>512.0086669921875</v>
      </c>
      <c r="D21" s="11">
        <f t="shared" ref="D21:D28" si="4">(B21+C21)/2</f>
        <v>511.98577880859375</v>
      </c>
      <c r="E21" s="12">
        <f>1.3*POWER(Calcul!$D$22*D21,0.625)/POWER(D21+Calcul!$D$22,0.25)</f>
        <v>384.99521111738864</v>
      </c>
      <c r="F21" s="12">
        <f>Calcul!$D$15</f>
        <v>385</v>
      </c>
      <c r="G21" s="13">
        <f t="shared" si="1"/>
        <v>-1.2438656133415317E-3</v>
      </c>
      <c r="H21" s="24">
        <v>16</v>
      </c>
    </row>
    <row r="22" spans="2:8" ht="13.5" hidden="1" outlineLevel="1" thickBot="1" x14ac:dyDescent="0.25">
      <c r="B22" s="11">
        <f t="shared" si="2"/>
        <v>511.98577880859375</v>
      </c>
      <c r="C22" s="11">
        <f t="shared" si="3"/>
        <v>512.0086669921875</v>
      </c>
      <c r="D22" s="11">
        <f t="shared" si="4"/>
        <v>511.99722290039063</v>
      </c>
      <c r="E22" s="12">
        <f>1.3*POWER(Calcul!$D$22*D22,0.625)/POWER(D22+Calcul!$D$22,0.25)</f>
        <v>384.9991440196161</v>
      </c>
      <c r="F22" s="12">
        <f>Calcul!$D$15</f>
        <v>385</v>
      </c>
      <c r="G22" s="13">
        <f t="shared" si="1"/>
        <v>-2.2233256724764753E-4</v>
      </c>
      <c r="H22" s="24">
        <v>17</v>
      </c>
    </row>
    <row r="23" spans="2:8" ht="13.5" hidden="1" outlineLevel="1" thickBot="1" x14ac:dyDescent="0.25">
      <c r="B23" s="11">
        <f t="shared" si="2"/>
        <v>511.99722290039063</v>
      </c>
      <c r="C23" s="11">
        <f t="shared" si="3"/>
        <v>512.0086669921875</v>
      </c>
      <c r="D23" s="11">
        <f t="shared" si="4"/>
        <v>512.00294494628906</v>
      </c>
      <c r="E23" s="12">
        <f>1.3*POWER(Calcul!$D$22*D23,0.625)/POWER(D23+Calcul!$D$22,0.25)</f>
        <v>385.00111044885512</v>
      </c>
      <c r="F23" s="12">
        <f>Calcul!$D$15</f>
        <v>385</v>
      </c>
      <c r="G23" s="13">
        <f t="shared" si="1"/>
        <v>2.8842827405596479E-4</v>
      </c>
      <c r="H23" s="24">
        <v>18</v>
      </c>
    </row>
    <row r="24" spans="2:8" ht="13.5" hidden="1" outlineLevel="1" thickBot="1" x14ac:dyDescent="0.25">
      <c r="B24" s="11">
        <f t="shared" si="2"/>
        <v>511.99722290039063</v>
      </c>
      <c r="C24" s="11">
        <f t="shared" si="3"/>
        <v>512.00294494628906</v>
      </c>
      <c r="D24" s="11">
        <f t="shared" si="4"/>
        <v>512.00008392333984</v>
      </c>
      <c r="E24" s="12">
        <f>1.3*POWER(Calcul!$D$22*D24,0.625)/POWER(D24+Calcul!$D$22,0.25)</f>
        <v>385.00012723605823</v>
      </c>
      <c r="F24" s="12">
        <f>Calcul!$D$15</f>
        <v>385</v>
      </c>
      <c r="G24" s="13">
        <f t="shared" si="1"/>
        <v>3.3048326813868346E-5</v>
      </c>
      <c r="H24" s="24">
        <v>19</v>
      </c>
    </row>
    <row r="25" spans="2:8" ht="13.5" hidden="1" outlineLevel="1" thickBot="1" x14ac:dyDescent="0.25">
      <c r="B25" s="11">
        <f t="shared" si="2"/>
        <v>511.99722290039063</v>
      </c>
      <c r="C25" s="11">
        <f t="shared" si="3"/>
        <v>512.00008392333984</v>
      </c>
      <c r="D25" s="11">
        <f t="shared" si="4"/>
        <v>511.99865341186523</v>
      </c>
      <c r="E25" s="12">
        <f>1.3*POWER(Calcul!$D$22*D25,0.625)/POWER(D25+Calcul!$D$22,0.25)</f>
        <v>384.99963562829322</v>
      </c>
      <c r="F25" s="12">
        <f>Calcul!$D$15</f>
        <v>385</v>
      </c>
      <c r="G25" s="13">
        <f t="shared" si="1"/>
        <v>-9.4642001761110497E-5</v>
      </c>
      <c r="H25" s="24">
        <v>20</v>
      </c>
    </row>
    <row r="26" spans="2:8" ht="13.5" hidden="1" outlineLevel="1" thickBot="1" x14ac:dyDescent="0.25">
      <c r="B26" s="11">
        <f t="shared" si="2"/>
        <v>511.99865341186523</v>
      </c>
      <c r="C26" s="11">
        <f t="shared" si="3"/>
        <v>512.00008392333984</v>
      </c>
      <c r="D26" s="11">
        <f t="shared" si="4"/>
        <v>511.99936866760254</v>
      </c>
      <c r="E26" s="12">
        <f>1.3*POWER(Calcul!$D$22*D26,0.625)/POWER(D26+Calcul!$D$22,0.25)</f>
        <v>384.99988143228961</v>
      </c>
      <c r="F26" s="12">
        <f>Calcul!$D$15</f>
        <v>385</v>
      </c>
      <c r="G26" s="13">
        <f t="shared" si="1"/>
        <v>-3.0796807892896483E-5</v>
      </c>
      <c r="H26" s="24">
        <v>21</v>
      </c>
    </row>
    <row r="27" spans="2:8" ht="13.5" hidden="1" outlineLevel="1" thickBot="1" x14ac:dyDescent="0.25">
      <c r="B27" s="11">
        <f t="shared" si="2"/>
        <v>511.99936866760254</v>
      </c>
      <c r="C27" s="11">
        <f t="shared" si="3"/>
        <v>512.00008392333984</v>
      </c>
      <c r="D27" s="11">
        <f t="shared" si="4"/>
        <v>511.99972629547119</v>
      </c>
      <c r="E27" s="12">
        <f>1.3*POWER(Calcul!$D$22*D27,0.625)/POWER(D27+Calcul!$D$22,0.25)</f>
        <v>385.00000433420234</v>
      </c>
      <c r="F27" s="12">
        <f>Calcul!$D$15</f>
        <v>385</v>
      </c>
      <c r="G27" s="13">
        <f t="shared" si="1"/>
        <v>1.1257668427481201E-6</v>
      </c>
      <c r="H27" s="24">
        <v>22</v>
      </c>
    </row>
    <row r="28" spans="2:8" ht="13.5" hidden="1" outlineLevel="1" thickBot="1" x14ac:dyDescent="0.25">
      <c r="B28" s="11">
        <f t="shared" si="2"/>
        <v>511.99936866760254</v>
      </c>
      <c r="C28" s="11">
        <f t="shared" si="3"/>
        <v>511.99972629547119</v>
      </c>
      <c r="D28" s="11">
        <f t="shared" si="4"/>
        <v>511.99954748153687</v>
      </c>
      <c r="E28" s="12">
        <f>1.3*POWER(Calcul!$D$22*D28,0.625)/POWER(D28+Calcul!$D$22,0.25)</f>
        <v>384.99994288325297</v>
      </c>
      <c r="F28" s="12">
        <f>Calcul!$D$15</f>
        <v>385</v>
      </c>
      <c r="G28" s="13">
        <f t="shared" si="1"/>
        <v>-1.4835518709037682E-5</v>
      </c>
      <c r="H28" s="24">
        <v>23</v>
      </c>
    </row>
    <row r="29" spans="2:8" ht="13.5" hidden="1" outlineLevel="1" thickBot="1" x14ac:dyDescent="0.25">
      <c r="B29" s="11">
        <f t="shared" si="2"/>
        <v>511.99954748153687</v>
      </c>
      <c r="C29" s="11">
        <f t="shared" si="3"/>
        <v>511.99972629547119</v>
      </c>
      <c r="D29" s="11">
        <f t="shared" ref="D29:D37" si="5">(B29+C29)/2</f>
        <v>511.99963688850403</v>
      </c>
      <c r="E29" s="12">
        <f>1.3*POWER(Calcul!$D$22*D29,0.625)/POWER(D29+Calcul!$D$22,0.25)</f>
        <v>384.99997360872953</v>
      </c>
      <c r="F29" s="12">
        <f>Calcul!$D$15</f>
        <v>385</v>
      </c>
      <c r="G29" s="13">
        <f t="shared" si="1"/>
        <v>-6.8548754459154766E-6</v>
      </c>
      <c r="H29" s="24">
        <v>24</v>
      </c>
    </row>
    <row r="30" spans="2:8" ht="13.5" hidden="1" outlineLevel="1" thickBot="1" x14ac:dyDescent="0.25">
      <c r="B30" s="11">
        <f t="shared" si="2"/>
        <v>511.99963688850403</v>
      </c>
      <c r="C30" s="11">
        <f t="shared" si="3"/>
        <v>511.99972629547119</v>
      </c>
      <c r="D30" s="11">
        <f t="shared" si="5"/>
        <v>511.99968159198761</v>
      </c>
      <c r="E30" s="12">
        <f>1.3*POWER(Calcul!$D$22*D30,0.625)/POWER(D30+Calcul!$D$22,0.25)</f>
        <v>384.99998897146651</v>
      </c>
      <c r="F30" s="12">
        <f>Calcul!$D$15</f>
        <v>385</v>
      </c>
      <c r="G30" s="13">
        <f t="shared" si="1"/>
        <v>-2.8645541539384347E-6</v>
      </c>
      <c r="H30" s="24">
        <v>25</v>
      </c>
    </row>
    <row r="31" spans="2:8" ht="13.5" hidden="1" outlineLevel="1" thickBot="1" x14ac:dyDescent="0.25">
      <c r="B31" s="11">
        <f t="shared" si="2"/>
        <v>511.99968159198761</v>
      </c>
      <c r="C31" s="11">
        <f t="shared" si="3"/>
        <v>511.99972629547119</v>
      </c>
      <c r="D31" s="11">
        <f t="shared" si="5"/>
        <v>511.9997039437294</v>
      </c>
      <c r="E31" s="12">
        <f>1.3*POWER(Calcul!$D$22*D31,0.625)/POWER(D31+Calcul!$D$22,0.25)</f>
        <v>384.99999665283485</v>
      </c>
      <c r="F31" s="12">
        <f>Calcul!$D$15</f>
        <v>385</v>
      </c>
      <c r="G31" s="13">
        <f t="shared" si="1"/>
        <v>-8.6939354486122432E-7</v>
      </c>
      <c r="H31" s="24">
        <v>26</v>
      </c>
    </row>
    <row r="32" spans="2:8" ht="13.5" hidden="1" outlineLevel="1" thickBot="1" x14ac:dyDescent="0.25">
      <c r="B32" s="11">
        <f t="shared" si="2"/>
        <v>511.9997039437294</v>
      </c>
      <c r="C32" s="11">
        <f t="shared" si="3"/>
        <v>511.99972629547119</v>
      </c>
      <c r="D32" s="11">
        <f t="shared" si="5"/>
        <v>511.9997151196003</v>
      </c>
      <c r="E32" s="12">
        <f>1.3*POWER(Calcul!$D$22*D32,0.625)/POWER(D32+Calcul!$D$22,0.25)</f>
        <v>385.00000049351843</v>
      </c>
      <c r="F32" s="12">
        <f>Calcul!$D$15</f>
        <v>385</v>
      </c>
      <c r="G32" s="13">
        <f t="shared" si="1"/>
        <v>1.2818660464987473E-7</v>
      </c>
      <c r="H32" s="24">
        <v>27</v>
      </c>
    </row>
    <row r="33" spans="2:8" ht="13.5" hidden="1" outlineLevel="1" thickBot="1" x14ac:dyDescent="0.25">
      <c r="B33" s="11">
        <f t="shared" si="2"/>
        <v>511.9997039437294</v>
      </c>
      <c r="C33" s="11">
        <f t="shared" si="3"/>
        <v>511.9997151196003</v>
      </c>
      <c r="D33" s="11">
        <f t="shared" si="5"/>
        <v>511.99970953166485</v>
      </c>
      <c r="E33" s="12">
        <f>1.3*POWER(Calcul!$D$22*D33,0.625)/POWER(D33+Calcul!$D$22,0.25)</f>
        <v>384.99999857317658</v>
      </c>
      <c r="F33" s="12">
        <f>Calcul!$D$15</f>
        <v>385</v>
      </c>
      <c r="G33" s="13">
        <f t="shared" si="1"/>
        <v>-3.7060348487019917E-7</v>
      </c>
      <c r="H33" s="24">
        <v>28</v>
      </c>
    </row>
    <row r="34" spans="2:8" ht="13.5" hidden="1" outlineLevel="1" thickBot="1" x14ac:dyDescent="0.25">
      <c r="B34" s="11">
        <f t="shared" si="2"/>
        <v>511.99970953166485</v>
      </c>
      <c r="C34" s="11">
        <f t="shared" si="3"/>
        <v>511.9997151196003</v>
      </c>
      <c r="D34" s="11">
        <f t="shared" si="5"/>
        <v>511.99971232563257</v>
      </c>
      <c r="E34" s="12">
        <f>1.3*POWER(Calcul!$D$22*D34,0.625)/POWER(D34+Calcul!$D$22,0.25)</f>
        <v>384.99999953334753</v>
      </c>
      <c r="F34" s="12">
        <f>Calcul!$D$15</f>
        <v>385</v>
      </c>
      <c r="G34" s="13">
        <f t="shared" si="1"/>
        <v>-1.2120843272790003E-7</v>
      </c>
      <c r="H34" s="24">
        <v>29</v>
      </c>
    </row>
    <row r="35" spans="2:8" ht="13.5" hidden="1" outlineLevel="1" thickBot="1" x14ac:dyDescent="0.25">
      <c r="B35" s="11">
        <f t="shared" si="2"/>
        <v>511.99971232563257</v>
      </c>
      <c r="C35" s="11">
        <f t="shared" si="3"/>
        <v>511.9997151196003</v>
      </c>
      <c r="D35" s="11">
        <f t="shared" si="5"/>
        <v>511.99971372261643</v>
      </c>
      <c r="E35" s="12">
        <f>1.3*POWER(Calcul!$D$22*D35,0.625)/POWER(D35+Calcul!$D$22,0.25)</f>
        <v>385.00000001343307</v>
      </c>
      <c r="F35" s="12">
        <f>Calcul!$D$15</f>
        <v>385</v>
      </c>
      <c r="G35" s="13">
        <f t="shared" si="1"/>
        <v>3.4891081077739137E-9</v>
      </c>
      <c r="H35" s="24">
        <v>30</v>
      </c>
    </row>
    <row r="36" spans="2:8" ht="13.5" hidden="1" outlineLevel="1" thickBot="1" x14ac:dyDescent="0.25">
      <c r="B36" s="11">
        <f t="shared" si="2"/>
        <v>511.99971232563257</v>
      </c>
      <c r="C36" s="11">
        <f t="shared" si="3"/>
        <v>511.99971372261643</v>
      </c>
      <c r="D36" s="11">
        <f t="shared" si="5"/>
        <v>511.9997130241245</v>
      </c>
      <c r="E36" s="12">
        <f>1.3*POWER(Calcul!$D$22*D36,0.625)/POWER(D36+Calcul!$D$22,0.25)</f>
        <v>384.99999977339019</v>
      </c>
      <c r="F36" s="12">
        <f>Calcul!$D$15</f>
        <v>385</v>
      </c>
      <c r="G36" s="13">
        <f t="shared" si="1"/>
        <v>-5.8859691839111822E-8</v>
      </c>
      <c r="H36" s="24">
        <v>31</v>
      </c>
    </row>
    <row r="37" spans="2:8" ht="13.5" hidden="1" outlineLevel="1" thickBot="1" x14ac:dyDescent="0.25">
      <c r="B37" s="11">
        <f t="shared" si="2"/>
        <v>511.9997130241245</v>
      </c>
      <c r="C37" s="11">
        <f t="shared" si="3"/>
        <v>511.99971372261643</v>
      </c>
      <c r="D37" s="11">
        <f t="shared" si="5"/>
        <v>511.99971337337047</v>
      </c>
      <c r="E37" s="12">
        <f>1.3*POWER(Calcul!$D$22*D37,0.625)/POWER(D37+Calcul!$D$22,0.25)</f>
        <v>384.99999989341177</v>
      </c>
      <c r="F37" s="12">
        <f>Calcul!$D$15</f>
        <v>385</v>
      </c>
      <c r="G37" s="13">
        <f t="shared" si="1"/>
        <v>-2.7685254954358005E-8</v>
      </c>
      <c r="H37" s="24">
        <v>32</v>
      </c>
    </row>
    <row r="38" spans="2:8" ht="13.5" hidden="1" outlineLevel="1" thickBot="1" x14ac:dyDescent="0.25">
      <c r="B38" s="11">
        <f t="shared" ref="B38:B45" si="6">IF(E37-F37&gt;0,B37,D37)</f>
        <v>511.99971337337047</v>
      </c>
      <c r="C38" s="11">
        <f t="shared" ref="C38:C45" si="7">IF(E37-F37&gt;0,D37,C37)</f>
        <v>511.99971372261643</v>
      </c>
      <c r="D38" s="11">
        <f t="shared" ref="D38:D45" si="8">(B38+C38)/2</f>
        <v>511.99971354799345</v>
      </c>
      <c r="E38" s="12">
        <f>1.3*POWER(Calcul!$D$22*D38,0.625)/POWER(D38+Calcul!$D$22,0.25)</f>
        <v>384.99999995342239</v>
      </c>
      <c r="F38" s="12">
        <f>Calcul!$D$15</f>
        <v>385</v>
      </c>
      <c r="G38" s="13">
        <f t="shared" si="1"/>
        <v>-1.2098080805554236E-8</v>
      </c>
      <c r="H38" s="24">
        <v>33</v>
      </c>
    </row>
    <row r="39" spans="2:8" ht="13.5" hidden="1" outlineLevel="1" thickBot="1" x14ac:dyDescent="0.25">
      <c r="B39" s="11">
        <f t="shared" si="6"/>
        <v>511.99971354799345</v>
      </c>
      <c r="C39" s="11">
        <f t="shared" si="7"/>
        <v>511.99971372261643</v>
      </c>
      <c r="D39" s="11">
        <f t="shared" si="8"/>
        <v>511.99971363530494</v>
      </c>
      <c r="E39" s="12">
        <f>1.3*POWER(Calcul!$D$22*D39,0.625)/POWER(D39+Calcul!$D$22,0.25)</f>
        <v>384.9999999834277</v>
      </c>
      <c r="F39" s="12">
        <f>Calcul!$D$15</f>
        <v>385</v>
      </c>
      <c r="G39" s="13">
        <f t="shared" si="1"/>
        <v>-4.3044937311523509E-9</v>
      </c>
      <c r="H39" s="24">
        <v>34</v>
      </c>
    </row>
    <row r="40" spans="2:8" ht="13.5" hidden="1" outlineLevel="1" thickBot="1" x14ac:dyDescent="0.25">
      <c r="B40" s="11">
        <f t="shared" si="6"/>
        <v>511.99971363530494</v>
      </c>
      <c r="C40" s="11">
        <f t="shared" si="7"/>
        <v>511.99971372261643</v>
      </c>
      <c r="D40" s="11">
        <f t="shared" si="8"/>
        <v>511.99971367896069</v>
      </c>
      <c r="E40" s="12">
        <f>1.3*POWER(Calcul!$D$22*D40,0.625)/POWER(D40+Calcul!$D$22,0.25)</f>
        <v>384.99999999843038</v>
      </c>
      <c r="F40" s="12">
        <f>Calcul!$D$15</f>
        <v>385</v>
      </c>
      <c r="G40" s="13">
        <f t="shared" si="1"/>
        <v>-4.0769281168921864E-10</v>
      </c>
      <c r="H40" s="24">
        <v>35</v>
      </c>
    </row>
    <row r="41" spans="2:8" ht="13.5" hidden="1" outlineLevel="1" thickBot="1" x14ac:dyDescent="0.25">
      <c r="B41" s="11">
        <f t="shared" si="6"/>
        <v>511.99971367896069</v>
      </c>
      <c r="C41" s="11">
        <f t="shared" si="7"/>
        <v>511.99971372261643</v>
      </c>
      <c r="D41" s="11">
        <f t="shared" si="8"/>
        <v>511.99971370078856</v>
      </c>
      <c r="E41" s="12">
        <f>1.3*POWER(Calcul!$D$22*D41,0.625)/POWER(D41+Calcul!$D$22,0.25)</f>
        <v>385.00000000593172</v>
      </c>
      <c r="F41" s="12">
        <f>Calcul!$D$15</f>
        <v>385</v>
      </c>
      <c r="G41" s="13">
        <f t="shared" si="1"/>
        <v>1.5407076480423474E-9</v>
      </c>
      <c r="H41" s="24">
        <v>36</v>
      </c>
    </row>
    <row r="42" spans="2:8" ht="13.5" hidden="1" outlineLevel="1" thickBot="1" x14ac:dyDescent="0.25">
      <c r="B42" s="11">
        <f t="shared" si="6"/>
        <v>511.99971367896069</v>
      </c>
      <c r="C42" s="11">
        <f t="shared" si="7"/>
        <v>511.99971370078856</v>
      </c>
      <c r="D42" s="11">
        <f t="shared" si="8"/>
        <v>511.99971368987462</v>
      </c>
      <c r="E42" s="12">
        <f>1.3*POWER(Calcul!$D$22*D42,0.625)/POWER(D42+Calcul!$D$22,0.25)</f>
        <v>385.00000000218103</v>
      </c>
      <c r="F42" s="12">
        <f>Calcul!$D$15</f>
        <v>385</v>
      </c>
      <c r="G42" s="13">
        <f t="shared" si="1"/>
        <v>5.6650003591437476E-10</v>
      </c>
      <c r="H42" s="24">
        <v>37</v>
      </c>
    </row>
    <row r="43" spans="2:8" ht="13.5" hidden="1" outlineLevel="1" thickBot="1" x14ac:dyDescent="0.25">
      <c r="B43" s="11">
        <f t="shared" si="6"/>
        <v>511.99971367896069</v>
      </c>
      <c r="C43" s="11">
        <f t="shared" si="7"/>
        <v>511.99971368987462</v>
      </c>
      <c r="D43" s="11">
        <f t="shared" si="8"/>
        <v>511.99971368441766</v>
      </c>
      <c r="E43" s="12">
        <f>1.3*POWER(Calcul!$D$22*D43,0.625)/POWER(D43+Calcul!$D$22,0.25)</f>
        <v>385.0000000003057</v>
      </c>
      <c r="F43" s="12">
        <f>Calcul!$D$15</f>
        <v>385</v>
      </c>
      <c r="G43" s="13">
        <f t="shared" si="1"/>
        <v>7.940361211257805E-11</v>
      </c>
      <c r="H43" s="24">
        <v>38</v>
      </c>
    </row>
    <row r="44" spans="2:8" ht="13.5" hidden="1" outlineLevel="1" thickBot="1" x14ac:dyDescent="0.25">
      <c r="B44" s="17">
        <f t="shared" si="6"/>
        <v>511.99971367896069</v>
      </c>
      <c r="C44" s="17">
        <f t="shared" si="7"/>
        <v>511.99971368441766</v>
      </c>
      <c r="D44" s="17">
        <f t="shared" si="8"/>
        <v>511.99971368168917</v>
      </c>
      <c r="E44" s="18">
        <f>1.3*POWER(Calcul!$D$22*D44,0.625)/POWER(D44+Calcul!$D$22,0.25)</f>
        <v>384.99999999936807</v>
      </c>
      <c r="F44" s="12">
        <f>Calcul!$D$15</f>
        <v>385</v>
      </c>
      <c r="G44" s="19">
        <f t="shared" si="1"/>
        <v>-1.6413721752613056E-10</v>
      </c>
      <c r="H44" s="25">
        <v>39</v>
      </c>
    </row>
    <row r="45" spans="2:8" collapsed="1" x14ac:dyDescent="0.2">
      <c r="B45" s="20">
        <f t="shared" si="6"/>
        <v>511.99971368168917</v>
      </c>
      <c r="C45" s="20">
        <f t="shared" si="7"/>
        <v>511.99971368441766</v>
      </c>
      <c r="D45" s="20">
        <f t="shared" si="8"/>
        <v>511.99971368305341</v>
      </c>
      <c r="E45" s="21">
        <f>1.3*POWER(Calcul!$D$22*D45,0.625)/POWER(D45+Calcul!$D$22,0.25)</f>
        <v>384.99999999983686</v>
      </c>
      <c r="F45" s="12">
        <f>Calcul!$D$15</f>
        <v>385</v>
      </c>
      <c r="G45" s="22">
        <f t="shared" si="1"/>
        <v>-4.2374184968965971E-11</v>
      </c>
      <c r="H45" s="26">
        <v>40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Calcul</vt:lpstr>
      <vt:lpstr>Grille débits</vt:lpstr>
      <vt:lpstr>Algorithme</vt:lpstr>
      <vt:lpstr>Clign</vt:lpstr>
    </vt:vector>
  </TitlesOfParts>
  <Company>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patrice</cp:lastModifiedBy>
  <cp:lastPrinted>2005-03-09T18:07:49Z</cp:lastPrinted>
  <dcterms:created xsi:type="dcterms:W3CDTF">2005-03-04T12:49:22Z</dcterms:created>
  <dcterms:modified xsi:type="dcterms:W3CDTF">2022-03-16T13:43:36Z</dcterms:modified>
</cp:coreProperties>
</file>