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4370" windowHeight="7665" tabRatio="837" firstSheet="2" activeTab="7"/>
  </bookViews>
  <sheets>
    <sheet name="TCD" sheetId="22" r:id="rId1"/>
    <sheet name="bdd" sheetId="2" r:id="rId2"/>
    <sheet name="PK" sheetId="35" r:id="rId3"/>
    <sheet name="Date_importante" sheetId="33" r:id="rId4"/>
    <sheet name="BUDGET2018" sheetId="28" r:id="rId5"/>
    <sheet name="CA" sheetId="25" r:id="rId6"/>
    <sheet name="A_LA_SUITE" sheetId="34" r:id="rId7"/>
    <sheet name="Comptage_caisse" sheetId="36" r:id="rId8"/>
  </sheets>
  <definedNames>
    <definedName name="_xlnm._FilterDatabase" localSheetId="1" hidden="1">bdd!$B$3:$R$3</definedName>
    <definedName name="article">bdd!$D$4:$D$909</definedName>
    <definedName name="date_importante">Date_importante!$E$17:$E$38</definedName>
    <definedName name="ferie">Date_importante!$E$5:$E$15</definedName>
  </definedNames>
  <calcPr calcId="152511"/>
  <pivotCaches>
    <pivotCache cacheId="1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8" l="1"/>
  <c r="G5" i="28"/>
  <c r="G6" i="28"/>
  <c r="G7" i="28"/>
  <c r="G8" i="28"/>
  <c r="G9" i="28"/>
  <c r="G10" i="28"/>
  <c r="G11" i="28"/>
  <c r="G12" i="28"/>
  <c r="G14" i="28"/>
  <c r="G15" i="28"/>
  <c r="G16" i="28"/>
  <c r="G17" i="28"/>
  <c r="G18" i="28"/>
  <c r="G19" i="28"/>
  <c r="G20" i="28"/>
  <c r="G21" i="28"/>
  <c r="G22" i="28"/>
  <c r="G23" i="28"/>
  <c r="G24" i="28"/>
  <c r="G25" i="28"/>
  <c r="G26" i="28"/>
  <c r="G27" i="28"/>
  <c r="G28" i="28"/>
  <c r="G29" i="28"/>
  <c r="G30" i="28"/>
  <c r="G31" i="28"/>
  <c r="G32" i="28"/>
  <c r="G33" i="28"/>
  <c r="G34" i="28"/>
  <c r="G35" i="28"/>
  <c r="G36" i="28"/>
  <c r="G37" i="28"/>
  <c r="G38" i="28"/>
  <c r="G39" i="28"/>
  <c r="G40" i="28"/>
  <c r="G41" i="28"/>
  <c r="G42" i="28"/>
  <c r="G43" i="28"/>
  <c r="G44" i="28"/>
  <c r="G45" i="28"/>
  <c r="G46" i="28"/>
  <c r="G47" i="28"/>
  <c r="G48" i="28"/>
  <c r="G49" i="28"/>
  <c r="G50" i="28"/>
  <c r="G51" i="28"/>
  <c r="G52" i="28"/>
  <c r="G53" i="28"/>
  <c r="G54" i="28"/>
  <c r="G55" i="28"/>
  <c r="G56" i="28"/>
  <c r="G57" i="28"/>
  <c r="G58" i="28"/>
  <c r="G59" i="28"/>
  <c r="G60" i="28"/>
  <c r="G61" i="28"/>
  <c r="G62" i="28"/>
  <c r="G63" i="28"/>
  <c r="G64" i="28"/>
  <c r="G65" i="28"/>
  <c r="G66" i="28"/>
  <c r="G67" i="28"/>
  <c r="G68" i="28"/>
  <c r="G69" i="28"/>
  <c r="G70" i="28"/>
  <c r="G71" i="28"/>
  <c r="G72" i="28"/>
  <c r="G73" i="28"/>
  <c r="G74" i="28"/>
  <c r="G75" i="28"/>
  <c r="G76" i="28"/>
  <c r="G77" i="28"/>
  <c r="G78" i="28"/>
  <c r="G79" i="28"/>
  <c r="G80" i="28"/>
  <c r="G81" i="28"/>
  <c r="G82" i="28"/>
  <c r="G83" i="28"/>
  <c r="G84" i="28"/>
  <c r="G85" i="28"/>
  <c r="G86" i="28"/>
  <c r="G87" i="28"/>
  <c r="G88" i="28"/>
  <c r="G89" i="28"/>
  <c r="G90" i="28"/>
  <c r="G91" i="28"/>
  <c r="G92" i="28"/>
  <c r="G93" i="28"/>
  <c r="G94" i="28"/>
  <c r="G95" i="28"/>
  <c r="G96" i="28"/>
  <c r="G97" i="28"/>
  <c r="G98" i="28"/>
  <c r="G99" i="28"/>
  <c r="G100" i="28"/>
  <c r="G101" i="28"/>
  <c r="G102" i="28"/>
  <c r="G103" i="28"/>
  <c r="G104" i="28"/>
  <c r="G105" i="28"/>
  <c r="G106" i="28"/>
  <c r="G107" i="28"/>
  <c r="G108" i="28"/>
  <c r="G109" i="28"/>
  <c r="G110" i="28"/>
  <c r="G111" i="28"/>
  <c r="G112" i="28"/>
  <c r="G113" i="28"/>
  <c r="G114" i="28"/>
  <c r="G115" i="28"/>
  <c r="G116" i="28"/>
  <c r="G117" i="28"/>
  <c r="G118" i="28"/>
  <c r="G119" i="28"/>
  <c r="G120" i="28"/>
  <c r="G121" i="28"/>
  <c r="G122" i="28"/>
  <c r="G123" i="28"/>
  <c r="G124" i="28"/>
  <c r="G125" i="28"/>
  <c r="G126" i="28"/>
  <c r="G127" i="28"/>
  <c r="G128" i="28"/>
  <c r="G129" i="28"/>
  <c r="G130" i="28"/>
  <c r="G131" i="28"/>
  <c r="G132" i="28"/>
  <c r="G133" i="28"/>
  <c r="G134" i="28"/>
  <c r="G135" i="28"/>
  <c r="G136" i="28"/>
  <c r="G137" i="28"/>
  <c r="G138" i="28"/>
  <c r="G139" i="28"/>
  <c r="G140" i="28"/>
  <c r="G141" i="28"/>
  <c r="G142" i="28"/>
  <c r="G143" i="28"/>
  <c r="G144" i="28"/>
  <c r="G145" i="28"/>
  <c r="G146" i="28"/>
  <c r="G147" i="28"/>
  <c r="G148" i="28"/>
  <c r="G149" i="28"/>
  <c r="G150" i="28"/>
  <c r="G151" i="28"/>
  <c r="G152" i="28"/>
  <c r="G153" i="28"/>
  <c r="G154" i="28"/>
  <c r="G155" i="28"/>
  <c r="G156" i="28"/>
  <c r="G157" i="28"/>
  <c r="G158" i="28"/>
  <c r="G159" i="28"/>
  <c r="G160" i="28"/>
  <c r="G161" i="28"/>
  <c r="G162" i="28"/>
  <c r="G163" i="28"/>
  <c r="G164" i="28"/>
  <c r="G165" i="28"/>
  <c r="G166" i="28"/>
  <c r="G167" i="28"/>
  <c r="G168" i="28"/>
  <c r="G169" i="28"/>
  <c r="G170" i="28"/>
  <c r="G171" i="28"/>
  <c r="G172" i="28"/>
  <c r="G173" i="28"/>
  <c r="G174" i="28"/>
  <c r="G175" i="28"/>
  <c r="G176" i="28"/>
  <c r="G177" i="28"/>
  <c r="G178" i="28"/>
  <c r="G179" i="28"/>
  <c r="G180" i="28"/>
  <c r="G181" i="28"/>
  <c r="G182" i="28"/>
  <c r="G183" i="28"/>
  <c r="G184" i="28"/>
  <c r="G185" i="28"/>
  <c r="G186" i="28"/>
  <c r="G187" i="28"/>
  <c r="G188" i="28"/>
  <c r="G189" i="28"/>
  <c r="G190" i="28"/>
  <c r="G191" i="28"/>
  <c r="G192" i="28"/>
  <c r="G193" i="28"/>
  <c r="G194" i="28"/>
  <c r="G195" i="28"/>
  <c r="G196" i="28"/>
  <c r="G197" i="28"/>
  <c r="G198" i="28"/>
  <c r="G199" i="28"/>
  <c r="G200" i="28"/>
  <c r="G201" i="28"/>
  <c r="G202" i="28"/>
  <c r="G203" i="28"/>
  <c r="G204" i="28"/>
  <c r="G205" i="28"/>
  <c r="G206" i="28"/>
  <c r="G207" i="28"/>
  <c r="G208" i="28"/>
  <c r="G209" i="28"/>
  <c r="G210" i="28"/>
  <c r="G211" i="28"/>
  <c r="G212" i="28"/>
  <c r="G213" i="28"/>
  <c r="G214" i="28"/>
  <c r="G215" i="28"/>
  <c r="G216" i="28"/>
  <c r="G217" i="28"/>
  <c r="G218" i="28"/>
  <c r="G219" i="28"/>
  <c r="G220" i="28"/>
  <c r="G221" i="28"/>
  <c r="G222" i="28"/>
  <c r="G223" i="28"/>
  <c r="G224" i="28"/>
  <c r="G225" i="28"/>
  <c r="G226" i="28"/>
  <c r="G227" i="28"/>
  <c r="G228" i="28"/>
  <c r="G229" i="28"/>
  <c r="G230" i="28"/>
  <c r="G231" i="28"/>
  <c r="G232" i="28"/>
  <c r="G233" i="28"/>
  <c r="G234" i="28"/>
  <c r="G235" i="28"/>
  <c r="G236" i="28"/>
  <c r="G237" i="28"/>
  <c r="G238" i="28"/>
  <c r="G239" i="28"/>
  <c r="G240" i="28"/>
  <c r="G241" i="28"/>
  <c r="G242" i="28"/>
  <c r="G243" i="28"/>
  <c r="G244" i="28"/>
  <c r="G245" i="28"/>
  <c r="G246" i="28"/>
  <c r="G247" i="28"/>
  <c r="G248" i="28"/>
  <c r="G249" i="28"/>
  <c r="G250" i="28"/>
  <c r="G251" i="28"/>
  <c r="G252" i="28"/>
  <c r="G253" i="28"/>
  <c r="G254" i="28"/>
  <c r="G255" i="28"/>
  <c r="G256" i="28"/>
  <c r="G257" i="28"/>
  <c r="G258" i="28"/>
  <c r="G259" i="28"/>
  <c r="G260" i="28"/>
  <c r="G261" i="28"/>
  <c r="G262" i="28"/>
  <c r="G263" i="28"/>
  <c r="G264" i="28"/>
  <c r="G265" i="28"/>
  <c r="G266" i="28"/>
  <c r="G267" i="28"/>
  <c r="G268" i="28"/>
  <c r="G269" i="28"/>
  <c r="G270" i="28"/>
  <c r="G271" i="28"/>
  <c r="G272" i="28"/>
  <c r="G273" i="28"/>
  <c r="G274" i="28"/>
  <c r="G275" i="28"/>
  <c r="G276" i="28"/>
  <c r="G277" i="28"/>
  <c r="G278" i="28"/>
  <c r="G279" i="28"/>
  <c r="G280" i="28"/>
  <c r="G281" i="28"/>
  <c r="G282" i="28"/>
  <c r="G283" i="28"/>
  <c r="G284" i="28"/>
  <c r="G285" i="28"/>
  <c r="G286" i="28"/>
  <c r="G287" i="28"/>
  <c r="G288" i="28"/>
  <c r="G289" i="28"/>
  <c r="G290" i="28"/>
  <c r="G291" i="28"/>
  <c r="G292" i="28"/>
  <c r="G293" i="28"/>
  <c r="G294" i="28"/>
  <c r="G295" i="28"/>
  <c r="G296" i="28"/>
  <c r="G297" i="28"/>
  <c r="G298" i="28"/>
  <c r="G299" i="28"/>
  <c r="G300" i="28"/>
  <c r="G301" i="28"/>
  <c r="G302" i="28"/>
  <c r="G303" i="28"/>
  <c r="G304" i="28"/>
  <c r="G305" i="28"/>
  <c r="G306" i="28"/>
  <c r="G307" i="28"/>
  <c r="G308" i="28"/>
  <c r="G309" i="28"/>
  <c r="G310" i="28"/>
  <c r="G311" i="28"/>
  <c r="G312" i="28"/>
  <c r="G313" i="28"/>
  <c r="G314" i="28"/>
  <c r="G315" i="28"/>
  <c r="G316" i="28"/>
  <c r="G317" i="28"/>
  <c r="G318" i="28"/>
  <c r="G319" i="28"/>
  <c r="G320" i="28"/>
  <c r="G321" i="28"/>
  <c r="G322" i="28"/>
  <c r="G323" i="28"/>
  <c r="G324" i="28"/>
  <c r="G325" i="28"/>
  <c r="G326" i="28"/>
  <c r="G327" i="28"/>
  <c r="G328" i="28"/>
  <c r="G329" i="28"/>
  <c r="G330" i="28"/>
  <c r="G331" i="28"/>
  <c r="G332" i="28"/>
  <c r="G333" i="28"/>
  <c r="G334" i="28"/>
  <c r="G335" i="28"/>
  <c r="G336" i="28"/>
  <c r="G337" i="28"/>
  <c r="G338" i="28"/>
  <c r="G339" i="28"/>
  <c r="G340" i="28"/>
  <c r="G341" i="28"/>
  <c r="G342" i="28"/>
  <c r="G343" i="28"/>
  <c r="G344" i="28"/>
  <c r="G345" i="28"/>
  <c r="G346" i="28"/>
  <c r="G347" i="28"/>
  <c r="G348" i="28"/>
  <c r="G349" i="28"/>
  <c r="G350" i="28"/>
  <c r="G351" i="28"/>
  <c r="G352" i="28"/>
  <c r="G353" i="28"/>
  <c r="G354" i="28"/>
  <c r="G355" i="28"/>
  <c r="G356" i="28"/>
  <c r="G357" i="28"/>
  <c r="G358" i="28"/>
  <c r="G359" i="28"/>
  <c r="G360" i="28"/>
  <c r="G361" i="28"/>
  <c r="G362" i="28"/>
  <c r="G363" i="28"/>
  <c r="G364" i="28"/>
  <c r="G365" i="28"/>
  <c r="G366" i="28"/>
  <c r="G367" i="28"/>
  <c r="G368" i="28"/>
  <c r="G4" i="28"/>
  <c r="J23" i="25"/>
  <c r="J24" i="25"/>
  <c r="J25" i="25"/>
  <c r="J26" i="25"/>
  <c r="J27" i="25"/>
  <c r="C3" i="25"/>
  <c r="C4" i="25" s="1"/>
  <c r="C5" i="25" s="1"/>
  <c r="C6" i="25" s="1"/>
  <c r="C7" i="25" s="1"/>
  <c r="C8" i="25" s="1"/>
  <c r="C9" i="25" s="1"/>
  <c r="C10" i="25" s="1"/>
  <c r="C11" i="25" s="1"/>
  <c r="C12" i="25" s="1"/>
  <c r="C13" i="25" s="1"/>
  <c r="C14" i="25" s="1"/>
  <c r="C15" i="25" s="1"/>
  <c r="C16" i="25" s="1"/>
  <c r="C17" i="25" s="1"/>
  <c r="C18" i="25" s="1"/>
  <c r="C19" i="25" s="1"/>
  <c r="C20" i="25" s="1"/>
  <c r="C21" i="25" s="1"/>
  <c r="C22" i="25" s="1"/>
  <c r="C23" i="25" s="1"/>
  <c r="C24" i="25" s="1"/>
  <c r="C25" i="25" s="1"/>
  <c r="C26" i="25" s="1"/>
  <c r="C27" i="25" s="1"/>
  <c r="C28" i="25" s="1"/>
  <c r="C29" i="25" s="1"/>
  <c r="C30" i="25" s="1"/>
  <c r="C31" i="25" s="1"/>
  <c r="E15" i="33"/>
  <c r="E9" i="33" s="1"/>
  <c r="E14" i="33"/>
  <c r="E13" i="33"/>
  <c r="E12" i="33"/>
  <c r="E11" i="33"/>
  <c r="E8" i="33"/>
  <c r="E7" i="33"/>
  <c r="E5" i="33"/>
  <c r="C32" i="25" l="1"/>
  <c r="C36" i="25"/>
  <c r="D30" i="25"/>
  <c r="E30" i="25"/>
  <c r="E6" i="33"/>
  <c r="E10" i="33"/>
  <c r="E31" i="25" l="1"/>
  <c r="H31" i="25" s="1"/>
  <c r="D31" i="25"/>
  <c r="G31" i="25" s="1"/>
  <c r="U34" i="25"/>
  <c r="Y33" i="25"/>
  <c r="Y34" i="25" s="1"/>
  <c r="U33" i="25"/>
  <c r="T33" i="25"/>
  <c r="S33" i="25"/>
  <c r="R33" i="25"/>
  <c r="Q33" i="25"/>
  <c r="P33" i="25"/>
  <c r="O33" i="25"/>
  <c r="N33" i="25"/>
  <c r="M33" i="25"/>
  <c r="I33" i="25"/>
  <c r="F33" i="25"/>
  <c r="V32" i="25"/>
  <c r="K32" i="25"/>
  <c r="L32" i="25" s="1"/>
  <c r="J32" i="25"/>
  <c r="V31" i="25"/>
  <c r="K31" i="25"/>
  <c r="L31" i="25" s="1"/>
  <c r="J31" i="25"/>
  <c r="B31" i="25"/>
  <c r="A31" i="25"/>
  <c r="V30" i="25"/>
  <c r="K30" i="25"/>
  <c r="L30" i="25" s="1"/>
  <c r="J30" i="25"/>
  <c r="H30" i="25"/>
  <c r="G30" i="25"/>
  <c r="B30" i="25"/>
  <c r="A30" i="25"/>
  <c r="V29" i="25"/>
  <c r="K29" i="25"/>
  <c r="L29" i="25" s="1"/>
  <c r="J29" i="25"/>
  <c r="E29" i="25"/>
  <c r="H29" i="25" s="1"/>
  <c r="D29" i="25"/>
  <c r="G29" i="25" s="1"/>
  <c r="B29" i="25"/>
  <c r="A29" i="25"/>
  <c r="V28" i="25"/>
  <c r="K28" i="25"/>
  <c r="L28" i="25" s="1"/>
  <c r="J28" i="25"/>
  <c r="E28" i="25"/>
  <c r="H28" i="25" s="1"/>
  <c r="D28" i="25"/>
  <c r="G28" i="25" s="1"/>
  <c r="B28" i="25"/>
  <c r="A28" i="25"/>
  <c r="V27" i="25"/>
  <c r="K27" i="25"/>
  <c r="L27" i="25" s="1"/>
  <c r="E27" i="25"/>
  <c r="H27" i="25" s="1"/>
  <c r="D27" i="25"/>
  <c r="G27" i="25" s="1"/>
  <c r="B27" i="25"/>
  <c r="A27" i="25"/>
  <c r="V26" i="25"/>
  <c r="K26" i="25"/>
  <c r="L26" i="25" s="1"/>
  <c r="E26" i="25"/>
  <c r="H26" i="25" s="1"/>
  <c r="D26" i="25"/>
  <c r="G26" i="25" s="1"/>
  <c r="B26" i="25"/>
  <c r="A26" i="25"/>
  <c r="V25" i="25"/>
  <c r="K25" i="25"/>
  <c r="L25" i="25" s="1"/>
  <c r="E25" i="25"/>
  <c r="H25" i="25" s="1"/>
  <c r="D25" i="25"/>
  <c r="G25" i="25" s="1"/>
  <c r="B25" i="25"/>
  <c r="A25" i="25"/>
  <c r="V24" i="25"/>
  <c r="K24" i="25"/>
  <c r="L24" i="25" s="1"/>
  <c r="E24" i="25"/>
  <c r="H24" i="25" s="1"/>
  <c r="D24" i="25"/>
  <c r="G24" i="25" s="1"/>
  <c r="B24" i="25"/>
  <c r="A24" i="25"/>
  <c r="V23" i="25"/>
  <c r="K23" i="25"/>
  <c r="L23" i="25" s="1"/>
  <c r="E23" i="25"/>
  <c r="H23" i="25" s="1"/>
  <c r="D23" i="25"/>
  <c r="G23" i="25" s="1"/>
  <c r="B23" i="25"/>
  <c r="A23" i="25"/>
  <c r="V22" i="25"/>
  <c r="K22" i="25"/>
  <c r="L22" i="25" s="1"/>
  <c r="J22" i="25"/>
  <c r="E22" i="25"/>
  <c r="H22" i="25" s="1"/>
  <c r="D22" i="25"/>
  <c r="G22" i="25" s="1"/>
  <c r="B22" i="25"/>
  <c r="A22" i="25"/>
  <c r="V21" i="25"/>
  <c r="K21" i="25"/>
  <c r="L21" i="25" s="1"/>
  <c r="J21" i="25"/>
  <c r="E21" i="25"/>
  <c r="H21" i="25" s="1"/>
  <c r="D21" i="25"/>
  <c r="G21" i="25" s="1"/>
  <c r="B21" i="25"/>
  <c r="A21" i="25"/>
  <c r="V20" i="25"/>
  <c r="K20" i="25"/>
  <c r="L20" i="25" s="1"/>
  <c r="J20" i="25"/>
  <c r="E20" i="25"/>
  <c r="H20" i="25" s="1"/>
  <c r="D20" i="25"/>
  <c r="G20" i="25" s="1"/>
  <c r="B20" i="25"/>
  <c r="A20" i="25"/>
  <c r="V19" i="25"/>
  <c r="K19" i="25"/>
  <c r="L19" i="25" s="1"/>
  <c r="J19" i="25"/>
  <c r="E19" i="25"/>
  <c r="H19" i="25" s="1"/>
  <c r="D19" i="25"/>
  <c r="G19" i="25" s="1"/>
  <c r="B19" i="25"/>
  <c r="A19" i="25"/>
  <c r="V18" i="25"/>
  <c r="K18" i="25"/>
  <c r="L18" i="25" s="1"/>
  <c r="J18" i="25"/>
  <c r="E18" i="25"/>
  <c r="H18" i="25" s="1"/>
  <c r="D18" i="25"/>
  <c r="G18" i="25" s="1"/>
  <c r="B18" i="25"/>
  <c r="A18" i="25"/>
  <c r="V17" i="25"/>
  <c r="K17" i="25"/>
  <c r="L17" i="25" s="1"/>
  <c r="J17" i="25"/>
  <c r="E17" i="25"/>
  <c r="H17" i="25" s="1"/>
  <c r="D17" i="25"/>
  <c r="G17" i="25" s="1"/>
  <c r="B17" i="25"/>
  <c r="A17" i="25"/>
  <c r="V16" i="25"/>
  <c r="K16" i="25"/>
  <c r="L16" i="25" s="1"/>
  <c r="J16" i="25"/>
  <c r="E16" i="25"/>
  <c r="H16" i="25" s="1"/>
  <c r="D16" i="25"/>
  <c r="G16" i="25" s="1"/>
  <c r="B16" i="25"/>
  <c r="A16" i="25"/>
  <c r="V15" i="25"/>
  <c r="K15" i="25"/>
  <c r="L15" i="25" s="1"/>
  <c r="J15" i="25"/>
  <c r="E15" i="25"/>
  <c r="H15" i="25" s="1"/>
  <c r="D15" i="25"/>
  <c r="G15" i="25" s="1"/>
  <c r="B15" i="25"/>
  <c r="A15" i="25"/>
  <c r="V14" i="25"/>
  <c r="K14" i="25"/>
  <c r="L14" i="25" s="1"/>
  <c r="J14" i="25"/>
  <c r="E14" i="25"/>
  <c r="H14" i="25" s="1"/>
  <c r="D14" i="25"/>
  <c r="B14" i="25"/>
  <c r="A14" i="25"/>
  <c r="V13" i="25"/>
  <c r="K13" i="25"/>
  <c r="L13" i="25" s="1"/>
  <c r="J13" i="25"/>
  <c r="E13" i="25"/>
  <c r="H13" i="25" s="1"/>
  <c r="D13" i="25"/>
  <c r="G13" i="25" s="1"/>
  <c r="B13" i="25"/>
  <c r="A13" i="25"/>
  <c r="V12" i="25"/>
  <c r="K12" i="25"/>
  <c r="L12" i="25" s="1"/>
  <c r="J12" i="25"/>
  <c r="E12" i="25"/>
  <c r="H12" i="25" s="1"/>
  <c r="D12" i="25"/>
  <c r="G12" i="25" s="1"/>
  <c r="B12" i="25"/>
  <c r="A12" i="25"/>
  <c r="V11" i="25"/>
  <c r="K11" i="25"/>
  <c r="L11" i="25" s="1"/>
  <c r="J11" i="25"/>
  <c r="E11" i="25"/>
  <c r="H11" i="25" s="1"/>
  <c r="D11" i="25"/>
  <c r="G11" i="25" s="1"/>
  <c r="B11" i="25"/>
  <c r="A11" i="25"/>
  <c r="V10" i="25"/>
  <c r="K10" i="25"/>
  <c r="L10" i="25" s="1"/>
  <c r="J10" i="25"/>
  <c r="E10" i="25"/>
  <c r="H10" i="25" s="1"/>
  <c r="D10" i="25"/>
  <c r="G10" i="25" s="1"/>
  <c r="B10" i="25"/>
  <c r="A10" i="25"/>
  <c r="V9" i="25"/>
  <c r="K9" i="25"/>
  <c r="L9" i="25" s="1"/>
  <c r="J9" i="25"/>
  <c r="E9" i="25"/>
  <c r="H9" i="25" s="1"/>
  <c r="D9" i="25"/>
  <c r="G9" i="25" s="1"/>
  <c r="B9" i="25"/>
  <c r="A9" i="25"/>
  <c r="V8" i="25"/>
  <c r="K8" i="25"/>
  <c r="L8" i="25" s="1"/>
  <c r="J8" i="25"/>
  <c r="E8" i="25"/>
  <c r="H8" i="25" s="1"/>
  <c r="D8" i="25"/>
  <c r="G8" i="25" s="1"/>
  <c r="B8" i="25"/>
  <c r="A8" i="25"/>
  <c r="V7" i="25"/>
  <c r="K7" i="25"/>
  <c r="L7" i="25" s="1"/>
  <c r="J7" i="25"/>
  <c r="E7" i="25"/>
  <c r="H7" i="25" s="1"/>
  <c r="D7" i="25"/>
  <c r="G7" i="25" s="1"/>
  <c r="B7" i="25"/>
  <c r="A7" i="25"/>
  <c r="V6" i="25"/>
  <c r="K6" i="25"/>
  <c r="L6" i="25" s="1"/>
  <c r="J6" i="25"/>
  <c r="E6" i="25"/>
  <c r="H6" i="25" s="1"/>
  <c r="D6" i="25"/>
  <c r="G6" i="25" s="1"/>
  <c r="B6" i="25"/>
  <c r="A6" i="25"/>
  <c r="V5" i="25"/>
  <c r="K5" i="25"/>
  <c r="L5" i="25" s="1"/>
  <c r="J5" i="25"/>
  <c r="E5" i="25"/>
  <c r="H5" i="25" s="1"/>
  <c r="D5" i="25"/>
  <c r="G5" i="25" s="1"/>
  <c r="B5" i="25"/>
  <c r="A5" i="25"/>
  <c r="V4" i="25"/>
  <c r="K4" i="25"/>
  <c r="L4" i="25" s="1"/>
  <c r="J4" i="25"/>
  <c r="E4" i="25"/>
  <c r="H4" i="25" s="1"/>
  <c r="D4" i="25"/>
  <c r="G4" i="25" s="1"/>
  <c r="B4" i="25"/>
  <c r="A4" i="25"/>
  <c r="V3" i="25"/>
  <c r="K3" i="25"/>
  <c r="L3" i="25" s="1"/>
  <c r="J3" i="25"/>
  <c r="E3" i="25"/>
  <c r="H3" i="25" s="1"/>
  <c r="D3" i="25"/>
  <c r="G3" i="25" s="1"/>
  <c r="B3" i="25"/>
  <c r="A3" i="25"/>
  <c r="V2" i="25"/>
  <c r="K2" i="25"/>
  <c r="L2" i="25" s="1"/>
  <c r="J2" i="25"/>
  <c r="E2" i="25"/>
  <c r="H2" i="25" s="1"/>
  <c r="D2" i="25"/>
  <c r="G2" i="25" s="1"/>
  <c r="B2" i="25"/>
  <c r="A2" i="25"/>
  <c r="A368" i="28"/>
  <c r="A367" i="28"/>
  <c r="A366" i="28"/>
  <c r="A365" i="28"/>
  <c r="A364" i="28"/>
  <c r="A363" i="28"/>
  <c r="A362" i="28"/>
  <c r="A361" i="28"/>
  <c r="A360" i="28"/>
  <c r="A359" i="28"/>
  <c r="A358" i="28"/>
  <c r="A357" i="28"/>
  <c r="A356" i="28"/>
  <c r="A355" i="28"/>
  <c r="A354" i="28"/>
  <c r="A353" i="28"/>
  <c r="A352" i="28"/>
  <c r="A351" i="28"/>
  <c r="A350" i="28"/>
  <c r="A349" i="28"/>
  <c r="A348" i="28"/>
  <c r="A347" i="28"/>
  <c r="A346" i="28"/>
  <c r="A345" i="28"/>
  <c r="A344" i="28"/>
  <c r="A343" i="28"/>
  <c r="A342" i="28"/>
  <c r="A341" i="28"/>
  <c r="A340" i="28"/>
  <c r="A339" i="28"/>
  <c r="A338" i="28"/>
  <c r="A337" i="28"/>
  <c r="A336" i="28"/>
  <c r="A335" i="28"/>
  <c r="A334" i="28"/>
  <c r="A333" i="28"/>
  <c r="A332" i="28"/>
  <c r="A331" i="28"/>
  <c r="A330" i="28"/>
  <c r="A329" i="28"/>
  <c r="A328" i="28"/>
  <c r="A327" i="28"/>
  <c r="A326" i="28"/>
  <c r="A325" i="28"/>
  <c r="A324" i="28"/>
  <c r="A323" i="28"/>
  <c r="A322" i="28"/>
  <c r="A321" i="28"/>
  <c r="A320" i="28"/>
  <c r="A319" i="28"/>
  <c r="A318" i="28"/>
  <c r="A317" i="28"/>
  <c r="A316" i="28"/>
  <c r="A315" i="28"/>
  <c r="A314" i="28"/>
  <c r="A313" i="28"/>
  <c r="A312" i="28"/>
  <c r="A311" i="28"/>
  <c r="A310" i="28"/>
  <c r="A309" i="28"/>
  <c r="A308" i="28"/>
  <c r="A307" i="28"/>
  <c r="A306" i="28"/>
  <c r="A305" i="28"/>
  <c r="A304" i="28"/>
  <c r="A303" i="28"/>
  <c r="A302" i="28"/>
  <c r="A301" i="28"/>
  <c r="A300" i="28"/>
  <c r="A299" i="28"/>
  <c r="A298" i="28"/>
  <c r="A297" i="28"/>
  <c r="A296" i="28"/>
  <c r="A295" i="28"/>
  <c r="A294" i="28"/>
  <c r="A293" i="28"/>
  <c r="A292" i="28"/>
  <c r="A291" i="28"/>
  <c r="A290" i="28"/>
  <c r="A289" i="28"/>
  <c r="A288" i="28"/>
  <c r="A287" i="28"/>
  <c r="A286" i="28"/>
  <c r="A285" i="28"/>
  <c r="A284" i="28"/>
  <c r="A283" i="28"/>
  <c r="A282" i="28"/>
  <c r="A281" i="28"/>
  <c r="A280" i="28"/>
  <c r="A279" i="28"/>
  <c r="A278" i="28"/>
  <c r="A277" i="28"/>
  <c r="A276" i="28"/>
  <c r="A275" i="28"/>
  <c r="A274" i="28"/>
  <c r="A273" i="28"/>
  <c r="A272" i="28"/>
  <c r="A271" i="28"/>
  <c r="A270" i="28"/>
  <c r="A269" i="28"/>
  <c r="A268" i="28"/>
  <c r="A267" i="28"/>
  <c r="A266" i="28"/>
  <c r="A265" i="28"/>
  <c r="A264" i="28"/>
  <c r="A263" i="28"/>
  <c r="A262" i="28"/>
  <c r="A261" i="28"/>
  <c r="A260" i="28"/>
  <c r="A259" i="28"/>
  <c r="A258" i="28"/>
  <c r="A257" i="28"/>
  <c r="A256" i="28"/>
  <c r="A255" i="28"/>
  <c r="A254" i="28"/>
  <c r="A253" i="28"/>
  <c r="A252" i="28"/>
  <c r="A251" i="28"/>
  <c r="A250" i="28"/>
  <c r="A249" i="28"/>
  <c r="A248" i="28"/>
  <c r="A247" i="28"/>
  <c r="A246" i="28"/>
  <c r="A245" i="28"/>
  <c r="A244" i="28"/>
  <c r="A243" i="28"/>
  <c r="A242" i="28"/>
  <c r="A241" i="28"/>
  <c r="A240" i="28"/>
  <c r="A239" i="28"/>
  <c r="A238" i="28"/>
  <c r="A237" i="28"/>
  <c r="A236" i="28"/>
  <c r="A235" i="28"/>
  <c r="A234" i="28"/>
  <c r="A233" i="28"/>
  <c r="A232" i="28"/>
  <c r="A231" i="28"/>
  <c r="A230" i="28"/>
  <c r="A229" i="28"/>
  <c r="A228" i="28"/>
  <c r="A227" i="28"/>
  <c r="A226" i="28"/>
  <c r="A225" i="28"/>
  <c r="A224" i="28"/>
  <c r="A223" i="28"/>
  <c r="A222" i="28"/>
  <c r="A221" i="28"/>
  <c r="A220" i="28"/>
  <c r="A219" i="28"/>
  <c r="A218" i="28"/>
  <c r="A217" i="28"/>
  <c r="A216" i="28"/>
  <c r="A215" i="28"/>
  <c r="A214" i="28"/>
  <c r="A213" i="28"/>
  <c r="A212" i="28"/>
  <c r="A211" i="28"/>
  <c r="A210" i="28"/>
  <c r="A209" i="28"/>
  <c r="A208" i="28"/>
  <c r="A207" i="28"/>
  <c r="A206" i="28"/>
  <c r="A205" i="28"/>
  <c r="A204" i="28"/>
  <c r="A203" i="28"/>
  <c r="A202" i="28"/>
  <c r="A201" i="28"/>
  <c r="A200" i="28"/>
  <c r="A199" i="28"/>
  <c r="A198" i="28"/>
  <c r="A197" i="28"/>
  <c r="A196" i="28"/>
  <c r="A195" i="28"/>
  <c r="A194" i="28"/>
  <c r="A193" i="28"/>
  <c r="A192" i="28"/>
  <c r="A191" i="28"/>
  <c r="A190" i="28"/>
  <c r="A189" i="28"/>
  <c r="A188" i="28"/>
  <c r="A187" i="28"/>
  <c r="A186" i="28"/>
  <c r="A185" i="28"/>
  <c r="A184" i="28"/>
  <c r="A183" i="28"/>
  <c r="A182" i="28"/>
  <c r="A181" i="28"/>
  <c r="A180" i="28"/>
  <c r="A179" i="28"/>
  <c r="A178" i="28"/>
  <c r="A177" i="28"/>
  <c r="A176" i="28"/>
  <c r="A175" i="28"/>
  <c r="A174" i="28"/>
  <c r="A173" i="28"/>
  <c r="A172" i="28"/>
  <c r="A171" i="28"/>
  <c r="A170" i="28"/>
  <c r="A169" i="28"/>
  <c r="A168" i="28"/>
  <c r="A167" i="28"/>
  <c r="A166" i="28"/>
  <c r="A165" i="28"/>
  <c r="A164" i="28"/>
  <c r="A163" i="28"/>
  <c r="A162" i="28"/>
  <c r="A161" i="28"/>
  <c r="A160" i="28"/>
  <c r="A159" i="28"/>
  <c r="A158" i="28"/>
  <c r="A157" i="28"/>
  <c r="A156" i="28"/>
  <c r="A155" i="28"/>
  <c r="A154" i="28"/>
  <c r="A153" i="28"/>
  <c r="A152" i="28"/>
  <c r="A151" i="28"/>
  <c r="A150" i="28"/>
  <c r="A149" i="28"/>
  <c r="A148" i="28"/>
  <c r="A147" i="28"/>
  <c r="A146" i="28"/>
  <c r="A145" i="28"/>
  <c r="A144" i="28"/>
  <c r="A143" i="28"/>
  <c r="A142" i="28"/>
  <c r="A141" i="28"/>
  <c r="A140" i="28"/>
  <c r="A139" i="28"/>
  <c r="A138" i="28"/>
  <c r="A137" i="28"/>
  <c r="A136" i="28"/>
  <c r="A135" i="28"/>
  <c r="A134" i="28"/>
  <c r="A133" i="28"/>
  <c r="A132" i="28"/>
  <c r="A131" i="28"/>
  <c r="A130" i="28"/>
  <c r="A129" i="28"/>
  <c r="A128" i="28"/>
  <c r="A127" i="28"/>
  <c r="A126" i="28"/>
  <c r="A125" i="28"/>
  <c r="A124" i="28"/>
  <c r="A123" i="28"/>
  <c r="A122" i="28"/>
  <c r="A121" i="28"/>
  <c r="A120" i="28"/>
  <c r="A119" i="28"/>
  <c r="A118" i="28"/>
  <c r="A117" i="28"/>
  <c r="A116" i="28"/>
  <c r="A115" i="28"/>
  <c r="A114" i="28"/>
  <c r="A113" i="28"/>
  <c r="A112" i="28"/>
  <c r="A111" i="28"/>
  <c r="A110" i="28"/>
  <c r="A109" i="28"/>
  <c r="A108" i="28"/>
  <c r="A107" i="28"/>
  <c r="A106" i="28"/>
  <c r="A105" i="28"/>
  <c r="A104" i="28"/>
  <c r="A103" i="28"/>
  <c r="A102" i="28"/>
  <c r="A101" i="28"/>
  <c r="A100" i="28"/>
  <c r="A99" i="28"/>
  <c r="A98" i="28"/>
  <c r="A97" i="28"/>
  <c r="A96" i="28"/>
  <c r="A95" i="28"/>
  <c r="A94" i="28"/>
  <c r="A93" i="28"/>
  <c r="A92" i="28"/>
  <c r="A91" i="28"/>
  <c r="A90" i="28"/>
  <c r="A89" i="28"/>
  <c r="A88" i="28"/>
  <c r="A87" i="28"/>
  <c r="A86" i="28"/>
  <c r="A85" i="28"/>
  <c r="A84" i="28"/>
  <c r="A83" i="28"/>
  <c r="A82" i="28"/>
  <c r="A81" i="28"/>
  <c r="A80" i="28"/>
  <c r="A79" i="28"/>
  <c r="A78" i="28"/>
  <c r="A77" i="28"/>
  <c r="A76" i="28"/>
  <c r="A75" i="28"/>
  <c r="A74" i="28"/>
  <c r="A73" i="28"/>
  <c r="A72" i="28"/>
  <c r="A71" i="28"/>
  <c r="A70" i="28"/>
  <c r="A69" i="28"/>
  <c r="A68" i="28"/>
  <c r="A67" i="28"/>
  <c r="A66" i="28"/>
  <c r="A65" i="28"/>
  <c r="A64" i="28"/>
  <c r="A63" i="28"/>
  <c r="A62" i="28"/>
  <c r="A61" i="28"/>
  <c r="A60" i="28"/>
  <c r="A59" i="28"/>
  <c r="A58" i="28"/>
  <c r="A57" i="28"/>
  <c r="A56" i="28"/>
  <c r="A55" i="28"/>
  <c r="A54" i="28"/>
  <c r="A53" i="28"/>
  <c r="A52" i="28"/>
  <c r="A51" i="28"/>
  <c r="A50" i="28"/>
  <c r="A49" i="28"/>
  <c r="A48" i="28"/>
  <c r="A47" i="28"/>
  <c r="A46" i="28"/>
  <c r="A45" i="28"/>
  <c r="A44" i="28"/>
  <c r="A43" i="28"/>
  <c r="A42" i="28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P309" i="2"/>
  <c r="O309" i="2"/>
  <c r="N309" i="2"/>
  <c r="L309" i="2"/>
  <c r="K309" i="2"/>
  <c r="J309" i="2" s="1"/>
  <c r="I309" i="2"/>
  <c r="H309" i="2"/>
  <c r="G309" i="2"/>
  <c r="P308" i="2"/>
  <c r="O308" i="2"/>
  <c r="N308" i="2"/>
  <c r="L308" i="2"/>
  <c r="K308" i="2"/>
  <c r="J308" i="2" s="1"/>
  <c r="I308" i="2"/>
  <c r="H308" i="2"/>
  <c r="G308" i="2"/>
  <c r="P307" i="2"/>
  <c r="O307" i="2"/>
  <c r="N307" i="2"/>
  <c r="L307" i="2"/>
  <c r="K307" i="2"/>
  <c r="J307" i="2" s="1"/>
  <c r="I307" i="2"/>
  <c r="H307" i="2"/>
  <c r="G307" i="2"/>
  <c r="P306" i="2"/>
  <c r="O306" i="2"/>
  <c r="N306" i="2"/>
  <c r="L306" i="2"/>
  <c r="K306" i="2"/>
  <c r="J306" i="2" s="1"/>
  <c r="I306" i="2"/>
  <c r="H306" i="2"/>
  <c r="G306" i="2"/>
  <c r="P305" i="2"/>
  <c r="O305" i="2"/>
  <c r="N305" i="2"/>
  <c r="L305" i="2"/>
  <c r="K305" i="2"/>
  <c r="J305" i="2" s="1"/>
  <c r="I305" i="2"/>
  <c r="H305" i="2"/>
  <c r="G305" i="2"/>
  <c r="P304" i="2"/>
  <c r="O304" i="2"/>
  <c r="N304" i="2"/>
  <c r="L304" i="2"/>
  <c r="K304" i="2"/>
  <c r="J304" i="2" s="1"/>
  <c r="I304" i="2"/>
  <c r="H304" i="2"/>
  <c r="G304" i="2"/>
  <c r="P303" i="2"/>
  <c r="O303" i="2"/>
  <c r="N303" i="2"/>
  <c r="L303" i="2"/>
  <c r="K303" i="2"/>
  <c r="J303" i="2" s="1"/>
  <c r="I303" i="2"/>
  <c r="H303" i="2"/>
  <c r="G303" i="2"/>
  <c r="P302" i="2"/>
  <c r="O302" i="2"/>
  <c r="N302" i="2"/>
  <c r="L302" i="2"/>
  <c r="K302" i="2"/>
  <c r="J302" i="2" s="1"/>
  <c r="I302" i="2"/>
  <c r="H302" i="2"/>
  <c r="G302" i="2"/>
  <c r="P301" i="2"/>
  <c r="O301" i="2"/>
  <c r="N301" i="2"/>
  <c r="L301" i="2"/>
  <c r="K301" i="2"/>
  <c r="J301" i="2" s="1"/>
  <c r="I301" i="2"/>
  <c r="H301" i="2"/>
  <c r="G301" i="2"/>
  <c r="P300" i="2"/>
  <c r="O300" i="2"/>
  <c r="N300" i="2"/>
  <c r="L300" i="2"/>
  <c r="K300" i="2"/>
  <c r="J300" i="2" s="1"/>
  <c r="I300" i="2"/>
  <c r="H300" i="2"/>
  <c r="G300" i="2"/>
  <c r="P299" i="2"/>
  <c r="O299" i="2"/>
  <c r="N299" i="2"/>
  <c r="L299" i="2"/>
  <c r="K299" i="2"/>
  <c r="J299" i="2" s="1"/>
  <c r="I299" i="2"/>
  <c r="H299" i="2"/>
  <c r="G299" i="2"/>
  <c r="P298" i="2"/>
  <c r="O298" i="2"/>
  <c r="N298" i="2"/>
  <c r="L298" i="2"/>
  <c r="K298" i="2"/>
  <c r="J298" i="2" s="1"/>
  <c r="I298" i="2"/>
  <c r="H298" i="2"/>
  <c r="G298" i="2"/>
  <c r="P297" i="2"/>
  <c r="O297" i="2"/>
  <c r="N297" i="2"/>
  <c r="L297" i="2"/>
  <c r="K297" i="2"/>
  <c r="J297" i="2" s="1"/>
  <c r="I297" i="2"/>
  <c r="H297" i="2"/>
  <c r="G297" i="2"/>
  <c r="P296" i="2"/>
  <c r="O296" i="2"/>
  <c r="N296" i="2"/>
  <c r="L296" i="2"/>
  <c r="K296" i="2"/>
  <c r="J296" i="2" s="1"/>
  <c r="I296" i="2"/>
  <c r="H296" i="2"/>
  <c r="G296" i="2"/>
  <c r="P295" i="2"/>
  <c r="O295" i="2"/>
  <c r="N295" i="2"/>
  <c r="L295" i="2"/>
  <c r="K295" i="2"/>
  <c r="J295" i="2" s="1"/>
  <c r="I295" i="2"/>
  <c r="H295" i="2"/>
  <c r="G295" i="2"/>
  <c r="P294" i="2"/>
  <c r="O294" i="2"/>
  <c r="N294" i="2"/>
  <c r="L294" i="2"/>
  <c r="K294" i="2"/>
  <c r="J294" i="2" s="1"/>
  <c r="I294" i="2"/>
  <c r="H294" i="2"/>
  <c r="G294" i="2"/>
  <c r="P293" i="2"/>
  <c r="O293" i="2"/>
  <c r="N293" i="2"/>
  <c r="L293" i="2"/>
  <c r="K293" i="2"/>
  <c r="J293" i="2" s="1"/>
  <c r="I293" i="2"/>
  <c r="H293" i="2"/>
  <c r="G293" i="2"/>
  <c r="P292" i="2"/>
  <c r="O292" i="2"/>
  <c r="N292" i="2"/>
  <c r="L292" i="2"/>
  <c r="K292" i="2"/>
  <c r="J292" i="2" s="1"/>
  <c r="I292" i="2"/>
  <c r="H292" i="2"/>
  <c r="G292" i="2"/>
  <c r="P291" i="2"/>
  <c r="O291" i="2"/>
  <c r="N291" i="2"/>
  <c r="K291" i="2"/>
  <c r="I291" i="2"/>
  <c r="H291" i="2"/>
  <c r="G291" i="2"/>
  <c r="P290" i="2"/>
  <c r="O290" i="2"/>
  <c r="N290" i="2"/>
  <c r="K290" i="2"/>
  <c r="I290" i="2"/>
  <c r="H290" i="2"/>
  <c r="G290" i="2"/>
  <c r="P289" i="2"/>
  <c r="O289" i="2"/>
  <c r="N289" i="2"/>
  <c r="K289" i="2"/>
  <c r="I289" i="2"/>
  <c r="H289" i="2"/>
  <c r="G289" i="2"/>
  <c r="P288" i="2"/>
  <c r="O288" i="2"/>
  <c r="N288" i="2"/>
  <c r="K288" i="2"/>
  <c r="I288" i="2"/>
  <c r="H288" i="2"/>
  <c r="G288" i="2"/>
  <c r="P287" i="2"/>
  <c r="O287" i="2"/>
  <c r="N287" i="2"/>
  <c r="K287" i="2"/>
  <c r="I287" i="2"/>
  <c r="H287" i="2"/>
  <c r="G287" i="2"/>
  <c r="P286" i="2"/>
  <c r="O286" i="2"/>
  <c r="N286" i="2"/>
  <c r="K286" i="2"/>
  <c r="I286" i="2"/>
  <c r="H286" i="2"/>
  <c r="G286" i="2"/>
  <c r="P285" i="2"/>
  <c r="O285" i="2"/>
  <c r="N285" i="2"/>
  <c r="K285" i="2"/>
  <c r="I285" i="2"/>
  <c r="H285" i="2"/>
  <c r="G285" i="2"/>
  <c r="P284" i="2"/>
  <c r="O284" i="2"/>
  <c r="N284" i="2"/>
  <c r="K284" i="2"/>
  <c r="I284" i="2"/>
  <c r="H284" i="2"/>
  <c r="G284" i="2"/>
  <c r="P283" i="2"/>
  <c r="O283" i="2"/>
  <c r="N283" i="2"/>
  <c r="K283" i="2"/>
  <c r="I283" i="2"/>
  <c r="H283" i="2"/>
  <c r="G283" i="2"/>
  <c r="P282" i="2"/>
  <c r="O282" i="2"/>
  <c r="N282" i="2"/>
  <c r="K282" i="2"/>
  <c r="I282" i="2"/>
  <c r="H282" i="2"/>
  <c r="G282" i="2"/>
  <c r="P281" i="2"/>
  <c r="O281" i="2"/>
  <c r="N281" i="2"/>
  <c r="K281" i="2"/>
  <c r="I281" i="2"/>
  <c r="H281" i="2"/>
  <c r="G281" i="2"/>
  <c r="P280" i="2"/>
  <c r="O280" i="2"/>
  <c r="N280" i="2"/>
  <c r="K280" i="2"/>
  <c r="I280" i="2"/>
  <c r="H280" i="2"/>
  <c r="G280" i="2"/>
  <c r="P279" i="2"/>
  <c r="O279" i="2"/>
  <c r="N279" i="2"/>
  <c r="K279" i="2"/>
  <c r="I279" i="2"/>
  <c r="H279" i="2"/>
  <c r="G279" i="2"/>
  <c r="P278" i="2"/>
  <c r="O278" i="2"/>
  <c r="N278" i="2"/>
  <c r="K278" i="2"/>
  <c r="I278" i="2"/>
  <c r="H278" i="2"/>
  <c r="G278" i="2"/>
  <c r="P277" i="2"/>
  <c r="O277" i="2"/>
  <c r="N277" i="2"/>
  <c r="K277" i="2"/>
  <c r="I277" i="2"/>
  <c r="H277" i="2"/>
  <c r="G277" i="2"/>
  <c r="P276" i="2"/>
  <c r="O276" i="2"/>
  <c r="N276" i="2"/>
  <c r="K276" i="2"/>
  <c r="I276" i="2"/>
  <c r="H276" i="2"/>
  <c r="G276" i="2"/>
  <c r="P275" i="2"/>
  <c r="O275" i="2"/>
  <c r="N275" i="2"/>
  <c r="K275" i="2"/>
  <c r="I275" i="2"/>
  <c r="H275" i="2"/>
  <c r="G275" i="2"/>
  <c r="P274" i="2"/>
  <c r="O274" i="2"/>
  <c r="N274" i="2"/>
  <c r="K274" i="2"/>
  <c r="I274" i="2"/>
  <c r="H274" i="2"/>
  <c r="G274" i="2"/>
  <c r="P273" i="2"/>
  <c r="O273" i="2"/>
  <c r="N273" i="2"/>
  <c r="K273" i="2"/>
  <c r="I273" i="2"/>
  <c r="H273" i="2"/>
  <c r="G273" i="2"/>
  <c r="P272" i="2"/>
  <c r="O272" i="2"/>
  <c r="N272" i="2"/>
  <c r="K272" i="2"/>
  <c r="I272" i="2"/>
  <c r="H272" i="2"/>
  <c r="G272" i="2"/>
  <c r="P271" i="2"/>
  <c r="O271" i="2"/>
  <c r="N271" i="2"/>
  <c r="K271" i="2"/>
  <c r="I271" i="2"/>
  <c r="H271" i="2"/>
  <c r="G271" i="2"/>
  <c r="P270" i="2"/>
  <c r="O270" i="2"/>
  <c r="N270" i="2"/>
  <c r="K270" i="2"/>
  <c r="I270" i="2"/>
  <c r="H270" i="2"/>
  <c r="G270" i="2"/>
  <c r="P269" i="2"/>
  <c r="O269" i="2"/>
  <c r="N269" i="2"/>
  <c r="K269" i="2"/>
  <c r="I269" i="2"/>
  <c r="H269" i="2"/>
  <c r="G269" i="2"/>
  <c r="P268" i="2"/>
  <c r="O268" i="2"/>
  <c r="N268" i="2"/>
  <c r="K268" i="2"/>
  <c r="I268" i="2"/>
  <c r="H268" i="2"/>
  <c r="G268" i="2"/>
  <c r="P267" i="2"/>
  <c r="O267" i="2"/>
  <c r="N267" i="2"/>
  <c r="K267" i="2"/>
  <c r="I267" i="2"/>
  <c r="H267" i="2"/>
  <c r="G267" i="2"/>
  <c r="P266" i="2"/>
  <c r="O266" i="2"/>
  <c r="N266" i="2"/>
  <c r="K266" i="2"/>
  <c r="I266" i="2"/>
  <c r="H266" i="2"/>
  <c r="G266" i="2"/>
  <c r="P265" i="2"/>
  <c r="O265" i="2"/>
  <c r="N265" i="2"/>
  <c r="K265" i="2"/>
  <c r="I265" i="2"/>
  <c r="H265" i="2"/>
  <c r="G265" i="2"/>
  <c r="P264" i="2"/>
  <c r="O264" i="2"/>
  <c r="N264" i="2"/>
  <c r="K264" i="2"/>
  <c r="I264" i="2"/>
  <c r="H264" i="2"/>
  <c r="G264" i="2"/>
  <c r="P263" i="2"/>
  <c r="O263" i="2"/>
  <c r="N263" i="2"/>
  <c r="K263" i="2"/>
  <c r="I263" i="2"/>
  <c r="H263" i="2"/>
  <c r="G263" i="2"/>
  <c r="P262" i="2"/>
  <c r="O262" i="2"/>
  <c r="N262" i="2"/>
  <c r="K262" i="2"/>
  <c r="I262" i="2"/>
  <c r="H262" i="2"/>
  <c r="G262" i="2"/>
  <c r="P261" i="2"/>
  <c r="O261" i="2"/>
  <c r="N261" i="2"/>
  <c r="K261" i="2"/>
  <c r="I261" i="2"/>
  <c r="H261" i="2"/>
  <c r="G261" i="2"/>
  <c r="P260" i="2"/>
  <c r="O260" i="2"/>
  <c r="N260" i="2"/>
  <c r="K260" i="2"/>
  <c r="I260" i="2"/>
  <c r="H260" i="2"/>
  <c r="G260" i="2"/>
  <c r="P259" i="2"/>
  <c r="O259" i="2"/>
  <c r="N259" i="2"/>
  <c r="K259" i="2"/>
  <c r="I259" i="2"/>
  <c r="H259" i="2"/>
  <c r="G259" i="2"/>
  <c r="P258" i="2"/>
  <c r="O258" i="2"/>
  <c r="N258" i="2"/>
  <c r="K258" i="2"/>
  <c r="I258" i="2"/>
  <c r="H258" i="2"/>
  <c r="G258" i="2"/>
  <c r="P257" i="2"/>
  <c r="O257" i="2"/>
  <c r="N257" i="2"/>
  <c r="K257" i="2"/>
  <c r="I257" i="2"/>
  <c r="H257" i="2"/>
  <c r="G257" i="2"/>
  <c r="P256" i="2"/>
  <c r="O256" i="2"/>
  <c r="N256" i="2"/>
  <c r="K256" i="2"/>
  <c r="I256" i="2"/>
  <c r="H256" i="2"/>
  <c r="G256" i="2"/>
  <c r="P255" i="2"/>
  <c r="O255" i="2"/>
  <c r="N255" i="2"/>
  <c r="K255" i="2"/>
  <c r="I255" i="2"/>
  <c r="H255" i="2"/>
  <c r="G255" i="2"/>
  <c r="P254" i="2"/>
  <c r="O254" i="2"/>
  <c r="N254" i="2"/>
  <c r="K254" i="2"/>
  <c r="I254" i="2"/>
  <c r="H254" i="2"/>
  <c r="G254" i="2"/>
  <c r="P253" i="2"/>
  <c r="O253" i="2"/>
  <c r="N253" i="2"/>
  <c r="K253" i="2"/>
  <c r="I253" i="2"/>
  <c r="H253" i="2"/>
  <c r="G253" i="2"/>
  <c r="P252" i="2"/>
  <c r="O252" i="2"/>
  <c r="N252" i="2"/>
  <c r="K252" i="2"/>
  <c r="I252" i="2"/>
  <c r="H252" i="2"/>
  <c r="G252" i="2"/>
  <c r="P251" i="2"/>
  <c r="O251" i="2"/>
  <c r="N251" i="2"/>
  <c r="K251" i="2"/>
  <c r="I251" i="2"/>
  <c r="H251" i="2"/>
  <c r="G251" i="2"/>
  <c r="P250" i="2"/>
  <c r="O250" i="2"/>
  <c r="N250" i="2"/>
  <c r="K250" i="2"/>
  <c r="I250" i="2"/>
  <c r="H250" i="2"/>
  <c r="G250" i="2"/>
  <c r="P249" i="2"/>
  <c r="O249" i="2"/>
  <c r="N249" i="2"/>
  <c r="K249" i="2"/>
  <c r="I249" i="2"/>
  <c r="H249" i="2"/>
  <c r="G249" i="2"/>
  <c r="P248" i="2"/>
  <c r="O248" i="2"/>
  <c r="N248" i="2"/>
  <c r="K248" i="2"/>
  <c r="I248" i="2"/>
  <c r="H248" i="2"/>
  <c r="G248" i="2"/>
  <c r="P247" i="2"/>
  <c r="O247" i="2"/>
  <c r="N247" i="2"/>
  <c r="K247" i="2"/>
  <c r="I247" i="2"/>
  <c r="H247" i="2"/>
  <c r="G247" i="2"/>
  <c r="P246" i="2"/>
  <c r="O246" i="2"/>
  <c r="N246" i="2"/>
  <c r="K246" i="2"/>
  <c r="I246" i="2"/>
  <c r="H246" i="2"/>
  <c r="G246" i="2"/>
  <c r="P245" i="2"/>
  <c r="O245" i="2"/>
  <c r="N245" i="2"/>
  <c r="K245" i="2"/>
  <c r="I245" i="2"/>
  <c r="H245" i="2"/>
  <c r="G245" i="2"/>
  <c r="P244" i="2"/>
  <c r="O244" i="2"/>
  <c r="N244" i="2"/>
  <c r="L244" i="2"/>
  <c r="K244" i="2"/>
  <c r="J244" i="2" s="1"/>
  <c r="I244" i="2"/>
  <c r="H244" i="2"/>
  <c r="G244" i="2"/>
  <c r="P243" i="2"/>
  <c r="O243" i="2"/>
  <c r="N243" i="2"/>
  <c r="L243" i="2"/>
  <c r="K243" i="2"/>
  <c r="J243" i="2" s="1"/>
  <c r="I243" i="2"/>
  <c r="H243" i="2"/>
  <c r="G243" i="2"/>
  <c r="P242" i="2"/>
  <c r="O242" i="2"/>
  <c r="N242" i="2"/>
  <c r="L242" i="2"/>
  <c r="K242" i="2"/>
  <c r="J242" i="2" s="1"/>
  <c r="I242" i="2"/>
  <c r="H242" i="2"/>
  <c r="G242" i="2"/>
  <c r="P241" i="2"/>
  <c r="O241" i="2"/>
  <c r="N241" i="2"/>
  <c r="L241" i="2"/>
  <c r="K241" i="2"/>
  <c r="J241" i="2" s="1"/>
  <c r="I241" i="2"/>
  <c r="H241" i="2"/>
  <c r="G241" i="2"/>
  <c r="P240" i="2"/>
  <c r="O240" i="2"/>
  <c r="N240" i="2"/>
  <c r="K240" i="2"/>
  <c r="I240" i="2"/>
  <c r="H240" i="2"/>
  <c r="G240" i="2"/>
  <c r="P239" i="2"/>
  <c r="O239" i="2"/>
  <c r="N239" i="2"/>
  <c r="K239" i="2"/>
  <c r="I239" i="2"/>
  <c r="H239" i="2"/>
  <c r="G239" i="2"/>
  <c r="P238" i="2"/>
  <c r="O238" i="2"/>
  <c r="N238" i="2"/>
  <c r="K238" i="2"/>
  <c r="I238" i="2"/>
  <c r="H238" i="2"/>
  <c r="G238" i="2"/>
  <c r="P237" i="2"/>
  <c r="O237" i="2"/>
  <c r="N237" i="2"/>
  <c r="K237" i="2"/>
  <c r="I237" i="2"/>
  <c r="H237" i="2"/>
  <c r="G237" i="2"/>
  <c r="P236" i="2"/>
  <c r="O236" i="2"/>
  <c r="N236" i="2"/>
  <c r="L236" i="2"/>
  <c r="K236" i="2"/>
  <c r="J236" i="2" s="1"/>
  <c r="I236" i="2"/>
  <c r="H236" i="2"/>
  <c r="G236" i="2"/>
  <c r="P235" i="2"/>
  <c r="O235" i="2"/>
  <c r="N235" i="2"/>
  <c r="K235" i="2"/>
  <c r="I235" i="2"/>
  <c r="H235" i="2"/>
  <c r="G235" i="2"/>
  <c r="P234" i="2"/>
  <c r="O234" i="2"/>
  <c r="N234" i="2"/>
  <c r="K234" i="2"/>
  <c r="I234" i="2"/>
  <c r="H234" i="2"/>
  <c r="G234" i="2"/>
  <c r="P233" i="2"/>
  <c r="O233" i="2"/>
  <c r="N233" i="2"/>
  <c r="K233" i="2"/>
  <c r="I233" i="2"/>
  <c r="H233" i="2"/>
  <c r="G233" i="2"/>
  <c r="P232" i="2"/>
  <c r="O232" i="2"/>
  <c r="N232" i="2"/>
  <c r="K232" i="2"/>
  <c r="I232" i="2"/>
  <c r="H232" i="2"/>
  <c r="G232" i="2"/>
  <c r="P231" i="2"/>
  <c r="O231" i="2"/>
  <c r="N231" i="2"/>
  <c r="K231" i="2"/>
  <c r="I231" i="2"/>
  <c r="H231" i="2"/>
  <c r="G231" i="2"/>
  <c r="P230" i="2"/>
  <c r="O230" i="2"/>
  <c r="N230" i="2"/>
  <c r="K230" i="2"/>
  <c r="I230" i="2"/>
  <c r="H230" i="2"/>
  <c r="G230" i="2"/>
  <c r="P229" i="2"/>
  <c r="O229" i="2"/>
  <c r="N229" i="2"/>
  <c r="L229" i="2"/>
  <c r="K229" i="2"/>
  <c r="J229" i="2" s="1"/>
  <c r="I229" i="2"/>
  <c r="H229" i="2"/>
  <c r="G229" i="2"/>
  <c r="P228" i="2"/>
  <c r="O228" i="2"/>
  <c r="N228" i="2"/>
  <c r="K228" i="2"/>
  <c r="I228" i="2"/>
  <c r="H228" i="2"/>
  <c r="G228" i="2"/>
  <c r="P227" i="2"/>
  <c r="O227" i="2"/>
  <c r="N227" i="2"/>
  <c r="L227" i="2"/>
  <c r="K227" i="2"/>
  <c r="J227" i="2" s="1"/>
  <c r="I227" i="2"/>
  <c r="H227" i="2"/>
  <c r="G227" i="2"/>
  <c r="P226" i="2"/>
  <c r="O226" i="2"/>
  <c r="N226" i="2"/>
  <c r="K226" i="2"/>
  <c r="I226" i="2"/>
  <c r="H226" i="2"/>
  <c r="G226" i="2"/>
  <c r="P225" i="2"/>
  <c r="O225" i="2"/>
  <c r="N225" i="2"/>
  <c r="L225" i="2"/>
  <c r="K225" i="2"/>
  <c r="J225" i="2" s="1"/>
  <c r="I225" i="2"/>
  <c r="H225" i="2"/>
  <c r="G225" i="2"/>
  <c r="P224" i="2"/>
  <c r="O224" i="2"/>
  <c r="N224" i="2"/>
  <c r="L224" i="2"/>
  <c r="K224" i="2"/>
  <c r="J224" i="2" s="1"/>
  <c r="I224" i="2"/>
  <c r="H224" i="2"/>
  <c r="G224" i="2"/>
  <c r="P223" i="2"/>
  <c r="O223" i="2"/>
  <c r="N223" i="2"/>
  <c r="L223" i="2"/>
  <c r="K223" i="2"/>
  <c r="J223" i="2" s="1"/>
  <c r="I223" i="2"/>
  <c r="H223" i="2"/>
  <c r="G223" i="2"/>
  <c r="P222" i="2"/>
  <c r="O222" i="2"/>
  <c r="N222" i="2"/>
  <c r="L222" i="2"/>
  <c r="K222" i="2"/>
  <c r="J222" i="2" s="1"/>
  <c r="I222" i="2"/>
  <c r="H222" i="2"/>
  <c r="G222" i="2"/>
  <c r="P221" i="2"/>
  <c r="O221" i="2"/>
  <c r="N221" i="2"/>
  <c r="K221" i="2"/>
  <c r="I221" i="2"/>
  <c r="H221" i="2"/>
  <c r="G221" i="2"/>
  <c r="P220" i="2"/>
  <c r="O220" i="2"/>
  <c r="N220" i="2"/>
  <c r="L220" i="2"/>
  <c r="K220" i="2"/>
  <c r="J220" i="2" s="1"/>
  <c r="I220" i="2"/>
  <c r="H220" i="2"/>
  <c r="G220" i="2"/>
  <c r="P219" i="2"/>
  <c r="O219" i="2"/>
  <c r="N219" i="2"/>
  <c r="L219" i="2"/>
  <c r="K219" i="2"/>
  <c r="J219" i="2" s="1"/>
  <c r="I219" i="2"/>
  <c r="H219" i="2"/>
  <c r="G219" i="2"/>
  <c r="P218" i="2"/>
  <c r="O218" i="2"/>
  <c r="N218" i="2"/>
  <c r="L218" i="2"/>
  <c r="K218" i="2"/>
  <c r="J218" i="2" s="1"/>
  <c r="I218" i="2"/>
  <c r="H218" i="2"/>
  <c r="G218" i="2"/>
  <c r="P217" i="2"/>
  <c r="O217" i="2"/>
  <c r="N217" i="2"/>
  <c r="K217" i="2"/>
  <c r="I217" i="2"/>
  <c r="H217" i="2"/>
  <c r="G217" i="2"/>
  <c r="P216" i="2"/>
  <c r="O216" i="2"/>
  <c r="N216" i="2"/>
  <c r="L216" i="2"/>
  <c r="K216" i="2"/>
  <c r="J216" i="2" s="1"/>
  <c r="I216" i="2"/>
  <c r="H216" i="2"/>
  <c r="G216" i="2"/>
  <c r="P215" i="2"/>
  <c r="O215" i="2"/>
  <c r="N215" i="2"/>
  <c r="K215" i="2"/>
  <c r="I215" i="2"/>
  <c r="H215" i="2"/>
  <c r="G215" i="2"/>
  <c r="P214" i="2"/>
  <c r="O214" i="2"/>
  <c r="N214" i="2"/>
  <c r="L214" i="2"/>
  <c r="K214" i="2"/>
  <c r="J214" i="2" s="1"/>
  <c r="I214" i="2"/>
  <c r="H214" i="2"/>
  <c r="G214" i="2"/>
  <c r="P213" i="2"/>
  <c r="O213" i="2"/>
  <c r="N213" i="2"/>
  <c r="L213" i="2"/>
  <c r="K213" i="2"/>
  <c r="J213" i="2" s="1"/>
  <c r="I213" i="2"/>
  <c r="H213" i="2"/>
  <c r="G213" i="2"/>
  <c r="P212" i="2"/>
  <c r="O212" i="2"/>
  <c r="N212" i="2"/>
  <c r="L212" i="2"/>
  <c r="K212" i="2"/>
  <c r="J212" i="2" s="1"/>
  <c r="I212" i="2"/>
  <c r="H212" i="2"/>
  <c r="G212" i="2"/>
  <c r="P211" i="2"/>
  <c r="O211" i="2"/>
  <c r="N211" i="2"/>
  <c r="L211" i="2"/>
  <c r="K211" i="2"/>
  <c r="J211" i="2" s="1"/>
  <c r="I211" i="2"/>
  <c r="H211" i="2"/>
  <c r="G211" i="2"/>
  <c r="P210" i="2"/>
  <c r="O210" i="2"/>
  <c r="N210" i="2"/>
  <c r="K210" i="2"/>
  <c r="I210" i="2"/>
  <c r="H210" i="2"/>
  <c r="G210" i="2"/>
  <c r="P209" i="2"/>
  <c r="O209" i="2"/>
  <c r="N209" i="2"/>
  <c r="K209" i="2"/>
  <c r="I209" i="2"/>
  <c r="H209" i="2"/>
  <c r="G209" i="2"/>
  <c r="P208" i="2"/>
  <c r="O208" i="2"/>
  <c r="N208" i="2"/>
  <c r="L208" i="2"/>
  <c r="K208" i="2"/>
  <c r="J208" i="2" s="1"/>
  <c r="I208" i="2"/>
  <c r="H208" i="2"/>
  <c r="G208" i="2"/>
  <c r="P207" i="2"/>
  <c r="O207" i="2"/>
  <c r="N207" i="2"/>
  <c r="K207" i="2"/>
  <c r="I207" i="2"/>
  <c r="H207" i="2"/>
  <c r="G207" i="2"/>
  <c r="P206" i="2"/>
  <c r="O206" i="2"/>
  <c r="N206" i="2"/>
  <c r="L206" i="2"/>
  <c r="K206" i="2"/>
  <c r="J206" i="2" s="1"/>
  <c r="I206" i="2"/>
  <c r="H206" i="2"/>
  <c r="G206" i="2"/>
  <c r="P205" i="2"/>
  <c r="O205" i="2"/>
  <c r="N205" i="2"/>
  <c r="K205" i="2"/>
  <c r="I205" i="2"/>
  <c r="H205" i="2"/>
  <c r="G205" i="2"/>
  <c r="P204" i="2"/>
  <c r="O204" i="2"/>
  <c r="N204" i="2"/>
  <c r="L204" i="2"/>
  <c r="K204" i="2"/>
  <c r="J204" i="2" s="1"/>
  <c r="I204" i="2"/>
  <c r="H204" i="2"/>
  <c r="G204" i="2"/>
  <c r="P203" i="2"/>
  <c r="O203" i="2"/>
  <c r="N203" i="2"/>
  <c r="L203" i="2"/>
  <c r="K203" i="2"/>
  <c r="J203" i="2" s="1"/>
  <c r="I203" i="2"/>
  <c r="H203" i="2"/>
  <c r="G203" i="2"/>
  <c r="P202" i="2"/>
  <c r="O202" i="2"/>
  <c r="N202" i="2"/>
  <c r="K202" i="2"/>
  <c r="I202" i="2"/>
  <c r="H202" i="2"/>
  <c r="G202" i="2"/>
  <c r="P201" i="2"/>
  <c r="O201" i="2"/>
  <c r="N201" i="2"/>
  <c r="K201" i="2"/>
  <c r="I201" i="2"/>
  <c r="H201" i="2"/>
  <c r="G201" i="2"/>
  <c r="P200" i="2"/>
  <c r="O200" i="2"/>
  <c r="N200" i="2"/>
  <c r="L200" i="2"/>
  <c r="K200" i="2"/>
  <c r="J200" i="2" s="1"/>
  <c r="I200" i="2"/>
  <c r="H200" i="2"/>
  <c r="G200" i="2"/>
  <c r="P199" i="2"/>
  <c r="O199" i="2"/>
  <c r="N199" i="2"/>
  <c r="L199" i="2"/>
  <c r="K199" i="2"/>
  <c r="J199" i="2" s="1"/>
  <c r="I199" i="2"/>
  <c r="H199" i="2"/>
  <c r="G199" i="2"/>
  <c r="P198" i="2"/>
  <c r="O198" i="2"/>
  <c r="N198" i="2"/>
  <c r="L198" i="2"/>
  <c r="K198" i="2"/>
  <c r="J198" i="2" s="1"/>
  <c r="I198" i="2"/>
  <c r="H198" i="2"/>
  <c r="G198" i="2"/>
  <c r="P197" i="2"/>
  <c r="O197" i="2"/>
  <c r="N197" i="2"/>
  <c r="L197" i="2"/>
  <c r="K197" i="2"/>
  <c r="J197" i="2" s="1"/>
  <c r="I197" i="2"/>
  <c r="H197" i="2"/>
  <c r="G197" i="2"/>
  <c r="P196" i="2"/>
  <c r="O196" i="2"/>
  <c r="N196" i="2"/>
  <c r="L196" i="2"/>
  <c r="K196" i="2"/>
  <c r="J196" i="2" s="1"/>
  <c r="I196" i="2"/>
  <c r="H196" i="2"/>
  <c r="G196" i="2"/>
  <c r="P195" i="2"/>
  <c r="O195" i="2"/>
  <c r="N195" i="2"/>
  <c r="L195" i="2"/>
  <c r="K195" i="2"/>
  <c r="J195" i="2" s="1"/>
  <c r="I195" i="2"/>
  <c r="H195" i="2"/>
  <c r="G195" i="2"/>
  <c r="P194" i="2"/>
  <c r="O194" i="2"/>
  <c r="N194" i="2"/>
  <c r="K194" i="2"/>
  <c r="I194" i="2"/>
  <c r="H194" i="2"/>
  <c r="G194" i="2"/>
  <c r="P193" i="2"/>
  <c r="O193" i="2"/>
  <c r="N193" i="2"/>
  <c r="L193" i="2"/>
  <c r="K193" i="2"/>
  <c r="J193" i="2" s="1"/>
  <c r="I193" i="2"/>
  <c r="H193" i="2"/>
  <c r="G193" i="2"/>
  <c r="P192" i="2"/>
  <c r="O192" i="2"/>
  <c r="N192" i="2"/>
  <c r="L192" i="2"/>
  <c r="K192" i="2"/>
  <c r="J192" i="2" s="1"/>
  <c r="I192" i="2"/>
  <c r="H192" i="2"/>
  <c r="G192" i="2"/>
  <c r="P191" i="2"/>
  <c r="O191" i="2"/>
  <c r="N191" i="2"/>
  <c r="K191" i="2"/>
  <c r="I191" i="2"/>
  <c r="H191" i="2"/>
  <c r="G191" i="2"/>
  <c r="P190" i="2"/>
  <c r="O190" i="2"/>
  <c r="N190" i="2"/>
  <c r="L190" i="2"/>
  <c r="K190" i="2"/>
  <c r="J190" i="2" s="1"/>
  <c r="I190" i="2"/>
  <c r="H190" i="2"/>
  <c r="G190" i="2"/>
  <c r="P189" i="2"/>
  <c r="O189" i="2"/>
  <c r="N189" i="2"/>
  <c r="L189" i="2"/>
  <c r="K189" i="2"/>
  <c r="J189" i="2" s="1"/>
  <c r="I189" i="2"/>
  <c r="H189" i="2"/>
  <c r="G189" i="2"/>
  <c r="P188" i="2"/>
  <c r="O188" i="2"/>
  <c r="N188" i="2"/>
  <c r="L188" i="2"/>
  <c r="K188" i="2"/>
  <c r="J188" i="2" s="1"/>
  <c r="I188" i="2"/>
  <c r="H188" i="2"/>
  <c r="G188" i="2"/>
  <c r="P187" i="2"/>
  <c r="O187" i="2"/>
  <c r="N187" i="2"/>
  <c r="L187" i="2"/>
  <c r="K187" i="2"/>
  <c r="J187" i="2" s="1"/>
  <c r="I187" i="2"/>
  <c r="H187" i="2"/>
  <c r="G187" i="2"/>
  <c r="P186" i="2"/>
  <c r="O186" i="2"/>
  <c r="N186" i="2"/>
  <c r="K186" i="2"/>
  <c r="I186" i="2"/>
  <c r="H186" i="2"/>
  <c r="G186" i="2"/>
  <c r="P185" i="2"/>
  <c r="O185" i="2"/>
  <c r="N185" i="2"/>
  <c r="K185" i="2"/>
  <c r="I185" i="2"/>
  <c r="H185" i="2"/>
  <c r="G185" i="2"/>
  <c r="P184" i="2"/>
  <c r="O184" i="2"/>
  <c r="N184" i="2"/>
  <c r="L184" i="2"/>
  <c r="K184" i="2"/>
  <c r="J184" i="2" s="1"/>
  <c r="I184" i="2"/>
  <c r="H184" i="2"/>
  <c r="G184" i="2"/>
  <c r="P183" i="2"/>
  <c r="O183" i="2"/>
  <c r="N183" i="2"/>
  <c r="K183" i="2"/>
  <c r="I183" i="2"/>
  <c r="H183" i="2"/>
  <c r="G183" i="2"/>
  <c r="P182" i="2"/>
  <c r="O182" i="2"/>
  <c r="N182" i="2"/>
  <c r="K182" i="2"/>
  <c r="I182" i="2"/>
  <c r="H182" i="2"/>
  <c r="G182" i="2"/>
  <c r="P181" i="2"/>
  <c r="O181" i="2"/>
  <c r="N181" i="2"/>
  <c r="L181" i="2"/>
  <c r="K181" i="2"/>
  <c r="J181" i="2" s="1"/>
  <c r="I181" i="2"/>
  <c r="H181" i="2"/>
  <c r="G181" i="2"/>
  <c r="P180" i="2"/>
  <c r="O180" i="2"/>
  <c r="N180" i="2"/>
  <c r="L180" i="2"/>
  <c r="K180" i="2"/>
  <c r="J180" i="2" s="1"/>
  <c r="I180" i="2"/>
  <c r="H180" i="2"/>
  <c r="G180" i="2"/>
  <c r="P179" i="2"/>
  <c r="O179" i="2"/>
  <c r="N179" i="2"/>
  <c r="K179" i="2"/>
  <c r="I179" i="2"/>
  <c r="H179" i="2"/>
  <c r="G179" i="2"/>
  <c r="P178" i="2"/>
  <c r="O178" i="2"/>
  <c r="N178" i="2"/>
  <c r="K178" i="2"/>
  <c r="I178" i="2"/>
  <c r="H178" i="2"/>
  <c r="G178" i="2"/>
  <c r="P177" i="2"/>
  <c r="O177" i="2"/>
  <c r="R177" i="2" s="1"/>
  <c r="N177" i="2"/>
  <c r="L177" i="2"/>
  <c r="K177" i="2"/>
  <c r="J177" i="2" s="1"/>
  <c r="I177" i="2"/>
  <c r="H177" i="2"/>
  <c r="G177" i="2"/>
  <c r="P176" i="2"/>
  <c r="O176" i="2"/>
  <c r="N176" i="2"/>
  <c r="K176" i="2"/>
  <c r="I176" i="2"/>
  <c r="H176" i="2"/>
  <c r="G176" i="2"/>
  <c r="P175" i="2"/>
  <c r="O175" i="2"/>
  <c r="N175" i="2"/>
  <c r="K175" i="2"/>
  <c r="I175" i="2"/>
  <c r="H175" i="2"/>
  <c r="G175" i="2"/>
  <c r="P174" i="2"/>
  <c r="O174" i="2"/>
  <c r="R174" i="2" s="1"/>
  <c r="N174" i="2"/>
  <c r="L174" i="2"/>
  <c r="K174" i="2"/>
  <c r="J174" i="2" s="1"/>
  <c r="I174" i="2"/>
  <c r="H174" i="2"/>
  <c r="G174" i="2"/>
  <c r="P173" i="2"/>
  <c r="O173" i="2"/>
  <c r="N173" i="2"/>
  <c r="K173" i="2"/>
  <c r="I173" i="2"/>
  <c r="H173" i="2"/>
  <c r="G173" i="2"/>
  <c r="P172" i="2"/>
  <c r="O172" i="2"/>
  <c r="N172" i="2"/>
  <c r="K172" i="2"/>
  <c r="I172" i="2"/>
  <c r="H172" i="2"/>
  <c r="G172" i="2"/>
  <c r="P171" i="2"/>
  <c r="O171" i="2"/>
  <c r="N171" i="2"/>
  <c r="K171" i="2"/>
  <c r="I171" i="2"/>
  <c r="H171" i="2"/>
  <c r="G171" i="2"/>
  <c r="P170" i="2"/>
  <c r="O170" i="2"/>
  <c r="N170" i="2"/>
  <c r="K170" i="2"/>
  <c r="I170" i="2"/>
  <c r="H170" i="2"/>
  <c r="G170" i="2"/>
  <c r="P169" i="2"/>
  <c r="O169" i="2"/>
  <c r="N169" i="2"/>
  <c r="L169" i="2"/>
  <c r="K169" i="2"/>
  <c r="J169" i="2" s="1"/>
  <c r="I169" i="2"/>
  <c r="H169" i="2"/>
  <c r="G169" i="2"/>
  <c r="P168" i="2"/>
  <c r="O168" i="2"/>
  <c r="N168" i="2"/>
  <c r="K168" i="2"/>
  <c r="I168" i="2"/>
  <c r="H168" i="2"/>
  <c r="G168" i="2"/>
  <c r="P167" i="2"/>
  <c r="O167" i="2"/>
  <c r="N167" i="2"/>
  <c r="L167" i="2"/>
  <c r="K167" i="2"/>
  <c r="J167" i="2" s="1"/>
  <c r="I167" i="2"/>
  <c r="H167" i="2"/>
  <c r="G167" i="2"/>
  <c r="P166" i="2"/>
  <c r="O166" i="2"/>
  <c r="N166" i="2"/>
  <c r="K166" i="2"/>
  <c r="I166" i="2"/>
  <c r="H166" i="2"/>
  <c r="G166" i="2"/>
  <c r="P165" i="2"/>
  <c r="O165" i="2"/>
  <c r="J165" i="2" s="1"/>
  <c r="N165" i="2"/>
  <c r="I165" i="2"/>
  <c r="H165" i="2"/>
  <c r="G165" i="2"/>
  <c r="P164" i="2"/>
  <c r="O164" i="2"/>
  <c r="N164" i="2"/>
  <c r="L164" i="2"/>
  <c r="K164" i="2"/>
  <c r="J164" i="2" s="1"/>
  <c r="I164" i="2"/>
  <c r="H164" i="2"/>
  <c r="G164" i="2"/>
  <c r="P163" i="2"/>
  <c r="O163" i="2"/>
  <c r="N163" i="2"/>
  <c r="L163" i="2"/>
  <c r="K163" i="2"/>
  <c r="J163" i="2" s="1"/>
  <c r="I163" i="2"/>
  <c r="H163" i="2"/>
  <c r="G163" i="2"/>
  <c r="P162" i="2"/>
  <c r="O162" i="2"/>
  <c r="N162" i="2"/>
  <c r="K162" i="2"/>
  <c r="I162" i="2"/>
  <c r="H162" i="2"/>
  <c r="G162" i="2"/>
  <c r="P161" i="2"/>
  <c r="O161" i="2"/>
  <c r="N161" i="2"/>
  <c r="L161" i="2"/>
  <c r="K161" i="2"/>
  <c r="J161" i="2" s="1"/>
  <c r="I161" i="2"/>
  <c r="H161" i="2"/>
  <c r="G161" i="2"/>
  <c r="P160" i="2"/>
  <c r="O160" i="2"/>
  <c r="N160" i="2"/>
  <c r="K160" i="2"/>
  <c r="I160" i="2"/>
  <c r="H160" i="2"/>
  <c r="G160" i="2"/>
  <c r="P159" i="2"/>
  <c r="O159" i="2"/>
  <c r="N159" i="2"/>
  <c r="K159" i="2"/>
  <c r="I159" i="2"/>
  <c r="H159" i="2"/>
  <c r="G159" i="2"/>
  <c r="P158" i="2"/>
  <c r="O158" i="2"/>
  <c r="N158" i="2"/>
  <c r="L158" i="2"/>
  <c r="K158" i="2"/>
  <c r="J158" i="2" s="1"/>
  <c r="I158" i="2"/>
  <c r="H158" i="2"/>
  <c r="G158" i="2"/>
  <c r="P157" i="2"/>
  <c r="O157" i="2"/>
  <c r="N157" i="2"/>
  <c r="L157" i="2"/>
  <c r="K157" i="2"/>
  <c r="J157" i="2" s="1"/>
  <c r="I157" i="2"/>
  <c r="H157" i="2"/>
  <c r="G157" i="2"/>
  <c r="P156" i="2"/>
  <c r="O156" i="2"/>
  <c r="N156" i="2"/>
  <c r="K156" i="2"/>
  <c r="I156" i="2"/>
  <c r="H156" i="2"/>
  <c r="G156" i="2"/>
  <c r="P155" i="2"/>
  <c r="O155" i="2"/>
  <c r="N155" i="2"/>
  <c r="L155" i="2"/>
  <c r="K155" i="2"/>
  <c r="J155" i="2" s="1"/>
  <c r="I155" i="2"/>
  <c r="H155" i="2"/>
  <c r="G155" i="2"/>
  <c r="P154" i="2"/>
  <c r="O154" i="2"/>
  <c r="N154" i="2"/>
  <c r="K154" i="2"/>
  <c r="I154" i="2"/>
  <c r="H154" i="2"/>
  <c r="G154" i="2"/>
  <c r="P153" i="2"/>
  <c r="O153" i="2"/>
  <c r="N153" i="2"/>
  <c r="L153" i="2"/>
  <c r="K153" i="2"/>
  <c r="J153" i="2" s="1"/>
  <c r="I153" i="2"/>
  <c r="H153" i="2"/>
  <c r="G153" i="2"/>
  <c r="P152" i="2"/>
  <c r="O152" i="2"/>
  <c r="N152" i="2"/>
  <c r="K152" i="2"/>
  <c r="I152" i="2"/>
  <c r="H152" i="2"/>
  <c r="G152" i="2"/>
  <c r="P151" i="2"/>
  <c r="O151" i="2"/>
  <c r="N151" i="2"/>
  <c r="K151" i="2"/>
  <c r="I151" i="2"/>
  <c r="H151" i="2"/>
  <c r="G151" i="2"/>
  <c r="P150" i="2"/>
  <c r="O150" i="2"/>
  <c r="N150" i="2"/>
  <c r="L150" i="2"/>
  <c r="K150" i="2"/>
  <c r="J150" i="2" s="1"/>
  <c r="I150" i="2"/>
  <c r="H150" i="2"/>
  <c r="G150" i="2"/>
  <c r="P149" i="2"/>
  <c r="O149" i="2"/>
  <c r="N149" i="2"/>
  <c r="K149" i="2"/>
  <c r="I149" i="2"/>
  <c r="H149" i="2"/>
  <c r="G149" i="2"/>
  <c r="P148" i="2"/>
  <c r="O148" i="2"/>
  <c r="N148" i="2"/>
  <c r="K148" i="2"/>
  <c r="I148" i="2"/>
  <c r="H148" i="2"/>
  <c r="G148" i="2"/>
  <c r="P147" i="2"/>
  <c r="O147" i="2"/>
  <c r="N147" i="2"/>
  <c r="L147" i="2"/>
  <c r="K147" i="2"/>
  <c r="J147" i="2" s="1"/>
  <c r="I147" i="2"/>
  <c r="H147" i="2"/>
  <c r="G147" i="2"/>
  <c r="P146" i="2"/>
  <c r="O146" i="2"/>
  <c r="N146" i="2"/>
  <c r="L146" i="2"/>
  <c r="K146" i="2"/>
  <c r="J146" i="2" s="1"/>
  <c r="I146" i="2"/>
  <c r="H146" i="2"/>
  <c r="G146" i="2"/>
  <c r="P145" i="2"/>
  <c r="O145" i="2"/>
  <c r="N145" i="2"/>
  <c r="L145" i="2"/>
  <c r="K145" i="2"/>
  <c r="J145" i="2" s="1"/>
  <c r="I145" i="2"/>
  <c r="H145" i="2"/>
  <c r="G145" i="2"/>
  <c r="P144" i="2"/>
  <c r="O144" i="2"/>
  <c r="N144" i="2"/>
  <c r="L144" i="2"/>
  <c r="K144" i="2"/>
  <c r="J144" i="2" s="1"/>
  <c r="I144" i="2"/>
  <c r="H144" i="2"/>
  <c r="G144" i="2"/>
  <c r="P143" i="2"/>
  <c r="O143" i="2"/>
  <c r="N143" i="2"/>
  <c r="L143" i="2"/>
  <c r="K143" i="2"/>
  <c r="J143" i="2" s="1"/>
  <c r="I143" i="2"/>
  <c r="H143" i="2"/>
  <c r="G143" i="2"/>
  <c r="P142" i="2"/>
  <c r="O142" i="2"/>
  <c r="N142" i="2"/>
  <c r="L142" i="2"/>
  <c r="K142" i="2"/>
  <c r="J142" i="2" s="1"/>
  <c r="I142" i="2"/>
  <c r="H142" i="2"/>
  <c r="G142" i="2"/>
  <c r="P141" i="2"/>
  <c r="O141" i="2"/>
  <c r="N141" i="2"/>
  <c r="K141" i="2"/>
  <c r="I141" i="2"/>
  <c r="H141" i="2"/>
  <c r="G141" i="2"/>
  <c r="P140" i="2"/>
  <c r="O140" i="2"/>
  <c r="N140" i="2"/>
  <c r="L140" i="2"/>
  <c r="K140" i="2"/>
  <c r="J140" i="2" s="1"/>
  <c r="I140" i="2"/>
  <c r="H140" i="2"/>
  <c r="G140" i="2"/>
  <c r="P139" i="2"/>
  <c r="O139" i="2"/>
  <c r="N139" i="2"/>
  <c r="L139" i="2"/>
  <c r="K139" i="2"/>
  <c r="J139" i="2" s="1"/>
  <c r="I139" i="2"/>
  <c r="H139" i="2"/>
  <c r="G139" i="2"/>
  <c r="P138" i="2"/>
  <c r="O138" i="2"/>
  <c r="N138" i="2"/>
  <c r="L138" i="2"/>
  <c r="K138" i="2"/>
  <c r="J138" i="2" s="1"/>
  <c r="I138" i="2"/>
  <c r="H138" i="2"/>
  <c r="G138" i="2"/>
  <c r="P137" i="2"/>
  <c r="O137" i="2"/>
  <c r="N137" i="2"/>
  <c r="L137" i="2"/>
  <c r="K137" i="2"/>
  <c r="J137" i="2" s="1"/>
  <c r="I137" i="2"/>
  <c r="H137" i="2"/>
  <c r="G137" i="2"/>
  <c r="P136" i="2"/>
  <c r="O136" i="2"/>
  <c r="N136" i="2"/>
  <c r="K136" i="2"/>
  <c r="I136" i="2"/>
  <c r="H136" i="2"/>
  <c r="G136" i="2"/>
  <c r="P135" i="2"/>
  <c r="O135" i="2"/>
  <c r="N135" i="2"/>
  <c r="K135" i="2"/>
  <c r="I135" i="2"/>
  <c r="H135" i="2"/>
  <c r="G135" i="2"/>
  <c r="P134" i="2"/>
  <c r="O134" i="2"/>
  <c r="N134" i="2"/>
  <c r="L134" i="2"/>
  <c r="K134" i="2"/>
  <c r="J134" i="2" s="1"/>
  <c r="I134" i="2"/>
  <c r="H134" i="2"/>
  <c r="G134" i="2"/>
  <c r="P133" i="2"/>
  <c r="O133" i="2"/>
  <c r="N133" i="2"/>
  <c r="L133" i="2"/>
  <c r="K133" i="2"/>
  <c r="J133" i="2" s="1"/>
  <c r="I133" i="2"/>
  <c r="H133" i="2"/>
  <c r="G133" i="2"/>
  <c r="P132" i="2"/>
  <c r="O132" i="2"/>
  <c r="N132" i="2"/>
  <c r="L132" i="2"/>
  <c r="K132" i="2"/>
  <c r="J132" i="2" s="1"/>
  <c r="I132" i="2"/>
  <c r="H132" i="2"/>
  <c r="G132" i="2"/>
  <c r="P131" i="2"/>
  <c r="O131" i="2"/>
  <c r="N131" i="2"/>
  <c r="L131" i="2"/>
  <c r="K131" i="2"/>
  <c r="J131" i="2" s="1"/>
  <c r="I131" i="2"/>
  <c r="H131" i="2"/>
  <c r="G131" i="2"/>
  <c r="P130" i="2"/>
  <c r="O130" i="2"/>
  <c r="N130" i="2"/>
  <c r="L130" i="2"/>
  <c r="K130" i="2"/>
  <c r="J130" i="2" s="1"/>
  <c r="I130" i="2"/>
  <c r="H130" i="2"/>
  <c r="G130" i="2"/>
  <c r="P129" i="2"/>
  <c r="O129" i="2"/>
  <c r="N129" i="2"/>
  <c r="L129" i="2"/>
  <c r="K129" i="2"/>
  <c r="J129" i="2" s="1"/>
  <c r="I129" i="2"/>
  <c r="H129" i="2"/>
  <c r="G129" i="2"/>
  <c r="P128" i="2"/>
  <c r="O128" i="2"/>
  <c r="N128" i="2"/>
  <c r="K128" i="2"/>
  <c r="I128" i="2"/>
  <c r="H128" i="2"/>
  <c r="G128" i="2"/>
  <c r="P127" i="2"/>
  <c r="O127" i="2"/>
  <c r="N127" i="2"/>
  <c r="L127" i="2"/>
  <c r="K127" i="2"/>
  <c r="J127" i="2" s="1"/>
  <c r="I127" i="2"/>
  <c r="H127" i="2"/>
  <c r="G127" i="2"/>
  <c r="P126" i="2"/>
  <c r="O126" i="2"/>
  <c r="N126" i="2"/>
  <c r="K126" i="2"/>
  <c r="I126" i="2"/>
  <c r="H126" i="2"/>
  <c r="G126" i="2"/>
  <c r="P125" i="2"/>
  <c r="O125" i="2"/>
  <c r="N125" i="2"/>
  <c r="L125" i="2"/>
  <c r="K125" i="2"/>
  <c r="J125" i="2" s="1"/>
  <c r="I125" i="2"/>
  <c r="H125" i="2"/>
  <c r="G125" i="2"/>
  <c r="P124" i="2"/>
  <c r="O124" i="2"/>
  <c r="N124" i="2"/>
  <c r="K124" i="2"/>
  <c r="I124" i="2"/>
  <c r="H124" i="2"/>
  <c r="G124" i="2"/>
  <c r="P123" i="2"/>
  <c r="O123" i="2"/>
  <c r="N123" i="2"/>
  <c r="K123" i="2"/>
  <c r="I123" i="2"/>
  <c r="H123" i="2"/>
  <c r="G123" i="2"/>
  <c r="P122" i="2"/>
  <c r="O122" i="2"/>
  <c r="N122" i="2"/>
  <c r="K122" i="2"/>
  <c r="I122" i="2"/>
  <c r="H122" i="2"/>
  <c r="G122" i="2"/>
  <c r="P121" i="2"/>
  <c r="O121" i="2"/>
  <c r="N121" i="2"/>
  <c r="L121" i="2"/>
  <c r="K121" i="2"/>
  <c r="J121" i="2" s="1"/>
  <c r="I121" i="2"/>
  <c r="H121" i="2"/>
  <c r="G121" i="2"/>
  <c r="P120" i="2"/>
  <c r="O120" i="2"/>
  <c r="N120" i="2"/>
  <c r="L120" i="2"/>
  <c r="K120" i="2"/>
  <c r="J120" i="2" s="1"/>
  <c r="I120" i="2"/>
  <c r="H120" i="2"/>
  <c r="G120" i="2"/>
  <c r="P119" i="2"/>
  <c r="O119" i="2"/>
  <c r="N119" i="2"/>
  <c r="L119" i="2"/>
  <c r="K119" i="2"/>
  <c r="J119" i="2" s="1"/>
  <c r="I119" i="2"/>
  <c r="H119" i="2"/>
  <c r="G119" i="2"/>
  <c r="P118" i="2"/>
  <c r="O118" i="2"/>
  <c r="N118" i="2"/>
  <c r="L118" i="2"/>
  <c r="K118" i="2"/>
  <c r="J118" i="2" s="1"/>
  <c r="I118" i="2"/>
  <c r="H118" i="2"/>
  <c r="G118" i="2"/>
  <c r="P117" i="2"/>
  <c r="O117" i="2"/>
  <c r="N117" i="2"/>
  <c r="K117" i="2"/>
  <c r="I117" i="2"/>
  <c r="H117" i="2"/>
  <c r="G117" i="2"/>
  <c r="P116" i="2"/>
  <c r="O116" i="2"/>
  <c r="N116" i="2"/>
  <c r="K116" i="2"/>
  <c r="I116" i="2"/>
  <c r="H116" i="2"/>
  <c r="G116" i="2"/>
  <c r="P115" i="2"/>
  <c r="O115" i="2"/>
  <c r="N115" i="2"/>
  <c r="K115" i="2"/>
  <c r="I115" i="2"/>
  <c r="H115" i="2"/>
  <c r="G115" i="2"/>
  <c r="P114" i="2"/>
  <c r="O114" i="2"/>
  <c r="N114" i="2"/>
  <c r="L114" i="2"/>
  <c r="K114" i="2"/>
  <c r="J114" i="2" s="1"/>
  <c r="I114" i="2"/>
  <c r="H114" i="2"/>
  <c r="G114" i="2"/>
  <c r="P113" i="2"/>
  <c r="O113" i="2"/>
  <c r="N113" i="2"/>
  <c r="L113" i="2"/>
  <c r="K113" i="2"/>
  <c r="J113" i="2" s="1"/>
  <c r="I113" i="2"/>
  <c r="H113" i="2"/>
  <c r="G113" i="2"/>
  <c r="P112" i="2"/>
  <c r="O112" i="2"/>
  <c r="N112" i="2"/>
  <c r="K112" i="2"/>
  <c r="I112" i="2"/>
  <c r="H112" i="2"/>
  <c r="G112" i="2"/>
  <c r="P111" i="2"/>
  <c r="O111" i="2"/>
  <c r="N111" i="2"/>
  <c r="L111" i="2"/>
  <c r="K111" i="2"/>
  <c r="J111" i="2" s="1"/>
  <c r="I111" i="2"/>
  <c r="H111" i="2"/>
  <c r="G111" i="2"/>
  <c r="P110" i="2"/>
  <c r="O110" i="2"/>
  <c r="N110" i="2"/>
  <c r="L110" i="2"/>
  <c r="K110" i="2"/>
  <c r="J110" i="2" s="1"/>
  <c r="I110" i="2"/>
  <c r="H110" i="2"/>
  <c r="G110" i="2"/>
  <c r="P109" i="2"/>
  <c r="O109" i="2"/>
  <c r="N109" i="2"/>
  <c r="L109" i="2"/>
  <c r="K109" i="2"/>
  <c r="J109" i="2" s="1"/>
  <c r="I109" i="2"/>
  <c r="H109" i="2"/>
  <c r="G109" i="2"/>
  <c r="P108" i="2"/>
  <c r="O108" i="2"/>
  <c r="N108" i="2"/>
  <c r="L108" i="2"/>
  <c r="K108" i="2"/>
  <c r="J108" i="2" s="1"/>
  <c r="I108" i="2"/>
  <c r="H108" i="2"/>
  <c r="G108" i="2"/>
  <c r="P107" i="2"/>
  <c r="O107" i="2"/>
  <c r="N107" i="2"/>
  <c r="L107" i="2"/>
  <c r="K107" i="2"/>
  <c r="J107" i="2" s="1"/>
  <c r="I107" i="2"/>
  <c r="H107" i="2"/>
  <c r="G107" i="2"/>
  <c r="P106" i="2"/>
  <c r="O106" i="2"/>
  <c r="N106" i="2"/>
  <c r="L106" i="2"/>
  <c r="K106" i="2"/>
  <c r="J106" i="2" s="1"/>
  <c r="I106" i="2"/>
  <c r="H106" i="2"/>
  <c r="G106" i="2"/>
  <c r="P105" i="2"/>
  <c r="O105" i="2"/>
  <c r="N105" i="2"/>
  <c r="L105" i="2"/>
  <c r="K105" i="2"/>
  <c r="J105" i="2" s="1"/>
  <c r="I105" i="2"/>
  <c r="H105" i="2"/>
  <c r="G105" i="2"/>
  <c r="P104" i="2"/>
  <c r="O104" i="2"/>
  <c r="N104" i="2"/>
  <c r="L104" i="2"/>
  <c r="K104" i="2"/>
  <c r="J104" i="2" s="1"/>
  <c r="I104" i="2"/>
  <c r="H104" i="2"/>
  <c r="G104" i="2"/>
  <c r="P103" i="2"/>
  <c r="O103" i="2"/>
  <c r="N103" i="2"/>
  <c r="L103" i="2"/>
  <c r="K103" i="2"/>
  <c r="J103" i="2" s="1"/>
  <c r="I103" i="2"/>
  <c r="H103" i="2"/>
  <c r="G103" i="2"/>
  <c r="P102" i="2"/>
  <c r="O102" i="2"/>
  <c r="N102" i="2"/>
  <c r="K102" i="2"/>
  <c r="I102" i="2"/>
  <c r="H102" i="2"/>
  <c r="G102" i="2"/>
  <c r="P101" i="2"/>
  <c r="O101" i="2"/>
  <c r="N101" i="2"/>
  <c r="K101" i="2"/>
  <c r="I101" i="2"/>
  <c r="H101" i="2"/>
  <c r="G101" i="2"/>
  <c r="P100" i="2"/>
  <c r="O100" i="2"/>
  <c r="N100" i="2"/>
  <c r="K100" i="2"/>
  <c r="I100" i="2"/>
  <c r="H100" i="2"/>
  <c r="G100" i="2"/>
  <c r="P99" i="2"/>
  <c r="O99" i="2"/>
  <c r="N99" i="2"/>
  <c r="K99" i="2"/>
  <c r="I99" i="2"/>
  <c r="H99" i="2"/>
  <c r="G99" i="2"/>
  <c r="P98" i="2"/>
  <c r="O98" i="2"/>
  <c r="N98" i="2"/>
  <c r="K98" i="2"/>
  <c r="I98" i="2"/>
  <c r="H98" i="2"/>
  <c r="G98" i="2"/>
  <c r="P97" i="2"/>
  <c r="O97" i="2"/>
  <c r="N97" i="2"/>
  <c r="K97" i="2"/>
  <c r="I97" i="2"/>
  <c r="H97" i="2"/>
  <c r="G97" i="2"/>
  <c r="P96" i="2"/>
  <c r="O96" i="2"/>
  <c r="N96" i="2"/>
  <c r="L96" i="2"/>
  <c r="K96" i="2"/>
  <c r="J96" i="2" s="1"/>
  <c r="I96" i="2"/>
  <c r="H96" i="2"/>
  <c r="G96" i="2"/>
  <c r="P95" i="2"/>
  <c r="O95" i="2"/>
  <c r="N95" i="2"/>
  <c r="K95" i="2"/>
  <c r="I95" i="2"/>
  <c r="H95" i="2"/>
  <c r="G95" i="2"/>
  <c r="P94" i="2"/>
  <c r="O94" i="2"/>
  <c r="N94" i="2"/>
  <c r="K94" i="2"/>
  <c r="I94" i="2"/>
  <c r="H94" i="2"/>
  <c r="G94" i="2"/>
  <c r="P93" i="2"/>
  <c r="O93" i="2"/>
  <c r="N93" i="2"/>
  <c r="L93" i="2"/>
  <c r="K93" i="2"/>
  <c r="J93" i="2" s="1"/>
  <c r="I93" i="2"/>
  <c r="H93" i="2"/>
  <c r="G93" i="2"/>
  <c r="P92" i="2"/>
  <c r="O92" i="2"/>
  <c r="N92" i="2"/>
  <c r="L92" i="2"/>
  <c r="K92" i="2"/>
  <c r="J92" i="2" s="1"/>
  <c r="I92" i="2"/>
  <c r="H92" i="2"/>
  <c r="G92" i="2"/>
  <c r="P91" i="2"/>
  <c r="O91" i="2"/>
  <c r="N91" i="2"/>
  <c r="L91" i="2"/>
  <c r="K91" i="2"/>
  <c r="J91" i="2" s="1"/>
  <c r="I91" i="2"/>
  <c r="H91" i="2"/>
  <c r="G91" i="2"/>
  <c r="P90" i="2"/>
  <c r="O90" i="2"/>
  <c r="N90" i="2"/>
  <c r="L90" i="2"/>
  <c r="K90" i="2"/>
  <c r="J90" i="2" s="1"/>
  <c r="I90" i="2"/>
  <c r="H90" i="2"/>
  <c r="G90" i="2"/>
  <c r="P89" i="2"/>
  <c r="O89" i="2"/>
  <c r="N89" i="2"/>
  <c r="L89" i="2"/>
  <c r="K89" i="2"/>
  <c r="J89" i="2" s="1"/>
  <c r="I89" i="2"/>
  <c r="H89" i="2"/>
  <c r="G89" i="2"/>
  <c r="P88" i="2"/>
  <c r="O88" i="2"/>
  <c r="N88" i="2"/>
  <c r="K88" i="2"/>
  <c r="I88" i="2"/>
  <c r="H88" i="2"/>
  <c r="G88" i="2"/>
  <c r="P87" i="2"/>
  <c r="O87" i="2"/>
  <c r="N87" i="2"/>
  <c r="L87" i="2"/>
  <c r="K87" i="2"/>
  <c r="J87" i="2" s="1"/>
  <c r="I87" i="2"/>
  <c r="H87" i="2"/>
  <c r="G87" i="2"/>
  <c r="P86" i="2"/>
  <c r="O86" i="2"/>
  <c r="N86" i="2"/>
  <c r="L86" i="2"/>
  <c r="K86" i="2"/>
  <c r="J86" i="2" s="1"/>
  <c r="I86" i="2"/>
  <c r="H86" i="2"/>
  <c r="G86" i="2"/>
  <c r="P85" i="2"/>
  <c r="O85" i="2"/>
  <c r="N85" i="2"/>
  <c r="K85" i="2"/>
  <c r="I85" i="2"/>
  <c r="H85" i="2"/>
  <c r="G85" i="2"/>
  <c r="P84" i="2"/>
  <c r="O84" i="2"/>
  <c r="N84" i="2"/>
  <c r="K84" i="2"/>
  <c r="I84" i="2"/>
  <c r="H84" i="2"/>
  <c r="G84" i="2"/>
  <c r="P83" i="2"/>
  <c r="O83" i="2"/>
  <c r="N83" i="2"/>
  <c r="L83" i="2"/>
  <c r="K83" i="2"/>
  <c r="J83" i="2" s="1"/>
  <c r="I83" i="2"/>
  <c r="H83" i="2"/>
  <c r="G83" i="2"/>
  <c r="P82" i="2"/>
  <c r="O82" i="2"/>
  <c r="N82" i="2"/>
  <c r="K82" i="2"/>
  <c r="I82" i="2"/>
  <c r="H82" i="2"/>
  <c r="G82" i="2"/>
  <c r="P81" i="2"/>
  <c r="O81" i="2"/>
  <c r="N81" i="2"/>
  <c r="K81" i="2"/>
  <c r="I81" i="2"/>
  <c r="H81" i="2"/>
  <c r="G81" i="2"/>
  <c r="P80" i="2"/>
  <c r="O80" i="2"/>
  <c r="N80" i="2"/>
  <c r="L80" i="2"/>
  <c r="K80" i="2"/>
  <c r="J80" i="2" s="1"/>
  <c r="I80" i="2"/>
  <c r="H80" i="2"/>
  <c r="G80" i="2"/>
  <c r="P79" i="2"/>
  <c r="O79" i="2"/>
  <c r="N79" i="2"/>
  <c r="K79" i="2"/>
  <c r="I79" i="2"/>
  <c r="H79" i="2"/>
  <c r="G79" i="2"/>
  <c r="P78" i="2"/>
  <c r="O78" i="2"/>
  <c r="N78" i="2"/>
  <c r="L78" i="2"/>
  <c r="K78" i="2"/>
  <c r="J78" i="2" s="1"/>
  <c r="I78" i="2"/>
  <c r="H78" i="2"/>
  <c r="G78" i="2"/>
  <c r="P77" i="2"/>
  <c r="O77" i="2"/>
  <c r="N77" i="2"/>
  <c r="K77" i="2"/>
  <c r="I77" i="2"/>
  <c r="H77" i="2"/>
  <c r="G77" i="2"/>
  <c r="P76" i="2"/>
  <c r="O76" i="2"/>
  <c r="N76" i="2"/>
  <c r="L76" i="2"/>
  <c r="K76" i="2"/>
  <c r="J76" i="2" s="1"/>
  <c r="I76" i="2"/>
  <c r="H76" i="2"/>
  <c r="G76" i="2"/>
  <c r="P75" i="2"/>
  <c r="O75" i="2"/>
  <c r="N75" i="2"/>
  <c r="L75" i="2"/>
  <c r="K75" i="2"/>
  <c r="J75" i="2" s="1"/>
  <c r="I75" i="2"/>
  <c r="H75" i="2"/>
  <c r="G75" i="2"/>
  <c r="P74" i="2"/>
  <c r="O74" i="2"/>
  <c r="N74" i="2"/>
  <c r="L74" i="2"/>
  <c r="K74" i="2"/>
  <c r="J74" i="2" s="1"/>
  <c r="I74" i="2"/>
  <c r="H74" i="2"/>
  <c r="G74" i="2"/>
  <c r="P73" i="2"/>
  <c r="O73" i="2"/>
  <c r="N73" i="2"/>
  <c r="K73" i="2"/>
  <c r="I73" i="2"/>
  <c r="H73" i="2"/>
  <c r="G73" i="2"/>
  <c r="P72" i="2"/>
  <c r="O72" i="2"/>
  <c r="N72" i="2"/>
  <c r="L72" i="2"/>
  <c r="K72" i="2"/>
  <c r="J72" i="2" s="1"/>
  <c r="I72" i="2"/>
  <c r="H72" i="2"/>
  <c r="G72" i="2"/>
  <c r="P71" i="2"/>
  <c r="O71" i="2"/>
  <c r="N71" i="2"/>
  <c r="K71" i="2"/>
  <c r="I71" i="2"/>
  <c r="H71" i="2"/>
  <c r="G71" i="2"/>
  <c r="P70" i="2"/>
  <c r="O70" i="2"/>
  <c r="N70" i="2"/>
  <c r="L70" i="2"/>
  <c r="K70" i="2"/>
  <c r="J70" i="2" s="1"/>
  <c r="I70" i="2"/>
  <c r="H70" i="2"/>
  <c r="G70" i="2"/>
  <c r="P69" i="2"/>
  <c r="O69" i="2"/>
  <c r="N69" i="2"/>
  <c r="K69" i="2"/>
  <c r="I69" i="2"/>
  <c r="H69" i="2"/>
  <c r="G69" i="2"/>
  <c r="P68" i="2"/>
  <c r="O68" i="2"/>
  <c r="N68" i="2"/>
  <c r="K68" i="2"/>
  <c r="I68" i="2"/>
  <c r="H68" i="2"/>
  <c r="G68" i="2"/>
  <c r="P67" i="2"/>
  <c r="O67" i="2"/>
  <c r="N67" i="2"/>
  <c r="K67" i="2"/>
  <c r="I67" i="2"/>
  <c r="H67" i="2"/>
  <c r="G67" i="2"/>
  <c r="P66" i="2"/>
  <c r="O66" i="2"/>
  <c r="N66" i="2"/>
  <c r="L66" i="2"/>
  <c r="K66" i="2"/>
  <c r="J66" i="2" s="1"/>
  <c r="I66" i="2"/>
  <c r="H66" i="2"/>
  <c r="G66" i="2"/>
  <c r="P65" i="2"/>
  <c r="O65" i="2"/>
  <c r="N65" i="2"/>
  <c r="L65" i="2"/>
  <c r="K65" i="2"/>
  <c r="J65" i="2" s="1"/>
  <c r="I65" i="2"/>
  <c r="H65" i="2"/>
  <c r="G65" i="2"/>
  <c r="P64" i="2"/>
  <c r="O64" i="2"/>
  <c r="N64" i="2"/>
  <c r="L64" i="2"/>
  <c r="K64" i="2"/>
  <c r="J64" i="2" s="1"/>
  <c r="I64" i="2"/>
  <c r="H64" i="2"/>
  <c r="G64" i="2"/>
  <c r="P63" i="2"/>
  <c r="O63" i="2"/>
  <c r="N63" i="2"/>
  <c r="L63" i="2"/>
  <c r="K63" i="2"/>
  <c r="J63" i="2" s="1"/>
  <c r="I63" i="2"/>
  <c r="H63" i="2"/>
  <c r="G63" i="2"/>
  <c r="P62" i="2"/>
  <c r="O62" i="2"/>
  <c r="N62" i="2"/>
  <c r="L62" i="2"/>
  <c r="K62" i="2"/>
  <c r="J62" i="2" s="1"/>
  <c r="I62" i="2"/>
  <c r="H62" i="2"/>
  <c r="G62" i="2"/>
  <c r="P61" i="2"/>
  <c r="O61" i="2"/>
  <c r="N61" i="2"/>
  <c r="K61" i="2"/>
  <c r="I61" i="2"/>
  <c r="H61" i="2"/>
  <c r="G61" i="2"/>
  <c r="P60" i="2"/>
  <c r="O60" i="2"/>
  <c r="N60" i="2"/>
  <c r="L60" i="2"/>
  <c r="K60" i="2"/>
  <c r="J60" i="2" s="1"/>
  <c r="I60" i="2"/>
  <c r="H60" i="2"/>
  <c r="G60" i="2"/>
  <c r="P59" i="2"/>
  <c r="O59" i="2"/>
  <c r="N59" i="2"/>
  <c r="K59" i="2"/>
  <c r="I59" i="2"/>
  <c r="H59" i="2"/>
  <c r="G59" i="2"/>
  <c r="P58" i="2"/>
  <c r="O58" i="2"/>
  <c r="N58" i="2"/>
  <c r="K58" i="2"/>
  <c r="I58" i="2"/>
  <c r="H58" i="2"/>
  <c r="G58" i="2"/>
  <c r="P57" i="2"/>
  <c r="O57" i="2"/>
  <c r="N57" i="2"/>
  <c r="L57" i="2"/>
  <c r="K57" i="2"/>
  <c r="J57" i="2" s="1"/>
  <c r="I57" i="2"/>
  <c r="H57" i="2"/>
  <c r="G57" i="2"/>
  <c r="P56" i="2"/>
  <c r="O56" i="2"/>
  <c r="N56" i="2"/>
  <c r="L56" i="2"/>
  <c r="K56" i="2"/>
  <c r="J56" i="2" s="1"/>
  <c r="I56" i="2"/>
  <c r="H56" i="2"/>
  <c r="G56" i="2"/>
  <c r="P55" i="2"/>
  <c r="O55" i="2"/>
  <c r="N55" i="2"/>
  <c r="L55" i="2"/>
  <c r="K55" i="2"/>
  <c r="J55" i="2" s="1"/>
  <c r="I55" i="2"/>
  <c r="H55" i="2"/>
  <c r="G55" i="2"/>
  <c r="P54" i="2"/>
  <c r="O54" i="2"/>
  <c r="N54" i="2"/>
  <c r="K54" i="2"/>
  <c r="I54" i="2"/>
  <c r="H54" i="2"/>
  <c r="G54" i="2"/>
  <c r="P53" i="2"/>
  <c r="O53" i="2"/>
  <c r="N53" i="2"/>
  <c r="K53" i="2"/>
  <c r="I53" i="2"/>
  <c r="H53" i="2"/>
  <c r="G53" i="2"/>
  <c r="P52" i="2"/>
  <c r="O52" i="2"/>
  <c r="N52" i="2"/>
  <c r="L52" i="2"/>
  <c r="K52" i="2"/>
  <c r="J52" i="2" s="1"/>
  <c r="I52" i="2"/>
  <c r="H52" i="2"/>
  <c r="G52" i="2"/>
  <c r="P51" i="2"/>
  <c r="O51" i="2"/>
  <c r="N51" i="2"/>
  <c r="L51" i="2"/>
  <c r="K51" i="2"/>
  <c r="J51" i="2" s="1"/>
  <c r="I51" i="2"/>
  <c r="H51" i="2"/>
  <c r="G51" i="2"/>
  <c r="P50" i="2"/>
  <c r="O50" i="2"/>
  <c r="N50" i="2"/>
  <c r="L50" i="2"/>
  <c r="K50" i="2"/>
  <c r="J50" i="2" s="1"/>
  <c r="I50" i="2"/>
  <c r="H50" i="2"/>
  <c r="G50" i="2"/>
  <c r="P49" i="2"/>
  <c r="O49" i="2"/>
  <c r="N49" i="2"/>
  <c r="L49" i="2"/>
  <c r="K49" i="2"/>
  <c r="J49" i="2" s="1"/>
  <c r="I49" i="2"/>
  <c r="H49" i="2"/>
  <c r="G49" i="2"/>
  <c r="P48" i="2"/>
  <c r="O48" i="2"/>
  <c r="N48" i="2"/>
  <c r="K48" i="2"/>
  <c r="I48" i="2"/>
  <c r="H48" i="2"/>
  <c r="G48" i="2"/>
  <c r="P47" i="2"/>
  <c r="O47" i="2"/>
  <c r="N47" i="2"/>
  <c r="L47" i="2"/>
  <c r="K47" i="2"/>
  <c r="J47" i="2" s="1"/>
  <c r="I47" i="2"/>
  <c r="H47" i="2"/>
  <c r="G47" i="2"/>
  <c r="P46" i="2"/>
  <c r="O46" i="2"/>
  <c r="N46" i="2"/>
  <c r="L46" i="2"/>
  <c r="K46" i="2"/>
  <c r="J46" i="2" s="1"/>
  <c r="I46" i="2"/>
  <c r="H46" i="2"/>
  <c r="G46" i="2"/>
  <c r="P45" i="2"/>
  <c r="O45" i="2"/>
  <c r="N45" i="2"/>
  <c r="K45" i="2"/>
  <c r="I45" i="2"/>
  <c r="H45" i="2"/>
  <c r="G45" i="2"/>
  <c r="P44" i="2"/>
  <c r="O44" i="2"/>
  <c r="N44" i="2"/>
  <c r="K44" i="2"/>
  <c r="I44" i="2"/>
  <c r="H44" i="2"/>
  <c r="G44" i="2"/>
  <c r="P43" i="2"/>
  <c r="O43" i="2"/>
  <c r="N43" i="2"/>
  <c r="L43" i="2"/>
  <c r="K43" i="2"/>
  <c r="J43" i="2" s="1"/>
  <c r="I43" i="2"/>
  <c r="H43" i="2"/>
  <c r="G43" i="2"/>
  <c r="P42" i="2"/>
  <c r="O42" i="2"/>
  <c r="N42" i="2"/>
  <c r="K42" i="2"/>
  <c r="I42" i="2"/>
  <c r="H42" i="2"/>
  <c r="G42" i="2"/>
  <c r="P41" i="2"/>
  <c r="O41" i="2"/>
  <c r="N41" i="2"/>
  <c r="L41" i="2"/>
  <c r="K41" i="2"/>
  <c r="J41" i="2" s="1"/>
  <c r="I41" i="2"/>
  <c r="H41" i="2"/>
  <c r="G41" i="2"/>
  <c r="P40" i="2"/>
  <c r="O40" i="2"/>
  <c r="N40" i="2"/>
  <c r="L40" i="2"/>
  <c r="K40" i="2"/>
  <c r="J40" i="2" s="1"/>
  <c r="I40" i="2"/>
  <c r="H40" i="2"/>
  <c r="G40" i="2"/>
  <c r="P39" i="2"/>
  <c r="O39" i="2"/>
  <c r="N39" i="2"/>
  <c r="K39" i="2"/>
  <c r="I39" i="2"/>
  <c r="H39" i="2"/>
  <c r="G39" i="2"/>
  <c r="P38" i="2"/>
  <c r="O38" i="2"/>
  <c r="N38" i="2"/>
  <c r="K38" i="2"/>
  <c r="I38" i="2"/>
  <c r="H38" i="2"/>
  <c r="G38" i="2"/>
  <c r="P37" i="2"/>
  <c r="O37" i="2"/>
  <c r="N37" i="2"/>
  <c r="K37" i="2"/>
  <c r="I37" i="2"/>
  <c r="H37" i="2"/>
  <c r="G37" i="2"/>
  <c r="P36" i="2"/>
  <c r="O36" i="2"/>
  <c r="N36" i="2"/>
  <c r="K36" i="2"/>
  <c r="I36" i="2"/>
  <c r="H36" i="2"/>
  <c r="G36" i="2"/>
  <c r="P35" i="2"/>
  <c r="O35" i="2"/>
  <c r="N35" i="2"/>
  <c r="L35" i="2"/>
  <c r="K35" i="2"/>
  <c r="J35" i="2" s="1"/>
  <c r="I35" i="2"/>
  <c r="H35" i="2"/>
  <c r="G35" i="2"/>
  <c r="P34" i="2"/>
  <c r="O34" i="2"/>
  <c r="N34" i="2"/>
  <c r="K34" i="2"/>
  <c r="I34" i="2"/>
  <c r="H34" i="2"/>
  <c r="G34" i="2"/>
  <c r="P33" i="2"/>
  <c r="O33" i="2"/>
  <c r="N33" i="2"/>
  <c r="L33" i="2"/>
  <c r="K33" i="2"/>
  <c r="J33" i="2" s="1"/>
  <c r="I33" i="2"/>
  <c r="H33" i="2"/>
  <c r="G33" i="2"/>
  <c r="P32" i="2"/>
  <c r="O32" i="2"/>
  <c r="N32" i="2"/>
  <c r="K32" i="2"/>
  <c r="I32" i="2"/>
  <c r="H32" i="2"/>
  <c r="G32" i="2"/>
  <c r="P31" i="2"/>
  <c r="O31" i="2"/>
  <c r="N31" i="2"/>
  <c r="K31" i="2"/>
  <c r="I31" i="2"/>
  <c r="H31" i="2"/>
  <c r="G31" i="2"/>
  <c r="P30" i="2"/>
  <c r="O30" i="2"/>
  <c r="N30" i="2"/>
  <c r="K30" i="2"/>
  <c r="I30" i="2"/>
  <c r="H30" i="2"/>
  <c r="G30" i="2"/>
  <c r="P29" i="2"/>
  <c r="O29" i="2"/>
  <c r="N29" i="2"/>
  <c r="L29" i="2"/>
  <c r="K29" i="2"/>
  <c r="J29" i="2" s="1"/>
  <c r="I29" i="2"/>
  <c r="H29" i="2"/>
  <c r="G29" i="2"/>
  <c r="P28" i="2"/>
  <c r="O28" i="2"/>
  <c r="N28" i="2"/>
  <c r="L28" i="2"/>
  <c r="K28" i="2"/>
  <c r="J28" i="2" s="1"/>
  <c r="I28" i="2"/>
  <c r="H28" i="2"/>
  <c r="G28" i="2"/>
  <c r="P27" i="2"/>
  <c r="O27" i="2"/>
  <c r="N27" i="2"/>
  <c r="L27" i="2"/>
  <c r="K27" i="2"/>
  <c r="J27" i="2" s="1"/>
  <c r="I27" i="2"/>
  <c r="H27" i="2"/>
  <c r="G27" i="2"/>
  <c r="P26" i="2"/>
  <c r="O26" i="2"/>
  <c r="N26" i="2"/>
  <c r="L26" i="2"/>
  <c r="K26" i="2"/>
  <c r="J26" i="2" s="1"/>
  <c r="I26" i="2"/>
  <c r="H26" i="2"/>
  <c r="G26" i="2"/>
  <c r="P25" i="2"/>
  <c r="O25" i="2"/>
  <c r="N25" i="2"/>
  <c r="K25" i="2"/>
  <c r="I25" i="2"/>
  <c r="H25" i="2"/>
  <c r="G25" i="2"/>
  <c r="P24" i="2"/>
  <c r="O24" i="2"/>
  <c r="N24" i="2"/>
  <c r="K24" i="2"/>
  <c r="I24" i="2"/>
  <c r="H24" i="2"/>
  <c r="G24" i="2"/>
  <c r="P23" i="2"/>
  <c r="O23" i="2"/>
  <c r="N23" i="2"/>
  <c r="L23" i="2"/>
  <c r="K23" i="2"/>
  <c r="J23" i="2" s="1"/>
  <c r="I23" i="2"/>
  <c r="H23" i="2"/>
  <c r="G23" i="2"/>
  <c r="P22" i="2"/>
  <c r="O22" i="2"/>
  <c r="N22" i="2"/>
  <c r="K22" i="2"/>
  <c r="I22" i="2"/>
  <c r="H22" i="2"/>
  <c r="G22" i="2"/>
  <c r="P21" i="2"/>
  <c r="O21" i="2"/>
  <c r="N21" i="2"/>
  <c r="K21" i="2"/>
  <c r="I21" i="2"/>
  <c r="H21" i="2"/>
  <c r="G21" i="2"/>
  <c r="P20" i="2"/>
  <c r="O20" i="2"/>
  <c r="N20" i="2"/>
  <c r="L20" i="2"/>
  <c r="K20" i="2"/>
  <c r="J20" i="2" s="1"/>
  <c r="I20" i="2"/>
  <c r="H20" i="2"/>
  <c r="G20" i="2"/>
  <c r="P19" i="2"/>
  <c r="O19" i="2"/>
  <c r="N19" i="2"/>
  <c r="K19" i="2"/>
  <c r="I19" i="2"/>
  <c r="H19" i="2"/>
  <c r="G19" i="2"/>
  <c r="P18" i="2"/>
  <c r="O18" i="2"/>
  <c r="N18" i="2"/>
  <c r="K18" i="2"/>
  <c r="I18" i="2"/>
  <c r="H18" i="2"/>
  <c r="G18" i="2"/>
  <c r="P17" i="2"/>
  <c r="O17" i="2"/>
  <c r="N17" i="2"/>
  <c r="K17" i="2"/>
  <c r="I17" i="2"/>
  <c r="H17" i="2"/>
  <c r="G17" i="2"/>
  <c r="P16" i="2"/>
  <c r="O16" i="2"/>
  <c r="N16" i="2"/>
  <c r="K16" i="2"/>
  <c r="I16" i="2"/>
  <c r="H16" i="2"/>
  <c r="G16" i="2"/>
  <c r="P15" i="2"/>
  <c r="O15" i="2"/>
  <c r="N15" i="2"/>
  <c r="K15" i="2"/>
  <c r="I15" i="2"/>
  <c r="H15" i="2"/>
  <c r="G15" i="2"/>
  <c r="P14" i="2"/>
  <c r="O14" i="2"/>
  <c r="N14" i="2"/>
  <c r="K14" i="2"/>
  <c r="I14" i="2"/>
  <c r="H14" i="2"/>
  <c r="G14" i="2"/>
  <c r="P13" i="2"/>
  <c r="O13" i="2"/>
  <c r="N13" i="2"/>
  <c r="K13" i="2"/>
  <c r="I13" i="2"/>
  <c r="H13" i="2"/>
  <c r="G13" i="2"/>
  <c r="P12" i="2"/>
  <c r="O12" i="2"/>
  <c r="N12" i="2"/>
  <c r="K12" i="2"/>
  <c r="I12" i="2"/>
  <c r="H12" i="2"/>
  <c r="G12" i="2"/>
  <c r="P11" i="2"/>
  <c r="O11" i="2"/>
  <c r="N11" i="2"/>
  <c r="K11" i="2"/>
  <c r="I11" i="2"/>
  <c r="H11" i="2"/>
  <c r="G11" i="2"/>
  <c r="P10" i="2"/>
  <c r="O10" i="2"/>
  <c r="N10" i="2"/>
  <c r="K10" i="2"/>
  <c r="I10" i="2"/>
  <c r="H10" i="2"/>
  <c r="G10" i="2"/>
  <c r="P9" i="2"/>
  <c r="O9" i="2"/>
  <c r="N9" i="2"/>
  <c r="K9" i="2"/>
  <c r="I9" i="2"/>
  <c r="H9" i="2"/>
  <c r="G9" i="2"/>
  <c r="P8" i="2"/>
  <c r="O8" i="2"/>
  <c r="N8" i="2"/>
  <c r="K8" i="2"/>
  <c r="I8" i="2"/>
  <c r="H8" i="2"/>
  <c r="G8" i="2"/>
  <c r="P7" i="2"/>
  <c r="O7" i="2"/>
  <c r="N7" i="2"/>
  <c r="L7" i="2"/>
  <c r="K7" i="2"/>
  <c r="J7" i="2" s="1"/>
  <c r="I7" i="2"/>
  <c r="H7" i="2"/>
  <c r="G7" i="2"/>
  <c r="P6" i="2"/>
  <c r="O6" i="2"/>
  <c r="N6" i="2"/>
  <c r="K6" i="2"/>
  <c r="I6" i="2"/>
  <c r="H6" i="2"/>
  <c r="G6" i="2"/>
  <c r="P5" i="2"/>
  <c r="O5" i="2"/>
  <c r="N5" i="2"/>
  <c r="K5" i="2"/>
  <c r="I5" i="2"/>
  <c r="H5" i="2"/>
  <c r="G5" i="2"/>
  <c r="P4" i="2"/>
  <c r="O4" i="2"/>
  <c r="N4" i="2"/>
  <c r="L4" i="2"/>
  <c r="K4" i="2"/>
  <c r="J4" i="2" s="1"/>
  <c r="I4" i="2"/>
  <c r="H4" i="2"/>
  <c r="G4" i="2"/>
  <c r="E32" i="25" l="1"/>
  <c r="H32" i="25" s="1"/>
  <c r="D32" i="25"/>
  <c r="G32" i="25" s="1"/>
  <c r="B32" i="25"/>
  <c r="A32" i="25"/>
  <c r="M62" i="2"/>
  <c r="M63" i="2"/>
  <c r="M64" i="2"/>
  <c r="M65" i="2"/>
  <c r="M66" i="2"/>
  <c r="M72" i="2"/>
  <c r="M89" i="2"/>
  <c r="M91" i="2"/>
  <c r="M104" i="2"/>
  <c r="M144" i="2"/>
  <c r="M145" i="2"/>
  <c r="M146" i="2"/>
  <c r="M147" i="2"/>
  <c r="M153" i="2"/>
  <c r="K33" i="25"/>
  <c r="L33" i="25" s="1"/>
  <c r="N34" i="25"/>
  <c r="O34" i="25"/>
  <c r="X33" i="25"/>
  <c r="W33" i="25"/>
  <c r="S34" i="25"/>
  <c r="G14" i="25"/>
  <c r="J246" i="2"/>
  <c r="J250" i="2"/>
  <c r="J262" i="2"/>
  <c r="J274" i="2"/>
  <c r="T34" i="25"/>
  <c r="R34" i="25"/>
  <c r="P34" i="25"/>
  <c r="J33" i="25"/>
  <c r="V33" i="25"/>
  <c r="M34" i="25"/>
  <c r="Q34" i="25"/>
  <c r="M76" i="2"/>
  <c r="M83" i="2"/>
  <c r="M155" i="2"/>
  <c r="M163" i="2"/>
  <c r="M292" i="2"/>
  <c r="M293" i="2"/>
  <c r="M294" i="2"/>
  <c r="M296" i="2"/>
  <c r="M298" i="2"/>
  <c r="M299" i="2"/>
  <c r="M301" i="2"/>
  <c r="M302" i="2"/>
  <c r="M303" i="2"/>
  <c r="M304" i="2"/>
  <c r="M305" i="2"/>
  <c r="M307" i="2"/>
  <c r="M308" i="2"/>
  <c r="M309" i="2"/>
  <c r="J160" i="2"/>
  <c r="J81" i="2"/>
  <c r="M7" i="2"/>
  <c r="M20" i="2"/>
  <c r="M26" i="2"/>
  <c r="M27" i="2"/>
  <c r="M35" i="2"/>
  <c r="M50" i="2"/>
  <c r="M51" i="2"/>
  <c r="M137" i="2"/>
  <c r="M140" i="2"/>
  <c r="M177" i="2"/>
  <c r="M213" i="2"/>
  <c r="M28" i="2"/>
  <c r="M29" i="2"/>
  <c r="M40" i="2"/>
  <c r="M52" i="2"/>
  <c r="M60" i="2"/>
  <c r="M70" i="2"/>
  <c r="M46" i="2"/>
  <c r="M47" i="2"/>
  <c r="M184" i="2"/>
  <c r="M195" i="2"/>
  <c r="M197" i="2"/>
  <c r="M200" i="2"/>
  <c r="M222" i="2"/>
  <c r="M223" i="2"/>
  <c r="M236" i="2"/>
  <c r="J207" i="2"/>
  <c r="J221" i="2"/>
  <c r="J231" i="2"/>
  <c r="J235" i="2"/>
  <c r="J94" i="2"/>
  <c r="J99" i="2"/>
  <c r="J162" i="2"/>
  <c r="J226" i="2"/>
  <c r="J6" i="2"/>
  <c r="J15" i="2"/>
  <c r="J19" i="2"/>
  <c r="M74" i="2"/>
  <c r="J124" i="2"/>
  <c r="J136" i="2"/>
  <c r="J152" i="2"/>
  <c r="J247" i="2"/>
  <c r="J251" i="2"/>
  <c r="J259" i="2"/>
  <c r="J267" i="2"/>
  <c r="J271" i="2"/>
  <c r="J275" i="2"/>
  <c r="J279" i="2"/>
  <c r="J283" i="2"/>
  <c r="J291" i="2"/>
  <c r="J14" i="2"/>
  <c r="J18" i="2"/>
  <c r="J115" i="2"/>
  <c r="J123" i="2"/>
  <c r="J209" i="2"/>
  <c r="J237" i="2"/>
  <c r="J254" i="2"/>
  <c r="J154" i="2"/>
  <c r="J31" i="2"/>
  <c r="J37" i="2"/>
  <c r="J54" i="2"/>
  <c r="J58" i="2"/>
  <c r="M92" i="2"/>
  <c r="J102" i="2"/>
  <c r="M132" i="2"/>
  <c r="M133" i="2"/>
  <c r="M150" i="2"/>
  <c r="J168" i="2"/>
  <c r="M169" i="2"/>
  <c r="M192" i="2"/>
  <c r="M193" i="2"/>
  <c r="J205" i="2"/>
  <c r="M206" i="2"/>
  <c r="M219" i="2"/>
  <c r="M220" i="2"/>
  <c r="J230" i="2"/>
  <c r="M242" i="2"/>
  <c r="M243" i="2"/>
  <c r="M244" i="2"/>
  <c r="M4" i="2"/>
  <c r="J22" i="2"/>
  <c r="M23" i="2"/>
  <c r="J44" i="2"/>
  <c r="M55" i="2"/>
  <c r="J68" i="2"/>
  <c r="J79" i="2"/>
  <c r="M86" i="2"/>
  <c r="J98" i="2"/>
  <c r="M113" i="2"/>
  <c r="M114" i="2"/>
  <c r="M129" i="2"/>
  <c r="M130" i="2"/>
  <c r="J166" i="2"/>
  <c r="J173" i="2"/>
  <c r="M174" i="2"/>
  <c r="J182" i="2"/>
  <c r="J191" i="2"/>
  <c r="J8" i="2"/>
  <c r="J21" i="2"/>
  <c r="J30" i="2"/>
  <c r="J36" i="2"/>
  <c r="J42" i="2"/>
  <c r="M43" i="2"/>
  <c r="J53" i="2"/>
  <c r="M56" i="2"/>
  <c r="M75" i="2"/>
  <c r="M78" i="2"/>
  <c r="M105" i="2"/>
  <c r="M107" i="2"/>
  <c r="M108" i="2"/>
  <c r="M110" i="2"/>
  <c r="M111" i="2"/>
  <c r="J117" i="2"/>
  <c r="M118" i="2"/>
  <c r="M120" i="2"/>
  <c r="M121" i="2"/>
  <c r="M127" i="2"/>
  <c r="M143" i="2"/>
  <c r="J148" i="2"/>
  <c r="J156" i="2"/>
  <c r="M158" i="2"/>
  <c r="M167" i="2"/>
  <c r="J172" i="2"/>
  <c r="J179" i="2"/>
  <c r="M181" i="2"/>
  <c r="M187" i="2"/>
  <c r="M188" i="2"/>
  <c r="M190" i="2"/>
  <c r="M203" i="2"/>
  <c r="M204" i="2"/>
  <c r="M211" i="2"/>
  <c r="M216" i="2"/>
  <c r="M229" i="2"/>
  <c r="J238" i="2"/>
  <c r="J248" i="2"/>
  <c r="J256" i="2"/>
  <c r="J264" i="2"/>
  <c r="J268" i="2"/>
  <c r="J272" i="2"/>
  <c r="J276" i="2"/>
  <c r="J280" i="2"/>
  <c r="J288" i="2"/>
  <c r="J12" i="2"/>
  <c r="J11" i="2"/>
  <c r="J185" i="2"/>
  <c r="J116" i="2"/>
  <c r="J234" i="2"/>
  <c r="J135" i="2"/>
  <c r="J171" i="2"/>
  <c r="J176" i="2"/>
  <c r="J178" i="2"/>
  <c r="J240" i="2"/>
  <c r="J245" i="2"/>
  <c r="J263" i="2"/>
  <c r="J17" i="2"/>
  <c r="J25" i="2"/>
  <c r="J34" i="2"/>
  <c r="J61" i="2"/>
  <c r="J71" i="2"/>
  <c r="J73" i="2"/>
  <c r="J77" i="2"/>
  <c r="J84" i="2"/>
  <c r="J97" i="2"/>
  <c r="J101" i="2"/>
  <c r="J122" i="2"/>
  <c r="J128" i="2"/>
  <c r="J151" i="2"/>
  <c r="J170" i="2"/>
  <c r="J175" i="2"/>
  <c r="J183" i="2"/>
  <c r="J210" i="2"/>
  <c r="J215" i="2"/>
  <c r="M225" i="2"/>
  <c r="J239" i="2"/>
  <c r="J253" i="2"/>
  <c r="J261" i="2"/>
  <c r="J270" i="2"/>
  <c r="J278" i="2"/>
  <c r="J286" i="2"/>
  <c r="J13" i="2"/>
  <c r="J39" i="2"/>
  <c r="J48" i="2"/>
  <c r="J10" i="2"/>
  <c r="J16" i="2"/>
  <c r="J24" i="2"/>
  <c r="J32" i="2"/>
  <c r="J38" i="2"/>
  <c r="J45" i="2"/>
  <c r="J69" i="2"/>
  <c r="J82" i="2"/>
  <c r="J95" i="2"/>
  <c r="J100" i="2"/>
  <c r="J141" i="2"/>
  <c r="J159" i="2"/>
  <c r="J232" i="2"/>
  <c r="M241" i="2"/>
  <c r="J265" i="2"/>
  <c r="J269" i="2"/>
  <c r="J273" i="2"/>
  <c r="J277" i="2"/>
  <c r="J285" i="2"/>
  <c r="M297" i="2"/>
  <c r="J282" i="2"/>
  <c r="J88" i="2"/>
  <c r="J59" i="2"/>
  <c r="J112" i="2"/>
  <c r="J266" i="2"/>
  <c r="J258" i="2"/>
  <c r="J126" i="2"/>
  <c r="J201" i="2"/>
  <c r="J217" i="2"/>
  <c r="J290" i="2"/>
  <c r="M33" i="2"/>
  <c r="Q224" i="2"/>
  <c r="R224" i="2" s="1"/>
  <c r="M295" i="2"/>
  <c r="M57" i="2"/>
  <c r="M93" i="2"/>
  <c r="M106" i="2"/>
  <c r="Q29" i="2"/>
  <c r="R29" i="2" s="1"/>
  <c r="M41" i="2"/>
  <c r="M49" i="2"/>
  <c r="M180" i="2"/>
  <c r="M196" i="2"/>
  <c r="M212" i="2"/>
  <c r="M218" i="2"/>
  <c r="M199" i="2"/>
  <c r="Q64" i="2"/>
  <c r="R64" i="2" s="1"/>
  <c r="M80" i="2"/>
  <c r="M90" i="2"/>
  <c r="M103" i="2"/>
  <c r="Q155" i="2"/>
  <c r="R155" i="2" s="1"/>
  <c r="M109" i="2"/>
  <c r="M134" i="2"/>
  <c r="M139" i="2"/>
  <c r="Q147" i="2"/>
  <c r="R147" i="2" s="1"/>
  <c r="M157" i="2"/>
  <c r="M300" i="2"/>
  <c r="M306" i="2"/>
  <c r="M87" i="2"/>
  <c r="M96" i="2"/>
  <c r="M119" i="2"/>
  <c r="M125" i="2"/>
  <c r="M131" i="2"/>
  <c r="Q133" i="2"/>
  <c r="R133" i="2" s="1"/>
  <c r="M142" i="2"/>
  <c r="Q158" i="2"/>
  <c r="R158" i="2" s="1"/>
  <c r="M189" i="2"/>
  <c r="Q208" i="2"/>
  <c r="R208" i="2" s="1"/>
  <c r="Q292" i="2"/>
  <c r="R292" i="2" s="1"/>
  <c r="Q308" i="2"/>
  <c r="R308" i="2" s="1"/>
  <c r="J9" i="2"/>
  <c r="Q50" i="2"/>
  <c r="R50" i="2" s="1"/>
  <c r="Q78" i="2"/>
  <c r="R78" i="2" s="1"/>
  <c r="Q89" i="2"/>
  <c r="R89" i="2" s="1"/>
  <c r="Q129" i="2"/>
  <c r="R129" i="2" s="1"/>
  <c r="M138" i="2"/>
  <c r="J149" i="2"/>
  <c r="Q161" i="2"/>
  <c r="R161" i="2" s="1"/>
  <c r="Q163" i="2"/>
  <c r="R163" i="2" s="1"/>
  <c r="M164" i="2"/>
  <c r="J186" i="2"/>
  <c r="M198" i="2"/>
  <c r="J202" i="2"/>
  <c r="M208" i="2"/>
  <c r="M214" i="2"/>
  <c r="M224" i="2"/>
  <c r="J228" i="2"/>
  <c r="J249" i="2"/>
  <c r="J281" i="2"/>
  <c r="J5" i="2"/>
  <c r="Q33" i="2"/>
  <c r="R33" i="2" s="1"/>
  <c r="Q35" i="2"/>
  <c r="R35" i="2" s="1"/>
  <c r="Q41" i="2"/>
  <c r="R41" i="2" s="1"/>
  <c r="Q49" i="2"/>
  <c r="R49" i="2" s="1"/>
  <c r="Q51" i="2"/>
  <c r="R51" i="2" s="1"/>
  <c r="Q57" i="2"/>
  <c r="R57" i="2" s="1"/>
  <c r="Q76" i="2"/>
  <c r="R76" i="2" s="1"/>
  <c r="J85" i="2"/>
  <c r="Q92" i="2"/>
  <c r="R92" i="2" s="1"/>
  <c r="Q93" i="2"/>
  <c r="R93" i="2" s="1"/>
  <c r="Q125" i="2"/>
  <c r="R125" i="2" s="1"/>
  <c r="Q131" i="2"/>
  <c r="R131" i="2" s="1"/>
  <c r="Q139" i="2"/>
  <c r="R139" i="2" s="1"/>
  <c r="Q157" i="2"/>
  <c r="R157" i="2" s="1"/>
  <c r="M161" i="2"/>
  <c r="Q211" i="2"/>
  <c r="R211" i="2" s="1"/>
  <c r="M227" i="2"/>
  <c r="J233" i="2"/>
  <c r="J252" i="2"/>
  <c r="J284" i="2"/>
  <c r="Q65" i="2"/>
  <c r="R65" i="2" s="1"/>
  <c r="J67" i="2"/>
  <c r="J255" i="2"/>
  <c r="J257" i="2"/>
  <c r="J260" i="2"/>
  <c r="J287" i="2"/>
  <c r="J289" i="2"/>
  <c r="J194" i="2"/>
  <c r="Q243" i="2"/>
  <c r="R243" i="2" s="1"/>
  <c r="Q144" i="2"/>
  <c r="R144" i="2" s="1"/>
  <c r="Q188" i="2"/>
  <c r="R188" i="2" s="1"/>
  <c r="Q220" i="2"/>
  <c r="R220" i="2" s="1"/>
  <c r="Q223" i="2"/>
  <c r="R223" i="2" s="1"/>
  <c r="Q297" i="2"/>
  <c r="R297" i="2" s="1"/>
  <c r="Q300" i="2"/>
  <c r="R300" i="2" s="1"/>
  <c r="Q303" i="2"/>
  <c r="R303" i="2" s="1"/>
  <c r="Q146" i="2"/>
  <c r="R146" i="2" s="1"/>
  <c r="Q196" i="2"/>
  <c r="R196" i="2" s="1"/>
  <c r="Q199" i="2"/>
  <c r="R199" i="2" s="1"/>
  <c r="Q241" i="2"/>
  <c r="R241" i="2" s="1"/>
  <c r="Q83" i="2"/>
  <c r="R83" i="2" s="1"/>
  <c r="Q105" i="2"/>
  <c r="R105" i="2" s="1"/>
  <c r="Q121" i="2"/>
  <c r="R121" i="2" s="1"/>
  <c r="Q134" i="2"/>
  <c r="R134" i="2" s="1"/>
  <c r="Q143" i="2"/>
  <c r="R143" i="2" s="1"/>
  <c r="Q153" i="2"/>
  <c r="R153" i="2" s="1"/>
  <c r="Q169" i="2"/>
  <c r="R169" i="2" s="1"/>
  <c r="Q181" i="2"/>
  <c r="R181" i="2" s="1"/>
  <c r="Q184" i="2"/>
  <c r="R184" i="2" s="1"/>
  <c r="Q187" i="2"/>
  <c r="R187" i="2" s="1"/>
  <c r="Q190" i="2"/>
  <c r="R190" i="2" s="1"/>
  <c r="Q197" i="2"/>
  <c r="R197" i="2" s="1"/>
  <c r="Q200" i="2"/>
  <c r="R200" i="2" s="1"/>
  <c r="Q203" i="2"/>
  <c r="R203" i="2" s="1"/>
  <c r="Q46" i="2"/>
  <c r="R46" i="2" s="1"/>
  <c r="Q62" i="2"/>
  <c r="R62" i="2" s="1"/>
  <c r="Q70" i="2"/>
  <c r="R70" i="2" s="1"/>
  <c r="Q118" i="2"/>
  <c r="R118" i="2" s="1"/>
  <c r="Q4" i="2"/>
  <c r="R4" i="2" s="1"/>
  <c r="Q20" i="2"/>
  <c r="R20" i="2" s="1"/>
  <c r="Q23" i="2"/>
  <c r="R23" i="2" s="1"/>
  <c r="Q28" i="2"/>
  <c r="R28" i="2" s="1"/>
  <c r="Q55" i="2"/>
  <c r="R55" i="2" s="1"/>
  <c r="Q60" i="2"/>
  <c r="R60" i="2" s="1"/>
  <c r="Q87" i="2"/>
  <c r="R87" i="2" s="1"/>
  <c r="Q103" i="2"/>
  <c r="R103" i="2" s="1"/>
  <c r="Q106" i="2"/>
  <c r="R106" i="2" s="1"/>
  <c r="Q109" i="2"/>
  <c r="R109" i="2" s="1"/>
  <c r="Q119" i="2"/>
  <c r="R119" i="2" s="1"/>
  <c r="Q167" i="2"/>
  <c r="R167" i="2" s="1"/>
  <c r="Q214" i="2"/>
  <c r="R214" i="2" s="1"/>
  <c r="Q227" i="2"/>
  <c r="R227" i="2" s="1"/>
  <c r="Q298" i="2"/>
  <c r="R298" i="2" s="1"/>
  <c r="Q301" i="2"/>
  <c r="R301" i="2" s="1"/>
  <c r="Q304" i="2"/>
  <c r="R304" i="2" s="1"/>
  <c r="Q307" i="2"/>
  <c r="R307" i="2" s="1"/>
  <c r="Q7" i="2"/>
  <c r="R7" i="2" s="1"/>
  <c r="Q27" i="2"/>
  <c r="R27" i="2" s="1"/>
  <c r="Q26" i="2"/>
  <c r="R26" i="2" s="1"/>
  <c r="Q40" i="2"/>
  <c r="R40" i="2" s="1"/>
  <c r="Q47" i="2"/>
  <c r="R47" i="2" s="1"/>
  <c r="Q56" i="2"/>
  <c r="R56" i="2" s="1"/>
  <c r="Q63" i="2"/>
  <c r="R63" i="2" s="1"/>
  <c r="Q66" i="2"/>
  <c r="R66" i="2" s="1"/>
  <c r="Q72" i="2"/>
  <c r="R72" i="2" s="1"/>
  <c r="Q74" i="2"/>
  <c r="R74" i="2" s="1"/>
  <c r="Q90" i="2"/>
  <c r="R90" i="2" s="1"/>
  <c r="Q96" i="2"/>
  <c r="R96" i="2" s="1"/>
  <c r="Q104" i="2"/>
  <c r="R104" i="2" s="1"/>
  <c r="Q107" i="2"/>
  <c r="R107" i="2" s="1"/>
  <c r="Q110" i="2"/>
  <c r="R110" i="2" s="1"/>
  <c r="Q113" i="2"/>
  <c r="R113" i="2" s="1"/>
  <c r="Q120" i="2"/>
  <c r="R120" i="2" s="1"/>
  <c r="Q127" i="2"/>
  <c r="R127" i="2" s="1"/>
  <c r="Q130" i="2"/>
  <c r="R130" i="2" s="1"/>
  <c r="Q132" i="2"/>
  <c r="R132" i="2" s="1"/>
  <c r="Q137" i="2"/>
  <c r="R137" i="2" s="1"/>
  <c r="Q142" i="2"/>
  <c r="R142" i="2" s="1"/>
  <c r="Q164" i="2"/>
  <c r="R164" i="2" s="1"/>
  <c r="Q189" i="2"/>
  <c r="R189" i="2" s="1"/>
  <c r="Q192" i="2"/>
  <c r="R192" i="2" s="1"/>
  <c r="Q204" i="2"/>
  <c r="R204" i="2" s="1"/>
  <c r="Q206" i="2"/>
  <c r="R206" i="2" s="1"/>
  <c r="Q212" i="2"/>
  <c r="R212" i="2" s="1"/>
  <c r="Q218" i="2"/>
  <c r="R218" i="2" s="1"/>
  <c r="Q225" i="2"/>
  <c r="R225" i="2" s="1"/>
  <c r="Q236" i="2"/>
  <c r="R236" i="2" s="1"/>
  <c r="Q242" i="2"/>
  <c r="R242" i="2" s="1"/>
  <c r="Q244" i="2"/>
  <c r="R244" i="2" s="1"/>
  <c r="Q295" i="2"/>
  <c r="R295" i="2" s="1"/>
  <c r="Q302" i="2"/>
  <c r="R302" i="2" s="1"/>
  <c r="Q305" i="2"/>
  <c r="R305" i="2" s="1"/>
  <c r="Q43" i="2"/>
  <c r="R43" i="2" s="1"/>
  <c r="Q52" i="2"/>
  <c r="R52" i="2" s="1"/>
  <c r="Q75" i="2"/>
  <c r="R75" i="2" s="1"/>
  <c r="Q80" i="2"/>
  <c r="R80" i="2" s="1"/>
  <c r="Q86" i="2"/>
  <c r="R86" i="2" s="1"/>
  <c r="Q91" i="2"/>
  <c r="R91" i="2" s="1"/>
  <c r="Q108" i="2"/>
  <c r="R108" i="2" s="1"/>
  <c r="Q111" i="2"/>
  <c r="R111" i="2" s="1"/>
  <c r="Q114" i="2"/>
  <c r="R114" i="2" s="1"/>
  <c r="Q138" i="2"/>
  <c r="R138" i="2" s="1"/>
  <c r="Q140" i="2"/>
  <c r="R140" i="2" s="1"/>
  <c r="Q145" i="2"/>
  <c r="R145" i="2" s="1"/>
  <c r="Q150" i="2"/>
  <c r="R150" i="2" s="1"/>
  <c r="Q180" i="2"/>
  <c r="R180" i="2" s="1"/>
  <c r="Q193" i="2"/>
  <c r="R193" i="2" s="1"/>
  <c r="Q195" i="2"/>
  <c r="R195" i="2" s="1"/>
  <c r="Q198" i="2"/>
  <c r="R198" i="2" s="1"/>
  <c r="Q213" i="2"/>
  <c r="R213" i="2" s="1"/>
  <c r="Q216" i="2"/>
  <c r="R216" i="2" s="1"/>
  <c r="Q219" i="2"/>
  <c r="R219" i="2" s="1"/>
  <c r="Q222" i="2"/>
  <c r="R222" i="2" s="1"/>
  <c r="Q229" i="2"/>
  <c r="R229" i="2" s="1"/>
  <c r="Q293" i="2"/>
  <c r="R293" i="2" s="1"/>
  <c r="Q296" i="2"/>
  <c r="R296" i="2" s="1"/>
  <c r="Q299" i="2"/>
  <c r="R299" i="2" s="1"/>
  <c r="Q306" i="2"/>
  <c r="R306" i="2" s="1"/>
  <c r="Q309" i="2"/>
  <c r="R309" i="2" s="1"/>
  <c r="Q294" i="2"/>
  <c r="R294" i="2" s="1"/>
  <c r="D33" i="25" l="1"/>
  <c r="G33" i="25" s="1"/>
  <c r="E33" i="25"/>
  <c r="H33" i="25" s="1"/>
  <c r="L123" i="2"/>
  <c r="M123" i="2" s="1"/>
  <c r="L141" i="2"/>
  <c r="Q141" i="2" s="1"/>
  <c r="R141" i="2" s="1"/>
  <c r="L226" i="2"/>
  <c r="M226" i="2" s="1"/>
  <c r="L252" i="2"/>
  <c r="M252" i="2" s="1"/>
  <c r="L232" i="2"/>
  <c r="M232" i="2" s="1"/>
  <c r="L228" i="2"/>
  <c r="Q228" i="2" s="1"/>
  <c r="R228" i="2" s="1"/>
  <c r="L39" i="2"/>
  <c r="L178" i="2"/>
  <c r="M178" i="2" s="1"/>
  <c r="L290" i="2"/>
  <c r="M290" i="2" s="1"/>
  <c r="L263" i="2"/>
  <c r="M263" i="2" s="1"/>
  <c r="L278" i="2"/>
  <c r="M278" i="2" s="1"/>
  <c r="L256" i="2"/>
  <c r="M256" i="2" s="1"/>
  <c r="L272" i="2"/>
  <c r="M272" i="2" s="1"/>
  <c r="L156" i="2"/>
  <c r="L112" i="2"/>
  <c r="L264" i="2"/>
  <c r="M264" i="2" s="1"/>
  <c r="L79" i="2"/>
  <c r="M79" i="2" s="1"/>
  <c r="L37" i="2"/>
  <c r="M37" i="2" s="1"/>
  <c r="L247" i="2"/>
  <c r="M247" i="2" s="1"/>
  <c r="L284" i="2"/>
  <c r="Q284" i="2" s="1"/>
  <c r="R284" i="2" s="1"/>
  <c r="L275" i="2"/>
  <c r="M275" i="2" s="1"/>
  <c r="L267" i="2"/>
  <c r="M267" i="2" s="1"/>
  <c r="L48" i="2"/>
  <c r="M48" i="2" s="1"/>
  <c r="L8" i="2"/>
  <c r="L81" i="2"/>
  <c r="M81" i="2" s="1"/>
  <c r="L217" i="2"/>
  <c r="Q217" i="2" s="1"/>
  <c r="R217" i="2" s="1"/>
  <c r="L185" i="2"/>
  <c r="Q185" i="2" s="1"/>
  <c r="R185" i="2" s="1"/>
  <c r="L71" i="2"/>
  <c r="M71" i="2" s="1"/>
  <c r="L273" i="2"/>
  <c r="M273" i="2" s="1"/>
  <c r="L257" i="2"/>
  <c r="M257" i="2" s="1"/>
  <c r="L283" i="2"/>
  <c r="L205" i="2"/>
  <c r="M205" i="2" s="1"/>
  <c r="L59" i="2"/>
  <c r="M59" i="2" s="1"/>
  <c r="L210" i="2"/>
  <c r="M210" i="2" s="1"/>
  <c r="L94" i="2"/>
  <c r="M94" i="2" s="1"/>
  <c r="L258" i="2"/>
  <c r="L122" i="2"/>
  <c r="Q122" i="2" s="1"/>
  <c r="R122" i="2" s="1"/>
  <c r="L240" i="2"/>
  <c r="L100" i="2"/>
  <c r="M100" i="2" s="1"/>
  <c r="L9" i="2"/>
  <c r="L15" i="2"/>
  <c r="M15" i="2" s="1"/>
  <c r="L151" i="2"/>
  <c r="M151" i="2" s="1"/>
  <c r="L18" i="2"/>
  <c r="L135" i="2"/>
  <c r="M135" i="2" s="1"/>
  <c r="L201" i="2"/>
  <c r="L230" i="2"/>
  <c r="M230" i="2" s="1"/>
  <c r="L5" i="2"/>
  <c r="M5" i="2" s="1"/>
  <c r="L11" i="2"/>
  <c r="M11" i="2" s="1"/>
  <c r="L16" i="2"/>
  <c r="M16" i="2" s="1"/>
  <c r="L53" i="2"/>
  <c r="M53" i="2" s="1"/>
  <c r="L98" i="2"/>
  <c r="L136" i="2"/>
  <c r="L269" i="2"/>
  <c r="L99" i="2"/>
  <c r="L124" i="2"/>
  <c r="L170" i="2"/>
  <c r="M170" i="2" s="1"/>
  <c r="L207" i="2"/>
  <c r="L245" i="2"/>
  <c r="L277" i="2"/>
  <c r="L152" i="2"/>
  <c r="M152" i="2" s="1"/>
  <c r="L165" i="2"/>
  <c r="M165" i="2" s="1"/>
  <c r="L183" i="2"/>
  <c r="M183" i="2" s="1"/>
  <c r="L215" i="2"/>
  <c r="L237" i="2"/>
  <c r="L250" i="2"/>
  <c r="L253" i="2"/>
  <c r="L285" i="2"/>
  <c r="L288" i="2"/>
  <c r="L291" i="2"/>
  <c r="L262" i="2"/>
  <c r="L268" i="2"/>
  <c r="L238" i="2"/>
  <c r="M238" i="2" s="1"/>
  <c r="L254" i="2"/>
  <c r="M254" i="2" s="1"/>
  <c r="L279" i="2"/>
  <c r="M279" i="2" s="1"/>
  <c r="L289" i="2"/>
  <c r="M289" i="2" s="1"/>
  <c r="L22" i="2"/>
  <c r="L17" i="2"/>
  <c r="L25" i="2"/>
  <c r="L44" i="2"/>
  <c r="L68" i="2"/>
  <c r="L84" i="2"/>
  <c r="L128" i="2"/>
  <c r="L171" i="2"/>
  <c r="L179" i="2"/>
  <c r="L34" i="2"/>
  <c r="L42" i="2"/>
  <c r="L126" i="2"/>
  <c r="M126" i="2" s="1"/>
  <c r="L154" i="2"/>
  <c r="L172" i="2"/>
  <c r="M172" i="2" s="1"/>
  <c r="L21" i="2"/>
  <c r="M21" i="2" s="1"/>
  <c r="L32" i="2"/>
  <c r="L45" i="2"/>
  <c r="L61" i="2"/>
  <c r="M61" i="2" s="1"/>
  <c r="L69" i="2"/>
  <c r="L82" i="2"/>
  <c r="M82" i="2" s="1"/>
  <c r="L95" i="2"/>
  <c r="L117" i="2"/>
  <c r="L148" i="2"/>
  <c r="M148" i="2" s="1"/>
  <c r="L191" i="2"/>
  <c r="L221" i="2"/>
  <c r="L235" i="2"/>
  <c r="L266" i="2"/>
  <c r="L38" i="2"/>
  <c r="M38" i="2" s="1"/>
  <c r="L73" i="2"/>
  <c r="L175" i="2"/>
  <c r="L274" i="2"/>
  <c r="L202" i="2"/>
  <c r="M202" i="2" s="1"/>
  <c r="L248" i="2"/>
  <c r="M248" i="2" s="1"/>
  <c r="L282" i="2"/>
  <c r="M282" i="2" s="1"/>
  <c r="L234" i="2"/>
  <c r="L259" i="2"/>
  <c r="L249" i="2"/>
  <c r="M249" i="2" s="1"/>
  <c r="L255" i="2"/>
  <c r="M255" i="2" s="1"/>
  <c r="L265" i="2"/>
  <c r="M265" i="2" s="1"/>
  <c r="L260" i="2"/>
  <c r="M260" i="2" s="1"/>
  <c r="L270" i="2"/>
  <c r="M270" i="2" s="1"/>
  <c r="L14" i="2"/>
  <c r="M14" i="2" s="1"/>
  <c r="L30" i="2"/>
  <c r="M30" i="2" s="1"/>
  <c r="L54" i="2"/>
  <c r="L12" i="2"/>
  <c r="L31" i="2"/>
  <c r="L36" i="2"/>
  <c r="L77" i="2"/>
  <c r="L116" i="2"/>
  <c r="M116" i="2" s="1"/>
  <c r="L160" i="2"/>
  <c r="L10" i="2"/>
  <c r="M10" i="2" s="1"/>
  <c r="L58" i="2"/>
  <c r="M58" i="2" s="1"/>
  <c r="L88" i="2"/>
  <c r="M88" i="2" s="1"/>
  <c r="L97" i="2"/>
  <c r="L13" i="2"/>
  <c r="L19" i="2"/>
  <c r="L24" i="2"/>
  <c r="L101" i="2"/>
  <c r="L173" i="2"/>
  <c r="M173" i="2" s="1"/>
  <c r="L102" i="2"/>
  <c r="M102" i="2" s="1"/>
  <c r="L115" i="2"/>
  <c r="L159" i="2"/>
  <c r="L182" i="2"/>
  <c r="L239" i="2"/>
  <c r="L162" i="2"/>
  <c r="L168" i="2"/>
  <c r="L186" i="2"/>
  <c r="M186" i="2" s="1"/>
  <c r="L209" i="2"/>
  <c r="L233" i="2"/>
  <c r="M233" i="2" s="1"/>
  <c r="L251" i="2"/>
  <c r="L280" i="2"/>
  <c r="L261" i="2"/>
  <c r="M261" i="2" s="1"/>
  <c r="L246" i="2"/>
  <c r="L271" i="2"/>
  <c r="L281" i="2"/>
  <c r="M281" i="2" s="1"/>
  <c r="L287" i="2"/>
  <c r="M287" i="2" s="1"/>
  <c r="L231" i="2"/>
  <c r="L276" i="2"/>
  <c r="L286" i="2"/>
  <c r="L176" i="2"/>
  <c r="M176" i="2" s="1"/>
  <c r="L6" i="2"/>
  <c r="L67" i="2"/>
  <c r="M67" i="2" s="1"/>
  <c r="L149" i="2"/>
  <c r="M149" i="2" s="1"/>
  <c r="L85" i="2"/>
  <c r="M85" i="2" s="1"/>
  <c r="L194" i="2"/>
  <c r="M194" i="2" s="1"/>
  <c r="M185" i="2" l="1"/>
  <c r="Q273" i="2"/>
  <c r="R273" i="2" s="1"/>
  <c r="M284" i="2"/>
  <c r="Q272" i="2"/>
  <c r="R272" i="2" s="1"/>
  <c r="L166" i="2"/>
  <c r="M166" i="2" s="1"/>
  <c r="Q210" i="2"/>
  <c r="R210" i="2" s="1"/>
  <c r="Q71" i="2"/>
  <c r="R71" i="2" s="1"/>
  <c r="Q254" i="2"/>
  <c r="R254" i="2" s="1"/>
  <c r="Q53" i="2"/>
  <c r="R53" i="2" s="1"/>
  <c r="Q58" i="2"/>
  <c r="R58" i="2" s="1"/>
  <c r="Q205" i="2"/>
  <c r="R205" i="2" s="1"/>
  <c r="Q247" i="2"/>
  <c r="R247" i="2" s="1"/>
  <c r="Q256" i="2"/>
  <c r="R256" i="2" s="1"/>
  <c r="Q123" i="2"/>
  <c r="R123" i="2" s="1"/>
  <c r="Q100" i="2"/>
  <c r="R100" i="2" s="1"/>
  <c r="Q249" i="2"/>
  <c r="R249" i="2" s="1"/>
  <c r="Q94" i="2"/>
  <c r="R94" i="2" s="1"/>
  <c r="M141" i="2"/>
  <c r="M228" i="2"/>
  <c r="Q232" i="2"/>
  <c r="R232" i="2" s="1"/>
  <c r="Q290" i="2"/>
  <c r="R290" i="2" s="1"/>
  <c r="Q81" i="2"/>
  <c r="R81" i="2" s="1"/>
  <c r="Q21" i="2"/>
  <c r="R21" i="2" s="1"/>
  <c r="Q10" i="2"/>
  <c r="R10" i="2" s="1"/>
  <c r="Q265" i="2"/>
  <c r="R265" i="2" s="1"/>
  <c r="Q289" i="2"/>
  <c r="R289" i="2" s="1"/>
  <c r="Q79" i="2"/>
  <c r="R79" i="2" s="1"/>
  <c r="Q173" i="2"/>
  <c r="R173" i="2" s="1"/>
  <c r="Q252" i="2"/>
  <c r="R252" i="2" s="1"/>
  <c r="M217" i="2"/>
  <c r="Q267" i="2"/>
  <c r="R267" i="2" s="1"/>
  <c r="Q38" i="2"/>
  <c r="R38" i="2" s="1"/>
  <c r="Q230" i="2"/>
  <c r="R230" i="2" s="1"/>
  <c r="Q183" i="2"/>
  <c r="R183" i="2" s="1"/>
  <c r="Q281" i="2"/>
  <c r="R281" i="2" s="1"/>
  <c r="Q48" i="2"/>
  <c r="R48" i="2" s="1"/>
  <c r="Q178" i="2"/>
  <c r="R178" i="2" s="1"/>
  <c r="Q264" i="2"/>
  <c r="R264" i="2" s="1"/>
  <c r="Q151" i="2"/>
  <c r="R151" i="2" s="1"/>
  <c r="Q260" i="2"/>
  <c r="R260" i="2" s="1"/>
  <c r="Q126" i="2"/>
  <c r="R126" i="2" s="1"/>
  <c r="Q82" i="2"/>
  <c r="R82" i="2" s="1"/>
  <c r="Q186" i="2"/>
  <c r="R186" i="2" s="1"/>
  <c r="Q255" i="2"/>
  <c r="R255" i="2" s="1"/>
  <c r="Q275" i="2"/>
  <c r="R275" i="2" s="1"/>
  <c r="Q261" i="2"/>
  <c r="R261" i="2" s="1"/>
  <c r="Q116" i="2"/>
  <c r="R116" i="2" s="1"/>
  <c r="Q263" i="2"/>
  <c r="R263" i="2" s="1"/>
  <c r="M122" i="2"/>
  <c r="Q287" i="2"/>
  <c r="R287" i="2" s="1"/>
  <c r="Q226" i="2"/>
  <c r="R226" i="2" s="1"/>
  <c r="Q248" i="2"/>
  <c r="R248" i="2" s="1"/>
  <c r="Q59" i="2"/>
  <c r="R59" i="2" s="1"/>
  <c r="Q37" i="2"/>
  <c r="R37" i="2" s="1"/>
  <c r="Q88" i="2"/>
  <c r="R88" i="2" s="1"/>
  <c r="Q102" i="2"/>
  <c r="R102" i="2" s="1"/>
  <c r="Q270" i="2"/>
  <c r="R270" i="2" s="1"/>
  <c r="Q279" i="2"/>
  <c r="R279" i="2" s="1"/>
  <c r="Q14" i="2"/>
  <c r="R14" i="2" s="1"/>
  <c r="Q233" i="2"/>
  <c r="R233" i="2" s="1"/>
  <c r="Q278" i="2"/>
  <c r="R278" i="2" s="1"/>
  <c r="M283" i="2"/>
  <c r="Q283" i="2"/>
  <c r="R283" i="2" s="1"/>
  <c r="M39" i="2"/>
  <c r="Q39" i="2"/>
  <c r="R39" i="2" s="1"/>
  <c r="Q61" i="2"/>
  <c r="R61" i="2" s="1"/>
  <c r="Q152" i="2"/>
  <c r="R152" i="2" s="1"/>
  <c r="Q172" i="2"/>
  <c r="R172" i="2" s="1"/>
  <c r="Q135" i="2"/>
  <c r="R135" i="2" s="1"/>
  <c r="Q257" i="2"/>
  <c r="R257" i="2" s="1"/>
  <c r="M156" i="2"/>
  <c r="Q156" i="2"/>
  <c r="R156" i="2" s="1"/>
  <c r="M112" i="2"/>
  <c r="Q112" i="2"/>
  <c r="R112" i="2" s="1"/>
  <c r="Q11" i="2"/>
  <c r="R11" i="2" s="1"/>
  <c r="Q170" i="2"/>
  <c r="R170" i="2" s="1"/>
  <c r="Q282" i="2"/>
  <c r="R282" i="2" s="1"/>
  <c r="Q202" i="2"/>
  <c r="R202" i="2" s="1"/>
  <c r="M8" i="2"/>
  <c r="Q8" i="2"/>
  <c r="R8" i="2" s="1"/>
  <c r="M276" i="2"/>
  <c r="Q276" i="2"/>
  <c r="R276" i="2" s="1"/>
  <c r="M159" i="2"/>
  <c r="Q159" i="2"/>
  <c r="R159" i="2" s="1"/>
  <c r="M13" i="2"/>
  <c r="Q13" i="2"/>
  <c r="R13" i="2" s="1"/>
  <c r="M266" i="2"/>
  <c r="Q266" i="2"/>
  <c r="R266" i="2" s="1"/>
  <c r="M128" i="2"/>
  <c r="Q128" i="2"/>
  <c r="R128" i="2" s="1"/>
  <c r="M250" i="2"/>
  <c r="Q250" i="2"/>
  <c r="R250" i="2" s="1"/>
  <c r="M269" i="2"/>
  <c r="Q269" i="2"/>
  <c r="R269" i="2" s="1"/>
  <c r="M9" i="2"/>
  <c r="Q9" i="2"/>
  <c r="R9" i="2" s="1"/>
  <c r="Q30" i="2"/>
  <c r="R30" i="2" s="1"/>
  <c r="Q176" i="2"/>
  <c r="R176" i="2" s="1"/>
  <c r="Q148" i="2"/>
  <c r="R148" i="2" s="1"/>
  <c r="Q165" i="2"/>
  <c r="R165" i="2" s="1"/>
  <c r="M231" i="2"/>
  <c r="Q231" i="2"/>
  <c r="R231" i="2" s="1"/>
  <c r="M246" i="2"/>
  <c r="Q246" i="2"/>
  <c r="R246" i="2" s="1"/>
  <c r="M162" i="2"/>
  <c r="Q162" i="2"/>
  <c r="R162" i="2" s="1"/>
  <c r="M115" i="2"/>
  <c r="Q115" i="2"/>
  <c r="R115" i="2" s="1"/>
  <c r="M101" i="2"/>
  <c r="Q101" i="2"/>
  <c r="R101" i="2" s="1"/>
  <c r="M97" i="2"/>
  <c r="Q97" i="2"/>
  <c r="R97" i="2" s="1"/>
  <c r="M160" i="2"/>
  <c r="Q160" i="2"/>
  <c r="R160" i="2" s="1"/>
  <c r="M31" i="2"/>
  <c r="Q31" i="2"/>
  <c r="R31" i="2" s="1"/>
  <c r="M175" i="2"/>
  <c r="Q175" i="2"/>
  <c r="R175" i="2" s="1"/>
  <c r="M235" i="2"/>
  <c r="Q235" i="2"/>
  <c r="R235" i="2" s="1"/>
  <c r="M117" i="2"/>
  <c r="Q117" i="2"/>
  <c r="R117" i="2" s="1"/>
  <c r="M34" i="2"/>
  <c r="Q34" i="2"/>
  <c r="R34" i="2" s="1"/>
  <c r="M84" i="2"/>
  <c r="Q84" i="2"/>
  <c r="R84" i="2" s="1"/>
  <c r="M17" i="2"/>
  <c r="Q17" i="2"/>
  <c r="R17" i="2" s="1"/>
  <c r="M288" i="2"/>
  <c r="Q288" i="2"/>
  <c r="R288" i="2" s="1"/>
  <c r="M237" i="2"/>
  <c r="Q237" i="2"/>
  <c r="R237" i="2" s="1"/>
  <c r="M136" i="2"/>
  <c r="Q136" i="2"/>
  <c r="R136" i="2" s="1"/>
  <c r="M271" i="2"/>
  <c r="Q271" i="2"/>
  <c r="R271" i="2" s="1"/>
  <c r="M168" i="2"/>
  <c r="Q168" i="2"/>
  <c r="R168" i="2" s="1"/>
  <c r="M274" i="2"/>
  <c r="Q274" i="2"/>
  <c r="R274" i="2" s="1"/>
  <c r="M42" i="2"/>
  <c r="Q42" i="2"/>
  <c r="R42" i="2" s="1"/>
  <c r="M201" i="2"/>
  <c r="Q201" i="2"/>
  <c r="R201" i="2" s="1"/>
  <c r="Q15" i="2"/>
  <c r="R15" i="2" s="1"/>
  <c r="Q16" i="2"/>
  <c r="R16" i="2" s="1"/>
  <c r="M209" i="2"/>
  <c r="Q209" i="2"/>
  <c r="R209" i="2" s="1"/>
  <c r="M239" i="2"/>
  <c r="Q239" i="2"/>
  <c r="R239" i="2" s="1"/>
  <c r="M24" i="2"/>
  <c r="Q24" i="2"/>
  <c r="R24" i="2" s="1"/>
  <c r="M12" i="2"/>
  <c r="Q12" i="2"/>
  <c r="R12" i="2" s="1"/>
  <c r="M73" i="2"/>
  <c r="Q73" i="2"/>
  <c r="R73" i="2" s="1"/>
  <c r="M221" i="2"/>
  <c r="Q221" i="2"/>
  <c r="R221" i="2" s="1"/>
  <c r="M95" i="2"/>
  <c r="Q95" i="2"/>
  <c r="R95" i="2" s="1"/>
  <c r="M45" i="2"/>
  <c r="Q45" i="2"/>
  <c r="R45" i="2" s="1"/>
  <c r="M154" i="2"/>
  <c r="Q154" i="2"/>
  <c r="R154" i="2" s="1"/>
  <c r="M179" i="2"/>
  <c r="Q179" i="2"/>
  <c r="R179" i="2" s="1"/>
  <c r="M68" i="2"/>
  <c r="Q68" i="2"/>
  <c r="R68" i="2" s="1"/>
  <c r="M22" i="2"/>
  <c r="Q22" i="2"/>
  <c r="R22" i="2" s="1"/>
  <c r="M268" i="2"/>
  <c r="Q268" i="2"/>
  <c r="R268" i="2" s="1"/>
  <c r="M285" i="2"/>
  <c r="Q285" i="2"/>
  <c r="R285" i="2" s="1"/>
  <c r="M215" i="2"/>
  <c r="Q215" i="2"/>
  <c r="R215" i="2" s="1"/>
  <c r="M277" i="2"/>
  <c r="Q277" i="2"/>
  <c r="R277" i="2" s="1"/>
  <c r="M124" i="2"/>
  <c r="Q124" i="2"/>
  <c r="R124" i="2" s="1"/>
  <c r="M98" i="2"/>
  <c r="Q98" i="2"/>
  <c r="R98" i="2" s="1"/>
  <c r="M18" i="2"/>
  <c r="Q18" i="2"/>
  <c r="R18" i="2" s="1"/>
  <c r="M240" i="2"/>
  <c r="Q240" i="2"/>
  <c r="R240" i="2" s="1"/>
  <c r="M251" i="2"/>
  <c r="Q251" i="2"/>
  <c r="R251" i="2" s="1"/>
  <c r="M36" i="2"/>
  <c r="Q36" i="2"/>
  <c r="R36" i="2" s="1"/>
  <c r="M234" i="2"/>
  <c r="Q234" i="2"/>
  <c r="R234" i="2" s="1"/>
  <c r="M69" i="2"/>
  <c r="Q69" i="2"/>
  <c r="R69" i="2" s="1"/>
  <c r="M25" i="2"/>
  <c r="Q25" i="2"/>
  <c r="R25" i="2" s="1"/>
  <c r="M291" i="2"/>
  <c r="Q291" i="2"/>
  <c r="R291" i="2" s="1"/>
  <c r="M207" i="2"/>
  <c r="Q207" i="2"/>
  <c r="R207" i="2" s="1"/>
  <c r="Q238" i="2"/>
  <c r="R238" i="2" s="1"/>
  <c r="M6" i="2"/>
  <c r="Q6" i="2"/>
  <c r="R6" i="2" s="1"/>
  <c r="M286" i="2"/>
  <c r="Q286" i="2"/>
  <c r="R286" i="2" s="1"/>
  <c r="M280" i="2"/>
  <c r="Q280" i="2"/>
  <c r="R280" i="2" s="1"/>
  <c r="M182" i="2"/>
  <c r="Q182" i="2"/>
  <c r="R182" i="2" s="1"/>
  <c r="M19" i="2"/>
  <c r="Q19" i="2"/>
  <c r="R19" i="2" s="1"/>
  <c r="M77" i="2"/>
  <c r="Q77" i="2"/>
  <c r="R77" i="2" s="1"/>
  <c r="M54" i="2"/>
  <c r="Q54" i="2"/>
  <c r="R54" i="2" s="1"/>
  <c r="M259" i="2"/>
  <c r="Q259" i="2"/>
  <c r="R259" i="2" s="1"/>
  <c r="M191" i="2"/>
  <c r="Q191" i="2"/>
  <c r="R191" i="2" s="1"/>
  <c r="M32" i="2"/>
  <c r="Q32" i="2"/>
  <c r="R32" i="2" s="1"/>
  <c r="M171" i="2"/>
  <c r="Q171" i="2"/>
  <c r="R171" i="2" s="1"/>
  <c r="M44" i="2"/>
  <c r="Q44" i="2"/>
  <c r="R44" i="2" s="1"/>
  <c r="M262" i="2"/>
  <c r="Q262" i="2"/>
  <c r="R262" i="2" s="1"/>
  <c r="M253" i="2"/>
  <c r="Q253" i="2"/>
  <c r="R253" i="2" s="1"/>
  <c r="M245" i="2"/>
  <c r="Q245" i="2"/>
  <c r="R245" i="2" s="1"/>
  <c r="M99" i="2"/>
  <c r="Q99" i="2"/>
  <c r="R99" i="2" s="1"/>
  <c r="Q5" i="2"/>
  <c r="R5" i="2" s="1"/>
  <c r="M258" i="2"/>
  <c r="Q258" i="2"/>
  <c r="R258" i="2" s="1"/>
  <c r="Q149" i="2"/>
  <c r="R149" i="2" s="1"/>
  <c r="Q85" i="2"/>
  <c r="R85" i="2" s="1"/>
  <c r="Q194" i="2"/>
  <c r="R194" i="2" s="1"/>
  <c r="Q67" i="2"/>
  <c r="R67" i="2" s="1"/>
  <c r="Q166" i="2" l="1"/>
  <c r="R166" i="2" s="1"/>
  <c r="S190" i="2" s="1"/>
  <c r="S17" i="2" l="1"/>
  <c r="S104" i="2"/>
  <c r="S240" i="2"/>
  <c r="S255" i="2"/>
  <c r="S122" i="2"/>
  <c r="S277" i="2"/>
  <c r="S200" i="2"/>
  <c r="S118" i="2"/>
  <c r="S187" i="2"/>
  <c r="S75" i="2"/>
  <c r="S89" i="2"/>
  <c r="S7" i="2"/>
  <c r="S158" i="2"/>
  <c r="S46" i="2"/>
  <c r="S290" i="2"/>
  <c r="S174" i="2"/>
  <c r="S111" i="2"/>
  <c r="S182" i="2"/>
  <c r="S19" i="2"/>
  <c r="S212" i="2"/>
  <c r="S280" i="2"/>
  <c r="S152" i="2"/>
  <c r="S166" i="2"/>
  <c r="S236" i="2"/>
  <c r="S120" i="2"/>
  <c r="S66" i="2"/>
  <c r="S297" i="2"/>
  <c r="S129" i="2"/>
  <c r="S168" i="2"/>
  <c r="S11" i="2"/>
  <c r="S54" i="2"/>
  <c r="S4" i="2"/>
  <c r="S14" i="2"/>
  <c r="S134" i="2"/>
  <c r="S69" i="2"/>
  <c r="S245" i="2"/>
  <c r="S15" i="2"/>
  <c r="S48" i="2"/>
  <c r="S145" i="2"/>
  <c r="S84" i="2"/>
  <c r="S157" i="2"/>
  <c r="S253" i="2"/>
  <c r="S260" i="2"/>
  <c r="S23" i="2"/>
  <c r="S244" i="2"/>
  <c r="S208" i="2"/>
  <c r="S105" i="2"/>
  <c r="S59" i="2"/>
  <c r="S80" i="2"/>
  <c r="S284" i="2"/>
  <c r="S96" i="2"/>
  <c r="S38" i="2"/>
  <c r="S36" i="2"/>
  <c r="S164" i="2"/>
  <c r="S217" i="2"/>
  <c r="S221" i="2"/>
  <c r="S124" i="2"/>
  <c r="S261" i="2"/>
  <c r="S220" i="2"/>
  <c r="S22" i="2"/>
  <c r="S116" i="2"/>
  <c r="S141" i="2"/>
  <c r="S42" i="2"/>
  <c r="S95" i="2"/>
  <c r="S148" i="2"/>
  <c r="S128" i="2"/>
  <c r="S131" i="2"/>
  <c r="S192" i="2"/>
  <c r="S202" i="2"/>
  <c r="S302" i="2"/>
  <c r="S53" i="2"/>
  <c r="S299" i="2"/>
  <c r="S270" i="2"/>
  <c r="S180" i="2"/>
  <c r="S61" i="2"/>
  <c r="S40" i="2"/>
  <c r="S273" i="2"/>
  <c r="S138" i="2"/>
  <c r="S21" i="2"/>
  <c r="S188" i="2"/>
  <c r="S5" i="2"/>
  <c r="S50" i="2"/>
  <c r="S193" i="2"/>
  <c r="S160" i="2"/>
  <c r="S282" i="2"/>
  <c r="S101" i="2"/>
  <c r="S37" i="2"/>
  <c r="S135" i="2"/>
  <c r="S43" i="2"/>
  <c r="S45" i="2"/>
  <c r="S173" i="2"/>
  <c r="S246" i="2"/>
  <c r="S196" i="2"/>
  <c r="S41" i="2"/>
  <c r="S67" i="2"/>
  <c r="S74" i="2"/>
  <c r="S209" i="2"/>
  <c r="S306" i="2"/>
  <c r="S184" i="2"/>
  <c r="S107" i="2"/>
  <c r="S161" i="2"/>
  <c r="R2" i="2"/>
  <c r="S172" i="2"/>
  <c r="S197" i="2"/>
  <c r="S219" i="2"/>
  <c r="S92" i="2"/>
  <c r="S162" i="2"/>
  <c r="S279" i="2"/>
  <c r="S64" i="2"/>
  <c r="S103" i="2"/>
  <c r="S143" i="2"/>
  <c r="S271" i="2"/>
  <c r="S71" i="2"/>
  <c r="S73" i="2"/>
  <c r="S229" i="2"/>
  <c r="S292" i="2"/>
  <c r="S33" i="2"/>
  <c r="S65" i="2"/>
  <c r="S136" i="2"/>
  <c r="S79" i="2"/>
  <c r="S140" i="2"/>
  <c r="S295" i="2"/>
  <c r="S85" i="2"/>
  <c r="S201" i="2"/>
  <c r="S68" i="2"/>
  <c r="S153" i="2"/>
  <c r="S231" i="2"/>
  <c r="S106" i="2"/>
  <c r="S109" i="2"/>
  <c r="S77" i="2"/>
  <c r="S110" i="2"/>
  <c r="S72" i="2"/>
  <c r="S214" i="2"/>
  <c r="S247" i="2"/>
  <c r="S298" i="2"/>
  <c r="S252" i="2"/>
  <c r="S147" i="2"/>
  <c r="S186" i="2"/>
  <c r="S94" i="2"/>
  <c r="S259" i="2"/>
  <c r="S207" i="2"/>
  <c r="S194" i="2"/>
  <c r="S170" i="2"/>
  <c r="S176" i="2"/>
  <c r="S175" i="2"/>
  <c r="S224" i="2"/>
  <c r="S276" i="2"/>
  <c r="S272" i="2"/>
  <c r="S35" i="2"/>
  <c r="S305" i="2"/>
  <c r="S8" i="2"/>
  <c r="S163" i="2"/>
  <c r="S226" i="2"/>
  <c r="S137" i="2"/>
  <c r="S56" i="2"/>
  <c r="S304" i="2"/>
  <c r="S218" i="2"/>
  <c r="S235" i="2"/>
  <c r="S225" i="2"/>
  <c r="S210" i="2"/>
  <c r="S213" i="2"/>
  <c r="S183" i="2"/>
  <c r="S283" i="2"/>
  <c r="S108" i="2"/>
  <c r="S288" i="2"/>
  <c r="S90" i="2"/>
  <c r="S262" i="2"/>
  <c r="S16" i="2"/>
  <c r="S98" i="2"/>
  <c r="S250" i="2"/>
  <c r="S291" i="2"/>
  <c r="S27" i="2"/>
  <c r="S47" i="2"/>
  <c r="S34" i="2"/>
  <c r="S114" i="2"/>
  <c r="S263" i="2"/>
  <c r="S303" i="2"/>
  <c r="S52" i="2"/>
  <c r="S57" i="2"/>
  <c r="S159" i="2"/>
  <c r="S10" i="2"/>
  <c r="S82" i="2"/>
  <c r="S222" i="2"/>
  <c r="S227" i="2"/>
  <c r="S204" i="2"/>
  <c r="S232" i="2"/>
  <c r="S269" i="2"/>
  <c r="S13" i="2"/>
  <c r="S150" i="2"/>
  <c r="S238" i="2"/>
  <c r="S281" i="2"/>
  <c r="S142" i="2"/>
  <c r="S185" i="2"/>
  <c r="S169" i="2"/>
  <c r="S286" i="2"/>
  <c r="S20" i="2"/>
  <c r="S93" i="2"/>
  <c r="S293" i="2"/>
  <c r="S243" i="2"/>
  <c r="S97" i="2"/>
  <c r="S29" i="2"/>
  <c r="S119" i="2"/>
  <c r="S121" i="2"/>
  <c r="S151" i="2"/>
  <c r="S117" i="2"/>
  <c r="S199" i="2"/>
  <c r="S123" i="2"/>
  <c r="S149" i="2"/>
  <c r="S205" i="2"/>
  <c r="S179" i="2"/>
  <c r="S76" i="2"/>
  <c r="S256" i="2"/>
  <c r="S234" i="2"/>
  <c r="S39" i="2"/>
  <c r="S28" i="2"/>
  <c r="S274" i="2"/>
  <c r="S88" i="2"/>
  <c r="S125" i="2"/>
  <c r="S285" i="2"/>
  <c r="S241" i="2"/>
  <c r="S63" i="2"/>
  <c r="S266" i="2"/>
  <c r="S146" i="2"/>
  <c r="S254" i="2"/>
  <c r="S198" i="2"/>
  <c r="S154" i="2"/>
  <c r="S264" i="2"/>
  <c r="S26" i="2"/>
  <c r="S25" i="2"/>
  <c r="S86" i="2"/>
  <c r="S81" i="2"/>
  <c r="S70" i="2"/>
  <c r="S30" i="2"/>
  <c r="S32" i="2"/>
  <c r="S215" i="2"/>
  <c r="S132" i="2"/>
  <c r="S51" i="2"/>
  <c r="S31" i="2"/>
  <c r="S307" i="2"/>
  <c r="S112" i="2"/>
  <c r="S178" i="2"/>
  <c r="S83" i="2"/>
  <c r="S195" i="2"/>
  <c r="S144" i="2"/>
  <c r="S230" i="2"/>
  <c r="S308" i="2"/>
  <c r="S275" i="2"/>
  <c r="S12" i="2"/>
  <c r="S100" i="2"/>
  <c r="S177" i="2"/>
  <c r="S44" i="2"/>
  <c r="S181" i="2"/>
  <c r="S191" i="2"/>
  <c r="S278" i="2"/>
  <c r="S58" i="2"/>
  <c r="S165" i="2"/>
  <c r="S62" i="2"/>
  <c r="S9" i="2"/>
  <c r="S223" i="2"/>
  <c r="S296" i="2"/>
  <c r="S18" i="2"/>
  <c r="S102" i="2"/>
  <c r="S251" i="2"/>
  <c r="S55" i="2"/>
  <c r="S99" i="2"/>
  <c r="S139" i="2"/>
  <c r="S155" i="2"/>
  <c r="S115" i="2"/>
  <c r="S301" i="2"/>
  <c r="S6" i="2"/>
  <c r="S189" i="2"/>
  <c r="S228" i="2"/>
  <c r="S268" i="2"/>
  <c r="S91" i="2"/>
  <c r="S78" i="2"/>
  <c r="S206" i="2"/>
  <c r="S248" i="2"/>
  <c r="S60" i="2"/>
  <c r="S113" i="2"/>
  <c r="S294" i="2"/>
  <c r="S126" i="2"/>
  <c r="S171" i="2"/>
  <c r="S24" i="2"/>
  <c r="S289" i="2"/>
  <c r="S267" i="2"/>
  <c r="S167" i="2"/>
  <c r="S203" i="2"/>
  <c r="S258" i="2"/>
  <c r="S300" i="2"/>
  <c r="S133" i="2"/>
  <c r="S287" i="2"/>
  <c r="S249" i="2"/>
  <c r="S265" i="2"/>
  <c r="S233" i="2"/>
  <c r="S239" i="2"/>
  <c r="S127" i="2"/>
  <c r="S257" i="2"/>
  <c r="S87" i="2"/>
  <c r="S130" i="2"/>
  <c r="S156" i="2"/>
  <c r="S242" i="2"/>
  <c r="S49" i="2"/>
  <c r="S216" i="2"/>
  <c r="S309" i="2"/>
  <c r="S237" i="2"/>
  <c r="S211" i="2"/>
</calcChain>
</file>

<file path=xl/sharedStrings.xml><?xml version="1.0" encoding="utf-8"?>
<sst xmlns="http://schemas.openxmlformats.org/spreadsheetml/2006/main" count="996" uniqueCount="631">
  <si>
    <t>ABRICOTS SIROP (KG PNE)</t>
  </si>
  <si>
    <t>BRISURES DE NOUGAT MONTELIMAR (KG)</t>
  </si>
  <si>
    <t>BTE HEINEKEN 33 cl (PC)</t>
  </si>
  <si>
    <t>BTE ICE TEA PECHE 33 cl (PC)</t>
  </si>
  <si>
    <t>BTE LIPTON ICE TEA GREEN AGRUME 33CL (PC</t>
  </si>
  <si>
    <t>BTE OASIS TROPICAL 33 cl (PC)</t>
  </si>
  <si>
    <t>BTE ORANGINA 33 cl (PC)</t>
  </si>
  <si>
    <t>BTE PEPSI COLA 33 cl (PC)</t>
  </si>
  <si>
    <t>BTE PEPSI LIGHT 33 cl (PC)</t>
  </si>
  <si>
    <t>BTE PEPSI MAX 33 cl (PC)</t>
  </si>
  <si>
    <t>BTE PERRIER 33 cl (PC)</t>
  </si>
  <si>
    <t>BTE PULCO CITRONNADE 33 cl (PC)</t>
  </si>
  <si>
    <t>BTE SCHWEPPES AGRUM ZERO 33 cl (PC)</t>
  </si>
  <si>
    <t>BTE SEVEN-UP 33 cl (PC)</t>
  </si>
  <si>
    <t>BTE SEVEN-UP MOJITO 33CL (PC)</t>
  </si>
  <si>
    <t>CACAO PUR (KG)</t>
  </si>
  <si>
    <t>DECAFEINE CAFE MOULU (KG)</t>
  </si>
  <si>
    <t>CAFE GRAIN BLEND SAN FRANCICO (KG)</t>
  </si>
  <si>
    <t>CARAMEL LIQUIDE (Topping) (L)</t>
  </si>
  <si>
    <t>CASSON (SUCRE GRAIN) (KG)</t>
  </si>
  <si>
    <t>CASSONNADE ANTILLAISE (KG)</t>
  </si>
  <si>
    <t>CHIPS LAYS A L'ANCIENNE 45G (PC)</t>
  </si>
  <si>
    <t>CHIPS LAYS BARBECUE 45G (PC)</t>
  </si>
  <si>
    <t>CHOCOLAT DECOR BD 1.6 G (PC)</t>
  </si>
  <si>
    <t>CHOCOLAT LACTE 4* MONBANA (KG)</t>
  </si>
  <si>
    <t>CHOCOLAT LAIT MILKA (KG)</t>
  </si>
  <si>
    <t>CHUNK CHOCO BLANC (KG)</t>
  </si>
  <si>
    <t>CHUNK CHOCO LAIT (KG)</t>
  </si>
  <si>
    <t>CIDRE DOUX BOLEE BRETONNE VP 75CL (PC)</t>
  </si>
  <si>
    <t>CONFITURE ABRICOT 20-25Gr (PC)</t>
  </si>
  <si>
    <t>CONFITURE FRAISE 20-25Gr (PC)</t>
  </si>
  <si>
    <t>CORNICHONS 40/59 ENTIER (KG PNE)</t>
  </si>
  <si>
    <t>COULIS DE CARAMEL (KG)</t>
  </si>
  <si>
    <t>CREME DE MARRONS (KG)</t>
  </si>
  <si>
    <t>CRUMBLE FRUITS ROUGES (KG)</t>
  </si>
  <si>
    <t>CRUMBLE POMME CANNELLE (KG)</t>
  </si>
  <si>
    <t>DRAGIBUS MINI SACHET 40G (PC)</t>
  </si>
  <si>
    <t>ECLAT CARAMEL (KG)</t>
  </si>
  <si>
    <t>EXPRESSO POD DECAFEINE (PC)</t>
  </si>
  <si>
    <t>FARINE BIO PIERRETTE T65 (KG)</t>
  </si>
  <si>
    <t>FARINE MENAGERE T 55 (KG)</t>
  </si>
  <si>
    <t>FARINE PIERRETTE T65 CRC (KG)</t>
  </si>
  <si>
    <t>FLOR FINA (GRS) 80-20 % (KG)</t>
  </si>
  <si>
    <t>GRAINE DE SESAME (KG)</t>
  </si>
  <si>
    <t>GRAINES PAVOT BLEU BE (KG)</t>
  </si>
  <si>
    <t>GRAISSE MOULE ET PLAQUE (L)</t>
  </si>
  <si>
    <t>GRANITA TROPICAL BLEU (Poudre) (KG)</t>
  </si>
  <si>
    <t>HUILE OLIVE EXTRA VIERGE (L)</t>
  </si>
  <si>
    <t>HUILE PIMENTE (PC)</t>
  </si>
  <si>
    <t>INFUSION VERVEINE (PC)</t>
  </si>
  <si>
    <t>KINDER SURPRISE (PCE)</t>
  </si>
  <si>
    <t>LAIT 1/2 ECREME UHT (L)</t>
  </si>
  <si>
    <t>LEVURE INSTANTANNEE (KG)</t>
  </si>
  <si>
    <t>LEVURE SECHE INSTANT ROUGE (KG)</t>
  </si>
  <si>
    <t>M&amp;M'S PEANUT (KG)</t>
  </si>
  <si>
    <t>MARINADE MEDITERRANEE (KG)</t>
  </si>
  <si>
    <t>MELANGE GRAINES BIO (KG)</t>
  </si>
  <si>
    <t>MIEL DE FLEUR LIQUIDE (KG)</t>
  </si>
  <si>
    <t>MIGNONNETTE VINAIGR OLIVE&amp;BALSA 18G (PC)</t>
  </si>
  <si>
    <t>MOUTARDE A L'ANCIENNE (KG)</t>
  </si>
  <si>
    <t>NAPPAGE NEUTRE (KG)</t>
  </si>
  <si>
    <t>NOISETTES TORREFIEES HACHEES (KG)</t>
  </si>
  <si>
    <t>NOIX DE PECAN (KG)</t>
  </si>
  <si>
    <t>NUTELLA (KG)</t>
  </si>
  <si>
    <t>OLIVES NOIRES DENOY (KG PNE)</t>
  </si>
  <si>
    <t>COMPOTE POMMES ANDROS 90G (PC)</t>
  </si>
  <si>
    <t>PAIN D'EPICES 470G (PC)</t>
  </si>
  <si>
    <t>PEPITES CHOCOLAT (KG)</t>
  </si>
  <si>
    <t>PEPITES PRALINE (PC)</t>
  </si>
  <si>
    <t>PET ICE TEA PECHE 50 cl (PC)</t>
  </si>
  <si>
    <t>PET LIPTON ICE TEA GREEN AGRUME 50CL (PC</t>
  </si>
  <si>
    <t>PET OASIS TROPICAL 50 cl (PC)</t>
  </si>
  <si>
    <t>PET ORANGINA 50 cl (PC)</t>
  </si>
  <si>
    <t>PET PEPSI COLA 50 cl (PC)</t>
  </si>
  <si>
    <t>PET PEPSI MAX 50 cl (PC)</t>
  </si>
  <si>
    <t>PET PULCO CITRONNADE  50 cl (PC)</t>
  </si>
  <si>
    <t>PET SAN PELLEGRINO 33CL (PC)</t>
  </si>
  <si>
    <t>PET SAN PELLEGRINO 50 cl (PC)</t>
  </si>
  <si>
    <t>PET SCHWEPPES AGRUM  REG 50CL (PC)</t>
  </si>
  <si>
    <t>PET SCHWEPPES AGRUM ZERO 50 cl (PC)</t>
  </si>
  <si>
    <t>PET SEVEN UP 50 cl (PC)</t>
  </si>
  <si>
    <t>PET SEVEN UP LEMON- LEMON 50CL (PC)</t>
  </si>
  <si>
    <t>PET SEVEN UP MOJITO 50CL (PC)</t>
  </si>
  <si>
    <t>PET VITTEL 50 cl (PC)</t>
  </si>
  <si>
    <t>PISTOLE CHOCOLAT BLANC (KG)</t>
  </si>
  <si>
    <t>PISTOLE CHOCOLAT LAIT (KG)</t>
  </si>
  <si>
    <t>PISTOLE CHOCOLAT LAIT CARAMEL (KG)</t>
  </si>
  <si>
    <t>PISTOLE CHOCOLAT NOIR (KG)</t>
  </si>
  <si>
    <t>POIVRE DOSETTE 1 Gr (PC)</t>
  </si>
  <si>
    <t>POMMES DE TERRE RONDELLE (KG)</t>
  </si>
  <si>
    <t>SAUCE BLANCHE (KEBAB) (KG)</t>
  </si>
  <si>
    <t>SAUCE BURGER (KG)</t>
  </si>
  <si>
    <t>SAUCE CAESAR Cup (PC)</t>
  </si>
  <si>
    <t>SAUCE CARAMEL (TORANI) (KG)</t>
  </si>
  <si>
    <t>SAUCE MOUTARDE (KG)</t>
  </si>
  <si>
    <t>SAUCE TARTARE (AMB) (KG)</t>
  </si>
  <si>
    <t>SAUCE TOMATES PIZZA (KG)</t>
  </si>
  <si>
    <t>SCHTROUMPF MINI SACHET 40G (PC)</t>
  </si>
  <si>
    <t>SEL FIN (KG)</t>
  </si>
  <si>
    <t>SPICEMIX MEDITERRANNEE (KG)</t>
  </si>
  <si>
    <t>SUCRE BUCHETTE BD 4Gr (PC)</t>
  </si>
  <si>
    <t>SUCRE BUCHETTE NEUTRE SL 4 Gr (PC)</t>
  </si>
  <si>
    <t>SUCRE DECOR (KG)</t>
  </si>
  <si>
    <t>SUCRE GLACE (KG)</t>
  </si>
  <si>
    <t>SUCRE SEMOULE (KG)</t>
  </si>
  <si>
    <t>TAGADA MINI SACHET 40G (PC)</t>
  </si>
  <si>
    <t>THE CHAI EPICES BD (PC)</t>
  </si>
  <si>
    <t>THE EARL GREY (PC)</t>
  </si>
  <si>
    <t>THE ENGLISH BREAKFAST (PC)</t>
  </si>
  <si>
    <t>THE FRUITS ROUGES (PC)</t>
  </si>
  <si>
    <t>THE NOIR VANILLE BD (PC)</t>
  </si>
  <si>
    <t>THE VERT DETOX BD (PC)</t>
  </si>
  <si>
    <t>THE VERT MENTHE (PC)</t>
  </si>
  <si>
    <t>VINAIGRE ALCOOL COLORE (L)</t>
  </si>
  <si>
    <t>CREME LIQUIDE 35% (L)</t>
  </si>
  <si>
    <t>CREME PATISSIERE (KG)</t>
  </si>
  <si>
    <t>EMMENTAL EN CHIFFONNADE (KG)</t>
  </si>
  <si>
    <t>EPINARD JEUNE POUSSE (KG)</t>
  </si>
  <si>
    <t>FRAISE (KG)</t>
  </si>
  <si>
    <t>FROMAGE A RACLETTE (KG)</t>
  </si>
  <si>
    <t>FROMAGE BLANC 0% (KG)</t>
  </si>
  <si>
    <t>FROMAGE ITALIEN COPEAUX (KG)</t>
  </si>
  <si>
    <t>JUS DE POMME BIO TROPICANA 20cl (PC)</t>
  </si>
  <si>
    <t>KIWI 39/36 (PC)</t>
  </si>
  <si>
    <t>MAYONNAISE ALLEGEE (KG)</t>
  </si>
  <si>
    <t>MELON (PC)</t>
  </si>
  <si>
    <t>MICROPAIN BEURRE DOUX 15G (PC)</t>
  </si>
  <si>
    <t>MIMOLETTE TRANCHES (KG)</t>
  </si>
  <si>
    <t>OEUF DUR ECALE (PC)</t>
  </si>
  <si>
    <t>OEUF ENTIER LIQUIDE (L)</t>
  </si>
  <si>
    <t>POMMES VERTES LAMELLES (GRANY) (KG)</t>
  </si>
  <si>
    <t>RAISIN NOIR (KG)</t>
  </si>
  <si>
    <t>ROQUETTE (KG)</t>
  </si>
  <si>
    <t>ROSETTE TRANCHEE (KG)</t>
  </si>
  <si>
    <t>SALADE DOUCEUR (KG)</t>
  </si>
  <si>
    <t>SALADE GOURMANDE (Fris-chico-Mach) (KG)</t>
  </si>
  <si>
    <t>SALADE ICEBERG LANIERES (KG)</t>
  </si>
  <si>
    <t>SALADE MESCLUN-JEUNES POUSSES (KG)</t>
  </si>
  <si>
    <t>SAUCISSE HOT DOG 95G (Frais) (PC)</t>
  </si>
  <si>
    <t>TARTARE DE TOMATE (KG)</t>
  </si>
  <si>
    <t>THON LISTAO A L'HUILE FRAIS (KG)</t>
  </si>
  <si>
    <t>THON MAYONNAISE (MIX THON) (KG)</t>
  </si>
  <si>
    <t>TOMATE CAL 47/57 (KG)</t>
  </si>
  <si>
    <t>TOMATES CONFITES (KG PNE)</t>
  </si>
  <si>
    <t>TROPICANA PUR PREMIUM (PC)</t>
  </si>
  <si>
    <t>VINAIGRETTE AGRUMES BD (PC)</t>
  </si>
  <si>
    <t>YAOURTS BIO AUX FRUITS VRAI 150G (PC)</t>
  </si>
  <si>
    <t>YAOURTS BIO FRAISE VRAI (PC)</t>
  </si>
  <si>
    <t>COURONNE BELLA ARGENT (1PCE=100u)</t>
  </si>
  <si>
    <t>COUTEAU</t>
  </si>
  <si>
    <t>COUV / ASSIETTE NOIRE SALADE 750 ml</t>
  </si>
  <si>
    <t>COUV DOME /GOB CHAUD 10 CL (4 OZ) NEUTRE</t>
  </si>
  <si>
    <t>COUV. PLAT POT A DESSERT 8oz/9oz/10oz</t>
  </si>
  <si>
    <t>COUVERCLE DOME GOBELET 20-30 cl (8-12oz)</t>
  </si>
  <si>
    <t>COUVERCLE POTS TUSIPACK DM 8 ou 12</t>
  </si>
  <si>
    <t>CUILLERE CAFE</t>
  </si>
  <si>
    <t>CUILLERE ENTREMET</t>
  </si>
  <si>
    <t>DIP IT PLUS, Flacon de 2,4 KG</t>
  </si>
  <si>
    <t>DISTRIMOUSSE (1PCE=500u)</t>
  </si>
  <si>
    <t>EPICARE 5C, cartouche 1,25 L</t>
  </si>
  <si>
    <t>EPICARE DES, Flacon de 0,5 L</t>
  </si>
  <si>
    <t>ETIQUETTES FDP PR TARTELETTE (1PC=1000u)</t>
  </si>
  <si>
    <t>FDP GOBELET CHAUD 25CL (12 OZ)</t>
  </si>
  <si>
    <t>FDP GOBELETS CHAUD 10 CL (4Oz)</t>
  </si>
  <si>
    <t>FDP SAC BAGUETTE 10+5x40 KRFT BRUN</t>
  </si>
  <si>
    <t>FDP SAC SOS 18X11X34 KRAFT BRUN</t>
  </si>
  <si>
    <t>FDP SAC VIENN PETIT 14+7x21 KRFT BRUN</t>
  </si>
  <si>
    <t>FOURCHETTE</t>
  </si>
  <si>
    <t>GOBELET CRISTAL 20/25 CL (Backeurop)</t>
  </si>
  <si>
    <t>GOBELET ESPRESSO NOIR 20CL (8oz)</t>
  </si>
  <si>
    <t>INTO MAXX, Bidon de 5 L</t>
  </si>
  <si>
    <t>JAVEL PASTILLES (Boite 150 pastilles)</t>
  </si>
  <si>
    <t>KITCHEN PRO DES 2L</t>
  </si>
  <si>
    <t>KITCHEN PRO DUO 2L</t>
  </si>
  <si>
    <t>OASIS PRO 40 PREMIUM 2L</t>
  </si>
  <si>
    <t>PAILLES EMBALLEES BOITE DIST (1PCE=500u)</t>
  </si>
  <si>
    <t>PAPIER HYGIENIQUE</t>
  </si>
  <si>
    <t>POT A DESSERT PET 30 CL (10 OZ)</t>
  </si>
  <si>
    <t>POT TUSIPACK 250CC DM8</t>
  </si>
  <si>
    <t>ROND 28</t>
  </si>
  <si>
    <t>SAC 1-3 VIENN 14X7X21 Neutre</t>
  </si>
  <si>
    <t>SAC 4-5 VIENN 18X7X28 NEUTRE</t>
  </si>
  <si>
    <t>SAC A PAIN TRANCHE</t>
  </si>
  <si>
    <t>SAC BAGUETTE 10X5X40 NEUTRE</t>
  </si>
  <si>
    <t>SAC BRETELLES 27 X 12 X 47</t>
  </si>
  <si>
    <t>SAC CABAS 26 X 20 X 26</t>
  </si>
  <si>
    <t>SAC GALETTE 35x3x40 (ss Logo FDP v.2015)</t>
  </si>
  <si>
    <t>SAC POUBELLE NOIR 130L (35 microns)</t>
  </si>
  <si>
    <t>SAC SAND LONG POLYPRO NEUTRE</t>
  </si>
  <si>
    <t>SAC SAND LONG POLYPRO NEUTRE 34X10</t>
  </si>
  <si>
    <t>SAC SANDW 10X5X29 NEUTRE</t>
  </si>
  <si>
    <t>SAC SOS 18X11X34 (NEUTRE) KRAFT BRUN</t>
  </si>
  <si>
    <t>SAC SOS 25X15X43 (NEUTRE) KRAFT BRUN</t>
  </si>
  <si>
    <t>SEL DOLCE, Bte de 2KG</t>
  </si>
  <si>
    <t>SERVIETTE BLANCHE 1 PLI 29X29 (Neutre)</t>
  </si>
  <si>
    <t>STRIP A WAY, Bidon de 5 L</t>
  </si>
  <si>
    <t>TOPRINSE JET, Bidon de 5 L</t>
  </si>
  <si>
    <t>CHOUQUETTE 25 Gr (PC)</t>
  </si>
  <si>
    <t>CIABATTA  TRADITIONNAL 140G (PC)</t>
  </si>
  <si>
    <t>CIBOULETTE Surg (KG)</t>
  </si>
  <si>
    <t>COMPOTEE POMME POIRE RHUBARBE (KG)</t>
  </si>
  <si>
    <t>COOKIE CACAO PEP. CHOCO N. 50Gr (PC)</t>
  </si>
  <si>
    <t>COOKIE PUK NATURE PEPITES CHOCO 70G (PC)</t>
  </si>
  <si>
    <t>COULIS DE FRAMBOISES (KG)</t>
  </si>
  <si>
    <t>COULIS DE FRUITS ROUGES (KG)</t>
  </si>
  <si>
    <t>CREME AMANDE (KG)</t>
  </si>
  <si>
    <t>CREPES de FROMENT SUCREES 70G (PC)</t>
  </si>
  <si>
    <t>CROISSANT ECLAT DU TER 70G (PC)</t>
  </si>
  <si>
    <t>CROISSANT ECLAT DU TERROIR 80G (PC)</t>
  </si>
  <si>
    <t>CROISSANT FOUR CACAO NOISET 90G (PC)</t>
  </si>
  <si>
    <t>DEJEUNETTE DUCHESSE PAVOT 140G (PC)</t>
  </si>
  <si>
    <t>DEMI BAGUETTE VIEN PREC 130 Gr (PC)</t>
  </si>
  <si>
    <t>DONUT CHOCO (PC)</t>
  </si>
  <si>
    <t>DONUT SUCRE (PC)</t>
  </si>
  <si>
    <t>ECLAIR AU CAFE (PC)</t>
  </si>
  <si>
    <t>ECLAIR CHOCOLAT (PC)</t>
  </si>
  <si>
    <t>EMINCE POULET ROTI HALAL Sv KEBAB (KG)</t>
  </si>
  <si>
    <t>FETA IQF (KG)</t>
  </si>
  <si>
    <t>FLAN NATURE 27 CM (PC)</t>
  </si>
  <si>
    <t>FRAMBOISES (Surg) (KG)</t>
  </si>
  <si>
    <t>FROMAGE BLEU IQF (KG)</t>
  </si>
  <si>
    <t>GALETTE CHOCOLAT DIAM 22 (PC)</t>
  </si>
  <si>
    <t>GALETTE CREME AMANDE DIAM 22 (PC)</t>
  </si>
  <si>
    <t>GALETTE CACAO NOISETT (Nutella) D22 (PC)</t>
  </si>
  <si>
    <t>GALETTES DE BLE NOIR 90G (PC)</t>
  </si>
  <si>
    <t>MACARON CHOCOLAT DIAM75 55 Gr (PC)</t>
  </si>
  <si>
    <t>MACARON CITRON DIAM75 55 Gr (PC)</t>
  </si>
  <si>
    <t>MACARON FRAMBOISE DIAM75 55 Gr (PC)</t>
  </si>
  <si>
    <t>MACARON PISTACHE DIAM75 55 Gr (PC)</t>
  </si>
  <si>
    <t>MAXI PAIN CHOCOLAT (PC)</t>
  </si>
  <si>
    <t>MELANGE FRUITS ROUGES (KG)</t>
  </si>
  <si>
    <t>MINI CHAUSSON 40 Gr (PC)</t>
  </si>
  <si>
    <t>MINI CROISSANT (PC)</t>
  </si>
  <si>
    <t>MINI PAIN CHOCOLAT (PC)</t>
  </si>
  <si>
    <t>MINI PAIN RAISIN (PC)</t>
  </si>
  <si>
    <t>MOELLEUX AU CHOCOLAT 800/900G (PC)</t>
  </si>
  <si>
    <t>MOZZARELLA FILAMENT SURG (KG)</t>
  </si>
  <si>
    <t>MUFFIN AU TRIPLE CHOCOLAT (PC)</t>
  </si>
  <si>
    <t>MUFFIN CITRON F. FRAMBOISE (PC)</t>
  </si>
  <si>
    <t>MUFFIN POMMES CARAMEL (PC)</t>
  </si>
  <si>
    <t>MUFFIN VANILLE F CACAO-NOISET (PC)</t>
  </si>
  <si>
    <t>PAIN BURGER NATURE 140G (PC)</t>
  </si>
  <si>
    <t>PAIN CAMPAGNARD 450G (PC)</t>
  </si>
  <si>
    <t>PAIN CHOCO ECLAT DU TERR PAC 80G (PC)</t>
  </si>
  <si>
    <t>PAIN CHOCOLAT ECLAT DU TER CRU 80G (PC)</t>
  </si>
  <si>
    <t>PAIN RAISINS (PC)</t>
  </si>
  <si>
    <t>PAIN SURPRISE (PC)</t>
  </si>
  <si>
    <t>PATE PENNETTE IQF (KG)</t>
  </si>
  <si>
    <t>PATON (KG)</t>
  </si>
  <si>
    <t>PLAQUE FOCACCIA TOMATEE 850G (PC)</t>
  </si>
  <si>
    <t>POIVRONS GRILLES (KG)</t>
  </si>
  <si>
    <t>POMME PAILLASSON (KG)</t>
  </si>
  <si>
    <t>POULET ROTI EMINCE IQF (KG)</t>
  </si>
  <si>
    <t>PTIT BEIGNET CHOCOLAT 25G (PC)</t>
  </si>
  <si>
    <t>PTIT BEIGNET FRAMBOISE 25G (PC)</t>
  </si>
  <si>
    <t>PTIT BEIGNET POMME 25G (PC)</t>
  </si>
  <si>
    <t>RELIGIEUSE CAFE 100G (PC)</t>
  </si>
  <si>
    <t>RISOTTO POULET PESTO ROSSO 300G (PC)</t>
  </si>
  <si>
    <t>SAUCE BECHAMEL (Surg) (KG)</t>
  </si>
  <si>
    <t>STEAK HACHE VBF CUIT 50Gr (PC)</t>
  </si>
  <si>
    <t>TARTEL. CRUMBLE POMME MYRTILLE 150G (PC)</t>
  </si>
  <si>
    <t>TARTELETTE CITRON MERINGUEE 130G (PC)</t>
  </si>
  <si>
    <t>TARTELETTE POMME PATE CROISS. 115G (PC)</t>
  </si>
  <si>
    <t>TORSADE CHOCOLAT LAIT 90G (PC)</t>
  </si>
  <si>
    <t>Code article</t>
  </si>
  <si>
    <t>BEURRE LEGER TARTIMALIN DOUX 40%, (KG)</t>
  </si>
  <si>
    <t>BRIOCHETTE 55 Gr (PC)</t>
  </si>
  <si>
    <t>Unité de base</t>
  </si>
  <si>
    <t>Prix en EUR</t>
  </si>
  <si>
    <t>Valeur Stock en Eur</t>
  </si>
  <si>
    <t>AIL HACHE (KG)</t>
  </si>
  <si>
    <t>BASILIC Surg (KG)</t>
  </si>
  <si>
    <t>AGITATEURS BOIS (1PCE=1 Boite de 1000u.)</t>
  </si>
  <si>
    <t>BEURRE BARATTE DOUX, (KG)</t>
  </si>
  <si>
    <t>PET VITTEL  33CL (PC)</t>
  </si>
  <si>
    <t>ASSIETTE NOIRE SALADE (WAVY) 750 ML</t>
  </si>
  <si>
    <t>BOITE ENFANT (à colorier)</t>
  </si>
  <si>
    <t>BOITE PATIS.  15X15X4 NEUTRE</t>
  </si>
  <si>
    <t>BOITE PATIS.  20X5 NEUTRE</t>
  </si>
  <si>
    <t>BOITE PATIS. 10X10X4 NEUTRE</t>
  </si>
  <si>
    <t>BOITE PATISSIERE 29X29X5</t>
  </si>
  <si>
    <t>BOITE PIZZA 26X26X4</t>
  </si>
  <si>
    <t>BOITE POUR PLATEAU TRAIT 19X28</t>
  </si>
  <si>
    <t>BOITE POUR PLATEAU TRAIT 28X42</t>
  </si>
  <si>
    <t>CAISSETTE OUVERTE PATISSIERE 16X12X5</t>
  </si>
  <si>
    <t>CARRE RAINE 17X17 Sans Impression</t>
  </si>
  <si>
    <t>MOULE PANIBOIS ARCHIDUC  (1PCE)</t>
  </si>
  <si>
    <t>MOULE PANIBOIS DUC  (1PCE)</t>
  </si>
  <si>
    <t>MOULE PANIBOIS OCTO  (1PCE)</t>
  </si>
  <si>
    <t>CREME FRAICHE EPAISSE 30% (L)</t>
  </si>
  <si>
    <t>ABRICOTS (KG)</t>
  </si>
  <si>
    <t>ANANAS EXTRA SWEET (PC)</t>
  </si>
  <si>
    <t>ANETH (PC)</t>
  </si>
  <si>
    <t>CERISE (KG)</t>
  </si>
  <si>
    <t>CHAMPIGNON EMINCE (KG)</t>
  </si>
  <si>
    <t>CIBOULETTE (PC)</t>
  </si>
  <si>
    <t>CIBOULETTE COUPEE (KG)</t>
  </si>
  <si>
    <t>CONCOMBRE (PC)</t>
  </si>
  <si>
    <t>CHEVRE RONDELLES (KG)</t>
  </si>
  <si>
    <t>COUPELLE LAIT UHT 10 Gr (PC)</t>
  </si>
  <si>
    <t>BAGUETTE BLANCHE 280Gr (PC)</t>
  </si>
  <si>
    <t>BAGUETTE BLANCHE 290 Gr (PC)</t>
  </si>
  <si>
    <t>BAGUETTE PERENE AU SESAME 330G (PC)</t>
  </si>
  <si>
    <t>BAGUETTE RUSTIQUE 280G (Parisienne) (PC)</t>
  </si>
  <si>
    <t>BAGUETTINE SESAME 140 Gr (PC)</t>
  </si>
  <si>
    <t>BOULE FROMENT 480G (PC)</t>
  </si>
  <si>
    <t>DEJEUNETTE  FARINEE 140G (PC)</t>
  </si>
  <si>
    <t>DEJEUNETTE PAVOT  (PC)</t>
  </si>
  <si>
    <t>APPAREIL PANNA COTTA (KG PNE)</t>
  </si>
  <si>
    <t>CREME FOUETTEE UHT (KG)</t>
  </si>
  <si>
    <t>BURGER DE POULET PANE 75G (PC)</t>
  </si>
  <si>
    <t>BLOC DESODO WC (Sachet de 3)</t>
  </si>
  <si>
    <t>BOBINE OUATE (Essuie Mains)</t>
  </si>
  <si>
    <t>CLEAR DRY CLASSIC, Bidon de 5 L</t>
  </si>
  <si>
    <t>CAISSETTE CUIS TULIPE NOIR 175x175x50</t>
  </si>
  <si>
    <t>CAISSETTE TULIPCUP IMP VIOLETTE</t>
  </si>
  <si>
    <t>ALLUMETTES DE CHORIZO (KG)</t>
  </si>
  <si>
    <t>ALLUMETTES JAMBON SEC AOSTE (KG)</t>
  </si>
  <si>
    <t>BACON CRISPY (KG)</t>
  </si>
  <si>
    <t>SAUCE  SAMOURAI (KG)</t>
  </si>
  <si>
    <t>BEIGNET NATURE (MASCOTTE) (PC)</t>
  </si>
  <si>
    <t>CANELE (Surg) (PC)</t>
  </si>
  <si>
    <t>BANDE TARTE AUX POMMES 8 Parts (PC)</t>
  </si>
  <si>
    <t>FOND SUCRE Diam 10  (PC)</t>
  </si>
  <si>
    <t>CHAUSSONS POMMES 105 Gr (PC)</t>
  </si>
  <si>
    <t>CARRE EQUILIBRE 440 Gr (PC)</t>
  </si>
  <si>
    <t>SUCRE BUCHETTE NEUTRE SL 4 Gr, L'unité</t>
  </si>
  <si>
    <t>BTE ICE TEA PECHE 33CL, L'unité</t>
  </si>
  <si>
    <t>BTE LIPTON ICE TEA GREEN AGRUME 33CL, Pc</t>
  </si>
  <si>
    <t>BTE OASIS TROPICAL SLIM 33CL, L'unité</t>
  </si>
  <si>
    <t>BTE ORANGINA 33CL, L'unité</t>
  </si>
  <si>
    <t>BTE PEPSI COLA REG 33CL, L'unité</t>
  </si>
  <si>
    <t>BTE PEPSI MAX 33CL, L'unité</t>
  </si>
  <si>
    <t>BTE SCHWEPPES AGRUM ZERO SLIM 33CL, Pce</t>
  </si>
  <si>
    <t>BTE SEVEN-UP REG 33CL, L'unité</t>
  </si>
  <si>
    <t>PET ICE TEA PECHE 50CL, L'unité</t>
  </si>
  <si>
    <t>PET OASIS TROPICAL 50CL, L'unité</t>
  </si>
  <si>
    <t>PET ORANGINA 50CL, L'unité</t>
  </si>
  <si>
    <t>PET PEPSI COLA REG 50CL, L'unité</t>
  </si>
  <si>
    <t>PET PEPSI MAX 50CL, L'unité</t>
  </si>
  <si>
    <t>PET SAN PELLEGRINO 33CL, L'unité</t>
  </si>
  <si>
    <t>PET SAN PELLEGRINO 50 cl, L'unité</t>
  </si>
  <si>
    <t>PET SCHWEPPES AGRUM ZERO 50CL, L'unité</t>
  </si>
  <si>
    <t>PET SEVEN-UP REG 50CL, L'unité</t>
  </si>
  <si>
    <t>PET VITTEL  33CL, L'unité</t>
  </si>
  <si>
    <t>PET VITTEL 50 cl, L'unité</t>
  </si>
  <si>
    <t>JUS DE POMME TROPICANA 25CL, La Btle</t>
  </si>
  <si>
    <t>TROPICANA PUR PREMIUM ORANGE, BTLE 25CL</t>
  </si>
  <si>
    <t>BRIOCHETTE 55 Gr, L'unité (P155)</t>
  </si>
  <si>
    <t>FLOR FINA (GRS) 80-20 %, Sachet de 1 Kg</t>
  </si>
  <si>
    <t>DECAFEINE CAFE MOULU M02, Paquet 500G</t>
  </si>
  <si>
    <t>CHUNK CHOCO AU LAIT, Seau 3.75KG</t>
  </si>
  <si>
    <t>CHUNK CHOCO BLANC, Seau 3.75KG</t>
  </si>
  <si>
    <t>KINDER SURPRISE, L'unité</t>
  </si>
  <si>
    <t>NUTELLA, Pot de 3KG</t>
  </si>
  <si>
    <t>PISTOLE CHOCOLAT LAIT CARAMEL, Sach 5 Kg</t>
  </si>
  <si>
    <t>YAOURTS BIO FRAISE VRAI  100G, Lot 4 Pc</t>
  </si>
  <si>
    <t>COMPOTE POMMES ANDROS 90G, La Gourde</t>
  </si>
  <si>
    <t>TARTARE DE TOMATE, Barq. 1 Kg</t>
  </si>
  <si>
    <t>COMPOTEE POMME POIRE RHUBARBE, Sac 1KG</t>
  </si>
  <si>
    <t>COULIS DE FRUITS ROUGES SURG, BIDON 500G</t>
  </si>
  <si>
    <t>POMME PAILLASSON, sachet 1.5KG</t>
  </si>
  <si>
    <t>CIBOULETTE, La botte</t>
  </si>
  <si>
    <t>FRAISES (Frais), Le kilo</t>
  </si>
  <si>
    <t>SALADE DOUCEUR, Le kilo</t>
  </si>
  <si>
    <t>SALADE MESCLUN-JEUNES POUSSES, Le kilo</t>
  </si>
  <si>
    <t>TOMATES CONFITES, ESV 1Kg (PNE 900G) Cx2</t>
  </si>
  <si>
    <t>FRAMBOISES ENTIERES IQF, BARQ. 500G</t>
  </si>
  <si>
    <t>EMMENTAL EN CHIFFONNADE, Sachet 500 Gr</t>
  </si>
  <si>
    <t>FROMAGE A RACLETTE, Barq 400Gr</t>
  </si>
  <si>
    <t>MIMOLETTE TRANCHE, SACH 2X16X15G (=480G)</t>
  </si>
  <si>
    <t>CHEVRE RONDELLES, Sac 5 Kg (Tr D55mm)</t>
  </si>
  <si>
    <t>FETA IQF, Sachet 1KG</t>
  </si>
  <si>
    <t>HUILE OLIVE EXTRA VIERGE, Btle PET 1L</t>
  </si>
  <si>
    <t>HUILE PIMENTEE, Stick 4 ML</t>
  </si>
  <si>
    <t>MIGNONNETTE VINAIGR OLIVE BALSA 18G, Pce</t>
  </si>
  <si>
    <t>CREME PATISSIERE, Poche de 1,7 Kg</t>
  </si>
  <si>
    <t>LAIT 1/2 ECREME UHT, La Brique 1L</t>
  </si>
  <si>
    <t>OEUF DUR ECALE, PLAQUE 40 PCES (4x10)</t>
  </si>
  <si>
    <t>OEUF ENTIER LIQUIDE, Btle 1L (=1KG)</t>
  </si>
  <si>
    <t>DEJEUNETTE  FARINEE 140G, L'unité</t>
  </si>
  <si>
    <t>DEJEUNETTE PAVOT (BAGUETINE) 140G, Pce</t>
  </si>
  <si>
    <t>PAIN BURGER  NATURE 140G, L'unité</t>
  </si>
  <si>
    <t>PAIN CAMPAGNARD (Boule Bio) 450G, PCE</t>
  </si>
  <si>
    <t>ECLAIR AU CHOCOLAT 80G, Barq 10 pces</t>
  </si>
  <si>
    <t>FLAN NATURE 27 CM, Pièce de 1.8KG</t>
  </si>
  <si>
    <t>MOELLEUX  CHOCOLAT 800G, Prédéc  8 Parts</t>
  </si>
  <si>
    <t>PATON (Pizza), La pièce de 160Gr</t>
  </si>
  <si>
    <t>CREME FOUETTEE UHT , Bombe de 500 Gr</t>
  </si>
  <si>
    <t>FROMAGE BLANC CALIN NATURE 0%, Seau 5KG</t>
  </si>
  <si>
    <t>POULET ROTI EMINCE FRANCE IQF, Sach 1KG</t>
  </si>
  <si>
    <t>STEAK HACHE VBF CUIT A COE. 50G, L'unité</t>
  </si>
  <si>
    <t>EMINCE POULET ROTI HALAL KEBAB, Sach 1KG</t>
  </si>
  <si>
    <t>THON LISTAO A L'HUILE, Poche 1 Kg</t>
  </si>
  <si>
    <t>JAMBON VPF CUIT DD TR, Bq 20X40G(800G) B</t>
  </si>
  <si>
    <t>ROSETTE TRANCHEE, Barq 250G</t>
  </si>
  <si>
    <t>SAUCE BLANCHE (KEBAB),  Flac 1L (=895Gr)</t>
  </si>
  <si>
    <t>SAUCE CAESAR 30G, La dose</t>
  </si>
  <si>
    <t>SAUCE TOMATES PIZZA, Bte 5/1 de 4.1Kg</t>
  </si>
  <si>
    <t>SAUCE  SAMOURAI, Squeeze 850G (900ml)</t>
  </si>
  <si>
    <t>SAUCE BURGER, Squeeze 448G</t>
  </si>
  <si>
    <t>MAYONNAISE  ALLEGEE, Poche 1.5 KG</t>
  </si>
  <si>
    <t>CHIPS LAYS A L'ANCIENNE 45G, Le Sachet</t>
  </si>
  <si>
    <t>M&amp;M'S PEANUT,  Sachet 100G</t>
  </si>
  <si>
    <t>BEIGNET NATURE (MASCOTTE) 90 Gr, L'unité</t>
  </si>
  <si>
    <t>CANELE (Surg) 60G, L'unité</t>
  </si>
  <si>
    <t>COOKIE PUCK NATURE PEPITES CHOCO 70G, PC</t>
  </si>
  <si>
    <t>DONUT CHOCO, L'unité</t>
  </si>
  <si>
    <t>DONUT SUCRE, L'unité</t>
  </si>
  <si>
    <t>MACARON CHOCOLAT DIAM75 55 Gr, L'unité</t>
  </si>
  <si>
    <t>MACARON CITRON DIAM75 55 Gr, L'unité</t>
  </si>
  <si>
    <t>MACARON PISTACHE DIAM75 55 Gr, L'unité</t>
  </si>
  <si>
    <t>MUFFIN AU TRIPLE CHOCOLAT 112Gr, Pce</t>
  </si>
  <si>
    <t>MUFFIN CITRON F. FRAMBOISE 112Gr, Pce</t>
  </si>
  <si>
    <t>MUFFIN POMMES CARAMEL 112Gr, Pce</t>
  </si>
  <si>
    <t>MUFFIN VANILLE F CACAO-NOISET 112Gr, Pce</t>
  </si>
  <si>
    <t>SUCRE DECOR, Paquet de 2,5 Kg</t>
  </si>
  <si>
    <t>FOND SUCRE TARTELETTE 10CM - 40GR, Pce</t>
  </si>
  <si>
    <t>TARTELETTE CITRON MERINGUEE 130G,L'unité</t>
  </si>
  <si>
    <t>TARTELETTE POMME PATE CROISS. 115G, Pce</t>
  </si>
  <si>
    <t>CHAUSSONS POMMES 105 Gr, L'unité</t>
  </si>
  <si>
    <t>CHOUQUETTE 25G, L'unité</t>
  </si>
  <si>
    <t>MAXI PAIN CHOCOLAT 150G, PIECE (CRU BF)</t>
  </si>
  <si>
    <t>PAIN RAISINS 105G, L'UNITÉ (CRU BF)</t>
  </si>
  <si>
    <t>TORSADE CHOCOLAT LAIT 90G, PC (PAC)</t>
  </si>
  <si>
    <t>INVENTAIRE</t>
  </si>
  <si>
    <t>ACHAT1</t>
  </si>
  <si>
    <t>ACHAT2</t>
  </si>
  <si>
    <t>SI en €</t>
  </si>
  <si>
    <t>Stock en cours
QTE</t>
  </si>
  <si>
    <t>QTE
Utilisée</t>
  </si>
  <si>
    <t>Montant
 utilisé</t>
  </si>
  <si>
    <t>Stock en
cours
Qté</t>
  </si>
  <si>
    <t>Ecart
QTE</t>
  </si>
  <si>
    <t>Ecart
€</t>
  </si>
  <si>
    <t>Achat
QTE</t>
  </si>
  <si>
    <t>Achat
€</t>
  </si>
  <si>
    <t>f</t>
  </si>
  <si>
    <t>Invendus</t>
  </si>
  <si>
    <t>a</t>
  </si>
  <si>
    <t>Rang</t>
  </si>
  <si>
    <t>OIGNONS ROUGES (KG)</t>
  </si>
  <si>
    <t>BTE HEINEKEN 33CL, L'unité</t>
  </si>
  <si>
    <t>PEPITES CHOCOLAT, Paquet de 10 Kg</t>
  </si>
  <si>
    <t>ALLUMETTES JAMBON SEC AOSTE VPF, Bq 500G</t>
  </si>
  <si>
    <t>Étiquettes de lignes</t>
  </si>
  <si>
    <t>Somme de QTE</t>
  </si>
  <si>
    <t>Somme de Ecart</t>
  </si>
  <si>
    <t>Somme de Ecart
€</t>
  </si>
  <si>
    <t>STICK COURONNE NATURE 380G (PC)</t>
  </si>
  <si>
    <t>BAGUETTE CEREALES 280G (PC)</t>
  </si>
  <si>
    <t>YAOURT NAT LAIT ENT L LAITIERE 125G (PC)</t>
  </si>
  <si>
    <t>MELANGE FRISEE MACHE (KG)</t>
  </si>
  <si>
    <t>BAGUETTE CARACTERE 320G (PC)</t>
  </si>
  <si>
    <t>PAIN CACAO (B’BREAK) 70G (PC)</t>
  </si>
  <si>
    <t>PAIN CHORIZO (B’BREAK) 70G (PC)</t>
  </si>
  <si>
    <t>PAIN COMPLET BIO 330G (PC)</t>
  </si>
  <si>
    <t>PAIN GRAND POCHON 1.1KG (PC)</t>
  </si>
  <si>
    <t>PAIN MUESLI (B’BREAK) 70G (PC)</t>
  </si>
  <si>
    <t>PAIN OLIVES (B’BREAK) 70G (PC)</t>
  </si>
  <si>
    <t>SAUCE CAJUN (KG)</t>
  </si>
  <si>
    <t>CORNICHONS RONDELLES (KG)</t>
  </si>
  <si>
    <t>PREPA TARTINABLE THYM ROMARIN (KG)</t>
  </si>
  <si>
    <t>CHUNK CHOCO NOIR (KG)</t>
  </si>
  <si>
    <t>PREPARATION DE POIRES WILLIAMS (KG)</t>
  </si>
  <si>
    <t>COULIS FRUITS ROUGES SURG (KG)</t>
  </si>
  <si>
    <t>OIGNONS CARAMELISES (KG)</t>
  </si>
  <si>
    <t>RHUBARBE EN DES (KG)</t>
  </si>
  <si>
    <t>POIRE AU SIROP (KG PNE)</t>
  </si>
  <si>
    <t>BANANE (KG)</t>
  </si>
  <si>
    <t>BATAVIA COUPEE (KG)</t>
  </si>
  <si>
    <t>COURGETTES RAPES (KG)</t>
  </si>
  <si>
    <t>RADIS RONDELLES (KG)</t>
  </si>
  <si>
    <t>COURGETTES GRILLEES LAMELLES (KG)</t>
  </si>
  <si>
    <t>POMME TRANCHE (KG)</t>
  </si>
  <si>
    <t>CANTAL CHIFFONNADE (KG)</t>
  </si>
  <si>
    <t>EMMENTAL TRANCHE (KG)</t>
  </si>
  <si>
    <t>FROMAGE CHEVRE (AFFINE) 15Gr (PC)</t>
  </si>
  <si>
    <t>MOZZARELLA RAPEE (Frais) (KG)</t>
  </si>
  <si>
    <t>AMANDES EFFILEES (KG)</t>
  </si>
  <si>
    <t>NOIX DE COCO RAPEE (KG)</t>
  </si>
  <si>
    <t>SPECULOOS (Lotus) PATE A TART (KG)</t>
  </si>
  <si>
    <t>LAIT 1/2 ECREME (L)</t>
  </si>
  <si>
    <t>BAGUETTINE AU LIN BRUN 140G (KG)</t>
  </si>
  <si>
    <t>PAIN POCHON 450G (PC)</t>
  </si>
  <si>
    <t>FLAN COCO 27 CM (PC)</t>
  </si>
  <si>
    <t>SAUMON FUME TRANCHE (KG)</t>
  </si>
  <si>
    <t>TZATZIKI AUX AGRUMES (KG)</t>
  </si>
  <si>
    <t>JAMBON CUIT DD TR (KG)</t>
  </si>
  <si>
    <t>POITRINE DE LARD FUME IQF (KG)</t>
  </si>
  <si>
    <t>SAUCE TOMATES CORNI (Frais) (KG)</t>
  </si>
  <si>
    <t>TOBLERONE 100G (PC)</t>
  </si>
  <si>
    <t>BEIGNET LONG (MASCOTTE) CHOCO NOISET(PC)</t>
  </si>
  <si>
    <t>COOKIE PUK DOUBLE CHOCOLAT 70G (PC)</t>
  </si>
  <si>
    <t>GALET CHOCO PATE MUFFIN CHK N&amp;B 60G (PC)</t>
  </si>
  <si>
    <t>GALET NAT PATE MUFF CHK CHOC BL 60G (PC)</t>
  </si>
  <si>
    <t>BANDE FEUILLETEE SUCREE 40X12CM (PC)</t>
  </si>
  <si>
    <t>CARRE CREAM CHEESE 75G (PC)</t>
  </si>
  <si>
    <t>CORNICHONS RONDELLES, Poche 230G PNE</t>
  </si>
  <si>
    <t>BEURRE LEGER DOUX 40%, Barq 1KG</t>
  </si>
  <si>
    <t>PREPA TARTINABLE THYM ROMARIN, Sach 300G</t>
  </si>
  <si>
    <t>BTE PERRIER 33 cl, L'unité</t>
  </si>
  <si>
    <t>CHUNK CHOCO NOIR, Boite 2.5KG</t>
  </si>
  <si>
    <t>CHOCOLAT LACTE 4* MONBANA , Paquet 1 Kg</t>
  </si>
  <si>
    <t>STICK COURONNE NATURE 380G Sans Feve, Pc</t>
  </si>
  <si>
    <t>CREME LIQUIDE 35% GASTRO, Brique 1L</t>
  </si>
  <si>
    <t>YAOURT NAT LAIT ENT L LAITIERE 125G, Pce</t>
  </si>
  <si>
    <t>PREPARATION DE POIRES WILLIAMS, Pot 840G</t>
  </si>
  <si>
    <t>OIGNONS CARAMELISES OF, Poche 250 Gr</t>
  </si>
  <si>
    <t>RHUBARBE EN DES (Surg), Sachet 1 KG</t>
  </si>
  <si>
    <t>POIRE AU SIROP WILLIAMS OF, Bte 465G PNE</t>
  </si>
  <si>
    <t>BANANE CAT1, Vrac 2KG</t>
  </si>
  <si>
    <t>BATAVIA COUPEE, Sach 400G</t>
  </si>
  <si>
    <t>CONCOMBRE CAL 30-35 CAT1, PCE</t>
  </si>
  <si>
    <t>COURGETTES RAPEES, Sach 500G</t>
  </si>
  <si>
    <t>MELANGE FRISEE MACHE, Sach 500G</t>
  </si>
  <si>
    <t>OIGNONS ROUGES CAT1, Sac 1KG</t>
  </si>
  <si>
    <t>RADIS RONDELLES, Sach 1KG</t>
  </si>
  <si>
    <t>ROQUETTE, Sach 250G</t>
  </si>
  <si>
    <t>SALADE ICEBERG LANIERES, Sach 500G</t>
  </si>
  <si>
    <t>TOMATE CAL 47/57 CAT1, Vrac 6KG</t>
  </si>
  <si>
    <t>COURGETTES GRILLEES LAMELLES, Sach 1KG</t>
  </si>
  <si>
    <t>POMME TRANCHEE 1/8, Vrac 10KG</t>
  </si>
  <si>
    <t>CANTAL CHIFFONNADE, Sachet de 500 Gr</t>
  </si>
  <si>
    <t>EMMENTAL TRANCHE FR, Sach 480G (40x12G)</t>
  </si>
  <si>
    <t>FROMAGE CHEVRE (AFFINE) 15Gr, Le palet</t>
  </si>
  <si>
    <t>MOZZARELLA RAPEE (Frais), Barq 2.5 KG .E</t>
  </si>
  <si>
    <t>AMANDES EFFILEES, Paquet 1 KG</t>
  </si>
  <si>
    <t>NOIX DE COCO RAPEE, Sach 1KG</t>
  </si>
  <si>
    <t>NOIX DE PECAN, Sach 1 KG</t>
  </si>
  <si>
    <t>NAPPAGE NEUTRE, Seau de 7 KG</t>
  </si>
  <si>
    <t>SPECULOOS (Lotus) PATE A TART, Pot 720G</t>
  </si>
  <si>
    <t>BAGUETTE CARACTERE (LA DOREE) 320G, Pce</t>
  </si>
  <si>
    <t>BAGUETTE CEREALES 280G (MultiG), L'unité</t>
  </si>
  <si>
    <t>BAGUETTE CEREALES 280G, Pce</t>
  </si>
  <si>
    <t>BAGUETTE PARISIENNE (BLANCHE) 320G, Pce</t>
  </si>
  <si>
    <t>BAGUETTINE AU LIN BRUN 140G, L'unité</t>
  </si>
  <si>
    <t>PAIN CACAO (B’BREAK) 70G, Pce</t>
  </si>
  <si>
    <t>PAIN CHORIZO (B’BREAK) 70G, Pce</t>
  </si>
  <si>
    <t>PAIN COMPLET BIO 330G, Pce</t>
  </si>
  <si>
    <t>PAIN GRAND POCHON 1.1KG, Pce</t>
  </si>
  <si>
    <t>PAIN MUESLI (B’BREAK) 70G, Pce</t>
  </si>
  <si>
    <t>PAIN OLIVES (B’BREAK) 70G, Pce</t>
  </si>
  <si>
    <t>PAIN POCHON 450G, Pce</t>
  </si>
  <si>
    <t>FLAN COCO 27 CM, Pièce de 1.8KG</t>
  </si>
  <si>
    <t>SAUMON FUME, Barq 600Gr (2X300Gr)</t>
  </si>
  <si>
    <t>TZATZIKI AUX AGRUMES, Barq 1KG</t>
  </si>
  <si>
    <t>POITRINE DE LARD FUME IQF, Sach 1KG</t>
  </si>
  <si>
    <t>SAUCE CAJUN, Poche 500G</t>
  </si>
  <si>
    <t>SAUCE TOMATES CORNI (Frais), Poche 500G</t>
  </si>
  <si>
    <t>TOBLERONE 100G, L'unité</t>
  </si>
  <si>
    <t>BEIGNET LONG CHOCO NOISETTE 130G, Pce</t>
  </si>
  <si>
    <t>COOKIE PUCK DBLE CHOC (lait-Blc) 70G, PC</t>
  </si>
  <si>
    <t>GALET CHOCO PATE MUFFIN CHK N&amp;B 60G, Pce</t>
  </si>
  <si>
    <t>GALET NAT PATE MUFFIN CHK CHOC BL 60G,Pc</t>
  </si>
  <si>
    <t>BANDE FEUILLETEE SUCREE 40X12CM, L'unité</t>
  </si>
  <si>
    <t>CARRE CREAM CHEESE 75G (PAC)  L'unité</t>
  </si>
  <si>
    <t>CA</t>
  </si>
  <si>
    <t>INCLURE INVENAIRE INITIAL SUR REFERENCES INCONNUES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</si>
  <si>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</si>
  <si>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</si>
  <si>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</si>
  <si>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</si>
  <si>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</si>
  <si>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</si>
  <si>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</si>
  <si>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Toussaint</t>
  </si>
  <si>
    <t>Armistice</t>
  </si>
  <si>
    <t>Noël</t>
  </si>
  <si>
    <t>Pâques</t>
  </si>
  <si>
    <t>CA N-1</t>
  </si>
  <si>
    <t>Prèv</t>
  </si>
  <si>
    <t>%P N-1</t>
  </si>
  <si>
    <t>%P Prèv</t>
  </si>
  <si>
    <t>H plg</t>
  </si>
  <si>
    <t>Prod</t>
  </si>
  <si>
    <t>Masse salariale</t>
  </si>
  <si>
    <t>%MS</t>
  </si>
  <si>
    <t>T1
CA    /   T°</t>
  </si>
  <si>
    <t>T2
CA    /   T°</t>
  </si>
  <si>
    <t>T3
CA    /   T°</t>
  </si>
  <si>
    <t>T4
CA    /   T°</t>
  </si>
  <si>
    <t>Remise</t>
  </si>
  <si>
    <t>TM</t>
  </si>
  <si>
    <t>Nb Tickets</t>
  </si>
  <si>
    <t>TOTAL comparable</t>
  </si>
  <si>
    <t>MOZZARELLA FILAMENT (ou RAPE) FRAIS (KG)</t>
  </si>
  <si>
    <t>BUDGET 2018</t>
  </si>
  <si>
    <t>JOUR</t>
  </si>
  <si>
    <t>DATE</t>
  </si>
  <si>
    <t>CA HT</t>
  </si>
  <si>
    <t>CHAMPIGNON EMINCE,Sachet 500 Gr</t>
  </si>
  <si>
    <t>CROISSANT FOUR CACAO NOISET 90G,Pc (PAC)</t>
  </si>
  <si>
    <t>CROISSANT IRRESISTIBLE 65G, Pce (CRU BF)</t>
  </si>
  <si>
    <t>CROISSANT IRRESISTIBLE 70G, Pce (PAC BF)</t>
  </si>
  <si>
    <t>PAIN CHOC IRRESISTIBLE 70G, Pce (CRU BF)</t>
  </si>
  <si>
    <t>PAIN CHOC IRRESISTIBLE 70G, Pce (PAC BF)</t>
  </si>
  <si>
    <t>ANNEE:</t>
  </si>
  <si>
    <t>Soldes été</t>
  </si>
  <si>
    <t>Vacances noel</t>
  </si>
  <si>
    <t>Début</t>
  </si>
  <si>
    <t>Fin</t>
  </si>
  <si>
    <t>Vacances hiver</t>
  </si>
  <si>
    <t>Vacances Printemps</t>
  </si>
  <si>
    <t>Vacances été</t>
  </si>
  <si>
    <t>Vacances Toussain</t>
  </si>
  <si>
    <t>Vacances noel (2)</t>
  </si>
  <si>
    <t>Soldes Hiver</t>
  </si>
  <si>
    <t>Nb Heures</t>
  </si>
  <si>
    <t>Epiphanie</t>
  </si>
  <si>
    <t>La Chandeleur</t>
  </si>
  <si>
    <t>Saint Valentin</t>
  </si>
  <si>
    <t>Mardi Gras</t>
  </si>
  <si>
    <t>Fête des Grands Mères</t>
  </si>
  <si>
    <t>Saint Patrick</t>
  </si>
  <si>
    <t>Fête des Mères</t>
  </si>
  <si>
    <t>Fête des voisins</t>
  </si>
  <si>
    <t>Fête des Pères</t>
  </si>
  <si>
    <t>Fête de la Musique</t>
  </si>
  <si>
    <t>Fête de la Saint Jean</t>
  </si>
  <si>
    <t>Fête des Grands Pères</t>
  </si>
  <si>
    <t>Fête de la Saint-Nicolas</t>
  </si>
  <si>
    <r>
      <t xml:space="preserve">Evénements
</t>
    </r>
    <r>
      <rPr>
        <i/>
        <sz val="9"/>
        <color theme="1"/>
        <rFont val="Calibri"/>
        <family val="2"/>
        <scheme val="minor"/>
      </rPr>
      <t>(Ne pas écrire dans cette colonne)</t>
    </r>
  </si>
  <si>
    <r>
      <t>Evénement1</t>
    </r>
    <r>
      <rPr>
        <i/>
        <sz val="8"/>
        <color theme="1"/>
        <rFont val="Calibri"/>
        <family val="2"/>
        <scheme val="minor"/>
      </rPr>
      <t xml:space="preserve"> 
(Ne pas écrire dans cette colonne)</t>
    </r>
  </si>
  <si>
    <t>Commentaire</t>
  </si>
  <si>
    <t>VENTES</t>
  </si>
  <si>
    <t>Date importante</t>
  </si>
  <si>
    <t>Budget</t>
  </si>
  <si>
    <t>Historique</t>
  </si>
  <si>
    <t>Comptage caisse</t>
  </si>
  <si>
    <t>Quand j'arrive en bas des textbox, la scrollbar doit descendre pour rendre visible un textbox supplémentaire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</si>
</sst>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.0"/>
    <numFmt numFmtId="165" formatCode="0.0%"/>
    <numFmt numFmtId="166" formatCode="[$-F800]dddd\,\ mmmm\ dd\,\ yyyy"/>
    <numFmt numFmtId="167" formatCode="_-* #,##0.0\ &quot;€&quot;_-;\-* #,##0.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2"/>
      <color rgb="FF1A1A1A"/>
      <name val="Georgia"/>
      <family val="1"/>
    </font>
    <font>
      <u/>
      <sz val="11"/>
      <color theme="10"/>
      <name val="Calibri"/>
      <family val="2"/>
    </font>
    <font>
      <i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thick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1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5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3" fillId="2" borderId="2" xfId="1" applyFill="1" applyBorder="1" applyAlignment="1">
      <alignment vertical="top"/>
    </xf>
    <xf numFmtId="0" fontId="3" fillId="5" borderId="2" xfId="1" applyFill="1" applyBorder="1" applyAlignment="1">
      <alignment vertical="top" wrapText="1"/>
    </xf>
    <xf numFmtId="0" fontId="3" fillId="5" borderId="2" xfId="1" applyFill="1" applyBorder="1" applyAlignment="1">
      <alignment vertical="top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44" fontId="0" fillId="0" borderId="0" xfId="3" applyFont="1"/>
    <xf numFmtId="0" fontId="0" fillId="0" borderId="0" xfId="0" pivotButton="1" applyAlignment="1">
      <alignment horizontal="center"/>
    </xf>
    <xf numFmtId="0" fontId="2" fillId="0" borderId="2" xfId="0" applyFont="1" applyFill="1" applyBorder="1" applyAlignment="1">
      <alignment vertical="top" wrapText="1"/>
    </xf>
    <xf numFmtId="0" fontId="0" fillId="0" borderId="2" xfId="0" applyFill="1" applyBorder="1"/>
    <xf numFmtId="0" fontId="3" fillId="0" borderId="2" xfId="1" applyFill="1" applyBorder="1" applyAlignment="1">
      <alignment vertical="top"/>
    </xf>
    <xf numFmtId="0" fontId="2" fillId="0" borderId="0" xfId="0" applyFont="1" applyFill="1" applyBorder="1" applyAlignment="1">
      <alignment vertical="top" wrapText="1"/>
    </xf>
    <xf numFmtId="0" fontId="0" fillId="2" borderId="0" xfId="0" applyFill="1"/>
    <xf numFmtId="0" fontId="0" fillId="2" borderId="2" xfId="0" applyFill="1" applyBorder="1"/>
    <xf numFmtId="0" fontId="0" fillId="2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2" fillId="0" borderId="3" xfId="0" applyFont="1" applyFill="1" applyBorder="1" applyAlignment="1">
      <alignment vertical="top" wrapText="1"/>
    </xf>
    <xf numFmtId="0" fontId="5" fillId="2" borderId="2" xfId="0" applyFont="1" applyFill="1" applyBorder="1"/>
    <xf numFmtId="44" fontId="1" fillId="6" borderId="2" xfId="3" applyFont="1" applyFill="1" applyBorder="1"/>
    <xf numFmtId="0" fontId="0" fillId="0" borderId="2" xfId="0" applyBorder="1" applyAlignment="1">
      <alignment wrapText="1"/>
    </xf>
    <xf numFmtId="0" fontId="0" fillId="4" borderId="2" xfId="0" applyFill="1" applyBorder="1"/>
    <xf numFmtId="0" fontId="3" fillId="3" borderId="2" xfId="1" applyFill="1" applyBorder="1" applyAlignment="1">
      <alignment vertical="top" wrapText="1"/>
    </xf>
    <xf numFmtId="0" fontId="1" fillId="0" borderId="2" xfId="0" applyFont="1" applyBorder="1"/>
    <xf numFmtId="1" fontId="0" fillId="2" borderId="2" xfId="0" applyNumberFormat="1" applyFill="1" applyBorder="1"/>
    <xf numFmtId="1" fontId="0" fillId="0" borderId="2" xfId="0" applyNumberFormat="1" applyFill="1" applyBorder="1"/>
    <xf numFmtId="1" fontId="0" fillId="0" borderId="0" xfId="0" applyNumberFormat="1" applyFill="1"/>
    <xf numFmtId="2" fontId="0" fillId="2" borderId="2" xfId="0" applyNumberFormat="1" applyFill="1" applyBorder="1"/>
    <xf numFmtId="2" fontId="0" fillId="0" borderId="2" xfId="0" applyNumberFormat="1" applyFill="1" applyBorder="1"/>
    <xf numFmtId="2" fontId="0" fillId="0" borderId="0" xfId="0" applyNumberFormat="1" applyFill="1"/>
    <xf numFmtId="0" fontId="0" fillId="0" borderId="0" xfId="0" applyFill="1" applyAlignment="1">
      <alignment vertical="top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4" fontId="0" fillId="0" borderId="2" xfId="0" applyNumberFormat="1" applyBorder="1"/>
    <xf numFmtId="1" fontId="6" fillId="0" borderId="2" xfId="0" applyNumberFormat="1" applyFont="1" applyFill="1" applyBorder="1"/>
    <xf numFmtId="10" fontId="4" fillId="0" borderId="2" xfId="4" applyNumberFormat="1" applyFont="1" applyBorder="1"/>
    <xf numFmtId="10" fontId="4" fillId="0" borderId="3" xfId="4" applyNumberFormat="1" applyFont="1" applyBorder="1"/>
    <xf numFmtId="0" fontId="6" fillId="0" borderId="11" xfId="0" applyFont="1" applyFill="1" applyBorder="1"/>
    <xf numFmtId="164" fontId="0" fillId="0" borderId="2" xfId="0" applyNumberFormat="1" applyBorder="1" applyAlignment="1">
      <alignment horizontal="center"/>
    </xf>
    <xf numFmtId="165" fontId="4" fillId="0" borderId="12" xfId="4" applyNumberFormat="1" applyFont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10" fontId="4" fillId="0" borderId="12" xfId="4" applyNumberFormat="1" applyFont="1" applyBorder="1" applyAlignment="1">
      <alignment horizontal="center" vertical="center"/>
    </xf>
    <xf numFmtId="165" fontId="4" fillId="0" borderId="11" xfId="4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0" fontId="1" fillId="0" borderId="2" xfId="4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0" fontId="1" fillId="0" borderId="3" xfId="4" applyNumberFormat="1" applyFont="1" applyBorder="1" applyAlignment="1">
      <alignment horizontal="center"/>
    </xf>
    <xf numFmtId="1" fontId="1" fillId="8" borderId="16" xfId="0" applyNumberFormat="1" applyFont="1" applyFill="1" applyBorder="1" applyAlignment="1">
      <alignment horizontal="center"/>
    </xf>
    <xf numFmtId="1" fontId="1" fillId="8" borderId="17" xfId="0" applyNumberFormat="1" applyFont="1" applyFill="1" applyBorder="1" applyAlignment="1">
      <alignment horizontal="center"/>
    </xf>
    <xf numFmtId="1" fontId="1" fillId="9" borderId="18" xfId="0" applyNumberFormat="1" applyFont="1" applyFill="1" applyBorder="1" applyAlignment="1">
      <alignment horizontal="center"/>
    </xf>
    <xf numFmtId="1" fontId="1" fillId="9" borderId="17" xfId="0" applyNumberFormat="1" applyFont="1" applyFill="1" applyBorder="1" applyAlignment="1">
      <alignment horizontal="center"/>
    </xf>
    <xf numFmtId="1" fontId="1" fillId="10" borderId="18" xfId="0" applyNumberFormat="1" applyFont="1" applyFill="1" applyBorder="1" applyAlignment="1">
      <alignment horizontal="center"/>
    </xf>
    <xf numFmtId="1" fontId="1" fillId="10" borderId="17" xfId="0" applyNumberFormat="1" applyFont="1" applyFill="1" applyBorder="1" applyAlignment="1">
      <alignment horizontal="center"/>
    </xf>
    <xf numFmtId="1" fontId="1" fillId="11" borderId="19" xfId="0" applyNumberFormat="1" applyFont="1" applyFill="1" applyBorder="1" applyAlignment="1">
      <alignment horizontal="center"/>
    </xf>
    <xf numFmtId="1" fontId="1" fillId="11" borderId="17" xfId="0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 vertical="center"/>
    </xf>
    <xf numFmtId="10" fontId="8" fillId="0" borderId="19" xfId="4" applyNumberFormat="1" applyFont="1" applyFill="1" applyBorder="1" applyAlignment="1">
      <alignment horizontal="center" vertical="center"/>
    </xf>
    <xf numFmtId="0" fontId="0" fillId="0" borderId="22" xfId="0" applyBorder="1"/>
    <xf numFmtId="165" fontId="8" fillId="8" borderId="23" xfId="4" applyNumberFormat="1" applyFont="1" applyFill="1" applyBorder="1" applyAlignment="1">
      <alignment horizontal="center"/>
    </xf>
    <xf numFmtId="167" fontId="8" fillId="8" borderId="24" xfId="3" applyNumberFormat="1" applyFont="1" applyFill="1" applyBorder="1" applyAlignment="1">
      <alignment horizontal="center"/>
    </xf>
    <xf numFmtId="165" fontId="8" fillId="9" borderId="25" xfId="4" applyNumberFormat="1" applyFont="1" applyFill="1" applyBorder="1" applyAlignment="1">
      <alignment horizontal="center"/>
    </xf>
    <xf numFmtId="167" fontId="8" fillId="9" borderId="24" xfId="3" applyNumberFormat="1" applyFont="1" applyFill="1" applyBorder="1" applyAlignment="1">
      <alignment horizontal="center"/>
    </xf>
    <xf numFmtId="165" fontId="8" fillId="10" borderId="25" xfId="4" applyNumberFormat="1" applyFont="1" applyFill="1" applyBorder="1" applyAlignment="1">
      <alignment horizontal="center"/>
    </xf>
    <xf numFmtId="167" fontId="8" fillId="10" borderId="24" xfId="3" applyNumberFormat="1" applyFont="1" applyFill="1" applyBorder="1" applyAlignment="1">
      <alignment horizontal="center"/>
    </xf>
    <xf numFmtId="165" fontId="8" fillId="11" borderId="26" xfId="4" applyNumberFormat="1" applyFont="1" applyFill="1" applyBorder="1" applyAlignment="1">
      <alignment horizontal="center"/>
    </xf>
    <xf numFmtId="167" fontId="8" fillId="11" borderId="24" xfId="3" applyNumberFormat="1" applyFont="1" applyFill="1" applyBorder="1" applyAlignment="1">
      <alignment horizontal="center"/>
    </xf>
    <xf numFmtId="0" fontId="0" fillId="0" borderId="29" xfId="0" applyBorder="1"/>
    <xf numFmtId="14" fontId="0" fillId="0" borderId="0" xfId="0" applyNumberFormat="1"/>
    <xf numFmtId="0" fontId="1" fillId="0" borderId="22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0" fillId="0" borderId="30" xfId="0" applyBorder="1"/>
    <xf numFmtId="0" fontId="10" fillId="0" borderId="31" xfId="0" applyFont="1" applyBorder="1" applyAlignment="1"/>
    <xf numFmtId="0" fontId="0" fillId="0" borderId="0" xfId="0" applyFill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32" xfId="0" applyBorder="1"/>
    <xf numFmtId="14" fontId="0" fillId="0" borderId="32" xfId="0" applyNumberFormat="1" applyBorder="1"/>
    <xf numFmtId="3" fontId="9" fillId="12" borderId="38" xfId="0" applyNumberFormat="1" applyFont="1" applyFill="1" applyBorder="1" applyAlignment="1">
      <alignment horizontal="center" vertical="center"/>
    </xf>
    <xf numFmtId="3" fontId="9" fillId="12" borderId="30" xfId="0" applyNumberFormat="1" applyFont="1" applyFill="1" applyBorder="1" applyAlignment="1">
      <alignment horizontal="center" vertical="center"/>
    </xf>
    <xf numFmtId="49" fontId="9" fillId="12" borderId="39" xfId="0" applyNumberFormat="1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/>
    </xf>
    <xf numFmtId="0" fontId="0" fillId="7" borderId="34" xfId="0" applyNumberFormat="1" applyFill="1" applyBorder="1" applyAlignment="1">
      <alignment horizontal="center"/>
    </xf>
    <xf numFmtId="0" fontId="0" fillId="0" borderId="42" xfId="0" applyBorder="1"/>
    <xf numFmtId="166" fontId="0" fillId="0" borderId="43" xfId="0" applyNumberFormat="1" applyBorder="1"/>
    <xf numFmtId="0" fontId="0" fillId="0" borderId="44" xfId="0" applyBorder="1"/>
    <xf numFmtId="166" fontId="0" fillId="0" borderId="45" xfId="0" applyNumberFormat="1" applyBorder="1"/>
    <xf numFmtId="0" fontId="13" fillId="6" borderId="41" xfId="0" applyFont="1" applyFill="1" applyBorder="1" applyAlignment="1">
      <alignment horizontal="center"/>
    </xf>
    <xf numFmtId="0" fontId="13" fillId="0" borderId="40" xfId="0" applyFont="1" applyBorder="1"/>
    <xf numFmtId="0" fontId="0" fillId="0" borderId="46" xfId="0" applyBorder="1"/>
    <xf numFmtId="0" fontId="0" fillId="0" borderId="48" xfId="0" applyBorder="1"/>
    <xf numFmtId="0" fontId="0" fillId="0" borderId="50" xfId="0" applyBorder="1"/>
    <xf numFmtId="14" fontId="0" fillId="0" borderId="51" xfId="0" applyNumberFormat="1" applyBorder="1"/>
    <xf numFmtId="0" fontId="1" fillId="7" borderId="34" xfId="0" applyFont="1" applyFill="1" applyBorder="1" applyAlignment="1">
      <alignment horizontal="center"/>
    </xf>
    <xf numFmtId="49" fontId="14" fillId="12" borderId="38" xfId="0" applyNumberFormat="1" applyFont="1" applyFill="1" applyBorder="1" applyAlignment="1">
      <alignment horizontal="center" vertical="center" wrapText="1"/>
    </xf>
    <xf numFmtId="49" fontId="14" fillId="12" borderId="30" xfId="0" applyNumberFormat="1" applyFont="1" applyFill="1" applyBorder="1" applyAlignment="1">
      <alignment horizontal="center" vertical="center" wrapText="1"/>
    </xf>
    <xf numFmtId="49" fontId="14" fillId="12" borderId="39" xfId="0" applyNumberFormat="1" applyFont="1" applyFill="1" applyBorder="1" applyAlignment="1">
      <alignment horizontal="center" vertical="center" wrapText="1"/>
    </xf>
    <xf numFmtId="0" fontId="0" fillId="0" borderId="52" xfId="0" applyBorder="1"/>
    <xf numFmtId="0" fontId="16" fillId="0" borderId="48" xfId="6" applyFill="1" applyBorder="1" applyAlignment="1" applyProtection="1">
      <alignment horizontal="left"/>
    </xf>
    <xf numFmtId="14" fontId="0" fillId="0" borderId="47" xfId="0" applyNumberFormat="1" applyBorder="1"/>
    <xf numFmtId="14" fontId="0" fillId="0" borderId="49" xfId="0" applyNumberFormat="1" applyBorder="1"/>
    <xf numFmtId="0" fontId="15" fillId="0" borderId="53" xfId="0" applyFont="1" applyFill="1" applyBorder="1" applyAlignment="1">
      <alignment horizontal="left"/>
    </xf>
    <xf numFmtId="0" fontId="15" fillId="0" borderId="54" xfId="0" applyFont="1" applyFill="1" applyBorder="1" applyAlignment="1">
      <alignment horizontal="left"/>
    </xf>
    <xf numFmtId="16" fontId="0" fillId="0" borderId="54" xfId="0" applyNumberFormat="1" applyBorder="1"/>
    <xf numFmtId="14" fontId="0" fillId="0" borderId="54" xfId="0" applyNumberFormat="1" applyBorder="1"/>
    <xf numFmtId="16" fontId="0" fillId="0" borderId="55" xfId="0" applyNumberFormat="1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1" fillId="0" borderId="20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vertical="center"/>
    </xf>
    <xf numFmtId="0" fontId="18" fillId="6" borderId="0" xfId="0" applyFont="1" applyFill="1" applyAlignment="1">
      <alignment horizontal="center"/>
    </xf>
    <xf numFmtId="0" fontId="10" fillId="12" borderId="35" xfId="0" applyFont="1" applyFill="1" applyBorder="1" applyAlignment="1">
      <alignment horizontal="center"/>
    </xf>
    <xf numFmtId="0" fontId="10" fillId="12" borderId="36" xfId="0" applyFont="1" applyFill="1" applyBorder="1" applyAlignment="1">
      <alignment horizontal="center"/>
    </xf>
    <xf numFmtId="0" fontId="10" fillId="12" borderId="37" xfId="0" applyFont="1" applyFill="1" applyBorder="1" applyAlignment="1">
      <alignment horizontal="center"/>
    </xf>
    <xf numFmtId="0" fontId="10" fillId="0" borderId="56" xfId="0" applyFont="1" applyBorder="1" applyAlignment="1">
      <alignment horizontal="center" vertical="center" wrapText="1"/>
    </xf>
    <xf numFmtId="0" fontId="10" fillId="0" borderId="56" xfId="0" applyFont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 wrapText="1"/>
    </xf>
    <xf numFmtId="0" fontId="8" fillId="11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0" fontId="1" fillId="0" borderId="20" xfId="4" applyNumberFormat="1" applyFont="1" applyFill="1" applyBorder="1" applyAlignment="1">
      <alignment horizontal="center" vertical="center"/>
    </xf>
    <xf numFmtId="10" fontId="1" fillId="0" borderId="27" xfId="4" applyNumberFormat="1" applyFont="1" applyFill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</cellXfs>
  <cellStyles count="7">
    <cellStyle name="Lien hypertexte" xfId="6" builtinId="8"/>
    <cellStyle name="Monétaire" xfId="3" builtinId="4"/>
    <cellStyle name="Normal" xfId="0" builtinId="0"/>
    <cellStyle name="Normal 10" xfId="2"/>
    <cellStyle name="Normal 2" xfId="5"/>
    <cellStyle name="Normal 3" xfId="1"/>
    <cellStyle name="Pourcentage" xfId="4" builtinId="5"/>
  </cellStyles>
  <dxfs count="1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E6CD8E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0066"/>
      <color rgb="FFFF0000"/>
      <color rgb="FFE6CD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166688</xdr:colOff>
      <xdr:row>0</xdr:row>
      <xdr:rowOff>119062</xdr:rowOff>
    </xdr:from>
    <xdr:to>
      <xdr:col>20</xdr:col>
      <xdr:colOff>511969</xdr:colOff>
      <xdr:row>2</xdr:row>
      <xdr:rowOff>35719</xdr:rowOff>
    </xdr:to>
    <xdr:sp macro="[0]!comparatif_SI_SF" textlink="">
      <xdr:nvSpPr>
        <xdr:cNvPr id="2" name="Rectangle 1"/>
        <xdr:cNvSpPr/>
      </xdr:nvSpPr>
      <xdr:spPr>
        <a:xfrm>
          <a:off x="13180219" y="119062"/>
          <a:ext cx="1107281" cy="29765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Comparaison SI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57150</xdr:rowOff>
    </xdr:from>
    <xdr:to>
      <xdr:col>2</xdr:col>
      <xdr:colOff>590550</xdr:colOff>
      <xdr:row>0</xdr:row>
      <xdr:rowOff>304800</xdr:rowOff>
    </xdr:to>
    <xdr:sp macro="[0]!razCA" textlink="">
      <xdr:nvSpPr>
        <xdr:cNvPr id="2" name="Rectangle 1"/>
        <xdr:cNvSpPr/>
      </xdr:nvSpPr>
      <xdr:spPr>
        <a:xfrm>
          <a:off x="247650" y="57150"/>
          <a:ext cx="1238250" cy="2476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RAZ + Archive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</xdr:colOff>
      <xdr:row>4</xdr:row>
      <xdr:rowOff>0</xdr:rowOff>
    </xdr:from>
    <xdr:to>
      <xdr:col>6</xdr:col>
      <xdr:colOff>76201</xdr:colOff>
      <xdr:row>26</xdr:row>
      <xdr:rowOff>30059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1" y="762000"/>
          <a:ext cx="3124200" cy="42210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2</xdr:col>
      <xdr:colOff>466725</xdr:colOff>
      <xdr:row>20</xdr:row>
      <xdr:rowOff>28575</xdr:rowOff>
    </xdr:from>
    <xdr:to>
      <xdr:col>3</xdr:col>
      <xdr:colOff>466725</xdr:colOff>
      <xdr:row>21</xdr:row>
      <xdr:rowOff>114300</xdr:rowOff>
    </xdr:to>
    <xdr:sp macro="" textlink="">
      <xdr:nvSpPr>
        <xdr:cNvPr id="3" name="Ellipse 2"/>
        <xdr:cNvSpPr/>
      </xdr:nvSpPr>
      <xdr:spPr>
        <a:xfrm>
          <a:off x="1990725" y="3838575"/>
          <a:ext cx="762000" cy="2762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466725</xdr:colOff>
      <xdr:row>9</xdr:row>
      <xdr:rowOff>104775</xdr:rowOff>
    </xdr:from>
    <xdr:to>
      <xdr:col>4</xdr:col>
      <xdr:colOff>276225</xdr:colOff>
      <xdr:row>20</xdr:row>
      <xdr:rowOff>166688</xdr:rowOff>
    </xdr:to>
    <xdr:cxnSp macro="">
      <xdr:nvCxnSpPr>
        <xdr:cNvPr id="5" name="Connecteur droit avec flèche 4"/>
        <xdr:cNvCxnSpPr>
          <a:stCxn id="3" idx="6"/>
        </xdr:cNvCxnSpPr>
      </xdr:nvCxnSpPr>
      <xdr:spPr>
        <a:xfrm flipV="1">
          <a:off x="2752725" y="1819275"/>
          <a:ext cx="571500" cy="21574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9</xdr:row>
      <xdr:rowOff>0</xdr:rowOff>
    </xdr:from>
    <xdr:to>
      <xdr:col>4</xdr:col>
      <xdr:colOff>409575</xdr:colOff>
      <xdr:row>11</xdr:row>
      <xdr:rowOff>76200</xdr:rowOff>
    </xdr:to>
    <xdr:cxnSp macro="">
      <xdr:nvCxnSpPr>
        <xdr:cNvPr id="7" name="Connecteur droit avec flèche 6"/>
        <xdr:cNvCxnSpPr/>
      </xdr:nvCxnSpPr>
      <xdr:spPr>
        <a:xfrm>
          <a:off x="3429000" y="1714500"/>
          <a:ext cx="2857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P.FR.NANTES.CC BEAULIEU NEAU" refreshedDate="43040.589525578704" createdVersion="5" refreshedVersion="5" minRefreshableVersion="3" recordCount="325">
  <cacheSource type="worksheet">
    <worksheetSource ref="D3:S244" sheet="bdd"/>
  </cacheSource>
  <cacheFields count="16">
    <cacheField name="INVENTAIRE" numFmtId="0">
      <sharedItems count="331">
        <s v="ABRICOTS (KG)"/>
        <s v="ABRICOTS SIROP (KG PNE)"/>
        <s v="AGITATEURS BOIS (1PCE=1 Boite de 1000u.)"/>
        <s v="AIL HACHE (KG)"/>
        <s v="ALLUMETTES DE CHORIZO (KG)"/>
        <s v="ALLUMETTES JAMBON SEC AOSTE (KG)"/>
        <s v="ANANAS EXTRA SWEET (PC)"/>
        <s v="ANETH (PC)"/>
        <s v="APPAREIL PANNA COTTA (KG PNE)"/>
        <s v="ASSIETTE NOIRE SALADE (WAVY) 750 ML"/>
        <s v="BACON CRISPY (KG)"/>
        <s v="BAGUETTE BLANCHE 280Gr (PC)"/>
        <s v="BAGUETTE BLANCHE 290 Gr (PC)"/>
        <s v="BAGUETTE PERENE AU SESAME 330G (PC)"/>
        <s v="BAGUETTE RUSTIQUE 280G (Parisienne) (PC)"/>
        <s v="BAGUETTINE SESAME 140 Gr (PC)"/>
        <s v="BANDE TARTE AUX POMMES 8 Parts (PC)"/>
        <s v="BASILIC Surg (KG)"/>
        <s v="BATAVIA COUPEE (KG)"/>
        <s v="BEIGNET NATURE (MASCOTTE) (PC)"/>
        <s v="BEURRE BARATTE DOUX, (KG)"/>
        <s v="BEURRE LEGER TARTIMALIN DOUX 40%, (KG)"/>
        <s v="BLOC DESODO WC (Sachet de 3)"/>
        <s v="BOBINE OUATE (Essuie Mains)"/>
        <s v="BOITE ENFANT (à colorier)"/>
        <s v="BOITE PATIS.  15X15X4 NEUTRE"/>
        <s v="BOITE PATIS.  20X5 NEUTRE"/>
        <s v="BOITE PATIS. 10X10X4 NEUTRE"/>
        <s v="BOITE PATISSIERE 29X29X5"/>
        <s v="BOITE PIZZA 26X26X4"/>
        <s v="BOITE POUR PLATEAU TRAIT 19X28"/>
        <s v="BOITE POUR PLATEAU TRAIT 28X42"/>
        <s v="BOULE FROMENT 480G (PC)"/>
        <s v="BRIOCHETTE 55 Gr (PC)"/>
        <s v="BRISURES DE NOUGAT MONTELIMAR (KG)"/>
        <s v="BTE HEINEKEN 33 cl (PC)"/>
        <s v="BTE ICE TEA PECHE 33 cl (PC)"/>
        <s v="BTE LIPTON ICE TEA GREEN AGRUME 33CL (PC"/>
        <s v="BTE OASIS TROPICAL 33 cl (PC)"/>
        <s v="BTE ORANGINA 33 cl (PC)"/>
        <s v="BTE PEPSI COLA 33 cl (PC)"/>
        <s v="BTE PEPSI LIGHT 33 cl (PC)"/>
        <s v="BTE PEPSI MAX 33 cl (PC)"/>
        <s v="BTE PERRIER 33 cl (PC)"/>
        <s v="BTE PULCO CITRONNADE 33 cl (PC)"/>
        <s v="BTE SCHWEPPES AGRUM ZERO 33 cl (PC)"/>
        <s v="BTE SEVEN-UP 33 cl (PC)"/>
        <s v="BTE SEVEN-UP MOJITO 33CL (PC)"/>
        <s v="BURGER DE POULET PANE 75G (PC)"/>
        <s v="CACAO PUR (KG)"/>
        <s v="CAFE GRAIN BLEND SAN FRANCICO (KG)"/>
        <s v="CAISSETTE CUIS TULIPE NOIR 175x175x50"/>
        <s v="CAISSETTE OUVERTE PATISSIERE 16X12X5"/>
        <s v="CAISSETTE TULIPCUP IMP VIOLETTE"/>
        <s v="CANELE (Surg) (PC)"/>
        <s v="CARAMEL LIQUIDE (Topping) (L)"/>
        <s v="CARRE EQUILIBRE 440 Gr (PC)"/>
        <s v="CARRE RAINE 17X17 Sans Impression"/>
        <s v="CASSON (SUCRE GRAIN) (KG)"/>
        <s v="CASSONNADE ANTILLAISE (KG)"/>
        <s v="CERISE (KG)"/>
        <s v="CHAMPIGNON EMINCE (KG)"/>
        <s v="CHAUSSONS POMMES 105 Gr (PC)"/>
        <s v="CHEVRE RONDELLES (KG)"/>
        <s v="CHIPS LAYS A L'ANCIENNE 45G (PC)"/>
        <s v="CHIPS LAYS BARBECUE 45G (PC)"/>
        <s v="CHOCOLAT DECOR BD 1.6 G (PC)"/>
        <s v="CHOCOLAT LACTE 4* MONBANA (KG)"/>
        <s v="CHOCOLAT LAIT MILKA (KG)"/>
        <s v="CHOUQUETTE 25 Gr (PC)"/>
        <s v="CHUNK CHOCO BLANC (KG)"/>
        <s v="CHUNK CHOCO LAIT (KG)"/>
        <s v="CIABATTA  TRADITIONNAL 140G (PC)"/>
        <s v="CIBOULETTE (PC)"/>
        <s v="CIBOULETTE COUPEE (KG)"/>
        <s v="CIBOULETTE Surg (KG)"/>
        <s v="CIDRE DOUX BOLEE BRETONNE VP 75CL (PC)"/>
        <s v="CLEAR DRY CLASSIC, Bidon de 5 L"/>
        <s v="COMPOTE POMMES ANDROS 90G (PC)"/>
        <s v="COMPOTEE POMME POIRE RHUBARBE (KG)"/>
        <s v="CONCOMBRE (PC)"/>
        <s v="CONFITURE ABRICOT 20-25Gr (PC)"/>
        <s v="CONFITURE FRAISE 20-25Gr (PC)"/>
        <s v="COOKIE CACAO PEP. CHOCO N. 50Gr (PC)"/>
        <s v="COOKIE PUK NATURE PEPITES CHOCO 70G (PC)"/>
        <s v="CORNICHONS 40/59 ENTIER (KG PNE)"/>
        <s v="COULIS DE CARAMEL (KG)"/>
        <s v="COULIS DE FRAMBOISES (KG)"/>
        <s v="COULIS DE FRUITS ROUGES (KG)"/>
        <s v="COUPELLE LAIT UHT 10 Gr (PC)"/>
        <s v="COURONNE BELLA ARGENT (1PCE=100u)"/>
        <s v="COUTEAU"/>
        <s v="COUV / ASSIETTE NOIRE SALADE 750 ml"/>
        <s v="COUV DOME /GOB CHAUD 10 CL (4 OZ) NEUTRE"/>
        <s v="COUV. PLAT POT A DESSERT 8oz/9oz/10oz"/>
        <s v="COUVERCLE DOME GOBELET 20-30 cl (8-12oz)"/>
        <s v="COUVERCLE POTS TUSIPACK DM 8 ou 12"/>
        <s v="CREME AMANDE (KG)"/>
        <s v="CREME DE MARRONS (KG)"/>
        <s v="CREME FOUETTEE UHT (KG)"/>
        <s v="CREME FRAICHE EPAISSE 30% (L)"/>
        <s v="CREME LIQUIDE 35% (L)"/>
        <s v="CREME PATISSIERE (KG)"/>
        <s v="CREPES de FROMENT SUCREES 70G (PC)"/>
        <s v="CROISSANT ECLAT DU TER 70G (PC)"/>
        <s v="CROISSANT ECLAT DU TERROIR 80G (PC)"/>
        <s v="CROISSANT FOUR CACAO NOISET 90G (PC)"/>
        <s v="CRUMBLE FRUITS ROUGES (KG)"/>
        <s v="CRUMBLE POMME CANNELLE (KG)"/>
        <s v="CUILLERE CAFE"/>
        <s v="CUILLERE ENTREMET"/>
        <s v="DECAFEINE CAFE MOULU (KG)"/>
        <s v="DEJEUNETTE  FARINEE 140G (PC)"/>
        <s v="DEJEUNETTE DUCHESSE PAVOT 140G (PC)"/>
        <s v="DEJEUNETTE PAVOT  (PC)"/>
        <s v="DEMI BAGUETTE VIEN PREC 130 Gr (PC)"/>
        <s v="DIP IT PLUS, Flacon de 2,4 KG"/>
        <s v="DISTRIMOUSSE (1PCE=500u)"/>
        <s v="DONUT CHOCO (PC)"/>
        <s v="DONUT SUCRE (PC)"/>
        <s v="DRAGIBUS MINI SACHET 40G (PC)"/>
        <s v="ECLAIR AU CAFE (PC)"/>
        <s v="ECLAIR CHOCOLAT (PC)"/>
        <s v="ECLAT CARAMEL (KG)"/>
        <s v="EMINCE POULET ROTI HALAL Sv KEBAB (KG)"/>
        <s v="EMMENTAL EN CHIFFONNADE (KG)"/>
        <s v="EPICARE 5C, cartouche 1,25 L"/>
        <s v="EPICARE DES, Flacon de 0,5 L"/>
        <s v="EPINARD JEUNE POUSSE (KG)"/>
        <s v="ETIQUETTES FDP PR TARTELETTE (1PC=1000u)"/>
        <s v="EXPRESSO POD DECAFEINE (PC)"/>
        <s v="FARINE BIO PIERRETTE T65 (KG)"/>
        <s v="FARINE MENAGERE T 55 (KG)"/>
        <s v="FARINE PIERRETTE T65 CRC (KG)"/>
        <s v="FDP GOBELET CHAUD 25CL (12 OZ)"/>
        <s v="FDP GOBELETS CHAUD 10 CL (4Oz)"/>
        <s v="FDP SAC BAGUETTE 10+5x40 KRFT BRUN"/>
        <s v="FDP SAC SOS 18X11X34 KRAFT BRUN"/>
        <s v="FDP SAC VIENN PETIT 14+7x21 KRFT BRUN"/>
        <s v="FETA IQF (KG)"/>
        <s v="FLAN NATURE 27 CM (PC)"/>
        <s v="FLOR FINA (GRS) 80-20 % (KG)"/>
        <s v="FOND SUCRE Diam 10  (PC)"/>
        <s v="FOURCHETTE"/>
        <s v="FRAISE (KG)"/>
        <s v="FRAMBOISES (Surg) (KG)"/>
        <s v="FROMAGE A RACLETTE (KG)"/>
        <s v="FROMAGE BLANC 0% (KG)"/>
        <s v="FROMAGE BLEU IQF (KG)"/>
        <s v="FROMAGE ITALIEN COPEAUX (KG)"/>
        <s v="GALETTE CACAO NOISETT (Nutella) D22 (PC)"/>
        <s v="GALETTE CHOCOLAT DIAM 22 (PC)"/>
        <s v="GALETTE CREME AMANDE DIAM 22 (PC)"/>
        <s v="GALETTES DE BLE NOIR 90G (PC)"/>
        <s v="GOBELET CRISTAL 20/25 CL (Backeurop)"/>
        <s v="GOBELET ESPRESSO NOIR 20CL (8oz)"/>
        <s v="GRAINE DE SESAME (KG)"/>
        <s v="GRAINES PAVOT BLEU BE (KG)"/>
        <s v="GRAISSE MOULE ET PLAQUE (L)"/>
        <s v="GRANITA TROPICAL BLEU (Poudre) (KG)"/>
        <s v="HUILE OLIVE EXTRA VIERGE (L)"/>
        <s v="HUILE PIMENTE (PC)"/>
        <s v="INFUSION VERVEINE (PC)"/>
        <s v="INTO MAXX, Bidon de 5 L"/>
        <s v="JAMBON CUIT DD TR (KG)"/>
        <s v="JAVEL PASTILLES (Boite 150 pastilles)"/>
        <s v="JUS DE POMME BIO TROPICANA 20cl (PC)"/>
        <s v="KINDER SURPRISE (PCE)"/>
        <s v="KITCHEN PRO DES 2L"/>
        <s v="KITCHEN PRO DUO 2L"/>
        <s v="KIWI 39/36 (PC)"/>
        <s v="LAIT 1/2 ECREME UHT (L)"/>
        <s v="LEVURE INSTANTANNEE (KG)"/>
        <s v="LEVURE SECHE INSTANT ROUGE (KG)"/>
        <s v="M&amp;M'S PEANUT (KG)"/>
        <s v="MACARON CHOCOLAT DIAM75 55 Gr (PC)"/>
        <s v="MACARON CITRON DIAM75 55 Gr (PC)"/>
        <s v="MACARON FRAMBOISE DIAM75 55 Gr (PC)"/>
        <s v="MACARON PISTACHE DIAM75 55 Gr (PC)"/>
        <s v="MARINADE MEDITERRANEE (KG)"/>
        <s v="MAXI PAIN CHOCOLAT (PC)"/>
        <s v="MAYONNAISE ALLEGEE (KG)"/>
        <s v="MELANGE FRUITS ROUGES (KG)"/>
        <s v="MELANGE GRAINES BIO (KG)"/>
        <s v="MELON (PC)"/>
        <s v="MICROPAIN BEURRE DOUX 15G (PC)"/>
        <s v="MIEL DE FLEUR LIQUIDE (KG)"/>
        <s v="MIGNONNETTE VINAIGR OLIVE&amp;BALSA 18G (PC)"/>
        <s v="MIMOLETTE TRANCHES (KG)"/>
        <s v="MINI CHAUSSON 40 Gr (PC)"/>
        <s v="MINI CROISSANT (PC)"/>
        <s v="MINI PAIN CHOCOLAT (PC)"/>
        <s v="MINI PAIN RAISIN (PC)"/>
        <s v="MOELLEUX AU CHOCOLAT 800/900G (PC)"/>
        <s v="MOULE PANIBOIS ARCHIDUC  (1PCE)"/>
        <s v="MOULE PANIBOIS DUC  (1PCE)"/>
        <s v="MOULE PANIBOIS OCTO  (1PCE)"/>
        <s v="MOUTARDE A L'ANCIENNE (KG)"/>
        <s v="MOZZARELLA RAPEE (Frais) (KG)"/>
        <s v="MOZZARELLA FILAMENT SURG (KG)"/>
        <s v="MUFFIN AU TRIPLE CHOCOLAT (PC)"/>
        <s v="MUFFIN CITRON F. FRAMBOISE (PC)"/>
        <s v="MUFFIN POMMES CARAMEL (PC)"/>
        <s v="MUFFIN VANILLE F CACAO-NOISET (PC)"/>
        <s v="NAPPAGE NEUTRE (KG)"/>
        <s v="NOISETTES TORREFIEES HACHEES (KG)"/>
        <s v="NOIX DE PECAN (KG)"/>
        <s v="NUTELLA (KG)"/>
        <s v="OASIS PRO 40 PREMIUM 2L"/>
        <s v="OEUF DUR ECALE (PC)"/>
        <s v="OEUF ENTIER LIQUIDE (L)"/>
        <s v="OLIVES NOIRES DENOY (KG PNE)"/>
        <s v="PAILLES EMBALLEES BOITE DIST (1PCE=500u)"/>
        <s v="PAIN CAMPAGNARD 450G (PC)"/>
        <s v="PAIN CHOCO ECLAT DU TERR PAC 80G (PC)"/>
        <s v="PAIN CHOCOLAT ECLAT DU TER CRU 80G (PC)"/>
        <s v="PAIN D'EPICES 470G (PC)"/>
        <s v="PAIN RAISINS (PC)"/>
        <s v="PAIN SURPRISE (PC)"/>
        <s v="PAPIER HYGIENIQUE"/>
        <s v="PATE PENNETTE IQF (KG)"/>
        <s v="PATON (KG)"/>
        <s v="PEPITES CHOCOLAT (KG)"/>
        <s v="PEPITES PRALINE (PC)"/>
        <s v="PET ICE TEA PECHE 50 cl (PC)"/>
        <s v="PET LIPTON ICE TEA GREEN AGRUME 50CL (PC"/>
        <s v="PET OASIS TROPICAL 50 cl (PC)"/>
        <s v="PET ORANGINA 50 cl (PC)"/>
        <s v="PET PEPSI COLA 50 cl (PC)"/>
        <s v="PET PEPSI MAX 50 cl (PC)"/>
        <s v="PET PULCO CITRONNADE  50 cl (PC)"/>
        <s v="PET SAN PELLEGRINO 33CL (PC)"/>
        <s v="PET SAN PELLEGRINO 50 cl (PC)"/>
        <s v="PET SCHWEPPES AGRUM  REG 50CL (PC)"/>
        <s v="PET SCHWEPPES AGRUM ZERO 50 cl (PC)"/>
        <s v="PET SEVEN UP 50 cl (PC)"/>
        <s v="PET SEVEN UP LEMON- LEMON 50CL (PC)"/>
        <s v="PET SEVEN UP MOJITO 50CL (PC)"/>
        <s v="PET VITTEL  33CL (PC)"/>
        <s v="PET VITTEL 50 cl (PC)"/>
        <s v="PISTOLE CHOCOLAT BLANC (KG)"/>
        <s v="PISTOLE CHOCOLAT LAIT (KG)"/>
        <s v="PISTOLE CHOCOLAT LAIT CARAMEL (KG)"/>
        <s v="PISTOLE CHOCOLAT NOIR (KG)"/>
        <s v="PLAQUE FOCACCIA TOMATEE 850G (PC)"/>
        <s v="POIVRE DOSETTE 1 Gr (PC)"/>
        <s v="POIVRONS GRILLES (KG)"/>
        <s v="POMME PAILLASSON (KG)"/>
        <s v="POMMES DE TERRE RONDELLE (KG)"/>
        <s v="POMMES VERTES LAMELLES (GRANY) (KG)"/>
        <s v="POT A DESSERT PET 30 CL (10 OZ)"/>
        <s v="POT TUSIPACK 250CC DM8"/>
        <s v="POULET ROTI EMINCE IQF (KG)"/>
        <s v="PTIT BEIGNET CHOCOLAT 25G (PC)"/>
        <s v="PTIT BEIGNET FRAMBOISE 25G (PC)"/>
        <s v="PTIT BEIGNET POMME 25G (PC)"/>
        <s v="RAISIN NOIR (KG)"/>
        <s v="RELIGIEUSE CAFE 100G (PC)"/>
        <s v="RISOTTO POULET PESTO ROSSO 300G (PC)"/>
        <s v="ROND 28"/>
        <s v="ROQUETTE (KG)"/>
        <s v="ROSETTE TRANCHEE (KG)"/>
        <s v="SAC 1-3 VIENN 14X7X21 Neutre"/>
        <s v="SAC 4-5 VIENN 18X7X28 NEUTRE"/>
        <s v="SAC A PAIN TRANCHE"/>
        <s v="SAC BAGUETTE 10X5X40 NEUTRE"/>
        <s v="SAC BRETELLES 27 X 12 X 47"/>
        <s v="SAC CABAS 26 X 20 X 26"/>
        <s v="SAC GALETTE 35x3x40 (ss Logo FDP v.2015)"/>
        <s v="SAC POUBELLE NOIR 130L (35 microns)"/>
        <s v="SAC SAND LONG POLYPRO NEUTRE"/>
        <s v="SAC SAND LONG POLYPRO NEUTRE 34X10"/>
        <s v="SAC SANDW 10X5X29 NEUTRE"/>
        <s v="SAC SOS 18X11X34 (NEUTRE) KRAFT BRUN"/>
        <s v="SAC SOS 25X15X43 (NEUTRE) KRAFT BRUN"/>
        <s v="SALADE DOUCEUR (KG)"/>
        <s v="SALADE GOURMANDE (Fris-chico-Mach) (KG)"/>
        <s v="SALADE ICEBERG LANIERES (KG)"/>
        <s v="SALADE MESCLUN-JEUNES POUSSES (KG)"/>
        <s v="SAUCE  SAMOURAI (KG)"/>
        <s v="SAUCE BECHAMEL (Surg) (KG)"/>
        <s v="SAUCE BLANCHE (KEBAB) (KG)"/>
        <s v="SAUCE BURGER (KG)"/>
        <s v="SAUCE CAESAR Cup (PC)"/>
        <s v="SAUCE CARAMEL (TORANI) (KG)"/>
        <s v="SAUCE MOUTARDE (KG)"/>
        <s v="SAUCE TARTARE (AMB) (KG)"/>
        <s v="SAUCE TOMATES PIZZA (KG)"/>
        <s v="SAUCISSE HOT DOG 95G (Frais) (PC)"/>
        <s v="SAUMON FUME TRANCHE (KG)"/>
        <s v="SCHTROUMPF MINI SACHET 40G (PC)"/>
        <s v="SEL DOLCE, Bte de 2KG"/>
        <s v="SEL FIN (KG)"/>
        <s v="SERVIETTE BLANCHE 1 PLI 29X29 (Neutre)"/>
        <s v="SPICEMIX MEDITERRANNEE (KG)"/>
        <s v="STEAK HACHE VBF CUIT 50Gr (PC)"/>
        <s v="STRIP A WAY, Bidon de 5 L"/>
        <s v="SUCRE BUCHETTE BD 4Gr (PC)"/>
        <s v="SUCRE BUCHETTE NEUTRE SL 4 Gr (PC)"/>
        <s v="SUCRE DECOR (KG)"/>
        <s v="SUCRE GLACE (KG)"/>
        <s v="SUCRE SEMOULE (KG)"/>
        <s v="TAGADA MINI SACHET 40G (PC)"/>
        <s v="TARTARE DE TOMATE (KG)"/>
        <s v="TARTEL. CRUMBLE POMME MYRTILLE 150G (PC)"/>
        <s v="TARTELETTE CITRON MERINGUEE 130G (PC)"/>
        <s v="TARTELETTE POMME PATE CROISS. 115G (PC)"/>
        <s v="THE CHAI EPICES BD (PC)"/>
        <s v="THE EARL GREY (PC)"/>
        <s v="THE ENGLISH BREAKFAST (PC)"/>
        <s v="THE FRUITS ROUGES (PC)"/>
        <s v="THE NOIR VANILLE BD (PC)"/>
        <s v="THE VERT DETOX BD (PC)"/>
        <s v="THE VERT MENTHE (PC)"/>
        <s v="THON LISTAO A L'HUILE FRAIS (KG)"/>
        <s v="THON MAYONNAISE (MIX THON) (KG)"/>
        <s v="TOMATE CAL 47/57 (KG)"/>
        <s v="TOMATES CONFITES (KG PNE)"/>
        <s v="TOPRINSE JET, Bidon de 5 L"/>
        <s v="TORSADE CHOCOLAT LAIT 90G (PC)"/>
        <s v="TROPICANA PUR PREMIUM (PC)"/>
        <s v="VINAIGRE ALCOOL COLORE (L)"/>
        <s v="VINAIGRETTE AGRUMES BD (PC)"/>
        <s v="YAOURTS BIO AUX FRUITS VRAI 150G (PC)"/>
        <s v="YAOURTS BIO FRAISE VRAI (PC)"/>
        <s v="OIGNONS ROUGE EMINCE (KG)" u="1"/>
        <s v="PAIN BURGER NATURE 140G (PC)" u="1"/>
        <s v="BATAVIA FEUILLE (KG)" u="1"/>
        <s v="MOZZARELLA FILAMENT (ou RAPE) FRAIS (KG)" u="1"/>
        <s v="JAMBON CUIT (KG)" u="1"/>
        <s v="SAUMON FUME (KG)" u="1"/>
      </sharedItems>
    </cacheField>
    <cacheField name="ACHAT1" numFmtId="0">
      <sharedItems containsBlank="1"/>
    </cacheField>
    <cacheField name="ACHAT2" numFmtId="0">
      <sharedItems containsBlank="1"/>
    </cacheField>
    <cacheField name="Unité de base" numFmtId="0">
      <sharedItems/>
    </cacheField>
    <cacheField name="Stock en_x000a_cours_x000a_Qté" numFmtId="0">
      <sharedItems containsSemiMixedTypes="0" containsString="0" containsNumber="1" minValue="0" maxValue="5800"/>
    </cacheField>
    <cacheField name="SI en €" numFmtId="0">
      <sharedItems containsSemiMixedTypes="0" containsString="0" containsNumber="1" minValue="0" maxValue="306.88"/>
    </cacheField>
    <cacheField name="Achat_x000a_QTE" numFmtId="0">
      <sharedItems containsSemiMixedTypes="0" containsString="0" containsNumber="1" minValue="0" maxValue="6644.4000000000005"/>
    </cacheField>
    <cacheField name="Achat_x000a_€" numFmtId="0">
      <sharedItems containsMixedTypes="1" containsNumber="1" minValue="0" maxValue="1328.88"/>
    </cacheField>
    <cacheField name="QTE_x000a_Utilisée" numFmtId="0">
      <sharedItems containsSemiMixedTypes="0" containsString="0" containsNumber="1" minValue="0" maxValue="5896"/>
    </cacheField>
    <cacheField name="Montant_x000a_ utilisé" numFmtId="0">
      <sharedItems containsMixedTypes="1" containsNumber="1" minValue="0" maxValue="1179.2"/>
    </cacheField>
    <cacheField name="Stock en cours_x000a_QTE" numFmtId="0">
      <sharedItems containsMixedTypes="1" containsNumber="1" minValue="0" maxValue="5000"/>
    </cacheField>
    <cacheField name="Prix en EUR" numFmtId="0">
      <sharedItems containsMixedTypes="1" containsNumber="1" minValue="0" maxValue="20"/>
    </cacheField>
    <cacheField name="Valeur Stock en Eur" numFmtId="0">
      <sharedItems containsMixedTypes="1" containsNumber="1" minValue="0" maxValue="306.88"/>
    </cacheField>
    <cacheField name="Ecart_x000a_QTE" numFmtId="0">
      <sharedItems containsBlank="1" containsMixedTypes="1" containsNumber="1" minValue="-3243" maxValue="2900"/>
    </cacheField>
    <cacheField name="Ecart_x000a_€" numFmtId="0">
      <sharedItems containsSemiMixedTypes="0" containsString="0" containsNumber="1" minValue="-248.9983" maxValue="189.64725000000001"/>
    </cacheField>
    <cacheField name="Rang" numFmtId="0">
      <sharedItems containsSemiMixedTypes="0" containsString="0" containsNumber="1" containsInteger="1" minValue="1" maxValue="373" count="238">
        <n v="120"/>
        <n v="93"/>
        <n v="323"/>
        <n v="10"/>
        <n v="369"/>
        <n v="345"/>
        <n v="372"/>
        <n v="370"/>
        <n v="38"/>
        <n v="80"/>
        <n v="103"/>
        <n v="331"/>
        <n v="66"/>
        <n v="339"/>
        <n v="347"/>
        <n v="303"/>
        <n v="31"/>
        <n v="110"/>
        <n v="115"/>
        <n v="299"/>
        <n v="54"/>
        <n v="301"/>
        <n v="79"/>
        <n v="94"/>
        <n v="76"/>
        <n v="360"/>
        <n v="84"/>
        <n v="309"/>
        <n v="65"/>
        <n v="95"/>
        <n v="319"/>
        <n v="60"/>
        <n v="353"/>
        <n v="109"/>
        <n v="72"/>
        <n v="106"/>
        <n v="96"/>
        <n v="300"/>
        <n v="315"/>
        <n v="113"/>
        <n v="32"/>
        <n v="30"/>
        <n v="7"/>
        <n v="87"/>
        <n v="71"/>
        <n v="68"/>
        <n v="340"/>
        <n v="52"/>
        <n v="359"/>
        <n v="108"/>
        <n v="366"/>
        <n v="63"/>
        <n v="43"/>
        <n v="354"/>
        <n v="97"/>
        <n v="4"/>
        <n v="334"/>
        <n v="69"/>
        <n v="16"/>
        <n v="23"/>
        <n v="295"/>
        <n v="2"/>
        <n v="5"/>
        <n v="107"/>
        <n v="70"/>
        <n v="324"/>
        <n v="46"/>
        <n v="346"/>
        <n v="40"/>
        <n v="27"/>
        <n v="67"/>
        <n v="77"/>
        <n v="335"/>
        <n v="102"/>
        <n v="373"/>
        <n v="17"/>
        <n v="9"/>
        <n v="22"/>
        <n v="62"/>
        <n v="44"/>
        <n v="118"/>
        <n v="47"/>
        <n v="6"/>
        <n v="41"/>
        <n v="48"/>
        <n v="362"/>
        <n v="50"/>
        <n v="312"/>
        <n v="363"/>
        <n v="320"/>
        <n v="308"/>
        <n v="348"/>
        <n v="336"/>
        <n v="116"/>
        <n v="117"/>
        <n v="322"/>
        <n v="59"/>
        <n v="82"/>
        <n v="18"/>
        <n v="28"/>
        <n v="42"/>
        <n v="355"/>
        <n v="337"/>
        <n v="53"/>
        <n v="368"/>
        <n v="307"/>
        <n v="305"/>
        <n v="302"/>
        <n v="318"/>
        <n v="14"/>
        <n v="371"/>
        <n v="357"/>
        <n v="104"/>
        <n v="57"/>
        <n v="36"/>
        <n v="21"/>
        <n v="35"/>
        <n v="25"/>
        <n v="86"/>
        <n v="343"/>
        <n v="89"/>
        <n v="351"/>
        <n v="19"/>
        <n v="367"/>
        <n v="20"/>
        <n v="26"/>
        <n v="294"/>
        <n v="327"/>
        <n v="45"/>
        <n v="11"/>
        <n v="332"/>
        <n v="296"/>
        <n v="105"/>
        <n v="342"/>
        <n v="111"/>
        <n v="297"/>
        <n v="358"/>
        <n v="364"/>
        <n v="83"/>
        <n v="330"/>
        <n v="119"/>
        <n v="356"/>
        <n v="81"/>
        <n v="88"/>
        <n v="55"/>
        <n v="75"/>
        <n v="352"/>
        <n v="15"/>
        <n v="78"/>
        <n v="24"/>
        <n v="99"/>
        <n v="341"/>
        <n v="37"/>
        <n v="328"/>
        <n v="100"/>
        <n v="306"/>
        <n v="329"/>
        <n v="64"/>
        <n v="34"/>
        <n v="29"/>
        <n v="311"/>
        <n v="365"/>
        <n v="13"/>
        <n v="49"/>
        <n v="73"/>
        <n v="298" u="1"/>
        <n v="256" u="1"/>
        <n v="285" u="1"/>
        <n v="314" u="1"/>
        <n v="272" u="1"/>
        <n v="259" u="1"/>
        <n v="61" u="1"/>
        <n v="288" u="1"/>
        <n v="251" u="1"/>
        <n v="317" u="1"/>
        <n v="275" u="1"/>
        <n v="304" u="1"/>
        <n v="262" u="1"/>
        <n v="112" u="1"/>
        <n v="291" u="1"/>
        <n v="91" u="1"/>
        <n v="278" u="1"/>
        <n v="349" u="1"/>
        <n v="265" u="1"/>
        <n v="254" u="1"/>
        <n v="74" u="1"/>
        <n v="281" u="1"/>
        <n v="310" u="1"/>
        <n v="268" u="1"/>
        <n v="326" u="1"/>
        <n v="284" u="1"/>
        <n v="313" u="1"/>
        <n v="271" u="1"/>
        <n v="258" u="1"/>
        <n v="287" u="1"/>
        <n v="316" u="1"/>
        <n v="90" u="1"/>
        <n v="274" u="1"/>
        <n v="261" u="1"/>
        <n v="290" u="1"/>
        <n v="56" u="1"/>
        <n v="252" u="1"/>
        <n v="33" u="1"/>
        <n v="277" u="1"/>
        <n v="98" u="1"/>
        <n v="58" u="1"/>
        <n v="264" u="1"/>
        <n v="293" u="1"/>
        <n v="280" u="1"/>
        <n v="1" u="1"/>
        <n v="267" u="1"/>
        <n v="3" u="1"/>
        <n v="8" u="1"/>
        <n v="39" u="1"/>
        <n v="85" u="1"/>
        <n v="255" u="1"/>
        <n v="325" u="1"/>
        <n v="283" u="1"/>
        <n v="270" u="1"/>
        <n v="257" u="1"/>
        <n v="286" u="1"/>
        <n v="250" u="1"/>
        <n v="273" u="1"/>
        <n v="260" u="1"/>
        <n v="289" u="1"/>
        <n v="101" u="1"/>
        <n v="276" u="1"/>
        <n v="263" u="1"/>
        <n v="292" u="1"/>
        <n v="253" u="1"/>
        <n v="321" u="1"/>
        <n v="51" u="1"/>
        <n v="279" u="1"/>
        <n v="266" u="1"/>
        <n v="92" u="1"/>
        <n v="282" u="1"/>
        <n v="12" u="1"/>
        <n v="26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5">
  <r>
    <x v="0"/>
    <m/>
    <m/>
    <s v="kilogramme"/>
    <n v="0"/>
    <n v="0"/>
    <n v="0"/>
    <n v="0"/>
    <n v="0"/>
    <n v="0"/>
    <n v="0"/>
    <n v="2.5"/>
    <n v="0"/>
    <n v="0"/>
    <n v="0"/>
    <x v="0"/>
  </r>
  <r>
    <x v="1"/>
    <m/>
    <m/>
    <s v="kilogramme"/>
    <n v="11.04"/>
    <n v="56.8"/>
    <n v="0"/>
    <n v="0"/>
    <n v="0"/>
    <n v="0"/>
    <n v="11.04"/>
    <n v="5.14"/>
    <n v="56.8"/>
    <n v="0"/>
    <n v="0"/>
    <x v="0"/>
  </r>
  <r>
    <x v="2"/>
    <s v="AGITATEURS BOIS (1PCE=1 Boite de 1000u.)"/>
    <m/>
    <s v="Pièce"/>
    <n v="2"/>
    <n v="4.96"/>
    <n v="0"/>
    <n v="2.48"/>
    <n v="0"/>
    <n v="0"/>
    <n v="1"/>
    <n v="2.48"/>
    <n v="2.48"/>
    <n v="1"/>
    <n v="2.48"/>
    <x v="1"/>
  </r>
  <r>
    <x v="3"/>
    <m/>
    <m/>
    <s v="Pièce"/>
    <n v="0"/>
    <n v="0"/>
    <n v="0"/>
    <n v="0"/>
    <n v="0"/>
    <e v="#VALUE!"/>
    <s v="Pièce"/>
    <s v="Pièce"/>
    <s v="Pièce"/>
    <e v="#VALUE!"/>
    <n v="0"/>
    <x v="0"/>
  </r>
  <r>
    <x v="4"/>
    <m/>
    <m/>
    <s v="kilogramme"/>
    <n v="0"/>
    <n v="0"/>
    <n v="0"/>
    <n v="0"/>
    <n v="0"/>
    <n v="0"/>
    <n v="0"/>
    <n v="9.6"/>
    <n v="0"/>
    <n v="0"/>
    <n v="0"/>
    <x v="0"/>
  </r>
  <r>
    <x v="5"/>
    <s v="ALLUMETTES JAMBON SEC AOSTE VPF, Bq 500G"/>
    <m/>
    <s v="kilogramme"/>
    <n v="1.615"/>
    <n v="19.21"/>
    <n v="8"/>
    <n v="94.8"/>
    <n v="6.8"/>
    <n v="80.58"/>
    <n v="3.5"/>
    <n v="11.85"/>
    <n v="41.46"/>
    <n v="-0.68499999999999961"/>
    <n v="-8.117249999999995"/>
    <x v="2"/>
  </r>
  <r>
    <x v="6"/>
    <m/>
    <m/>
    <s v="Pièce"/>
    <n v="0"/>
    <n v="0"/>
    <n v="0"/>
    <n v="0"/>
    <n v="0"/>
    <n v="0"/>
    <n v="0"/>
    <n v="2"/>
    <n v="0"/>
    <n v="0"/>
    <n v="0"/>
    <x v="0"/>
  </r>
  <r>
    <x v="7"/>
    <m/>
    <m/>
    <s v="Pièce"/>
    <n v="0"/>
    <n v="0"/>
    <n v="0"/>
    <n v="0"/>
    <n v="0"/>
    <n v="0"/>
    <n v="0"/>
    <n v="1.5"/>
    <n v="0"/>
    <n v="0"/>
    <n v="0"/>
    <x v="0"/>
  </r>
  <r>
    <x v="8"/>
    <m/>
    <m/>
    <s v="Pièce"/>
    <n v="0"/>
    <n v="0"/>
    <n v="0"/>
    <n v="0"/>
    <n v="0"/>
    <e v="#VALUE!"/>
    <s v="Pièce"/>
    <s v="Pièce"/>
    <s v="Pièce"/>
    <e v="#VALUE!"/>
    <n v="0"/>
    <x v="0"/>
  </r>
  <r>
    <x v="9"/>
    <s v="ASSIETTE NOIRE SALADE (WAVY) 750 ML"/>
    <m/>
    <s v="Pièce"/>
    <n v="660"/>
    <n v="68.98"/>
    <n v="0"/>
    <e v="#N/A"/>
    <n v="0"/>
    <n v="0"/>
    <n v="4.2"/>
    <n v="0.1"/>
    <n v="0.44"/>
    <n v="655.8"/>
    <n v="65.58"/>
    <x v="3"/>
  </r>
  <r>
    <x v="10"/>
    <m/>
    <m/>
    <s v="Pièce"/>
    <n v="0"/>
    <n v="0"/>
    <n v="0"/>
    <n v="0"/>
    <n v="2640"/>
    <e v="#VALUE!"/>
    <s v="Pièce"/>
    <s v="Pièce"/>
    <s v="Pièce"/>
    <e v="#VALUE!"/>
    <n v="0"/>
    <x v="0"/>
  </r>
  <r>
    <x v="11"/>
    <m/>
    <m/>
    <s v="Pièce"/>
    <n v="0"/>
    <n v="0"/>
    <n v="0"/>
    <n v="0"/>
    <n v="0"/>
    <n v="0"/>
    <n v="0"/>
    <n v="0.22"/>
    <n v="0"/>
    <n v="0"/>
    <n v="0"/>
    <x v="0"/>
  </r>
  <r>
    <x v="12"/>
    <s v="BAGUETTE BLANCHE, L'unité (P)"/>
    <m/>
    <s v="Pièce"/>
    <n v="0"/>
    <n v="0"/>
    <n v="0"/>
    <e v="#N/A"/>
    <n v="362.5"/>
    <e v="#VALUE!"/>
    <s v="Pièce"/>
    <s v="Pièce"/>
    <s v="Pièce"/>
    <e v="#VALUE!"/>
    <n v="0"/>
    <x v="0"/>
  </r>
  <r>
    <x v="13"/>
    <m/>
    <m/>
    <s v="Pièce"/>
    <n v="0"/>
    <n v="0"/>
    <n v="0"/>
    <n v="0"/>
    <n v="0"/>
    <e v="#VALUE!"/>
    <s v="Pièce"/>
    <s v="Pièce"/>
    <s v="Pièce"/>
    <e v="#VALUE!"/>
    <n v="0"/>
    <x v="0"/>
  </r>
  <r>
    <x v="14"/>
    <s v="BAGUETTE RUSTIQUE 280G (Parisienne), Pce"/>
    <m/>
    <s v="Pièce"/>
    <n v="53"/>
    <n v="27.77"/>
    <n v="50.38461538461538"/>
    <n v="26.2"/>
    <n v="434"/>
    <n v="225.68"/>
    <n v="0"/>
    <n v="0.52"/>
    <n v="0"/>
    <n v="-330.61538461538464"/>
    <n v="-171.92000000000002"/>
    <x v="4"/>
  </r>
  <r>
    <x v="15"/>
    <m/>
    <m/>
    <s v="Pièce"/>
    <n v="0"/>
    <n v="0"/>
    <n v="0"/>
    <n v="0"/>
    <n v="0"/>
    <n v="0"/>
    <n v="0"/>
    <n v="0.28000000000000003"/>
    <n v="0"/>
    <n v="0"/>
    <n v="0"/>
    <x v="0"/>
  </r>
  <r>
    <x v="16"/>
    <m/>
    <m/>
    <s v="Pièce"/>
    <n v="0"/>
    <n v="0"/>
    <n v="0"/>
    <n v="0"/>
    <n v="0"/>
    <n v="0"/>
    <n v="0"/>
    <n v="4.96"/>
    <n v="0"/>
    <n v="0"/>
    <n v="0"/>
    <x v="0"/>
  </r>
  <r>
    <x v="17"/>
    <m/>
    <m/>
    <s v="kilogramme"/>
    <n v="2"/>
    <n v="10.9"/>
    <n v="0"/>
    <n v="0"/>
    <n v="0"/>
    <n v="0"/>
    <n v="2"/>
    <n v="0"/>
    <n v="10.9"/>
    <n v="0"/>
    <n v="0"/>
    <x v="0"/>
  </r>
  <r>
    <x v="18"/>
    <s v="BATAVIA COUPEE, Sach 400G"/>
    <m/>
    <s v="kilogramme"/>
    <n v="0"/>
    <n v="0"/>
    <n v="25.999999999999996"/>
    <n v="100.1"/>
    <n v="28.949000000000002"/>
    <n v="111.45365000000001"/>
    <n v="2"/>
    <n v="3.85"/>
    <n v="7.7"/>
    <n v="-4.9490000000000052"/>
    <n v="-19.053650000000019"/>
    <x v="5"/>
  </r>
  <r>
    <x v="19"/>
    <s v="BEIGNET NATURE (MASCOTTE) 90 Gr, L'unité"/>
    <m/>
    <s v="Pièce"/>
    <n v="116"/>
    <n v="44.08"/>
    <n v="0"/>
    <e v="#N/A"/>
    <n v="718"/>
    <n v="272.83999999999997"/>
    <n v="0"/>
    <n v="0.38"/>
    <n v="0"/>
    <n v="-602"/>
    <n v="-228.76"/>
    <x v="6"/>
  </r>
  <r>
    <x v="20"/>
    <m/>
    <m/>
    <s v="kilogramme"/>
    <n v="0"/>
    <n v="0"/>
    <n v="0"/>
    <n v="0"/>
    <n v="0"/>
    <n v="0"/>
    <n v="0"/>
    <n v="5"/>
    <n v="0"/>
    <n v="0"/>
    <n v="0"/>
    <x v="0"/>
  </r>
  <r>
    <x v="21"/>
    <s v="BEURRE LEGER TARTIMALIN DOUX 40%, Bq 1KG"/>
    <m/>
    <s v="kilogramme"/>
    <n v="5.4450000000000003"/>
    <n v="23.75"/>
    <n v="0"/>
    <e v="#N/A"/>
    <n v="43.56"/>
    <n v="189.48599999999999"/>
    <n v="4.4000000000000004"/>
    <n v="4.3499999999999996"/>
    <n v="19.14"/>
    <n v="-42.515000000000001"/>
    <n v="-184.94024999999999"/>
    <x v="7"/>
  </r>
  <r>
    <x v="22"/>
    <m/>
    <m/>
    <s v="Pièce"/>
    <n v="0"/>
    <n v="0"/>
    <n v="0"/>
    <n v="0"/>
    <n v="0"/>
    <e v="#VALUE!"/>
    <s v="Pièce"/>
    <s v="Pièce"/>
    <s v="Pièce"/>
    <e v="#VALUE!"/>
    <n v="0"/>
    <x v="0"/>
  </r>
  <r>
    <x v="23"/>
    <s v="BOBINE OUATE (Essuie Mains)"/>
    <m/>
    <s v="Pièce"/>
    <n v="8"/>
    <n v="16.02"/>
    <n v="0"/>
    <e v="#N/A"/>
    <n v="0"/>
    <n v="0"/>
    <n v="0"/>
    <n v="2"/>
    <n v="0"/>
    <n v="8"/>
    <n v="16"/>
    <x v="8"/>
  </r>
  <r>
    <x v="24"/>
    <m/>
    <m/>
    <s v="Pièce"/>
    <n v="400"/>
    <n v="306.88"/>
    <n v="0"/>
    <n v="0"/>
    <n v="0"/>
    <n v="0"/>
    <n v="400"/>
    <n v="0"/>
    <n v="306.88"/>
    <n v="0"/>
    <n v="0"/>
    <x v="0"/>
  </r>
  <r>
    <x v="25"/>
    <s v="BOITE PATIS.  15X15X4 NEUTRE"/>
    <m/>
    <s v="Pièce"/>
    <n v="408"/>
    <n v="37.82"/>
    <n v="0"/>
    <e v="#N/A"/>
    <n v="0"/>
    <n v="0"/>
    <n v="365"/>
    <n v="0.09"/>
    <n v="33.83"/>
    <n v="43"/>
    <n v="3.8699999999999997"/>
    <x v="9"/>
  </r>
  <r>
    <x v="26"/>
    <s v="BOITE PATIS. 10X10X4 NEUTRE"/>
    <m/>
    <s v="Pièce"/>
    <n v="0"/>
    <n v="0"/>
    <n v="0"/>
    <e v="#N/A"/>
    <n v="0"/>
    <e v="#VALUE!"/>
    <s v="Pièce"/>
    <s v="Pièce"/>
    <s v="Pièce"/>
    <e v="#VALUE!"/>
    <n v="0"/>
    <x v="0"/>
  </r>
  <r>
    <x v="27"/>
    <m/>
    <m/>
    <s v="Pièce"/>
    <n v="300"/>
    <n v="23.02"/>
    <n v="0"/>
    <n v="0"/>
    <n v="0"/>
    <n v="0"/>
    <n v="283"/>
    <n v="0.08"/>
    <n v="21.72"/>
    <n v="17"/>
    <n v="1.36"/>
    <x v="10"/>
  </r>
  <r>
    <x v="28"/>
    <m/>
    <m/>
    <s v="Pièce"/>
    <n v="105"/>
    <n v="37.78"/>
    <n v="0"/>
    <n v="0"/>
    <n v="0"/>
    <n v="0"/>
    <n v="112"/>
    <n v="0"/>
    <n v="40.299999999999997"/>
    <n v="-7"/>
    <n v="0"/>
    <x v="0"/>
  </r>
  <r>
    <x v="29"/>
    <s v="BOITE PIZZA 26X26X4"/>
    <m/>
    <s v="Pièce"/>
    <n v="34"/>
    <n v="4.38"/>
    <n v="0"/>
    <n v="12.9"/>
    <n v="0"/>
    <n v="0"/>
    <n v="123"/>
    <n v="0.13"/>
    <n v="15.86"/>
    <n v="-89"/>
    <n v="-11.57"/>
    <x v="11"/>
  </r>
  <r>
    <x v="30"/>
    <m/>
    <m/>
    <s v="Pièce"/>
    <n v="3"/>
    <n v="0.28999999999999998"/>
    <n v="0"/>
    <n v="0"/>
    <n v="0"/>
    <n v="0"/>
    <n v="0"/>
    <n v="0"/>
    <n v="0"/>
    <n v="3"/>
    <n v="0"/>
    <x v="0"/>
  </r>
  <r>
    <x v="31"/>
    <m/>
    <m/>
    <s v="Pièce"/>
    <n v="2"/>
    <n v="0.21"/>
    <n v="0"/>
    <n v="0"/>
    <n v="0"/>
    <n v="0"/>
    <n v="0"/>
    <n v="0"/>
    <n v="0"/>
    <n v="2"/>
    <n v="0"/>
    <x v="0"/>
  </r>
  <r>
    <x v="32"/>
    <m/>
    <m/>
    <s v="Pièce"/>
    <n v="0"/>
    <n v="0"/>
    <n v="0"/>
    <n v="0"/>
    <n v="0"/>
    <e v="#VALUE!"/>
    <s v="Pièce"/>
    <s v="Pièce"/>
    <s v="Pièce"/>
    <e v="#VALUE!"/>
    <n v="0"/>
    <x v="0"/>
  </r>
  <r>
    <x v="33"/>
    <s v="BRIOCHETTE 55 Gr, L'unité (P155)"/>
    <m/>
    <s v="Pièce"/>
    <n v="112"/>
    <n v="21.39"/>
    <n v="0"/>
    <e v="#N/A"/>
    <n v="74"/>
    <n v="14.06"/>
    <n v="0.01"/>
    <n v="0.19"/>
    <n v="0"/>
    <n v="37.989999999999995"/>
    <n v="7.2180999999999989"/>
    <x v="12"/>
  </r>
  <r>
    <x v="34"/>
    <m/>
    <m/>
    <s v="kilogramme"/>
    <n v="0"/>
    <n v="0"/>
    <n v="0"/>
    <n v="0"/>
    <n v="0"/>
    <n v="0"/>
    <n v="0"/>
    <n v="12.26"/>
    <n v="0"/>
    <n v="0"/>
    <n v="0"/>
    <x v="0"/>
  </r>
  <r>
    <x v="35"/>
    <m/>
    <m/>
    <s v="Pièce"/>
    <n v="9"/>
    <n v="6.24"/>
    <n v="0"/>
    <n v="0"/>
    <n v="8"/>
    <n v="5.52"/>
    <n v="23"/>
    <n v="0.69"/>
    <n v="15.95"/>
    <n v="-22"/>
    <n v="-15.18"/>
    <x v="13"/>
  </r>
  <r>
    <x v="36"/>
    <s v="BTE ICE TEA PECHE 33CL, L'unité"/>
    <m/>
    <s v="Pièce"/>
    <n v="63"/>
    <n v="29.75"/>
    <n v="1036.5744680851064"/>
    <n v="487.19"/>
    <n v="968"/>
    <n v="454.96"/>
    <n v="182"/>
    <n v="0.47"/>
    <n v="85.91"/>
    <n v="-50.425531914893554"/>
    <n v="-23.699999999999971"/>
    <x v="14"/>
  </r>
  <r>
    <x v="37"/>
    <s v="BTE LIPTON ICE TEA GREEN AGRUME 33CL, Pc"/>
    <m/>
    <s v="Pièce"/>
    <n v="0"/>
    <n v="0"/>
    <n v="0"/>
    <e v="#N/A"/>
    <n v="3"/>
    <n v="1.56"/>
    <n v="0"/>
    <n v="0.52"/>
    <n v="0"/>
    <n v="-3"/>
    <n v="-1.56"/>
    <x v="15"/>
  </r>
  <r>
    <x v="38"/>
    <s v="BTE OASIS TROPICAL SLIM 33CL, L'unité"/>
    <m/>
    <s v="Pièce"/>
    <n v="90"/>
    <n v="46.88"/>
    <n v="649.03846153846155"/>
    <n v="337.5"/>
    <n v="556"/>
    <n v="289.12"/>
    <n v="147"/>
    <n v="0.52"/>
    <n v="76.56"/>
    <n v="36.038461538461547"/>
    <n v="18.740000000000006"/>
    <x v="16"/>
  </r>
  <r>
    <x v="39"/>
    <s v="BTE ORANGINA 33CL, L'unité"/>
    <m/>
    <s v="Pièce"/>
    <n v="52"/>
    <n v="27.19"/>
    <n v="410.28846153846149"/>
    <n v="213.35"/>
    <n v="367"/>
    <n v="190.84"/>
    <n v="94"/>
    <n v="0.52"/>
    <n v="49.16"/>
    <n v="1.2884615384614904"/>
    <n v="0.66999999999997506"/>
    <x v="17"/>
  </r>
  <r>
    <x v="40"/>
    <s v="BTE PEPSI COLA REG 33CL, L'unité"/>
    <m/>
    <s v="Pièce"/>
    <n v="79"/>
    <n v="28.6"/>
    <n v="506.91666666666669"/>
    <n v="182.49"/>
    <n v="463"/>
    <n v="166.68"/>
    <n v="122"/>
    <n v="0.36"/>
    <n v="44.18"/>
    <n v="0.91666666666674246"/>
    <n v="0.33000000000002727"/>
    <x v="18"/>
  </r>
  <r>
    <x v="41"/>
    <m/>
    <m/>
    <s v="Pièce"/>
    <n v="0"/>
    <n v="0"/>
    <n v="0"/>
    <n v="0"/>
    <n v="0"/>
    <n v="0"/>
    <n v="0"/>
    <n v="0.36"/>
    <n v="0"/>
    <n v="0"/>
    <n v="0"/>
    <x v="0"/>
  </r>
  <r>
    <x v="42"/>
    <s v="BTE PEPSI MAX 33CL, L'unité"/>
    <m/>
    <s v="Pièce"/>
    <n v="77"/>
    <n v="28.78"/>
    <n v="96.756756756756744"/>
    <n v="35.799999999999997"/>
    <n v="132"/>
    <n v="48.839999999999996"/>
    <n v="45"/>
    <n v="0.37"/>
    <n v="16.86"/>
    <n v="-3.2432432432432563"/>
    <n v="-1.2000000000000048"/>
    <x v="19"/>
  </r>
  <r>
    <x v="43"/>
    <s v="BTE PERRIER 33 cl, L'unité"/>
    <m/>
    <s v="Pièce"/>
    <n v="0"/>
    <n v="0"/>
    <n v="286.13333333333333"/>
    <n v="128.76"/>
    <n v="37"/>
    <n v="16.650000000000002"/>
    <n v="229"/>
    <n v="0.45"/>
    <n v="102.38"/>
    <n v="20.133333333333326"/>
    <n v="9.0599999999999969"/>
    <x v="20"/>
  </r>
  <r>
    <x v="44"/>
    <m/>
    <m/>
    <s v="Pièce"/>
    <n v="0"/>
    <n v="0"/>
    <n v="0"/>
    <n v="0"/>
    <n v="0"/>
    <e v="#VALUE!"/>
    <s v="Pièce"/>
    <s v="Pièce"/>
    <s v="Pièce"/>
    <e v="#VALUE!"/>
    <n v="0"/>
    <x v="0"/>
  </r>
  <r>
    <x v="45"/>
    <s v="BTE SCHWEPPES AGRUM ZERO SLIM 33CL, Pce"/>
    <m/>
    <s v="Pièce"/>
    <n v="147"/>
    <n v="76.12"/>
    <n v="143.42307692307691"/>
    <n v="74.58"/>
    <n v="180"/>
    <n v="93.600000000000009"/>
    <n v="113"/>
    <n v="0.52"/>
    <n v="58.53"/>
    <n v="-2.5769230769230944"/>
    <n v="-1.3400000000000092"/>
    <x v="21"/>
  </r>
  <r>
    <x v="46"/>
    <s v="BTE SEVEN-UP REG 33CL, L'unité"/>
    <m/>
    <s v="Pièce"/>
    <n v="81"/>
    <n v="30.71"/>
    <n v="263.4210526315789"/>
    <n v="100.1"/>
    <n v="266"/>
    <n v="101.08"/>
    <n v="68"/>
    <n v="0.38"/>
    <n v="25.78"/>
    <n v="10.421052631578902"/>
    <n v="3.9599999999999831"/>
    <x v="22"/>
  </r>
  <r>
    <x v="47"/>
    <m/>
    <m/>
    <s v="Pièce"/>
    <n v="0"/>
    <n v="0"/>
    <n v="0"/>
    <n v="0"/>
    <n v="0"/>
    <e v="#VALUE!"/>
    <s v="Pièce"/>
    <s v="Pièce"/>
    <s v="Pièce"/>
    <e v="#VALUE!"/>
    <n v="0"/>
    <x v="0"/>
  </r>
  <r>
    <x v="48"/>
    <m/>
    <m/>
    <s v="Pièce"/>
    <n v="0"/>
    <n v="0"/>
    <n v="0"/>
    <n v="0"/>
    <n v="0"/>
    <n v="0"/>
    <n v="0"/>
    <n v="0.38"/>
    <n v="0"/>
    <n v="0"/>
    <n v="0"/>
    <x v="0"/>
  </r>
  <r>
    <x v="49"/>
    <m/>
    <m/>
    <s v="kilogramme"/>
    <n v="0.5"/>
    <n v="3.73"/>
    <n v="0"/>
    <n v="0"/>
    <n v="0"/>
    <n v="0"/>
    <n v="0.2"/>
    <n v="7.46"/>
    <n v="1.49"/>
    <n v="0.3"/>
    <n v="2.238"/>
    <x v="23"/>
  </r>
  <r>
    <x v="50"/>
    <m/>
    <m/>
    <s v="Pièce"/>
    <n v="0"/>
    <n v="0"/>
    <n v="0"/>
    <n v="0"/>
    <n v="0"/>
    <e v="#VALUE!"/>
    <s v="Pièce"/>
    <s v="Pièce"/>
    <s v="Pièce"/>
    <e v="#VALUE!"/>
    <n v="0"/>
    <x v="0"/>
  </r>
  <r>
    <x v="51"/>
    <m/>
    <m/>
    <s v="Pièce"/>
    <n v="500"/>
    <n v="20.75"/>
    <n v="0"/>
    <n v="0"/>
    <n v="0"/>
    <n v="0"/>
    <n v="450"/>
    <n v="0"/>
    <n v="18.68"/>
    <n v="50"/>
    <n v="0"/>
    <x v="0"/>
  </r>
  <r>
    <x v="52"/>
    <s v="CAISSETTE OUVERTE PATISSIERE 16X12X5"/>
    <m/>
    <s v="Pièce"/>
    <n v="380"/>
    <n v="25.73"/>
    <n v="0"/>
    <e v="#N/A"/>
    <n v="0"/>
    <n v="0"/>
    <n v="322"/>
    <n v="7.0000000000000007E-2"/>
    <n v="21.8"/>
    <n v="58"/>
    <n v="4.0600000000000005"/>
    <x v="24"/>
  </r>
  <r>
    <x v="53"/>
    <m/>
    <m/>
    <s v="Pièce"/>
    <n v="1500"/>
    <n v="62.21"/>
    <n v="0"/>
    <n v="0"/>
    <n v="0"/>
    <n v="0"/>
    <n v="1350"/>
    <n v="0"/>
    <n v="55.99"/>
    <n v="150"/>
    <n v="0"/>
    <x v="0"/>
  </r>
  <r>
    <x v="54"/>
    <s v="CANELE (Surg) 60G, L'unité"/>
    <m/>
    <s v="Pièce"/>
    <n v="0"/>
    <n v="0"/>
    <n v="0"/>
    <e v="#N/A"/>
    <n v="0"/>
    <n v="0"/>
    <n v="0"/>
    <n v="0.4"/>
    <n v="0"/>
    <n v="0"/>
    <n v="0"/>
    <x v="0"/>
  </r>
  <r>
    <x v="55"/>
    <m/>
    <m/>
    <s v="litre"/>
    <n v="0"/>
    <n v="0"/>
    <n v="0"/>
    <n v="0"/>
    <n v="0"/>
    <n v="0"/>
    <n v="9.89"/>
    <n v="5"/>
    <n v="49.45"/>
    <n v="-9.89"/>
    <n v="-49.45"/>
    <x v="25"/>
  </r>
  <r>
    <x v="56"/>
    <m/>
    <m/>
    <s v="Pièce"/>
    <n v="0"/>
    <n v="0"/>
    <n v="0"/>
    <n v="0"/>
    <n v="0"/>
    <e v="#VALUE!"/>
    <s v="Pièce"/>
    <s v="Pièce"/>
    <s v="Pièce"/>
    <e v="#VALUE!"/>
    <n v="0"/>
    <x v="0"/>
  </r>
  <r>
    <x v="57"/>
    <m/>
    <m/>
    <s v="Pièce"/>
    <n v="382"/>
    <n v="9.86"/>
    <n v="0"/>
    <n v="0"/>
    <n v="0"/>
    <n v="0"/>
    <n v="280"/>
    <n v="0.03"/>
    <n v="7.23"/>
    <n v="102"/>
    <n v="3.06"/>
    <x v="26"/>
  </r>
  <r>
    <x v="58"/>
    <m/>
    <m/>
    <s v="Pièce"/>
    <n v="0"/>
    <n v="0"/>
    <n v="0"/>
    <n v="0"/>
    <n v="0"/>
    <e v="#VALUE!"/>
    <s v="Pièce"/>
    <s v="Pièce"/>
    <s v="Pièce"/>
    <e v="#VALUE!"/>
    <n v="0"/>
    <x v="0"/>
  </r>
  <r>
    <x v="59"/>
    <m/>
    <m/>
    <s v="Pièce"/>
    <n v="0"/>
    <n v="0"/>
    <n v="0"/>
    <n v="0"/>
    <n v="0"/>
    <e v="#VALUE!"/>
    <s v="Pièce"/>
    <s v="Pièce"/>
    <s v="Pièce"/>
    <e v="#VALUE!"/>
    <n v="0"/>
    <x v="0"/>
  </r>
  <r>
    <x v="60"/>
    <m/>
    <m/>
    <s v="kilogramme"/>
    <n v="0"/>
    <n v="0"/>
    <n v="0"/>
    <n v="0"/>
    <n v="0"/>
    <n v="0"/>
    <n v="0"/>
    <n v="3.68"/>
    <n v="0"/>
    <n v="0"/>
    <n v="0"/>
    <x v="0"/>
  </r>
  <r>
    <x v="61"/>
    <s v="CHAMPIGNON EMINCE, Le kilo"/>
    <m/>
    <s v="kilogramme"/>
    <n v="0"/>
    <n v="0"/>
    <n v="0"/>
    <e v="#N/A"/>
    <n v="0.46"/>
    <n v="1.7020000000000002"/>
    <n v="0.27"/>
    <n v="3.7"/>
    <n v="1"/>
    <n v="-0.73"/>
    <n v="-2.7010000000000001"/>
    <x v="27"/>
  </r>
  <r>
    <x v="62"/>
    <s v="CHAUSSONS POMMES 105 Gr, L'unité"/>
    <m/>
    <s v="Pièce"/>
    <n v="50"/>
    <n v="15.58"/>
    <n v="100.51612903225806"/>
    <n v="31.16"/>
    <n v="116"/>
    <n v="35.96"/>
    <n v="10"/>
    <n v="0.31"/>
    <n v="3.12"/>
    <n v="24.51612903225805"/>
    <n v="7.5999999999999952"/>
    <x v="28"/>
  </r>
  <r>
    <x v="63"/>
    <s v="CHEVRE RONDELLES, Sac 5 Kg (Tr D55mm)"/>
    <m/>
    <s v="kilogramme"/>
    <n v="2.2850000000000001"/>
    <n v="17.37"/>
    <n v="0"/>
    <e v="#N/A"/>
    <n v="0"/>
    <n v="0"/>
    <n v="2"/>
    <n v="7.6"/>
    <n v="15.2"/>
    <n v="0.28500000000000014"/>
    <n v="2.1660000000000008"/>
    <x v="29"/>
  </r>
  <r>
    <x v="64"/>
    <s v="CHIPS LAYS A L'ANCIENNE 45G, Le Sachet"/>
    <m/>
    <s v="Pièce"/>
    <n v="3"/>
    <n v="1.5"/>
    <n v="40"/>
    <n v="20"/>
    <n v="55"/>
    <n v="27.5"/>
    <n v="2"/>
    <n v="0.5"/>
    <n v="1"/>
    <n v="-14"/>
    <n v="-7"/>
    <x v="30"/>
  </r>
  <r>
    <x v="65"/>
    <m/>
    <m/>
    <s v="Pièce"/>
    <n v="38"/>
    <n v="19"/>
    <n v="0"/>
    <n v="0"/>
    <n v="0"/>
    <n v="0"/>
    <n v="22"/>
    <n v="0.5"/>
    <n v="11"/>
    <n v="16"/>
    <n v="8"/>
    <x v="31"/>
  </r>
  <r>
    <x v="66"/>
    <m/>
    <m/>
    <s v="Pièce"/>
    <n v="0"/>
    <n v="0"/>
    <n v="0"/>
    <n v="0"/>
    <n v="0"/>
    <n v="0"/>
    <n v="0"/>
    <n v="0.04"/>
    <n v="0"/>
    <n v="0"/>
    <n v="0"/>
    <x v="0"/>
  </r>
  <r>
    <x v="67"/>
    <m/>
    <m/>
    <s v="kilogramme"/>
    <n v="1.19"/>
    <n v="5.95"/>
    <n v="0"/>
    <n v="0"/>
    <n v="0"/>
    <n v="0"/>
    <n v="8.1999999999999993"/>
    <n v="4.57"/>
    <n v="37.5"/>
    <n v="-7.01"/>
    <n v="-32.035699999999999"/>
    <x v="32"/>
  </r>
  <r>
    <x v="68"/>
    <m/>
    <m/>
    <s v="Pièce"/>
    <n v="0"/>
    <n v="0"/>
    <n v="0"/>
    <n v="0"/>
    <n v="0"/>
    <e v="#VALUE!"/>
    <s v="Pièce"/>
    <s v="Pièce"/>
    <s v="Pièce"/>
    <e v="#VALUE!"/>
    <n v="0"/>
    <x v="0"/>
  </r>
  <r>
    <x v="69"/>
    <s v="CHOUQUETTE 25G, L'unité"/>
    <m/>
    <s v="Pièce"/>
    <n v="176"/>
    <n v="15.76"/>
    <n v="2340.3333333333335"/>
    <n v="210.63"/>
    <n v="2456"/>
    <n v="221.04"/>
    <n v="51"/>
    <n v="0.09"/>
    <n v="4.57"/>
    <n v="9.3333333333334849"/>
    <n v="0.84000000000001362"/>
    <x v="33"/>
  </r>
  <r>
    <x v="70"/>
    <s v="CHUNK CHOCO BLANC, Seau 3.75KG"/>
    <m/>
    <s v="kilogramme"/>
    <n v="3.4"/>
    <n v="24.25"/>
    <n v="0"/>
    <e v="#N/A"/>
    <n v="0.88"/>
    <n v="6.2744"/>
    <n v="1.84"/>
    <n v="7.13"/>
    <n v="13.12"/>
    <n v="0.67999999999999983"/>
    <n v="4.8483999999999989"/>
    <x v="34"/>
  </r>
  <r>
    <x v="71"/>
    <s v="CHUNK CHOCO AU LAIT, Seau 3.75KG"/>
    <m/>
    <s v="Pièce"/>
    <n v="0"/>
    <n v="0"/>
    <n v="0"/>
    <e v="#N/A"/>
    <n v="0"/>
    <e v="#VALUE!"/>
    <s v="Pièce"/>
    <s v="Pièce"/>
    <s v="Pièce"/>
    <e v="#VALUE!"/>
    <n v="0"/>
    <x v="0"/>
  </r>
  <r>
    <x v="72"/>
    <m/>
    <m/>
    <s v="Pièce"/>
    <n v="0"/>
    <n v="0"/>
    <n v="0"/>
    <n v="0"/>
    <n v="0"/>
    <e v="#VALUE!"/>
    <s v="Pièce"/>
    <s v="Pièce"/>
    <s v="Pièce"/>
    <e v="#VALUE!"/>
    <n v="0"/>
    <x v="0"/>
  </r>
  <r>
    <x v="73"/>
    <s v="CIBOULETTE, La botte"/>
    <m/>
    <s v="Pièce"/>
    <n v="1"/>
    <n v="0.97"/>
    <n v="0"/>
    <e v="#N/A"/>
    <n v="0"/>
    <n v="0"/>
    <n v="0"/>
    <n v="0.98"/>
    <n v="0"/>
    <n v="1"/>
    <n v="0.98"/>
    <x v="35"/>
  </r>
  <r>
    <x v="74"/>
    <m/>
    <m/>
    <s v="kilogramme"/>
    <n v="0"/>
    <n v="0"/>
    <n v="0"/>
    <n v="0"/>
    <n v="0"/>
    <n v="0"/>
    <n v="0"/>
    <n v="0"/>
    <n v="0"/>
    <n v="0"/>
    <n v="0"/>
    <x v="0"/>
  </r>
  <r>
    <x v="75"/>
    <m/>
    <m/>
    <s v="kilogramme"/>
    <n v="0"/>
    <n v="0"/>
    <n v="0"/>
    <n v="0"/>
    <n v="0"/>
    <n v="0"/>
    <n v="0"/>
    <n v="6.89"/>
    <n v="0"/>
    <n v="0"/>
    <n v="0"/>
    <x v="0"/>
  </r>
  <r>
    <x v="76"/>
    <m/>
    <m/>
    <s v="Pièce"/>
    <n v="0"/>
    <n v="0"/>
    <n v="0"/>
    <n v="0"/>
    <n v="0"/>
    <e v="#VALUE!"/>
    <s v="Pièce"/>
    <s v="Pièce"/>
    <s v="Pièce"/>
    <e v="#VALUE!"/>
    <n v="0"/>
    <x v="0"/>
  </r>
  <r>
    <x v="77"/>
    <m/>
    <m/>
    <s v="Pièce"/>
    <n v="0"/>
    <n v="0"/>
    <n v="0"/>
    <n v="0"/>
    <n v="0"/>
    <e v="#VALUE!"/>
    <s v="Pièce"/>
    <s v="Pièce"/>
    <s v="Pièce"/>
    <e v="#VALUE!"/>
    <n v="0"/>
    <x v="0"/>
  </r>
  <r>
    <x v="78"/>
    <s v="COMPOTE POMMES ANDROS 90G, La Gourde"/>
    <m/>
    <s v="Pièce"/>
    <n v="7"/>
    <n v="2.12"/>
    <n v="0"/>
    <e v="#N/A"/>
    <n v="0"/>
    <n v="0"/>
    <n v="0"/>
    <n v="0.3"/>
    <n v="0"/>
    <n v="7"/>
    <n v="2.1"/>
    <x v="36"/>
  </r>
  <r>
    <x v="79"/>
    <s v="COMPOTEE POMME POIRE RHUBARBE, Sac 1KG"/>
    <m/>
    <s v="kilogramme"/>
    <n v="0"/>
    <n v="0"/>
    <n v="0"/>
    <e v="#N/A"/>
    <n v="0.28000000000000003"/>
    <n v="1.2012"/>
    <n v="0"/>
    <n v="4.29"/>
    <n v="0"/>
    <n v="-0.28000000000000003"/>
    <n v="-1.2012"/>
    <x v="37"/>
  </r>
  <r>
    <x v="80"/>
    <s v="CONCOMBRE, La Pièce"/>
    <m/>
    <s v="Pièce"/>
    <n v="1.5"/>
    <n v="1.65"/>
    <n v="0"/>
    <e v="#N/A"/>
    <n v="7"/>
    <n v="6.58"/>
    <n v="1"/>
    <n v="0.94"/>
    <n v="0.94"/>
    <n v="-6.5"/>
    <n v="-6.1099999999999994"/>
    <x v="38"/>
  </r>
  <r>
    <x v="81"/>
    <m/>
    <m/>
    <s v="Pièce"/>
    <n v="37"/>
    <n v="3.12"/>
    <n v="0"/>
    <n v="0"/>
    <n v="0"/>
    <n v="0"/>
    <n v="32"/>
    <n v="0.08"/>
    <n v="2.72"/>
    <n v="5"/>
    <n v="0.4"/>
    <x v="39"/>
  </r>
  <r>
    <x v="82"/>
    <m/>
    <m/>
    <s v="Pièce"/>
    <n v="0"/>
    <n v="0"/>
    <n v="0"/>
    <n v="0"/>
    <n v="0"/>
    <n v="0"/>
    <n v="0"/>
    <n v="0.1"/>
    <n v="0"/>
    <n v="0"/>
    <n v="0"/>
    <x v="0"/>
  </r>
  <r>
    <x v="83"/>
    <m/>
    <m/>
    <s v="Pièce"/>
    <n v="0"/>
    <n v="0"/>
    <n v="0"/>
    <n v="0"/>
    <n v="0"/>
    <e v="#VALUE!"/>
    <s v="Pièce"/>
    <s v="Pièce"/>
    <s v="Pièce"/>
    <e v="#VALUE!"/>
    <n v="0"/>
    <x v="0"/>
  </r>
  <r>
    <x v="84"/>
    <s v="COOKIE PUCK NATURE PEPITES CHOCO 70G, PC"/>
    <m/>
    <s v="Pièce"/>
    <n v="54"/>
    <n v="17.82"/>
    <n v="800"/>
    <n v="264"/>
    <n v="515"/>
    <n v="169.95000000000002"/>
    <n v="283"/>
    <n v="0.33"/>
    <n v="93.39"/>
    <n v="56"/>
    <n v="18.48"/>
    <x v="40"/>
  </r>
  <r>
    <x v="85"/>
    <m/>
    <m/>
    <s v="kilogramme"/>
    <n v="15.44"/>
    <n v="33.06"/>
    <n v="0"/>
    <n v="0"/>
    <n v="1.2E-2"/>
    <n v="2.5680000000000001E-2"/>
    <n v="6.36"/>
    <n v="2.14"/>
    <n v="13.62"/>
    <n v="9.0679999999999978"/>
    <n v="19.405519999999996"/>
    <x v="41"/>
  </r>
  <r>
    <x v="86"/>
    <m/>
    <m/>
    <s v="kilogramme"/>
    <n v="6.6"/>
    <n v="87.73"/>
    <n v="0"/>
    <n v="0"/>
    <n v="0"/>
    <n v="0"/>
    <n v="0"/>
    <n v="13.29"/>
    <n v="0"/>
    <n v="6.6"/>
    <n v="87.713999999999984"/>
    <x v="42"/>
  </r>
  <r>
    <x v="87"/>
    <s v="COULIS DE FRUITS ROUGES SURG, BIDON 500G"/>
    <m/>
    <s v="Pièce"/>
    <n v="0"/>
    <n v="0"/>
    <n v="0"/>
    <e v="#N/A"/>
    <n v="0"/>
    <e v="#VALUE!"/>
    <s v="Pièce"/>
    <s v="Pièce"/>
    <s v="Pièce"/>
    <e v="#VALUE!"/>
    <n v="0"/>
    <x v="0"/>
  </r>
  <r>
    <x v="88"/>
    <m/>
    <m/>
    <s v="Pièce"/>
    <n v="0"/>
    <n v="0"/>
    <n v="0"/>
    <n v="0"/>
    <n v="0"/>
    <e v="#VALUE!"/>
    <s v="Pièce"/>
    <s v="Pièce"/>
    <s v="Pièce"/>
    <e v="#VALUE!"/>
    <n v="0"/>
    <x v="0"/>
  </r>
  <r>
    <x v="89"/>
    <m/>
    <m/>
    <s v="Pièce"/>
    <n v="0"/>
    <n v="0"/>
    <n v="0"/>
    <n v="0"/>
    <n v="0"/>
    <n v="0"/>
    <n v="0"/>
    <n v="0.03"/>
    <n v="0"/>
    <n v="0"/>
    <n v="0"/>
    <x v="0"/>
  </r>
  <r>
    <x v="90"/>
    <m/>
    <m/>
    <s v="Pièce"/>
    <n v="1.5"/>
    <n v="10.57"/>
    <n v="0"/>
    <n v="0"/>
    <n v="0"/>
    <n v="0"/>
    <n v="1.5"/>
    <n v="0"/>
    <n v="10.57"/>
    <n v="0"/>
    <n v="0"/>
    <x v="0"/>
  </r>
  <r>
    <x v="91"/>
    <m/>
    <m/>
    <s v="Pièce"/>
    <n v="540"/>
    <n v="9.67"/>
    <n v="0"/>
    <n v="0"/>
    <n v="0"/>
    <n v="0"/>
    <n v="400"/>
    <n v="0.02"/>
    <n v="7.16"/>
    <n v="140"/>
    <n v="2.8000000000000003"/>
    <x v="43"/>
  </r>
  <r>
    <x v="92"/>
    <s v="COUV / ASSIETTE NOIRE SALADE 750 ml"/>
    <m/>
    <s v="Pièce"/>
    <n v="0"/>
    <n v="0"/>
    <n v="0"/>
    <e v="#N/A"/>
    <n v="0"/>
    <e v="#VALUE!"/>
    <s v="Pièce"/>
    <s v="Pièce"/>
    <s v="Pièce"/>
    <e v="#VALUE!"/>
    <n v="0"/>
    <x v="0"/>
  </r>
  <r>
    <x v="93"/>
    <m/>
    <m/>
    <s v="Pièce"/>
    <n v="5527"/>
    <n v="55.27"/>
    <n v="0"/>
    <n v="0"/>
    <n v="0"/>
    <n v="0"/>
    <n v="5000"/>
    <n v="0.01"/>
    <n v="50"/>
    <n v="527"/>
    <n v="5.2700000000000005"/>
    <x v="44"/>
  </r>
  <r>
    <x v="94"/>
    <m/>
    <m/>
    <s v="Pièce"/>
    <n v="314"/>
    <n v="7.9"/>
    <n v="0"/>
    <n v="0"/>
    <n v="0"/>
    <n v="0"/>
    <n v="100"/>
    <n v="0.03"/>
    <n v="2.52"/>
    <n v="214"/>
    <n v="6.42"/>
    <x v="45"/>
  </r>
  <r>
    <x v="95"/>
    <m/>
    <m/>
    <s v="Pièce"/>
    <n v="227"/>
    <n v="4.32"/>
    <n v="0"/>
    <n v="0"/>
    <n v="0"/>
    <n v="0"/>
    <n v="1000"/>
    <n v="0.02"/>
    <n v="19.05"/>
    <n v="-773"/>
    <n v="-15.46"/>
    <x v="46"/>
  </r>
  <r>
    <x v="96"/>
    <m/>
    <m/>
    <s v="Pièce"/>
    <n v="300"/>
    <n v="11.31"/>
    <n v="0"/>
    <n v="0"/>
    <n v="0"/>
    <n v="0"/>
    <n v="300"/>
    <n v="0"/>
    <n v="11.31"/>
    <n v="0"/>
    <n v="0"/>
    <x v="0"/>
  </r>
  <r>
    <x v="97"/>
    <m/>
    <m/>
    <s v="kilogramme"/>
    <n v="13.4"/>
    <n v="91.84"/>
    <n v="0"/>
    <n v="0"/>
    <n v="0"/>
    <n v="0"/>
    <n v="13.7"/>
    <n v="0"/>
    <n v="93.9"/>
    <n v="-0.29999999999999893"/>
    <n v="0"/>
    <x v="0"/>
  </r>
  <r>
    <x v="98"/>
    <m/>
    <m/>
    <s v="kilogramme"/>
    <n v="0.85"/>
    <n v="0.35"/>
    <n v="0"/>
    <n v="0"/>
    <n v="0"/>
    <n v="0"/>
    <n v="0.85"/>
    <n v="0"/>
    <n v="0.35"/>
    <n v="0"/>
    <n v="0"/>
    <x v="0"/>
  </r>
  <r>
    <x v="99"/>
    <s v="CREME FOUETTEE UHT , Bombe de 500 Gr"/>
    <m/>
    <s v="kilogramme"/>
    <n v="1.5"/>
    <n v="14.79"/>
    <n v="0"/>
    <e v="#N/A"/>
    <n v="0"/>
    <n v="0"/>
    <n v="0.5"/>
    <n v="9.83"/>
    <n v="4.92"/>
    <n v="1"/>
    <n v="9.83"/>
    <x v="47"/>
  </r>
  <r>
    <x v="100"/>
    <m/>
    <m/>
    <s v="litre"/>
    <n v="0"/>
    <n v="0"/>
    <n v="0"/>
    <n v="0"/>
    <n v="0"/>
    <n v="0"/>
    <n v="0"/>
    <n v="2.6"/>
    <n v="0"/>
    <n v="0"/>
    <n v="0"/>
    <x v="0"/>
  </r>
  <r>
    <x v="101"/>
    <s v="CREME LIQUIDE SUP GASTRO 35%, BRICK 1 L"/>
    <m/>
    <s v="litre"/>
    <n v="3.8149999999999999"/>
    <n v="12.33"/>
    <n v="0"/>
    <e v="#N/A"/>
    <n v="6.7324999999999999"/>
    <n v="21.745975000000001"/>
    <n v="11.9"/>
    <n v="3.23"/>
    <n v="38.43"/>
    <n v="-14.817500000000001"/>
    <n v="-47.860525000000003"/>
    <x v="48"/>
  </r>
  <r>
    <x v="102"/>
    <s v="CREME PATISSIERE, Poche de 1,7 Kg"/>
    <m/>
    <s v="kilogramme"/>
    <n v="1.46"/>
    <n v="3.37"/>
    <n v="27.203463203463205"/>
    <n v="62.84"/>
    <n v="26"/>
    <n v="60.06"/>
    <n v="2.2799999999999998"/>
    <n v="2.31"/>
    <n v="5.27"/>
    <n v="0.38346320346320439"/>
    <n v="0.88580000000000214"/>
    <x v="49"/>
  </r>
  <r>
    <x v="103"/>
    <m/>
    <m/>
    <s v="Pièce"/>
    <n v="0"/>
    <n v="0"/>
    <n v="0"/>
    <n v="0"/>
    <n v="0"/>
    <e v="#VALUE!"/>
    <s v="Pièce"/>
    <s v="Pièce"/>
    <s v="Pièce"/>
    <e v="#VALUE!"/>
    <n v="0"/>
    <x v="0"/>
  </r>
  <r>
    <x v="104"/>
    <s v="CROISSANT ECL DU TER AOP 70G,PC (CRU BC)"/>
    <m/>
    <s v="Pièce"/>
    <n v="252"/>
    <n v="50.26"/>
    <n v="0"/>
    <e v="#N/A"/>
    <n v="841"/>
    <n v="151.38"/>
    <n v="131"/>
    <n v="0.18"/>
    <n v="23.93"/>
    <n v="-720"/>
    <n v="-129.6"/>
    <x v="50"/>
  </r>
  <r>
    <x v="105"/>
    <s v="CROISSANT ECLAT DU TERR 80G, PC (PAC BC)"/>
    <m/>
    <s v="Pièce"/>
    <n v="229"/>
    <n v="49.73"/>
    <n v="0"/>
    <e v="#N/A"/>
    <n v="0"/>
    <n v="0"/>
    <n v="194"/>
    <n v="0.22"/>
    <n v="42.13"/>
    <n v="35"/>
    <n v="7.7"/>
    <x v="51"/>
  </r>
  <r>
    <x v="106"/>
    <s v="CROISSANT FOUR CACAO NOISET 90G BF, Pce"/>
    <m/>
    <s v="Pièce"/>
    <n v="81"/>
    <n v="33.6"/>
    <n v="118.47619047619048"/>
    <n v="49.76"/>
    <n v="132"/>
    <n v="55.44"/>
    <n v="38"/>
    <n v="0.42"/>
    <n v="15.77"/>
    <n v="29.476190476190482"/>
    <n v="12.380000000000003"/>
    <x v="52"/>
  </r>
  <r>
    <x v="107"/>
    <m/>
    <m/>
    <s v="Pièce"/>
    <n v="0"/>
    <n v="0"/>
    <n v="0"/>
    <n v="0"/>
    <n v="0"/>
    <e v="#VALUE!"/>
    <s v="Pièce"/>
    <s v="Pièce"/>
    <s v="Pièce"/>
    <e v="#VALUE!"/>
    <n v="0"/>
    <x v="0"/>
  </r>
  <r>
    <x v="108"/>
    <m/>
    <m/>
    <s v="Pièce"/>
    <n v="0"/>
    <n v="0"/>
    <n v="0"/>
    <n v="0"/>
    <n v="0"/>
    <e v="#VALUE!"/>
    <s v="Pièce"/>
    <s v="Pièce"/>
    <s v="Pièce"/>
    <e v="#VALUE!"/>
    <n v="0"/>
    <x v="0"/>
  </r>
  <r>
    <x v="109"/>
    <m/>
    <m/>
    <s v="Pièce"/>
    <n v="0"/>
    <n v="0"/>
    <n v="0"/>
    <n v="0"/>
    <n v="0"/>
    <e v="#VALUE!"/>
    <s v="Pièce"/>
    <s v="Pièce"/>
    <s v="Pièce"/>
    <e v="#VALUE!"/>
    <n v="0"/>
    <x v="0"/>
  </r>
  <r>
    <x v="110"/>
    <s v="CUILLERE ENTREMET"/>
    <m/>
    <s v="Pièce"/>
    <n v="457"/>
    <n v="5.69"/>
    <n v="0"/>
    <n v="24.88"/>
    <n v="0"/>
    <n v="0"/>
    <n v="3700"/>
    <n v="0.01"/>
    <n v="46.04"/>
    <n v="-3243"/>
    <n v="-32.43"/>
    <x v="53"/>
  </r>
  <r>
    <x v="111"/>
    <s v="DECAFEINE CAFE MOULU M02, Paquet 500G"/>
    <m/>
    <s v="kilogramme"/>
    <n v="0.85"/>
    <n v="5.01"/>
    <n v="0"/>
    <n v="2.95"/>
    <n v="0"/>
    <n v="0"/>
    <n v="0.5"/>
    <n v="5.9"/>
    <n v="2.95"/>
    <n v="0.35"/>
    <n v="2.0649999999999999"/>
    <x v="54"/>
  </r>
  <r>
    <x v="112"/>
    <s v="DEJEUNETTE  FARINEE 140G, L'unité"/>
    <m/>
    <s v="Pièce"/>
    <n v="406"/>
    <n v="79.58"/>
    <n v="6644.4000000000005"/>
    <n v="1328.88"/>
    <n v="5896"/>
    <n v="1179.2"/>
    <n v="600"/>
    <n v="0.2"/>
    <n v="117.6"/>
    <n v="554.40000000000055"/>
    <n v="110.88000000000011"/>
    <x v="55"/>
  </r>
  <r>
    <x v="113"/>
    <m/>
    <m/>
    <s v="Pièce"/>
    <n v="0"/>
    <n v="0"/>
    <n v="0"/>
    <n v="0"/>
    <n v="0"/>
    <e v="#VALUE!"/>
    <s v="Pièce"/>
    <s v="Pièce"/>
    <s v="Pièce"/>
    <e v="#VALUE!"/>
    <n v="0"/>
    <x v="0"/>
  </r>
  <r>
    <x v="114"/>
    <s v="DEJEUNETTE PAVOT (BAGUETINE) 140G, Pce"/>
    <m/>
    <s v="Pièce"/>
    <n v="0"/>
    <n v="0"/>
    <n v="0"/>
    <e v="#N/A"/>
    <n v="43"/>
    <n v="12.9"/>
    <n v="0"/>
    <n v="0.3"/>
    <n v="0"/>
    <n v="-43"/>
    <n v="-12.9"/>
    <x v="56"/>
  </r>
  <r>
    <x v="115"/>
    <m/>
    <m/>
    <s v="Pièce"/>
    <n v="0"/>
    <n v="0"/>
    <n v="0"/>
    <n v="0"/>
    <n v="0"/>
    <e v="#VALUE!"/>
    <s v="Pièce"/>
    <s v="Pièce"/>
    <s v="Pièce"/>
    <e v="#VALUE!"/>
    <n v="0"/>
    <x v="0"/>
  </r>
  <r>
    <x v="116"/>
    <m/>
    <m/>
    <s v="Pièce"/>
    <n v="0"/>
    <n v="0"/>
    <n v="0"/>
    <n v="0"/>
    <n v="0"/>
    <e v="#VALUE!"/>
    <s v="Pièce"/>
    <s v="Pièce"/>
    <s v="Pièce"/>
    <e v="#VALUE!"/>
    <n v="0"/>
    <x v="0"/>
  </r>
  <r>
    <x v="117"/>
    <m/>
    <m/>
    <s v="Pièce"/>
    <n v="6"/>
    <n v="14.76"/>
    <n v="0"/>
    <n v="0"/>
    <n v="0"/>
    <n v="0"/>
    <n v="6"/>
    <n v="0"/>
    <n v="14.76"/>
    <n v="0"/>
    <n v="0"/>
    <x v="0"/>
  </r>
  <r>
    <x v="118"/>
    <s v="DONUT CHOCO, L'unité"/>
    <m/>
    <s v="Pièce"/>
    <n v="52"/>
    <n v="14.04"/>
    <n v="0"/>
    <e v="#N/A"/>
    <n v="30"/>
    <n v="8.1000000000000014"/>
    <n v="0"/>
    <n v="0.27"/>
    <n v="0"/>
    <n v="22"/>
    <n v="5.94"/>
    <x v="57"/>
  </r>
  <r>
    <x v="119"/>
    <s v="DONUT SUCRE, L'unité"/>
    <m/>
    <s v="Pièce"/>
    <n v="196"/>
    <n v="52.13"/>
    <n v="0"/>
    <e v="#N/A"/>
    <n v="28"/>
    <n v="7.5600000000000005"/>
    <n v="0"/>
    <n v="0.27"/>
    <n v="0"/>
    <n v="168"/>
    <n v="45.36"/>
    <x v="58"/>
  </r>
  <r>
    <x v="120"/>
    <m/>
    <m/>
    <s v="Pièce"/>
    <n v="96"/>
    <n v="31.54"/>
    <n v="0"/>
    <n v="0"/>
    <n v="0"/>
    <n v="0"/>
    <n v="0"/>
    <n v="0.33"/>
    <n v="0"/>
    <n v="96"/>
    <n v="31.68"/>
    <x v="59"/>
  </r>
  <r>
    <x v="121"/>
    <m/>
    <m/>
    <s v="Pièce"/>
    <n v="0"/>
    <n v="0"/>
    <n v="0"/>
    <n v="0"/>
    <n v="0"/>
    <n v="0"/>
    <n v="0"/>
    <n v="0.44"/>
    <n v="0"/>
    <n v="0"/>
    <n v="0"/>
    <x v="0"/>
  </r>
  <r>
    <x v="122"/>
    <s v="ECLAIR AU CHOCOLAT 80G, Barq 10 pces"/>
    <m/>
    <s v="Pièce"/>
    <n v="0"/>
    <n v="0"/>
    <n v="39.89473684210526"/>
    <n v="15.16"/>
    <n v="0"/>
    <n v="0"/>
    <n v="40"/>
    <n v="0.38"/>
    <n v="15.16"/>
    <n v="-0.10526315789473983"/>
    <n v="-4.0000000000001139E-2"/>
    <x v="60"/>
  </r>
  <r>
    <x v="123"/>
    <m/>
    <m/>
    <s v="kilogramme"/>
    <n v="0"/>
    <n v="0"/>
    <n v="0"/>
    <n v="0"/>
    <n v="0"/>
    <n v="0"/>
    <n v="0"/>
    <n v="8.93"/>
    <n v="0"/>
    <n v="0"/>
    <n v="0"/>
    <x v="0"/>
  </r>
  <r>
    <x v="124"/>
    <s v="EMINCE POULET ROTI HALAL KEBAB, Sach 1KG"/>
    <m/>
    <s v="kilogramme"/>
    <n v="23.855"/>
    <n v="189.89"/>
    <n v="0"/>
    <e v="#N/A"/>
    <n v="0"/>
    <n v="0"/>
    <n v="0"/>
    <n v="7.95"/>
    <n v="0"/>
    <n v="23.855"/>
    <n v="189.64725000000001"/>
    <x v="61"/>
  </r>
  <r>
    <x v="125"/>
    <s v="EMMENTAL EN CHIFFONNADE, Sachet 500 Gr"/>
    <m/>
    <s v="kilogramme"/>
    <n v="10.39"/>
    <n v="65.78"/>
    <n v="10.497630331753555"/>
    <n v="66.45"/>
    <n v="1.7729999999999999"/>
    <n v="11.223089999999999"/>
    <n v="2.62"/>
    <n v="6.33"/>
    <n v="16.579999999999998"/>
    <n v="16.494630331753555"/>
    <n v="104.41101"/>
    <x v="62"/>
  </r>
  <r>
    <x v="126"/>
    <m/>
    <m/>
    <s v="Pièce"/>
    <n v="13"/>
    <n v="63.05"/>
    <n v="0"/>
    <n v="0"/>
    <n v="0"/>
    <n v="0"/>
    <n v="12"/>
    <n v="0"/>
    <n v="58.2"/>
    <n v="1"/>
    <n v="0"/>
    <x v="0"/>
  </r>
  <r>
    <x v="127"/>
    <m/>
    <m/>
    <s v="Pièce"/>
    <n v="0"/>
    <n v="0"/>
    <n v="0"/>
    <n v="0"/>
    <n v="0"/>
    <e v="#VALUE!"/>
    <s v="Pièce"/>
    <s v="Pièce"/>
    <s v="Pièce"/>
    <e v="#VALUE!"/>
    <n v="0"/>
    <x v="0"/>
  </r>
  <r>
    <x v="128"/>
    <m/>
    <m/>
    <s v="kilogramme"/>
    <n v="0"/>
    <n v="0"/>
    <n v="0"/>
    <n v="0"/>
    <n v="0"/>
    <n v="0"/>
    <n v="0"/>
    <n v="8"/>
    <n v="0"/>
    <n v="0"/>
    <n v="0"/>
    <x v="0"/>
  </r>
  <r>
    <x v="129"/>
    <m/>
    <m/>
    <s v="Pièce"/>
    <n v="0"/>
    <n v="0"/>
    <n v="0"/>
    <n v="0"/>
    <n v="0"/>
    <n v="0"/>
    <n v="8"/>
    <n v="0"/>
    <n v="92"/>
    <n v="-8"/>
    <n v="0"/>
    <x v="0"/>
  </r>
  <r>
    <x v="130"/>
    <m/>
    <m/>
    <s v="Pièce"/>
    <n v="0"/>
    <n v="0"/>
    <n v="0"/>
    <n v="0"/>
    <n v="0"/>
    <n v="0"/>
    <n v="0"/>
    <n v="0.17"/>
    <n v="0"/>
    <n v="0"/>
    <n v="0"/>
    <x v="0"/>
  </r>
  <r>
    <x v="131"/>
    <m/>
    <m/>
    <s v="kilogramme"/>
    <n v="0"/>
    <n v="0"/>
    <n v="0"/>
    <n v="0"/>
    <n v="0"/>
    <n v="0"/>
    <n v="0"/>
    <n v="0.78"/>
    <n v="0"/>
    <n v="0"/>
    <n v="0"/>
    <x v="0"/>
  </r>
  <r>
    <x v="132"/>
    <m/>
    <m/>
    <s v="kilogramme"/>
    <n v="7.5949999999999998"/>
    <n v="4.62"/>
    <n v="0"/>
    <n v="0"/>
    <n v="0"/>
    <n v="0"/>
    <n v="6"/>
    <n v="0.61"/>
    <n v="3.65"/>
    <n v="1.5949999999999998"/>
    <n v="0.97294999999999987"/>
    <x v="63"/>
  </r>
  <r>
    <x v="133"/>
    <m/>
    <m/>
    <s v="kilogramme"/>
    <n v="0"/>
    <n v="0"/>
    <n v="0"/>
    <n v="0"/>
    <n v="0"/>
    <n v="0"/>
    <n v="0"/>
    <n v="0.45"/>
    <n v="0"/>
    <n v="0"/>
    <n v="0"/>
    <x v="0"/>
  </r>
  <r>
    <x v="134"/>
    <m/>
    <m/>
    <s v="Pièce"/>
    <n v="0"/>
    <n v="0"/>
    <n v="0"/>
    <n v="0"/>
    <n v="0"/>
    <e v="#VALUE!"/>
    <s v="Pièce"/>
    <s v="Pièce"/>
    <s v="Pièce"/>
    <e v="#VALUE!"/>
    <n v="0"/>
    <x v="0"/>
  </r>
  <r>
    <x v="135"/>
    <m/>
    <m/>
    <s v="Pièce"/>
    <n v="1603"/>
    <n v="32.06"/>
    <n v="0"/>
    <n v="0"/>
    <n v="0"/>
    <n v="0"/>
    <n v="1320"/>
    <n v="0.02"/>
    <n v="26.4"/>
    <n v="283"/>
    <n v="5.66"/>
    <x v="64"/>
  </r>
  <r>
    <x v="136"/>
    <s v="FDP SAC BAGUETTE 10+5x40 KRFT BRUN"/>
    <m/>
    <s v="Pièce"/>
    <n v="0"/>
    <n v="0"/>
    <n v="0"/>
    <n v="44.44"/>
    <n v="0"/>
    <n v="0"/>
    <n v="0"/>
    <n v="0.02"/>
    <n v="0"/>
    <n v="0"/>
    <n v="0"/>
    <x v="0"/>
  </r>
  <r>
    <x v="137"/>
    <s v="FDP SAC SOS 18X11X34 KRAFT BRUN"/>
    <m/>
    <s v="Pièce"/>
    <n v="1083"/>
    <n v="39.83"/>
    <n v="0"/>
    <n v="128.72999999999999"/>
    <n v="0"/>
    <n v="0"/>
    <n v="1300"/>
    <n v="0.04"/>
    <n v="47.81"/>
    <n v="-217"/>
    <n v="-8.68"/>
    <x v="65"/>
  </r>
  <r>
    <x v="138"/>
    <s v="FDP SAC VIENN PETIT 14+7x21 KRFT BRUN"/>
    <m/>
    <s v="Pièce"/>
    <n v="2000"/>
    <n v="18.86"/>
    <n v="0"/>
    <n v="47.15"/>
    <n v="0"/>
    <n v="0"/>
    <n v="830"/>
    <n v="0.01"/>
    <n v="7.83"/>
    <n v="1170"/>
    <n v="11.700000000000001"/>
    <x v="66"/>
  </r>
  <r>
    <x v="139"/>
    <s v="FETA IQF, Sachet 1KG"/>
    <m/>
    <s v="kilogramme"/>
    <n v="1.415"/>
    <n v="17.73"/>
    <n v="0"/>
    <e v="#N/A"/>
    <n v="0.245"/>
    <n v="3.0698499999999997"/>
    <n v="3"/>
    <n v="12.53"/>
    <n v="37.590000000000003"/>
    <n v="-1.83"/>
    <n v="-22.9299"/>
    <x v="67"/>
  </r>
  <r>
    <x v="140"/>
    <s v="FLAN NATURE 27 CM, Pièce de 1.8KG"/>
    <m/>
    <s v="Pièce"/>
    <n v="10"/>
    <n v="44.36"/>
    <n v="47.945945945945944"/>
    <n v="212.88"/>
    <n v="47.625"/>
    <n v="211.45500000000001"/>
    <n v="7"/>
    <n v="4.4400000000000004"/>
    <n v="31.06"/>
    <n v="3.3209459459459438"/>
    <n v="14.744999999999992"/>
    <x v="68"/>
  </r>
  <r>
    <x v="141"/>
    <s v="FLOR FINA (GRS) 80-20 %, Sachet de 1 Kg"/>
    <m/>
    <s v="kilogramme"/>
    <n v="11"/>
    <n v="74.12"/>
    <n v="0"/>
    <n v="80.86"/>
    <n v="0"/>
    <n v="0"/>
    <n v="7"/>
    <n v="6.74"/>
    <n v="47.17"/>
    <n v="4"/>
    <n v="26.96"/>
    <x v="69"/>
  </r>
  <r>
    <x v="142"/>
    <s v="FOND SUCRE TARTELETTE 10CM - 40GR, Pce"/>
    <m/>
    <s v="Pièce"/>
    <n v="74"/>
    <n v="13.71"/>
    <n v="632"/>
    <n v="120.08"/>
    <n v="593"/>
    <n v="112.67"/>
    <n v="78"/>
    <n v="0.19"/>
    <n v="14.45"/>
    <n v="35"/>
    <n v="6.65"/>
    <x v="70"/>
  </r>
  <r>
    <x v="143"/>
    <m/>
    <m/>
    <s v="Pièce"/>
    <n v="400"/>
    <n v="7.28"/>
    <n v="0"/>
    <n v="0"/>
    <n v="0"/>
    <n v="0"/>
    <n v="200"/>
    <n v="0.02"/>
    <n v="3.64"/>
    <n v="200"/>
    <n v="4"/>
    <x v="71"/>
  </r>
  <r>
    <x v="144"/>
    <s v="FRAISES (Frais), Le kilo"/>
    <m/>
    <s v="kilogramme"/>
    <n v="0"/>
    <n v="0"/>
    <n v="0"/>
    <e v="#N/A"/>
    <n v="3.06"/>
    <n v="13.219200000000001"/>
    <n v="0"/>
    <n v="4.32"/>
    <n v="0"/>
    <n v="-3.06"/>
    <n v="-13.219200000000001"/>
    <x v="72"/>
  </r>
  <r>
    <x v="145"/>
    <s v="FRAMBOISES ENTIERES IQF, BARQ. 500G"/>
    <m/>
    <s v="kilogramme"/>
    <n v="7.14"/>
    <n v="34.159999999999997"/>
    <n v="11.991649269311065"/>
    <n v="57.44"/>
    <n v="14.794"/>
    <n v="70.863259999999997"/>
    <n v="4"/>
    <n v="4.79"/>
    <n v="19.149999999999999"/>
    <n v="0.33764926931106487"/>
    <n v="1.6173400000000007"/>
    <x v="73"/>
  </r>
  <r>
    <x v="146"/>
    <s v="FROMAGE A RACLETTE, Barq 400Gr"/>
    <m/>
    <s v="kilogramme"/>
    <n v="0.8"/>
    <n v="5.29"/>
    <n v="68.360060514372165"/>
    <n v="451.86"/>
    <n v="104.3"/>
    <n v="689.423"/>
    <n v="2.5299999999999998"/>
    <n v="6.61"/>
    <n v="16.73"/>
    <n v="-37.669939485627836"/>
    <n v="-248.9983"/>
    <x v="74"/>
  </r>
  <r>
    <x v="147"/>
    <s v="FROMAGE BLANC CALIN NATURE 0%, Seau 5KG"/>
    <m/>
    <s v="kilogramme"/>
    <n v="8.1999999999999993"/>
    <n v="16.100000000000001"/>
    <n v="15.030612244897959"/>
    <n v="29.46"/>
    <n v="0"/>
    <n v="0"/>
    <n v="2.5"/>
    <n v="1.96"/>
    <n v="4.91"/>
    <n v="20.730612244897959"/>
    <n v="40.631999999999998"/>
    <x v="75"/>
  </r>
  <r>
    <x v="148"/>
    <m/>
    <m/>
    <s v="kilogramme"/>
    <n v="2"/>
    <n v="17.66"/>
    <n v="0"/>
    <n v="0"/>
    <n v="0"/>
    <n v="0"/>
    <n v="2"/>
    <n v="8.83"/>
    <n v="17.66"/>
    <n v="0"/>
    <n v="0"/>
    <x v="0"/>
  </r>
  <r>
    <x v="149"/>
    <m/>
    <m/>
    <s v="Pièce"/>
    <n v="0"/>
    <n v="0"/>
    <n v="0"/>
    <n v="0"/>
    <n v="0"/>
    <e v="#VALUE!"/>
    <s v="Pièce"/>
    <s v="Pièce"/>
    <s v="Pièce"/>
    <e v="#VALUE!"/>
    <n v="0"/>
    <x v="0"/>
  </r>
  <r>
    <x v="150"/>
    <m/>
    <m/>
    <s v="Pièce"/>
    <n v="0"/>
    <n v="0"/>
    <n v="0"/>
    <n v="0"/>
    <n v="0"/>
    <e v="#VALUE!"/>
    <s v="Pièce"/>
    <s v="Pièce"/>
    <s v="Pièce"/>
    <e v="#VALUE!"/>
    <n v="0"/>
    <x v="0"/>
  </r>
  <r>
    <x v="151"/>
    <m/>
    <m/>
    <s v="Pièce"/>
    <n v="0"/>
    <n v="0"/>
    <n v="0"/>
    <n v="0"/>
    <n v="0"/>
    <e v="#VALUE!"/>
    <s v="Pièce"/>
    <s v="Pièce"/>
    <s v="Pièce"/>
    <e v="#VALUE!"/>
    <n v="0"/>
    <x v="0"/>
  </r>
  <r>
    <x v="152"/>
    <m/>
    <m/>
    <s v="Pièce"/>
    <n v="0"/>
    <n v="0"/>
    <n v="0"/>
    <n v="0"/>
    <n v="0"/>
    <e v="#VALUE!"/>
    <s v="Pièce"/>
    <s v="Pièce"/>
    <s v="Pièce"/>
    <e v="#VALUE!"/>
    <n v="0"/>
    <x v="0"/>
  </r>
  <r>
    <x v="153"/>
    <m/>
    <m/>
    <s v="Pièce"/>
    <n v="40"/>
    <n v="18"/>
    <n v="0"/>
    <n v="0"/>
    <n v="0"/>
    <n v="0"/>
    <n v="40"/>
    <n v="0"/>
    <n v="18"/>
    <n v="0"/>
    <n v="0"/>
    <x v="0"/>
  </r>
  <r>
    <x v="154"/>
    <s v="GOBELET CRISTAL 20/25 CL (Backeurop)"/>
    <m/>
    <s v="Pièce"/>
    <n v="1663"/>
    <n v="95.36"/>
    <n v="0"/>
    <e v="#N/A"/>
    <n v="0"/>
    <n v="0"/>
    <n v="500"/>
    <n v="0.06"/>
    <n v="28.67"/>
    <n v="1163"/>
    <n v="69.78"/>
    <x v="76"/>
  </r>
  <r>
    <x v="155"/>
    <m/>
    <m/>
    <s v="Pièce"/>
    <n v="1547"/>
    <n v="49.51"/>
    <n v="0"/>
    <n v="0"/>
    <n v="0"/>
    <n v="0"/>
    <n v="450"/>
    <n v="0.03"/>
    <n v="14.4"/>
    <n v="1097"/>
    <n v="32.909999999999997"/>
    <x v="77"/>
  </r>
  <r>
    <x v="156"/>
    <m/>
    <m/>
    <s v="kilogramme"/>
    <n v="0"/>
    <n v="0"/>
    <n v="0"/>
    <n v="0"/>
    <n v="0"/>
    <n v="0"/>
    <n v="0"/>
    <n v="3.33"/>
    <n v="0"/>
    <n v="0"/>
    <n v="0"/>
    <x v="0"/>
  </r>
  <r>
    <x v="157"/>
    <m/>
    <m/>
    <s v="Pièce"/>
    <n v="0"/>
    <n v="0"/>
    <n v="0"/>
    <n v="0"/>
    <n v="0"/>
    <e v="#VALUE!"/>
    <s v="Pièce"/>
    <s v="Pièce"/>
    <s v="Pièce"/>
    <e v="#VALUE!"/>
    <n v="0"/>
    <x v="0"/>
  </r>
  <r>
    <x v="158"/>
    <m/>
    <m/>
    <s v="litre"/>
    <n v="7"/>
    <n v="50.55"/>
    <n v="0"/>
    <n v="0"/>
    <n v="0"/>
    <n v="0"/>
    <n v="5.9"/>
    <n v="7.22"/>
    <n v="42.58"/>
    <n v="1.0999999999999996"/>
    <n v="7.9419999999999975"/>
    <x v="78"/>
  </r>
  <r>
    <x v="159"/>
    <m/>
    <m/>
    <s v="kilogramme"/>
    <n v="10"/>
    <n v="63.5"/>
    <n v="0"/>
    <n v="0"/>
    <n v="0"/>
    <n v="0"/>
    <n v="10"/>
    <n v="0"/>
    <n v="63.5"/>
    <n v="0"/>
    <n v="0"/>
    <x v="0"/>
  </r>
  <r>
    <x v="160"/>
    <s v="HUILE OLIVE EXTRA VIERGE, Btle PET 1L"/>
    <m/>
    <s v="litre"/>
    <n v="2.5"/>
    <n v="10.54"/>
    <n v="5.0000000000000009"/>
    <n v="21.1"/>
    <n v="1.0500000000000001E-2"/>
    <n v="4.4310000000000002E-2"/>
    <n v="4.7"/>
    <n v="4.22"/>
    <n v="19.84"/>
    <n v="2.7895000000000008"/>
    <n v="11.771690000000003"/>
    <x v="79"/>
  </r>
  <r>
    <x v="161"/>
    <s v="HUILE PIMENTEE, Stick 4 ML"/>
    <m/>
    <s v="Pièce"/>
    <n v="844"/>
    <n v="16.829999999999998"/>
    <n v="0"/>
    <e v="#N/A"/>
    <n v="0"/>
    <n v="0"/>
    <n v="835"/>
    <n v="0.02"/>
    <n v="16.649999999999999"/>
    <n v="9"/>
    <n v="0.18"/>
    <x v="80"/>
  </r>
  <r>
    <x v="162"/>
    <m/>
    <m/>
    <s v="Pièce"/>
    <n v="137"/>
    <n v="26.74"/>
    <n v="0"/>
    <n v="0"/>
    <n v="0"/>
    <n v="0"/>
    <n v="80"/>
    <n v="0.2"/>
    <n v="15.61"/>
    <n v="57"/>
    <n v="11.4"/>
    <x v="81"/>
  </r>
  <r>
    <x v="163"/>
    <m/>
    <m/>
    <s v="Pièce"/>
    <n v="2"/>
    <n v="20.46"/>
    <n v="0"/>
    <n v="0"/>
    <n v="0"/>
    <n v="0"/>
    <n v="2"/>
    <n v="0"/>
    <n v="20.46"/>
    <n v="0"/>
    <n v="0"/>
    <x v="0"/>
  </r>
  <r>
    <x v="164"/>
    <s v="JAMBON VPF CUIT DD TR, Bq 20X40G(800G) B"/>
    <m/>
    <s v="kilogramme"/>
    <n v="18.524999999999999"/>
    <n v="110.83"/>
    <n v="105.83304940374786"/>
    <n v="621.24"/>
    <n v="92.04"/>
    <n v="540.27480000000003"/>
    <n v="15.1"/>
    <n v="5.87"/>
    <n v="88.68"/>
    <n v="17.218049403747855"/>
    <n v="101.06994999999991"/>
    <x v="82"/>
  </r>
  <r>
    <x v="165"/>
    <m/>
    <m/>
    <s v="Pièce"/>
    <n v="3"/>
    <n v="4.17"/>
    <n v="0"/>
    <n v="0"/>
    <n v="0"/>
    <n v="0"/>
    <n v="3"/>
    <n v="0"/>
    <n v="4.17"/>
    <n v="0"/>
    <n v="0"/>
    <x v="0"/>
  </r>
  <r>
    <x v="166"/>
    <s v="JUS DE POMME TROPICANA 25CL, La Btle"/>
    <m/>
    <s v="Pièce"/>
    <n v="9"/>
    <n v="6.75"/>
    <n v="135.54666666666665"/>
    <n v="101.66"/>
    <n v="105"/>
    <n v="78.75"/>
    <n v="21"/>
    <n v="0.75"/>
    <n v="15.7"/>
    <n v="18.546666666666653"/>
    <n v="13.909999999999989"/>
    <x v="83"/>
  </r>
  <r>
    <x v="167"/>
    <s v="KINDER SURPRISE, L'unité"/>
    <m/>
    <s v="Pièce"/>
    <n v="18"/>
    <n v="12.69"/>
    <n v="0"/>
    <e v="#N/A"/>
    <n v="2"/>
    <n v="1.42"/>
    <n v="0"/>
    <n v="0.71"/>
    <n v="0"/>
    <n v="16"/>
    <n v="11.36"/>
    <x v="84"/>
  </r>
  <r>
    <x v="168"/>
    <m/>
    <m/>
    <s v="Pièce"/>
    <n v="0"/>
    <n v="0"/>
    <n v="0"/>
    <n v="0"/>
    <n v="0"/>
    <e v="#VALUE!"/>
    <s v="Pièce"/>
    <s v="Pièce"/>
    <s v="Pièce"/>
    <e v="#VALUE!"/>
    <n v="0"/>
    <x v="0"/>
  </r>
  <r>
    <x v="169"/>
    <m/>
    <m/>
    <s v="Pièce"/>
    <n v="0"/>
    <n v="0"/>
    <n v="0"/>
    <n v="0"/>
    <n v="0"/>
    <e v="#VALUE!"/>
    <s v="Pièce"/>
    <s v="Pièce"/>
    <s v="Pièce"/>
    <e v="#VALUE!"/>
    <n v="0"/>
    <x v="0"/>
  </r>
  <r>
    <x v="170"/>
    <m/>
    <m/>
    <s v="Pièce"/>
    <n v="0"/>
    <n v="0"/>
    <n v="0"/>
    <n v="0"/>
    <n v="0"/>
    <n v="0"/>
    <n v="0"/>
    <n v="0.26"/>
    <n v="0"/>
    <n v="0"/>
    <n v="0"/>
    <x v="0"/>
  </r>
  <r>
    <x v="171"/>
    <s v="LAIT 1/2 ECREME UHT, La Brique 1L"/>
    <m/>
    <s v="Pièce"/>
    <n v="0"/>
    <n v="0"/>
    <n v="0"/>
    <n v="28.56"/>
    <n v="0"/>
    <e v="#VALUE!"/>
    <s v="Pièce"/>
    <s v="Pièce"/>
    <s v="Pièce"/>
    <e v="#VALUE!"/>
    <n v="0"/>
    <x v="0"/>
  </r>
  <r>
    <x v="172"/>
    <m/>
    <m/>
    <s v="kilogramme"/>
    <n v="0"/>
    <n v="0"/>
    <n v="0"/>
    <n v="0"/>
    <n v="0"/>
    <n v="0"/>
    <n v="0"/>
    <n v="10"/>
    <n v="0"/>
    <n v="0"/>
    <n v="0"/>
    <x v="0"/>
  </r>
  <r>
    <x v="173"/>
    <m/>
    <m/>
    <s v="kilogramme"/>
    <n v="0"/>
    <n v="0"/>
    <n v="0"/>
    <n v="0"/>
    <n v="0"/>
    <n v="0"/>
    <n v="0"/>
    <n v="6.04"/>
    <n v="0"/>
    <n v="0"/>
    <n v="0"/>
    <x v="0"/>
  </r>
  <r>
    <x v="174"/>
    <s v="M&amp;M'S PEANUT,  Sachet 100G"/>
    <m/>
    <s v="kilogramme"/>
    <n v="0"/>
    <n v="0"/>
    <n v="0"/>
    <e v="#N/A"/>
    <n v="0"/>
    <n v="0"/>
    <n v="0"/>
    <n v="10.83"/>
    <n v="0"/>
    <n v="0"/>
    <n v="0"/>
    <x v="0"/>
  </r>
  <r>
    <x v="175"/>
    <s v="MACARON CHOCOLAT DIAM75 55 Gr, L'unité"/>
    <m/>
    <s v="Pièce"/>
    <n v="1"/>
    <n v="0.92"/>
    <n v="47.760869565217384"/>
    <n v="43.94"/>
    <n v="107"/>
    <n v="98.44"/>
    <n v="10"/>
    <n v="0.92"/>
    <n v="9.16"/>
    <n v="-68.239130434782624"/>
    <n v="-62.780000000000015"/>
    <x v="85"/>
  </r>
  <r>
    <x v="176"/>
    <s v="MACARON CITRON DIAM75 55 Gr, L'unité"/>
    <m/>
    <s v="Pièce"/>
    <n v="18"/>
    <n v="16.48"/>
    <n v="0"/>
    <n v="21.97"/>
    <n v="0"/>
    <n v="0"/>
    <n v="6"/>
    <n v="0.92"/>
    <n v="5.49"/>
    <n v="12"/>
    <n v="11.040000000000001"/>
    <x v="86"/>
  </r>
  <r>
    <x v="177"/>
    <m/>
    <m/>
    <s v="Pièce"/>
    <n v="0"/>
    <n v="0"/>
    <n v="0"/>
    <n v="0"/>
    <n v="0"/>
    <n v="0"/>
    <n v="0"/>
    <n v="0.76"/>
    <n v="0"/>
    <n v="0"/>
    <n v="0"/>
    <x v="0"/>
  </r>
  <r>
    <x v="178"/>
    <s v="MACARON PISTACHE DIAM75 55 Gr, L'unité"/>
    <m/>
    <s v="Pièce"/>
    <n v="24"/>
    <n v="21.97"/>
    <n v="0"/>
    <n v="43.94"/>
    <n v="0"/>
    <n v="0"/>
    <n v="28"/>
    <n v="0.92"/>
    <n v="25.64"/>
    <n v="-4"/>
    <n v="-3.68"/>
    <x v="87"/>
  </r>
  <r>
    <x v="179"/>
    <m/>
    <m/>
    <s v="Pièce"/>
    <n v="0"/>
    <n v="0"/>
    <n v="0"/>
    <n v="0"/>
    <n v="0"/>
    <e v="#VALUE!"/>
    <s v="Pièce"/>
    <s v="Pièce"/>
    <s v="Pièce"/>
    <e v="#VALUE!"/>
    <n v="0"/>
    <x v="0"/>
  </r>
  <r>
    <x v="180"/>
    <s v="MAXI PAIN CHOCOLAT 150G, PIECE (CRU BF)"/>
    <m/>
    <s v="Pièce"/>
    <n v="58"/>
    <n v="21.98"/>
    <n v="167.57894736842104"/>
    <n v="63.68"/>
    <n v="326"/>
    <n v="123.88"/>
    <n v="67"/>
    <n v="0.38"/>
    <n v="25.41"/>
    <n v="-167.42105263157896"/>
    <n v="-63.620000000000005"/>
    <x v="88"/>
  </r>
  <r>
    <x v="181"/>
    <s v="MAYONNAISE  ALLEGEE, Poche 1.5 KG"/>
    <m/>
    <s v="Pièce"/>
    <n v="0"/>
    <n v="0"/>
    <n v="0"/>
    <n v="61.08"/>
    <n v="0"/>
    <e v="#VALUE!"/>
    <s v="Pièce"/>
    <s v="Pièce"/>
    <s v="Pièce"/>
    <e v="#VALUE!"/>
    <n v="0"/>
    <x v="0"/>
  </r>
  <r>
    <x v="182"/>
    <m/>
    <m/>
    <s v="kilogramme"/>
    <n v="2"/>
    <n v="14.58"/>
    <n v="0"/>
    <n v="0"/>
    <n v="0"/>
    <n v="0"/>
    <n v="3"/>
    <n v="7.29"/>
    <n v="21.87"/>
    <n v="-1"/>
    <n v="-7.29"/>
    <x v="89"/>
  </r>
  <r>
    <x v="183"/>
    <m/>
    <m/>
    <s v="kilogramme"/>
    <n v="0"/>
    <n v="0"/>
    <n v="0"/>
    <n v="0"/>
    <n v="0"/>
    <n v="0"/>
    <n v="0"/>
    <n v="2.4300000000000002"/>
    <n v="0"/>
    <n v="0"/>
    <n v="0"/>
    <x v="0"/>
  </r>
  <r>
    <x v="184"/>
    <m/>
    <m/>
    <s v="Pièce"/>
    <n v="0"/>
    <n v="0"/>
    <n v="0"/>
    <n v="0"/>
    <n v="0"/>
    <n v="0"/>
    <n v="0"/>
    <n v="1.81"/>
    <n v="0"/>
    <n v="0"/>
    <n v="0"/>
    <x v="0"/>
  </r>
  <r>
    <x v="185"/>
    <m/>
    <m/>
    <s v="Pièce"/>
    <n v="0"/>
    <n v="0"/>
    <n v="0"/>
    <n v="0"/>
    <n v="0"/>
    <n v="0"/>
    <n v="0"/>
    <n v="0.09"/>
    <n v="0"/>
    <n v="0"/>
    <n v="0"/>
    <x v="0"/>
  </r>
  <r>
    <x v="186"/>
    <m/>
    <m/>
    <s v="kilogramme"/>
    <n v="0"/>
    <n v="0"/>
    <n v="0"/>
    <n v="0"/>
    <n v="0"/>
    <n v="0"/>
    <n v="0.2"/>
    <n v="13.33"/>
    <n v="2.67"/>
    <n v="-0.2"/>
    <n v="-2.6660000000000004"/>
    <x v="90"/>
  </r>
  <r>
    <x v="187"/>
    <s v="MIGNONNETTE VINAIGR OLIVE BALSA 18G, Pce"/>
    <m/>
    <s v="Pièce"/>
    <n v="206"/>
    <n v="28.32"/>
    <n v="0"/>
    <n v="35.19"/>
    <n v="0"/>
    <n v="0"/>
    <n v="398"/>
    <n v="0.14000000000000001"/>
    <n v="54.71"/>
    <n v="-192"/>
    <n v="-26.880000000000003"/>
    <x v="91"/>
  </r>
  <r>
    <x v="188"/>
    <s v="MIMOLETTE TRANCHE, SACH 2X16X15G (=480G)"/>
    <m/>
    <s v="kilogramme"/>
    <n v="1.67"/>
    <n v="10.34"/>
    <n v="0"/>
    <e v="#N/A"/>
    <n v="3.84"/>
    <n v="23.769600000000001"/>
    <n v="0"/>
    <n v="6.19"/>
    <n v="0"/>
    <n v="-2.17"/>
    <n v="-13.4323"/>
    <x v="92"/>
  </r>
  <r>
    <x v="189"/>
    <m/>
    <m/>
    <s v="Pièce"/>
    <n v="255"/>
    <n v="31.05"/>
    <n v="0"/>
    <n v="0"/>
    <n v="0"/>
    <n v="0"/>
    <n v="255"/>
    <n v="0.12"/>
    <n v="31.05"/>
    <n v="0"/>
    <n v="0"/>
    <x v="0"/>
  </r>
  <r>
    <x v="190"/>
    <m/>
    <m/>
    <s v="Pièce"/>
    <n v="5"/>
    <n v="0.28000000000000003"/>
    <n v="0"/>
    <n v="0"/>
    <n v="0"/>
    <n v="0"/>
    <n v="0"/>
    <n v="0.06"/>
    <n v="0"/>
    <n v="5"/>
    <n v="0.3"/>
    <x v="93"/>
  </r>
  <r>
    <x v="191"/>
    <m/>
    <m/>
    <s v="Pièce"/>
    <n v="246"/>
    <n v="19.260000000000002"/>
    <n v="0"/>
    <n v="0"/>
    <n v="0"/>
    <n v="0"/>
    <n v="243"/>
    <n v="0.08"/>
    <n v="19.03"/>
    <n v="3"/>
    <n v="0.24"/>
    <x v="94"/>
  </r>
  <r>
    <x v="192"/>
    <m/>
    <m/>
    <s v="Pièce"/>
    <n v="17"/>
    <n v="1.43"/>
    <n v="0"/>
    <n v="0"/>
    <n v="0"/>
    <n v="0"/>
    <n v="115"/>
    <n v="0.08"/>
    <n v="9.67"/>
    <n v="-98"/>
    <n v="-7.84"/>
    <x v="95"/>
  </r>
  <r>
    <x v="193"/>
    <s v="MOELLEUX  CHOCOLAT 800G, Prédéc  8 Parts"/>
    <m/>
    <s v="Pièce"/>
    <n v="7"/>
    <n v="28.24"/>
    <n v="16.009925558312652"/>
    <n v="64.52"/>
    <n v="18"/>
    <n v="72.540000000000006"/>
    <n v="3"/>
    <n v="4.03"/>
    <n v="12.1"/>
    <n v="2.0099255583126521"/>
    <n v="8.099999999999989"/>
    <x v="96"/>
  </r>
  <r>
    <x v="194"/>
    <m/>
    <m/>
    <s v="Pièce"/>
    <n v="3"/>
    <n v="1.1200000000000001"/>
    <n v="0"/>
    <n v="0"/>
    <n v="0"/>
    <n v="0"/>
    <n v="3"/>
    <n v="0"/>
    <n v="1.1200000000000001"/>
    <n v="0"/>
    <n v="0"/>
    <x v="0"/>
  </r>
  <r>
    <x v="195"/>
    <m/>
    <m/>
    <s v="Pièce"/>
    <n v="43"/>
    <n v="16.45"/>
    <n v="0"/>
    <n v="0"/>
    <n v="0"/>
    <n v="0"/>
    <n v="43"/>
    <n v="0"/>
    <n v="16.45"/>
    <n v="0"/>
    <n v="0"/>
    <x v="0"/>
  </r>
  <r>
    <x v="196"/>
    <m/>
    <m/>
    <s v="Pièce"/>
    <n v="132"/>
    <n v="60.72"/>
    <n v="0"/>
    <n v="0"/>
    <n v="0"/>
    <n v="0"/>
    <n v="132"/>
    <n v="0"/>
    <n v="60.72"/>
    <n v="0"/>
    <n v="0"/>
    <x v="0"/>
  </r>
  <r>
    <x v="197"/>
    <m/>
    <m/>
    <s v="Pièce"/>
    <n v="0"/>
    <n v="0"/>
    <n v="0"/>
    <n v="0"/>
    <n v="0"/>
    <e v="#VALUE!"/>
    <s v="Pièce"/>
    <s v="Pièce"/>
    <s v="Pièce"/>
    <e v="#VALUE!"/>
    <n v="0"/>
    <x v="0"/>
  </r>
  <r>
    <x v="198"/>
    <s v="MOZZARELLA RAPEE (Frais), Barq 2.5 KG .E"/>
    <m/>
    <s v="kilogramme"/>
    <n v="23.815000000000001"/>
    <n v="90.39"/>
    <n v="9.9894736842105267"/>
    <n v="37.96"/>
    <n v="11.984999999999999"/>
    <n v="45.542999999999999"/>
    <n v="20.9"/>
    <n v="3.8"/>
    <n v="79.33"/>
    <n v="0.91947368421053"/>
    <n v="3.494000000000014"/>
    <x v="97"/>
  </r>
  <r>
    <x v="199"/>
    <m/>
    <m/>
    <s v="kilogramme"/>
    <n v="0"/>
    <n v="0"/>
    <n v="0"/>
    <n v="0"/>
    <n v="0"/>
    <n v="0"/>
    <n v="0"/>
    <n v="5.44"/>
    <n v="0"/>
    <n v="0"/>
    <n v="0"/>
    <x v="0"/>
  </r>
  <r>
    <x v="200"/>
    <s v="MUFFIN AU TRIPLE CHOCOLAT 112Gr, Pce"/>
    <m/>
    <s v="Pièce"/>
    <n v="48"/>
    <n v="40.32"/>
    <n v="0"/>
    <e v="#N/A"/>
    <n v="0"/>
    <n v="0"/>
    <n v="0"/>
    <n v="0.84"/>
    <n v="0"/>
    <n v="48"/>
    <n v="40.32"/>
    <x v="98"/>
  </r>
  <r>
    <x v="201"/>
    <s v="MUFFIN CITRON F. FRAMBOISE 112Gr, Pce"/>
    <m/>
    <s v="Pièce"/>
    <n v="70"/>
    <n v="56.33"/>
    <n v="0"/>
    <e v="#N/A"/>
    <n v="0"/>
    <n v="0"/>
    <n v="44"/>
    <n v="0.8"/>
    <n v="35.409999999999997"/>
    <n v="26"/>
    <n v="20.8"/>
    <x v="99"/>
  </r>
  <r>
    <x v="202"/>
    <s v="MUFFIN POMMES CARAMEL 112Gr, Pce"/>
    <m/>
    <s v="Pièce"/>
    <n v="44"/>
    <n v="36.08"/>
    <n v="0"/>
    <e v="#N/A"/>
    <n v="0"/>
    <n v="0"/>
    <n v="28"/>
    <n v="0.82"/>
    <n v="22.96"/>
    <n v="16"/>
    <n v="13.12"/>
    <x v="100"/>
  </r>
  <r>
    <x v="203"/>
    <s v="MUFFIN VANILLE F CACAO-NOISET 112Gr, Pce"/>
    <m/>
    <s v="Pièce"/>
    <n v="0"/>
    <n v="0"/>
    <n v="0"/>
    <e v="#N/A"/>
    <n v="45"/>
    <n v="35.550000000000004"/>
    <n v="0"/>
    <n v="0.79"/>
    <n v="0"/>
    <n v="-45"/>
    <n v="-35.550000000000004"/>
    <x v="101"/>
  </r>
  <r>
    <x v="204"/>
    <m/>
    <m/>
    <s v="kilogramme"/>
    <n v="4.3499999999999996"/>
    <n v="7.88"/>
    <n v="0"/>
    <n v="0"/>
    <n v="0"/>
    <n v="0"/>
    <n v="12"/>
    <n v="1.82"/>
    <n v="21.8"/>
    <n v="-7.65"/>
    <n v="-13.923000000000002"/>
    <x v="102"/>
  </r>
  <r>
    <x v="205"/>
    <m/>
    <m/>
    <s v="Pièce"/>
    <n v="0"/>
    <n v="0"/>
    <n v="0"/>
    <n v="0"/>
    <n v="0"/>
    <e v="#VALUE!"/>
    <s v="Pièce"/>
    <s v="Pièce"/>
    <s v="Pièce"/>
    <e v="#VALUE!"/>
    <n v="0"/>
    <x v="0"/>
  </r>
  <r>
    <x v="206"/>
    <s v="NOIX DE PECAN, Sach 1 KG"/>
    <m/>
    <s v="kilogramme"/>
    <n v="0"/>
    <n v="0"/>
    <n v="3.9978272677892446"/>
    <n v="73.599999999999994"/>
    <n v="1.4139999999999999"/>
    <n v="26.031739999999999"/>
    <n v="2.0499999999999998"/>
    <n v="18.41"/>
    <n v="37.75"/>
    <n v="0.53382726778924483"/>
    <n v="9.8277599999999978"/>
    <x v="103"/>
  </r>
  <r>
    <x v="207"/>
    <s v="NUTELLA, Pot de 3KG"/>
    <m/>
    <s v="kilogramme"/>
    <n v="6"/>
    <n v="33.26"/>
    <n v="59.375000000000007"/>
    <n v="332.5"/>
    <n v="76.819999999999993"/>
    <n v="430.19199999999995"/>
    <n v="14"/>
    <n v="5.6"/>
    <n v="78.400000000000006"/>
    <n v="-25.444999999999993"/>
    <n v="-142.49199999999996"/>
    <x v="104"/>
  </r>
  <r>
    <x v="208"/>
    <m/>
    <m/>
    <s v="Pièce"/>
    <n v="0"/>
    <n v="0"/>
    <n v="0"/>
    <n v="0"/>
    <n v="0"/>
    <e v="#VALUE!"/>
    <s v="Pièce"/>
    <s v="Pièce"/>
    <s v="Pièce"/>
    <e v="#VALUE!"/>
    <n v="0"/>
    <x v="0"/>
  </r>
  <r>
    <x v="209"/>
    <s v="OEUF DUR ECALE, PLAQUE 40 PCES (4x10)"/>
    <m/>
    <s v="Pièce"/>
    <n v="50"/>
    <n v="9.1300000000000008"/>
    <n v="567.77777777777783"/>
    <n v="102.2"/>
    <n v="496.13"/>
    <n v="89.303399999999996"/>
    <n v="136"/>
    <n v="0.18"/>
    <n v="24.83"/>
    <n v="-14.352222222222167"/>
    <n v="-2.5833999999999899"/>
    <x v="105"/>
  </r>
  <r>
    <x v="210"/>
    <s v="OEUF ENTIER LIQUIDE, Btle 1L (=1KG)"/>
    <m/>
    <s v="litre"/>
    <n v="5"/>
    <n v="13.38"/>
    <n v="0"/>
    <n v="16.059999999999999"/>
    <n v="0"/>
    <n v="0"/>
    <n v="5.8"/>
    <n v="2.67"/>
    <n v="15.5"/>
    <n v="-0.79999999999999982"/>
    <n v="-2.1359999999999997"/>
    <x v="106"/>
  </r>
  <r>
    <x v="211"/>
    <m/>
    <m/>
    <s v="kilogramme"/>
    <n v="0"/>
    <n v="0"/>
    <n v="0"/>
    <n v="0"/>
    <n v="0.1555"/>
    <n v="0.52869999999999995"/>
    <n v="0.3"/>
    <n v="3.4"/>
    <n v="1.02"/>
    <n v="-0.45550000000000002"/>
    <n v="-1.5487"/>
    <x v="107"/>
  </r>
  <r>
    <x v="212"/>
    <m/>
    <m/>
    <s v="Pièce"/>
    <n v="1"/>
    <n v="3.2"/>
    <n v="0"/>
    <n v="0"/>
    <n v="0"/>
    <n v="0"/>
    <n v="3"/>
    <n v="3.2"/>
    <n v="9.6"/>
    <n v="-2"/>
    <n v="-6.4"/>
    <x v="108"/>
  </r>
  <r>
    <x v="213"/>
    <s v="PAIN CAMPAGNARD (Boule Bio) 450G, PCE"/>
    <m/>
    <s v="Pièce"/>
    <n v="0"/>
    <n v="0"/>
    <n v="0"/>
    <e v="#N/A"/>
    <n v="0"/>
    <e v="#VALUE!"/>
    <s v="Pièce"/>
    <s v="Pièce"/>
    <s v="Pièce"/>
    <e v="#VALUE!"/>
    <n v="0"/>
    <x v="0"/>
  </r>
  <r>
    <x v="214"/>
    <s v="PAIN CHOC ECL DU TER AOP 80G, PC(CRU BC)"/>
    <m/>
    <s v="Pièce"/>
    <n v="219"/>
    <n v="50.55"/>
    <n v="0"/>
    <e v="#N/A"/>
    <n v="0"/>
    <n v="0"/>
    <n v="16"/>
    <n v="0.23"/>
    <n v="3.69"/>
    <n v="203"/>
    <n v="46.690000000000005"/>
    <x v="109"/>
  </r>
  <r>
    <x v="215"/>
    <s v="PAIN CHOCO ECLAT DU TERR PAC 80G, Pce"/>
    <m/>
    <s v="Pièce"/>
    <n v="102"/>
    <n v="22.44"/>
    <n v="0"/>
    <e v="#N/A"/>
    <n v="846"/>
    <n v="186.12"/>
    <n v="255"/>
    <n v="0.22"/>
    <n v="56.1"/>
    <n v="-999"/>
    <n v="-219.78"/>
    <x v="110"/>
  </r>
  <r>
    <x v="216"/>
    <m/>
    <m/>
    <s v="Pièce"/>
    <n v="0"/>
    <n v="0"/>
    <n v="0"/>
    <n v="0"/>
    <n v="0"/>
    <e v="#VALUE!"/>
    <s v="Pièce"/>
    <s v="Pièce"/>
    <s v="Pièce"/>
    <e v="#VALUE!"/>
    <n v="0"/>
    <x v="0"/>
  </r>
  <r>
    <x v="217"/>
    <s v="PAIN RAISINS 105G, L'UNITÉ (CRU BF)"/>
    <s v="PAIN RAISINS, L'unité (PAC)"/>
    <s v="Pièce"/>
    <n v="72"/>
    <n v="15.95"/>
    <n v="0"/>
    <e v="#N/A"/>
    <n v="196"/>
    <n v="43.12"/>
    <n v="55"/>
    <n v="0.22"/>
    <n v="12.17"/>
    <n v="-179"/>
    <n v="-39.380000000000003"/>
    <x v="111"/>
  </r>
  <r>
    <x v="218"/>
    <m/>
    <m/>
    <s v="Pièce"/>
    <n v="0"/>
    <n v="0"/>
    <n v="0"/>
    <n v="0"/>
    <n v="0"/>
    <e v="#VALUE!"/>
    <s v="Pièce"/>
    <s v="Pièce"/>
    <s v="Pièce"/>
    <e v="#VALUE!"/>
    <n v="0"/>
    <x v="0"/>
  </r>
  <r>
    <x v="219"/>
    <m/>
    <m/>
    <s v="Pièce"/>
    <n v="0"/>
    <n v="0"/>
    <n v="0"/>
    <n v="0"/>
    <n v="0"/>
    <e v="#VALUE!"/>
    <s v="Pièce"/>
    <s v="Pièce"/>
    <s v="Pièce"/>
    <e v="#VALUE!"/>
    <n v="0"/>
    <x v="0"/>
  </r>
  <r>
    <x v="220"/>
    <m/>
    <m/>
    <s v="kilogramme"/>
    <n v="1.18"/>
    <n v="3.21"/>
    <n v="0"/>
    <n v="0"/>
    <n v="0"/>
    <n v="0"/>
    <n v="1.8"/>
    <n v="0"/>
    <n v="4.9000000000000004"/>
    <n v="-0.62000000000000011"/>
    <n v="0"/>
    <x v="0"/>
  </r>
  <r>
    <x v="221"/>
    <s v="PATON (Pizza), La pièce de 160Gr"/>
    <m/>
    <s v="kilogramme"/>
    <n v="30.02"/>
    <n v="37.020000000000003"/>
    <n v="0"/>
    <n v="0"/>
    <n v="11.4"/>
    <n v="14.022"/>
    <n v="17.600000000000001"/>
    <n v="1.23"/>
    <n v="21.7"/>
    <n v="1.0199999999999978"/>
    <n v="1.2545999999999973"/>
    <x v="112"/>
  </r>
  <r>
    <x v="222"/>
    <s v="PEPITES CHOCOLAT, Paquet de 10 Kg"/>
    <m/>
    <s v="kilogramme"/>
    <n v="7.7649999999999997"/>
    <n v="37.880000000000003"/>
    <n v="9.9979508196721305"/>
    <n v="48.79"/>
    <n v="6"/>
    <n v="29.28"/>
    <n v="10"/>
    <n v="4.88"/>
    <n v="48.8"/>
    <n v="1.7629508196721311"/>
    <n v="8.6031999999999993"/>
    <x v="113"/>
  </r>
  <r>
    <x v="223"/>
    <m/>
    <m/>
    <s v="Pièce"/>
    <n v="0"/>
    <n v="0"/>
    <n v="0"/>
    <n v="0"/>
    <n v="0"/>
    <e v="#VALUE!"/>
    <s v="Pièce"/>
    <s v="Pièce"/>
    <s v="Pièce"/>
    <e v="#VALUE!"/>
    <n v="0"/>
    <x v="0"/>
  </r>
  <r>
    <x v="224"/>
    <s v="PET ICE TEA PECHE 50CL, L'unité"/>
    <m/>
    <s v="Pièce"/>
    <n v="27"/>
    <n v="23.53"/>
    <n v="252.42528735632186"/>
    <n v="219.61"/>
    <n v="213"/>
    <n v="185.31"/>
    <n v="47"/>
    <n v="0.87"/>
    <n v="40.97"/>
    <n v="19.42528735632186"/>
    <n v="16.900000000000016"/>
    <x v="114"/>
  </r>
  <r>
    <x v="225"/>
    <m/>
    <m/>
    <s v="Pièce"/>
    <n v="0"/>
    <n v="0"/>
    <n v="0"/>
    <n v="0"/>
    <n v="0"/>
    <n v="0"/>
    <n v="0"/>
    <n v="0.83"/>
    <n v="0"/>
    <n v="0"/>
    <n v="0"/>
    <x v="0"/>
  </r>
  <r>
    <x v="226"/>
    <s v="PET OASIS TROPICAL 50CL, L'unité"/>
    <m/>
    <s v="Pièce"/>
    <n v="88"/>
    <n v="76.48"/>
    <n v="119.88505747126436"/>
    <n v="104.3"/>
    <n v="112"/>
    <n v="97.44"/>
    <n v="57"/>
    <n v="0.87"/>
    <n v="49.53"/>
    <n v="38.885057471264361"/>
    <n v="33.829999999999991"/>
    <x v="115"/>
  </r>
  <r>
    <x v="227"/>
    <s v="PET ORANGINA 50CL, L'unité"/>
    <m/>
    <s v="Pièce"/>
    <n v="36"/>
    <n v="32.590000000000003"/>
    <n v="120.66666666666666"/>
    <n v="108.6"/>
    <n v="100"/>
    <n v="90"/>
    <n v="37"/>
    <n v="0.9"/>
    <n v="33.479999999999997"/>
    <n v="19.666666666666657"/>
    <n v="17.699999999999992"/>
    <x v="116"/>
  </r>
  <r>
    <x v="228"/>
    <s v="PET PEPSI COLA REG 50CL, L'unité"/>
    <m/>
    <s v="Pièce"/>
    <n v="27"/>
    <n v="20.45"/>
    <n v="191.26315789473685"/>
    <n v="145.36000000000001"/>
    <n v="156"/>
    <n v="118.56"/>
    <n v="25"/>
    <n v="0.76"/>
    <n v="18.93"/>
    <n v="37.26315789473685"/>
    <n v="28.320000000000007"/>
    <x v="117"/>
  </r>
  <r>
    <x v="229"/>
    <s v="PET PEPSI MAX 50CL, L'unité"/>
    <m/>
    <s v="Pièce"/>
    <n v="27"/>
    <n v="21.08"/>
    <n v="46.589743589743591"/>
    <n v="36.340000000000003"/>
    <n v="32"/>
    <n v="24.96"/>
    <n v="38"/>
    <n v="0.78"/>
    <n v="29.67"/>
    <n v="3.5897435897435912"/>
    <n v="2.8000000000000012"/>
    <x v="118"/>
  </r>
  <r>
    <x v="230"/>
    <m/>
    <m/>
    <s v="Pièce"/>
    <n v="0"/>
    <n v="0"/>
    <n v="0"/>
    <n v="0"/>
    <n v="0"/>
    <e v="#VALUE!"/>
    <s v="Pièce"/>
    <s v="Pièce"/>
    <s v="Pièce"/>
    <m/>
    <n v="0"/>
    <x v="0"/>
  </r>
  <r>
    <x v="231"/>
    <s v="PET SAN PELLEGRINO 33CL, L'unité"/>
    <m/>
    <s v="Pièce"/>
    <n v="134"/>
    <n v="58.01"/>
    <n v="144.97674418604652"/>
    <n v="62.34"/>
    <n v="322"/>
    <n v="138.46"/>
    <n v="0"/>
    <n v="0.43"/>
    <n v="0"/>
    <n v="-43.023255813953483"/>
    <n v="-18.499999999999996"/>
    <x v="119"/>
  </r>
  <r>
    <x v="232"/>
    <s v="PET SAN PELLEGRINO 50 cl, L'unité"/>
    <m/>
    <s v="Pièce"/>
    <n v="129"/>
    <n v="65.31"/>
    <n v="95.294117647058826"/>
    <n v="48.6"/>
    <n v="140"/>
    <n v="71.400000000000006"/>
    <n v="79"/>
    <n v="0.51"/>
    <n v="39.979999999999997"/>
    <n v="5.2941176470588402"/>
    <n v="2.7000000000000086"/>
    <x v="120"/>
  </r>
  <r>
    <x v="233"/>
    <m/>
    <m/>
    <s v="Pièce"/>
    <n v="0"/>
    <n v="0"/>
    <n v="0"/>
    <n v="0"/>
    <n v="0"/>
    <e v="#VALUE!"/>
    <s v="Pièce"/>
    <s v="Pièce"/>
    <s v="Pièce"/>
    <m/>
    <n v="0"/>
    <x v="0"/>
  </r>
  <r>
    <x v="234"/>
    <s v="PET SCHWEPPES AGRUM ZERO 50CL, L'unité"/>
    <m/>
    <s v="Pièce"/>
    <n v="37"/>
    <n v="32.11"/>
    <n v="23.94252873563218"/>
    <n v="20.83"/>
    <n v="60"/>
    <n v="52.2"/>
    <n v="34"/>
    <n v="0.87"/>
    <n v="29.58"/>
    <n v="-33.05747126436782"/>
    <n v="-28.76"/>
    <x v="121"/>
  </r>
  <r>
    <x v="235"/>
    <s v="PET SEVEN-UP REG 50CL, L'unité"/>
    <m/>
    <s v="Pièce"/>
    <n v="73"/>
    <n v="57"/>
    <n v="24.025641025641022"/>
    <n v="18.739999999999998"/>
    <n v="46"/>
    <n v="35.880000000000003"/>
    <n v="0"/>
    <n v="0.78"/>
    <n v="0"/>
    <n v="51.025641025641022"/>
    <n v="39.799999999999997"/>
    <x v="122"/>
  </r>
  <r>
    <x v="236"/>
    <m/>
    <m/>
    <s v="Pièce"/>
    <n v="0"/>
    <n v="0"/>
    <n v="0"/>
    <n v="0"/>
    <n v="0"/>
    <n v="0"/>
    <n v="0"/>
    <n v="0.87"/>
    <n v="0"/>
    <n v="0"/>
    <n v="0"/>
    <x v="0"/>
  </r>
  <r>
    <x v="237"/>
    <m/>
    <m/>
    <s v="Pièce"/>
    <n v="0"/>
    <n v="0"/>
    <n v="0"/>
    <n v="0"/>
    <n v="0"/>
    <n v="0"/>
    <n v="160"/>
    <n v="0.87"/>
    <n v="139.19999999999999"/>
    <n v="-160"/>
    <n v="-139.19999999999999"/>
    <x v="123"/>
  </r>
  <r>
    <x v="238"/>
    <s v="PET VITTEL  33CL, L'unité"/>
    <m/>
    <s v="Pièce"/>
    <n v="151"/>
    <n v="53.29"/>
    <n v="919.60000000000014"/>
    <n v="321.86"/>
    <n v="898"/>
    <n v="314.29999999999995"/>
    <n v="64"/>
    <n v="0.35"/>
    <n v="22.59"/>
    <n v="108.60000000000014"/>
    <n v="38.010000000000048"/>
    <x v="124"/>
  </r>
  <r>
    <x v="239"/>
    <s v="PET VITTEL 50 cl, L'unité"/>
    <m/>
    <s v="Pièce"/>
    <n v="125"/>
    <n v="46.25"/>
    <n v="144"/>
    <n v="53.28"/>
    <n v="194"/>
    <n v="71.78"/>
    <n v="0"/>
    <n v="0.37"/>
    <n v="0"/>
    <n v="75"/>
    <n v="27.75"/>
    <x v="125"/>
  </r>
  <r>
    <x v="240"/>
    <m/>
    <m/>
    <s v="kilogramme"/>
    <n v="0"/>
    <n v="0"/>
    <n v="0"/>
    <n v="0"/>
    <n v="0"/>
    <n v="0"/>
    <n v="0"/>
    <n v="7.64"/>
    <n v="0"/>
    <n v="0"/>
    <n v="0"/>
    <x v="0"/>
  </r>
  <r>
    <x v="241"/>
    <m/>
    <m/>
    <s v="kilogramme"/>
    <n v="0"/>
    <n v="0"/>
    <n v="0"/>
    <n v="0"/>
    <n v="0"/>
    <n v="0"/>
    <n v="0"/>
    <n v="5.14"/>
    <n v="0"/>
    <n v="0"/>
    <n v="0"/>
    <x v="0"/>
  </r>
  <r>
    <x v="242"/>
    <s v="PISTOLE CHOCOLAT LAIT CARAMEL, Sach 5 Kg"/>
    <m/>
    <s v="kilogramme"/>
    <n v="0.88500000000000001"/>
    <n v="9.25"/>
    <n v="0"/>
    <e v="#N/A"/>
    <n v="0.48749999999999999"/>
    <n v="5.0894999999999992"/>
    <n v="0.4"/>
    <n v="10.44"/>
    <n v="4.18"/>
    <n v="-2.5000000000000022E-3"/>
    <n v="-2.6100000000000022E-2"/>
    <x v="126"/>
  </r>
  <r>
    <x v="243"/>
    <m/>
    <m/>
    <s v="Pièce"/>
    <n v="0"/>
    <n v="0"/>
    <n v="0"/>
    <n v="0"/>
    <n v="0"/>
    <e v="#VALUE!"/>
    <s v="Pièce"/>
    <s v="Pièce"/>
    <s v="Pièce"/>
    <e v="#VALUE!"/>
    <n v="0"/>
    <x v="0"/>
  </r>
  <r>
    <x v="244"/>
    <m/>
    <m/>
    <s v="Pièce"/>
    <n v="0"/>
    <n v="0"/>
    <n v="0"/>
    <n v="0"/>
    <n v="0"/>
    <e v="#VALUE!"/>
    <s v="Pièce"/>
    <s v="Pièce"/>
    <s v="Pièce"/>
    <e v="#VALUE!"/>
    <n v="0"/>
    <x v="0"/>
  </r>
  <r>
    <x v="245"/>
    <m/>
    <m/>
    <s v="Pièce"/>
    <n v="26"/>
    <n v="0.1"/>
    <n v="0"/>
    <n v="0"/>
    <n v="0"/>
    <n v="0"/>
    <n v="1000"/>
    <n v="0"/>
    <n v="3.85"/>
    <n v="-974"/>
    <n v="0"/>
    <x v="0"/>
  </r>
  <r>
    <x v="246"/>
    <m/>
    <m/>
    <s v="Pièce"/>
    <n v="0"/>
    <n v="0"/>
    <n v="0"/>
    <n v="0"/>
    <n v="0"/>
    <e v="#VALUE!"/>
    <s v="Pièce"/>
    <s v="Pièce"/>
    <s v="Pièce"/>
    <e v="#VALUE!"/>
    <n v="0"/>
    <x v="0"/>
  </r>
  <r>
    <x v="247"/>
    <s v="POMME PAILLASSON, sachet 1.5KG"/>
    <m/>
    <s v="kilogramme"/>
    <n v="0.16500000000000001"/>
    <n v="0.37"/>
    <n v="0"/>
    <e v="#N/A"/>
    <n v="3.84"/>
    <n v="8.6016000000000012"/>
    <n v="0.7"/>
    <n v="2.2400000000000002"/>
    <n v="1.57"/>
    <n v="-4.375"/>
    <n v="-9.8000000000000007"/>
    <x v="127"/>
  </r>
  <r>
    <x v="248"/>
    <m/>
    <m/>
    <s v="kilogramme"/>
    <n v="0"/>
    <n v="0"/>
    <n v="0"/>
    <n v="0"/>
    <n v="0"/>
    <n v="0"/>
    <n v="0"/>
    <n v="1.67"/>
    <n v="0"/>
    <n v="0"/>
    <n v="0"/>
    <x v="0"/>
  </r>
  <r>
    <x v="249"/>
    <m/>
    <m/>
    <s v="kilogramme"/>
    <n v="0"/>
    <n v="0"/>
    <n v="0"/>
    <n v="0"/>
    <n v="0"/>
    <n v="0"/>
    <n v="0"/>
    <n v="3.51"/>
    <n v="0"/>
    <n v="0"/>
    <n v="0"/>
    <x v="0"/>
  </r>
  <r>
    <x v="250"/>
    <m/>
    <m/>
    <s v="Pièce"/>
    <n v="1302"/>
    <n v="78.77"/>
    <n v="0"/>
    <n v="0"/>
    <n v="0"/>
    <n v="0"/>
    <n v="1106"/>
    <n v="0.06"/>
    <n v="66.91"/>
    <n v="196"/>
    <n v="11.76"/>
    <x v="128"/>
  </r>
  <r>
    <x v="251"/>
    <m/>
    <m/>
    <s v="Pièce"/>
    <n v="300"/>
    <n v="25.64"/>
    <n v="0"/>
    <n v="0"/>
    <n v="0"/>
    <n v="0"/>
    <n v="300"/>
    <n v="0"/>
    <n v="25.64"/>
    <n v="0"/>
    <n v="0"/>
    <x v="0"/>
  </r>
  <r>
    <x v="252"/>
    <s v="POULET ROTI EMINCE FRANCE IQF, Sach 1KG"/>
    <m/>
    <s v="kilogramme"/>
    <n v="14.975"/>
    <n v="95.91"/>
    <n v="24.03125"/>
    <n v="153.80000000000001"/>
    <n v="24.67"/>
    <n v="157.88800000000003"/>
    <n v="6.62"/>
    <n v="6.4"/>
    <n v="42.38"/>
    <n v="7.7162500000000023"/>
    <n v="49.384000000000015"/>
    <x v="129"/>
  </r>
  <r>
    <x v="253"/>
    <m/>
    <m/>
    <s v="Pièce"/>
    <n v="0"/>
    <n v="0"/>
    <n v="0"/>
    <n v="0"/>
    <n v="0"/>
    <e v="#VALUE!"/>
    <s v="Pièce"/>
    <s v="Pièce"/>
    <s v="Pièce"/>
    <e v="#VALUE!"/>
    <n v="0"/>
    <x v="0"/>
  </r>
  <r>
    <x v="254"/>
    <m/>
    <m/>
    <s v="Pièce"/>
    <n v="0"/>
    <n v="0"/>
    <n v="0"/>
    <n v="0"/>
    <n v="0"/>
    <e v="#VALUE!"/>
    <s v="Pièce"/>
    <s v="Pièce"/>
    <s v="Pièce"/>
    <e v="#VALUE!"/>
    <n v="0"/>
    <x v="0"/>
  </r>
  <r>
    <x v="255"/>
    <m/>
    <m/>
    <s v="Pièce"/>
    <n v="0"/>
    <n v="0"/>
    <n v="0"/>
    <n v="0"/>
    <n v="0"/>
    <e v="#VALUE!"/>
    <s v="Pièce"/>
    <s v="Pièce"/>
    <s v="Pièce"/>
    <e v="#VALUE!"/>
    <n v="0"/>
    <x v="0"/>
  </r>
  <r>
    <x v="256"/>
    <m/>
    <m/>
    <s v="kilogramme"/>
    <n v="0"/>
    <n v="0"/>
    <n v="0"/>
    <n v="0"/>
    <n v="0"/>
    <n v="0"/>
    <n v="0"/>
    <n v="2.75"/>
    <n v="0"/>
    <n v="0"/>
    <n v="0"/>
    <x v="0"/>
  </r>
  <r>
    <x v="257"/>
    <m/>
    <m/>
    <s v="Pièce"/>
    <n v="0"/>
    <n v="0"/>
    <n v="0"/>
    <n v="0"/>
    <n v="0"/>
    <e v="#VALUE!"/>
    <s v="Pièce"/>
    <s v="Pièce"/>
    <s v="Pièce"/>
    <e v="#VALUE!"/>
    <n v="0"/>
    <x v="0"/>
  </r>
  <r>
    <x v="258"/>
    <m/>
    <m/>
    <s v="Pièce"/>
    <n v="0"/>
    <n v="0"/>
    <n v="0"/>
    <n v="0"/>
    <n v="0"/>
    <e v="#VALUE!"/>
    <s v="Pièce"/>
    <s v="Pièce"/>
    <s v="Pièce"/>
    <e v="#VALUE!"/>
    <n v="0"/>
    <x v="0"/>
  </r>
  <r>
    <x v="259"/>
    <s v="ROND 28"/>
    <m/>
    <s v="Pièce"/>
    <n v="0"/>
    <n v="0"/>
    <n v="0"/>
    <e v="#N/A"/>
    <n v="0"/>
    <e v="#VALUE!"/>
    <s v="Pièce"/>
    <s v="Pièce"/>
    <s v="Pièce"/>
    <e v="#VALUE!"/>
    <n v="0"/>
    <x v="0"/>
  </r>
  <r>
    <x v="260"/>
    <s v="ROQUETTE, Sach 250G"/>
    <m/>
    <s v="kilogramme"/>
    <n v="0.375"/>
    <n v="2.52"/>
    <n v="5.9022222222222229"/>
    <n v="39.840000000000003"/>
    <n v="7.891"/>
    <n v="53.264249999999997"/>
    <n v="0.25"/>
    <n v="6.75"/>
    <n v="1.69"/>
    <n v="-1.8637777777777771"/>
    <n v="-12.580499999999995"/>
    <x v="130"/>
  </r>
  <r>
    <x v="261"/>
    <s v="ROSETTE TRANCHEE, Barq 250G"/>
    <m/>
    <s v="kilogramme"/>
    <n v="0"/>
    <n v="0"/>
    <n v="0"/>
    <e v="#N/A"/>
    <n v="0.02"/>
    <n v="0.2"/>
    <n v="0"/>
    <n v="10"/>
    <n v="0"/>
    <n v="-0.02"/>
    <n v="-0.2"/>
    <x v="131"/>
  </r>
  <r>
    <x v="262"/>
    <m/>
    <m/>
    <s v="Pièce"/>
    <n v="0"/>
    <n v="0"/>
    <n v="0"/>
    <n v="0"/>
    <n v="0"/>
    <e v="#VALUE!"/>
    <s v="Pièce"/>
    <s v="Pièce"/>
    <s v="Pièce"/>
    <e v="#VALUE!"/>
    <n v="0"/>
    <x v="0"/>
  </r>
  <r>
    <x v="263"/>
    <m/>
    <m/>
    <s v="Pièce"/>
    <n v="1622"/>
    <n v="19.3"/>
    <n v="0"/>
    <n v="0"/>
    <n v="0"/>
    <n v="0"/>
    <n v="1500"/>
    <n v="0.01"/>
    <n v="17.850000000000001"/>
    <n v="122"/>
    <n v="1.22"/>
    <x v="132"/>
  </r>
  <r>
    <x v="264"/>
    <m/>
    <m/>
    <s v="Pièce"/>
    <n v="100"/>
    <n v="1.83"/>
    <n v="0"/>
    <n v="0"/>
    <n v="0"/>
    <n v="0"/>
    <n v="1000"/>
    <n v="0.02"/>
    <n v="18.3"/>
    <n v="-900"/>
    <n v="-18"/>
    <x v="133"/>
  </r>
  <r>
    <x v="265"/>
    <m/>
    <m/>
    <s v="Pièce"/>
    <n v="0"/>
    <n v="0"/>
    <n v="0"/>
    <n v="0"/>
    <n v="0"/>
    <e v="#VALUE!"/>
    <s v="Pièce"/>
    <s v="Pièce"/>
    <s v="Pièce"/>
    <e v="#VALUE!"/>
    <n v="0"/>
    <x v="0"/>
  </r>
  <r>
    <x v="266"/>
    <m/>
    <m/>
    <s v="Pièce"/>
    <n v="4200"/>
    <n v="42.79"/>
    <n v="0"/>
    <n v="0"/>
    <n v="0"/>
    <n v="0"/>
    <n v="4200"/>
    <n v="0"/>
    <n v="42.79"/>
    <n v="0"/>
    <n v="0"/>
    <x v="0"/>
  </r>
  <r>
    <x v="267"/>
    <s v="SAC CABAS 26 X 20 X 26"/>
    <m/>
    <s v="Pièce"/>
    <n v="130"/>
    <n v="13.22"/>
    <n v="0"/>
    <e v="#N/A"/>
    <n v="0"/>
    <n v="0"/>
    <n v="150"/>
    <n v="0"/>
    <n v="15.25"/>
    <n v="-20"/>
    <n v="0"/>
    <x v="0"/>
  </r>
  <r>
    <x v="268"/>
    <m/>
    <m/>
    <s v="Pièce"/>
    <n v="107"/>
    <n v="9.6300000000000008"/>
    <n v="0"/>
    <n v="0"/>
    <n v="0"/>
    <n v="0"/>
    <n v="100"/>
    <n v="0.09"/>
    <n v="9"/>
    <n v="7"/>
    <n v="0.63"/>
    <x v="134"/>
  </r>
  <r>
    <x v="269"/>
    <s v="SAC POUBELLE NOIR 130L (35 microns)"/>
    <m/>
    <s v="Pièce"/>
    <n v="2"/>
    <n v="0.25"/>
    <n v="0"/>
    <n v="25.22"/>
    <n v="0"/>
    <n v="0"/>
    <n v="4"/>
    <n v="0.13"/>
    <n v="0.5"/>
    <n v="-2"/>
    <n v="-0.26"/>
    <x v="135"/>
  </r>
  <r>
    <x v="270"/>
    <m/>
    <m/>
    <s v="Pièce"/>
    <n v="0"/>
    <n v="0"/>
    <n v="0"/>
    <n v="0"/>
    <n v="0"/>
    <n v="0"/>
    <n v="1000"/>
    <n v="0.04"/>
    <n v="40"/>
    <n v="-1000"/>
    <n v="-40"/>
    <x v="136"/>
  </r>
  <r>
    <x v="271"/>
    <m/>
    <m/>
    <s v="Pièce"/>
    <n v="0"/>
    <n v="0"/>
    <n v="0"/>
    <n v="0"/>
    <n v="0"/>
    <n v="0"/>
    <n v="2000"/>
    <n v="0.04"/>
    <n v="80"/>
    <n v="-2000"/>
    <n v="-80"/>
    <x v="137"/>
  </r>
  <r>
    <x v="272"/>
    <s v="SAC SANDW 10X5X29 NEUTRE"/>
    <m/>
    <s v="Pièce"/>
    <n v="1800"/>
    <n v="21.92"/>
    <n v="0"/>
    <n v="73.08"/>
    <n v="0"/>
    <n v="0"/>
    <n v="1000"/>
    <n v="0.01"/>
    <n v="12.18"/>
    <n v="800"/>
    <n v="8"/>
    <x v="31"/>
  </r>
  <r>
    <x v="273"/>
    <m/>
    <m/>
    <s v="Pièce"/>
    <n v="0"/>
    <n v="0"/>
    <n v="0"/>
    <n v="0"/>
    <n v="0"/>
    <e v="#VALUE!"/>
    <s v="Pièce"/>
    <s v="Pièce"/>
    <s v="Pièce"/>
    <e v="#VALUE!"/>
    <n v="0"/>
    <x v="0"/>
  </r>
  <r>
    <x v="274"/>
    <m/>
    <m/>
    <s v="Pièce"/>
    <n v="814"/>
    <n v="44.32"/>
    <n v="0"/>
    <n v="0"/>
    <n v="0"/>
    <n v="0"/>
    <n v="750"/>
    <n v="0.05"/>
    <n v="40.840000000000003"/>
    <n v="64"/>
    <n v="3.2"/>
    <x v="138"/>
  </r>
  <r>
    <x v="275"/>
    <s v="SALADE DOUCEUR, Le kilo"/>
    <m/>
    <s v="Pièce"/>
    <n v="0"/>
    <n v="0"/>
    <n v="0"/>
    <e v="#N/A"/>
    <n v="0"/>
    <e v="#VALUE!"/>
    <s v="Pièce"/>
    <s v="Pièce"/>
    <s v="Pièce"/>
    <e v="#VALUE!"/>
    <n v="0"/>
    <x v="0"/>
  </r>
  <r>
    <x v="276"/>
    <m/>
    <m/>
    <s v="kilogramme"/>
    <n v="0"/>
    <n v="0"/>
    <n v="0"/>
    <n v="0"/>
    <n v="0"/>
    <n v="0"/>
    <n v="0"/>
    <n v="4"/>
    <n v="0"/>
    <n v="0"/>
    <n v="0"/>
    <x v="0"/>
  </r>
  <r>
    <x v="277"/>
    <s v="SALADE ICEBERG LANIERES, Sach 500G"/>
    <m/>
    <s v="kilogramme"/>
    <n v="0.23"/>
    <n v="0.74"/>
    <n v="8.8000000000000007"/>
    <n v="27.72"/>
    <n v="12.635"/>
    <n v="39.800249999999998"/>
    <n v="0"/>
    <n v="3.15"/>
    <n v="0"/>
    <n v="-3.6049999999999986"/>
    <n v="-11.355749999999995"/>
    <x v="139"/>
  </r>
  <r>
    <x v="278"/>
    <s v="SALADE MESCLUN-JEUNES POUSSES, Le kilo"/>
    <m/>
    <s v="Pièce"/>
    <n v="0"/>
    <n v="0"/>
    <n v="0"/>
    <e v="#N/A"/>
    <n v="0"/>
    <e v="#VALUE!"/>
    <s v="Pièce"/>
    <s v="Pièce"/>
    <s v="Pièce"/>
    <e v="#VALUE!"/>
    <n v="0"/>
    <x v="0"/>
  </r>
  <r>
    <x v="279"/>
    <s v="SAUCE  SAMOURAI, Squeeze 850G (900ml)"/>
    <m/>
    <s v="kilogramme"/>
    <n v="2.9"/>
    <n v="1.1000000000000001"/>
    <n v="0"/>
    <e v="#N/A"/>
    <n v="1.54"/>
    <n v="0.58520000000000005"/>
    <n v="0.9"/>
    <n v="0.38"/>
    <n v="0.34"/>
    <n v="0.45999999999999996"/>
    <n v="0.17479999999999998"/>
    <x v="140"/>
  </r>
  <r>
    <x v="280"/>
    <m/>
    <m/>
    <s v="kilogramme"/>
    <n v="1"/>
    <n v="5.55"/>
    <n v="0"/>
    <n v="0"/>
    <n v="0"/>
    <n v="0"/>
    <n v="8"/>
    <n v="5.55"/>
    <n v="44.4"/>
    <n v="-7"/>
    <n v="-38.85"/>
    <x v="141"/>
  </r>
  <r>
    <x v="281"/>
    <s v="SAUCE BLANCHE (KEBAB),  Flac 1L (=895Gr)"/>
    <m/>
    <s v="kilogramme"/>
    <n v="11.885"/>
    <n v="63.13"/>
    <n v="0"/>
    <e v="#N/A"/>
    <n v="11.18"/>
    <n v="59.253999999999998"/>
    <n v="0"/>
    <n v="5.3"/>
    <n v="0"/>
    <n v="0.70500000000000007"/>
    <n v="3.7365000000000004"/>
    <x v="142"/>
  </r>
  <r>
    <x v="282"/>
    <s v="SAUCE BURGER, Squeeze 448G"/>
    <m/>
    <s v="kilogramme"/>
    <n v="2.0019999999999998"/>
    <n v="11.62"/>
    <n v="0"/>
    <e v="#N/A"/>
    <n v="1.53"/>
    <n v="8.8893000000000004"/>
    <n v="0"/>
    <n v="5.81"/>
    <n v="0"/>
    <n v="0.47199999999999975"/>
    <n v="2.7423199999999985"/>
    <x v="143"/>
  </r>
  <r>
    <x v="283"/>
    <s v="SAUCE CAESAR 30G, La dose"/>
    <m/>
    <s v="Pièce"/>
    <n v="59"/>
    <n v="8.85"/>
    <n v="0"/>
    <e v="#N/A"/>
    <n v="0"/>
    <n v="0"/>
    <n v="0"/>
    <n v="0.15"/>
    <n v="0"/>
    <n v="59"/>
    <n v="8.85"/>
    <x v="144"/>
  </r>
  <r>
    <x v="284"/>
    <m/>
    <m/>
    <s v="Pièce"/>
    <n v="0"/>
    <n v="0"/>
    <n v="0"/>
    <n v="0"/>
    <n v="0"/>
    <e v="#VALUE!"/>
    <s v="Pièce"/>
    <s v="Pièce"/>
    <s v="Pièce"/>
    <e v="#VALUE!"/>
    <n v="0"/>
    <x v="0"/>
  </r>
  <r>
    <x v="285"/>
    <m/>
    <m/>
    <s v="kilogramme"/>
    <n v="0"/>
    <n v="0"/>
    <n v="0"/>
    <n v="0"/>
    <n v="0"/>
    <n v="0"/>
    <n v="0"/>
    <n v="5"/>
    <n v="0"/>
    <n v="0"/>
    <n v="0"/>
    <x v="0"/>
  </r>
  <r>
    <x v="286"/>
    <m/>
    <m/>
    <s v="Pièce"/>
    <n v="0"/>
    <n v="0"/>
    <n v="0"/>
    <n v="0"/>
    <n v="0"/>
    <e v="#VALUE!"/>
    <s v="Pièce"/>
    <s v="Pièce"/>
    <s v="Pièce"/>
    <e v="#VALUE!"/>
    <n v="0"/>
    <x v="0"/>
  </r>
  <r>
    <x v="287"/>
    <s v="SAUCE TOMATES PIZZA, Bte 5/1 de 4.1Kg"/>
    <m/>
    <s v="kilogramme"/>
    <n v="12.3"/>
    <n v="10.24"/>
    <n v="0"/>
    <e v="#N/A"/>
    <n v="2.85"/>
    <n v="2.3654999999999999"/>
    <n v="4.0999999999999996"/>
    <n v="0.83"/>
    <n v="3.42"/>
    <n v="5.3500000000000014"/>
    <n v="4.440500000000001"/>
    <x v="145"/>
  </r>
  <r>
    <x v="288"/>
    <m/>
    <m/>
    <s v="Pièce"/>
    <n v="0"/>
    <n v="0"/>
    <n v="0"/>
    <n v="0"/>
    <n v="0"/>
    <e v="#VALUE!"/>
    <s v="Pièce"/>
    <s v="Pièce"/>
    <s v="Pièce"/>
    <e v="#VALUE!"/>
    <n v="0"/>
    <x v="0"/>
  </r>
  <r>
    <x v="289"/>
    <s v="SAUMON FUME, Barq 600Gr (2X300Gr)"/>
    <m/>
    <s v="kilogramme"/>
    <n v="1.8"/>
    <n v="23.22"/>
    <n v="11.984147952443857"/>
    <n v="181.44"/>
    <n v="12.32"/>
    <n v="186.5248"/>
    <n v="3.5"/>
    <n v="15.14"/>
    <n v="52.98"/>
    <n v="-2.0358520475561424"/>
    <n v="-30.822799999999997"/>
    <x v="146"/>
  </r>
  <r>
    <x v="290"/>
    <m/>
    <m/>
    <s v="Pièce"/>
    <n v="140"/>
    <n v="45.76"/>
    <n v="0"/>
    <n v="0"/>
    <n v="0"/>
    <n v="0"/>
    <n v="0"/>
    <n v="0.33"/>
    <n v="0"/>
    <n v="140"/>
    <n v="46.2"/>
    <x v="147"/>
  </r>
  <r>
    <x v="291"/>
    <m/>
    <m/>
    <s v="Pièce"/>
    <n v="12.5"/>
    <n v="19.87"/>
    <n v="0"/>
    <n v="0"/>
    <n v="0"/>
    <n v="0"/>
    <n v="10"/>
    <n v="1.59"/>
    <n v="15.9"/>
    <n v="2.5"/>
    <n v="3.9750000000000001"/>
    <x v="148"/>
  </r>
  <r>
    <x v="292"/>
    <m/>
    <m/>
    <s v="kilogramme"/>
    <n v="1"/>
    <n v="0.32"/>
    <n v="0"/>
    <n v="0"/>
    <n v="0"/>
    <n v="0"/>
    <n v="1"/>
    <n v="0.32"/>
    <n v="0.32"/>
    <n v="0"/>
    <n v="0"/>
    <x v="0"/>
  </r>
  <r>
    <x v="293"/>
    <s v="SERVIETTE BLANCHE 1 PLI 29X29 (Neutre)"/>
    <m/>
    <s v="Pièce"/>
    <n v="5800"/>
    <n v="38.79"/>
    <n v="0"/>
    <n v="85.6"/>
    <n v="0"/>
    <n v="0"/>
    <n v="2900"/>
    <n v="0.01"/>
    <n v="19.39"/>
    <n v="2900"/>
    <n v="29"/>
    <x v="149"/>
  </r>
  <r>
    <x v="294"/>
    <m/>
    <m/>
    <s v="kilogramme"/>
    <n v="0.3"/>
    <n v="4.67"/>
    <n v="0"/>
    <n v="0"/>
    <n v="0"/>
    <n v="0"/>
    <n v="0.2"/>
    <n v="20"/>
    <n v="4"/>
    <n v="9.9999999999999978E-2"/>
    <n v="1.9999999999999996"/>
    <x v="150"/>
  </r>
  <r>
    <x v="295"/>
    <s v="STEAK HACHE VBF CUIT A COE. 50G, L'unité"/>
    <m/>
    <s v="Pièce"/>
    <n v="100"/>
    <n v="36.03"/>
    <n v="1155.9166666666667"/>
    <n v="416.13"/>
    <n v="1289"/>
    <n v="464.03999999999996"/>
    <n v="12"/>
    <n v="0.36"/>
    <n v="4.32"/>
    <n v="-45.083333333333258"/>
    <n v="-16.229999999999972"/>
    <x v="151"/>
  </r>
  <r>
    <x v="296"/>
    <m/>
    <m/>
    <s v="Pièce"/>
    <n v="0"/>
    <n v="0"/>
    <n v="0"/>
    <n v="0"/>
    <n v="0"/>
    <e v="#VALUE!"/>
    <s v="Pièce"/>
    <s v="Pièce"/>
    <s v="Pièce"/>
    <e v="#VALUE!"/>
    <n v="0"/>
    <x v="0"/>
  </r>
  <r>
    <x v="297"/>
    <m/>
    <m/>
    <s v="Pièce"/>
    <n v="0"/>
    <n v="0"/>
    <n v="0"/>
    <n v="0"/>
    <n v="0"/>
    <n v="0"/>
    <n v="0"/>
    <n v="0.02"/>
    <n v="0"/>
    <n v="0"/>
    <n v="0"/>
    <x v="0"/>
  </r>
  <r>
    <x v="298"/>
    <s v="SUCRE BUCHETTE NEUTRE SL 4 Gr, L'unité"/>
    <m/>
    <s v="Pièce"/>
    <n v="1684"/>
    <n v="15.12"/>
    <n v="0"/>
    <e v="#N/A"/>
    <n v="0"/>
    <n v="0"/>
    <n v="80"/>
    <n v="0.01"/>
    <n v="0.72"/>
    <n v="1604"/>
    <n v="16.04"/>
    <x v="152"/>
  </r>
  <r>
    <x v="299"/>
    <s v="SUCRE DECOR, Paquet de 2,5 Kg"/>
    <m/>
    <s v="kilogramme"/>
    <n v="0"/>
    <n v="0"/>
    <n v="0"/>
    <n v="6.54"/>
    <n v="0"/>
    <n v="0"/>
    <n v="4"/>
    <n v="2.62"/>
    <n v="10.48"/>
    <n v="-4"/>
    <n v="-10.48"/>
    <x v="153"/>
  </r>
  <r>
    <x v="300"/>
    <m/>
    <m/>
    <s v="kilogramme"/>
    <n v="0"/>
    <n v="0"/>
    <n v="0"/>
    <n v="0"/>
    <n v="0"/>
    <n v="0"/>
    <n v="0"/>
    <n v="1.64"/>
    <n v="0"/>
    <n v="0"/>
    <n v="0"/>
    <x v="0"/>
  </r>
  <r>
    <x v="301"/>
    <m/>
    <m/>
    <s v="Pièce"/>
    <n v="0"/>
    <n v="0"/>
    <n v="0"/>
    <n v="0"/>
    <n v="1530"/>
    <e v="#VALUE!"/>
    <s v="Pièce"/>
    <s v="Pièce"/>
    <s v="Pièce"/>
    <e v="#VALUE!"/>
    <n v="0"/>
    <x v="0"/>
  </r>
  <r>
    <x v="302"/>
    <m/>
    <m/>
    <s v="Pièce"/>
    <n v="0"/>
    <n v="0"/>
    <n v="0"/>
    <n v="0"/>
    <n v="0"/>
    <n v="0"/>
    <n v="0"/>
    <n v="0.34"/>
    <n v="0"/>
    <n v="0"/>
    <n v="0"/>
    <x v="0"/>
  </r>
  <r>
    <x v="303"/>
    <s v="TARTARE DE TOMATE, Barq. 1 Kg"/>
    <m/>
    <s v="kilogramme"/>
    <n v="1"/>
    <n v="4.3099999999999996"/>
    <n v="10.011574074074073"/>
    <n v="43.25"/>
    <n v="8.26"/>
    <n v="35.683199999999999"/>
    <n v="2.29"/>
    <n v="4.32"/>
    <n v="9.89"/>
    <n v="0.46157407407407369"/>
    <n v="1.9939999999999984"/>
    <x v="154"/>
  </r>
  <r>
    <x v="304"/>
    <m/>
    <m/>
    <s v="Pièce"/>
    <n v="0"/>
    <n v="0"/>
    <n v="0"/>
    <n v="0"/>
    <n v="0"/>
    <e v="#VALUE!"/>
    <s v="Pièce"/>
    <s v="Pièce"/>
    <s v="Pièce"/>
    <e v="#VALUE!"/>
    <n v="0"/>
    <x v="0"/>
  </r>
  <r>
    <x v="305"/>
    <s v="TARTELETTE CITRON MERINGUEE 130G,L'unité"/>
    <m/>
    <s v="Pièce"/>
    <n v="47"/>
    <n v="33.47"/>
    <n v="234.73239436619718"/>
    <n v="166.66"/>
    <n v="249"/>
    <n v="176.79"/>
    <n v="36"/>
    <n v="0.71"/>
    <n v="25.64"/>
    <n v="-3.2676056338028161"/>
    <n v="-2.3199999999999994"/>
    <x v="155"/>
  </r>
  <r>
    <x v="306"/>
    <s v="TARTELETTE POMME PATE CROISS. 115G, Pce"/>
    <m/>
    <s v="Pièce"/>
    <n v="3"/>
    <n v="2.09"/>
    <n v="268.54285714285714"/>
    <n v="187.98"/>
    <n v="266"/>
    <n v="186.2"/>
    <n v="21"/>
    <n v="0.7"/>
    <n v="14.62"/>
    <n v="-15.457142857142856"/>
    <n v="-10.819999999999999"/>
    <x v="156"/>
  </r>
  <r>
    <x v="307"/>
    <m/>
    <m/>
    <s v="Pièce"/>
    <n v="0"/>
    <n v="0"/>
    <n v="0"/>
    <n v="0"/>
    <n v="0"/>
    <n v="0"/>
    <n v="0"/>
    <n v="0.11"/>
    <n v="0"/>
    <n v="0"/>
    <n v="0"/>
    <x v="0"/>
  </r>
  <r>
    <x v="308"/>
    <m/>
    <m/>
    <s v="Pièce"/>
    <n v="63"/>
    <n v="9.64"/>
    <n v="0"/>
    <n v="0"/>
    <n v="0"/>
    <n v="0"/>
    <n v="12"/>
    <n v="0.15"/>
    <n v="1.84"/>
    <n v="51"/>
    <n v="7.6499999999999995"/>
    <x v="157"/>
  </r>
  <r>
    <x v="309"/>
    <m/>
    <m/>
    <s v="Pièce"/>
    <n v="0"/>
    <n v="0"/>
    <n v="0"/>
    <n v="0"/>
    <n v="0"/>
    <n v="0"/>
    <n v="0"/>
    <n v="0.04"/>
    <n v="0"/>
    <n v="0"/>
    <n v="0"/>
    <x v="0"/>
  </r>
  <r>
    <x v="310"/>
    <m/>
    <m/>
    <s v="Pièce"/>
    <n v="680"/>
    <n v="104.19"/>
    <n v="0"/>
    <n v="0"/>
    <n v="0"/>
    <n v="0"/>
    <n v="560"/>
    <n v="0.15"/>
    <n v="85.82"/>
    <n v="120"/>
    <n v="18"/>
    <x v="158"/>
  </r>
  <r>
    <x v="311"/>
    <m/>
    <m/>
    <s v="Pièce"/>
    <n v="0"/>
    <n v="0"/>
    <n v="0"/>
    <n v="0"/>
    <n v="0"/>
    <n v="0"/>
    <n v="0"/>
    <n v="0.11"/>
    <n v="0"/>
    <n v="0"/>
    <n v="0"/>
    <x v="0"/>
  </r>
  <r>
    <x v="312"/>
    <m/>
    <m/>
    <s v="Pièce"/>
    <n v="0"/>
    <n v="0"/>
    <n v="0"/>
    <n v="0"/>
    <n v="0"/>
    <n v="0"/>
    <n v="0"/>
    <n v="0.11"/>
    <n v="0"/>
    <n v="0"/>
    <n v="0"/>
    <x v="0"/>
  </r>
  <r>
    <x v="313"/>
    <m/>
    <m/>
    <s v="Pièce"/>
    <n v="357"/>
    <n v="59.63"/>
    <n v="0"/>
    <n v="0"/>
    <n v="0"/>
    <n v="0"/>
    <n v="240"/>
    <n v="0.17"/>
    <n v="40.090000000000003"/>
    <n v="117"/>
    <n v="19.89"/>
    <x v="159"/>
  </r>
  <r>
    <x v="314"/>
    <s v="THON LISTAO A L'HUILE, Poche 1 Kg"/>
    <m/>
    <s v="kilogramme"/>
    <n v="2.4049999999999998"/>
    <n v="15.47"/>
    <n v="20.006220839813373"/>
    <n v="128.63999999999999"/>
    <n v="15.15"/>
    <n v="97.414500000000004"/>
    <n v="7.82"/>
    <n v="6.43"/>
    <n v="50.3"/>
    <n v="-0.5587791601866261"/>
    <n v="-3.5929500000000059"/>
    <x v="160"/>
  </r>
  <r>
    <x v="315"/>
    <m/>
    <m/>
    <s v="kilogramme"/>
    <n v="0"/>
    <n v="0"/>
    <n v="0"/>
    <n v="0"/>
    <n v="0"/>
    <n v="0"/>
    <n v="0"/>
    <n v="6"/>
    <n v="0"/>
    <n v="0"/>
    <n v="0"/>
    <x v="0"/>
  </r>
  <r>
    <x v="316"/>
    <s v="TOMATE CAL 47/57, Le kilo"/>
    <m/>
    <s v="kilogramme"/>
    <n v="5.91"/>
    <n v="7.07"/>
    <n v="0"/>
    <e v="#N/A"/>
    <n v="70.474999999999994"/>
    <n v="83.865249999999989"/>
    <n v="4.2"/>
    <n v="1.19"/>
    <n v="4.9800000000000004"/>
    <n v="-68.765000000000001"/>
    <n v="-81.830349999999996"/>
    <x v="161"/>
  </r>
  <r>
    <x v="317"/>
    <s v="TOMATES CONFITES, ESV 1Kg (PNE 900G) Cx2"/>
    <m/>
    <s v="kilogramme"/>
    <n v="0"/>
    <n v="0"/>
    <n v="5.4"/>
    <n v="56.7"/>
    <n v="0.90600000000000003"/>
    <n v="9.5129999999999999"/>
    <n v="0"/>
    <n v="10.5"/>
    <n v="0"/>
    <n v="4.4940000000000007"/>
    <n v="47.187000000000005"/>
    <x v="162"/>
  </r>
  <r>
    <x v="318"/>
    <m/>
    <m/>
    <s v="Pièce"/>
    <n v="0"/>
    <n v="0"/>
    <n v="0"/>
    <n v="0"/>
    <n v="0"/>
    <e v="#VALUE!"/>
    <s v="Pièce"/>
    <s v="Pièce"/>
    <s v="Pièce"/>
    <e v="#VALUE!"/>
    <n v="0"/>
    <x v="0"/>
  </r>
  <r>
    <x v="319"/>
    <s v="TORSADE CHOCOLAT LAIT 90G, PC (PAC)"/>
    <m/>
    <s v="Pièce"/>
    <n v="76"/>
    <n v="19.98"/>
    <n v="141.69230769230771"/>
    <n v="36.840000000000003"/>
    <n v="122"/>
    <n v="31.720000000000002"/>
    <n v="53"/>
    <n v="0.26"/>
    <n v="13.95"/>
    <n v="42.692307692307708"/>
    <n v="11.100000000000005"/>
    <x v="163"/>
  </r>
  <r>
    <x v="320"/>
    <s v="TROPICANA PUR PREMIUM ORANGE, BTLE 25CL"/>
    <m/>
    <s v="Pièce"/>
    <n v="22"/>
    <n v="13.12"/>
    <n v="151.05000000000001"/>
    <n v="90.63"/>
    <n v="125"/>
    <n v="75"/>
    <n v="40"/>
    <n v="0.6"/>
    <n v="23.86"/>
    <n v="8.0500000000000114"/>
    <n v="4.8300000000000063"/>
    <x v="164"/>
  </r>
  <r>
    <x v="321"/>
    <m/>
    <m/>
    <s v="litre"/>
    <n v="31.5"/>
    <n v="13.35"/>
    <n v="0"/>
    <n v="0"/>
    <n v="0"/>
    <n v="0"/>
    <n v="20"/>
    <n v="0"/>
    <n v="8.48"/>
    <n v="11.5"/>
    <n v="0"/>
    <x v="0"/>
  </r>
  <r>
    <x v="322"/>
    <m/>
    <m/>
    <s v="Pièce"/>
    <n v="0"/>
    <n v="0"/>
    <n v="0"/>
    <n v="0"/>
    <n v="0"/>
    <e v="#VALUE!"/>
    <s v="Pièce"/>
    <s v="Pièce"/>
    <s v="Pièce"/>
    <e v="#VALUE!"/>
    <n v="0"/>
    <x v="0"/>
  </r>
  <r>
    <x v="323"/>
    <s v="YAOURTS BIO FRAISE VRAI  100G, Lot 4 Pc"/>
    <m/>
    <s v="Pièce"/>
    <n v="0"/>
    <n v="0"/>
    <n v="0"/>
    <e v="#N/A"/>
    <n v="0"/>
    <e v="#VALUE!"/>
    <s v="Pièce"/>
    <s v="Pièce"/>
    <s v="Pièce"/>
    <e v="#VALUE!"/>
    <n v="0"/>
    <x v="0"/>
  </r>
  <r>
    <x v="324"/>
    <s v="YAOURTS BIO FRAISE VRAI  100G, Lot 4 Pc"/>
    <m/>
    <s v="Pièce"/>
    <n v="0"/>
    <n v="0"/>
    <n v="0"/>
    <e v="#N/A"/>
    <n v="0"/>
    <n v="0"/>
    <n v="0"/>
    <n v="0.39"/>
    <n v="0"/>
    <n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rowGrandTotals="0" colGrandTotals="0" itemPrintTitles="1" mergeItem="1" createdVersion="5" indent="0" outline="1" outlineData="1" multipleFieldFilters="0">
  <location ref="A3:D493" firstHeaderRow="0" firstDataRow="1" firstDataCol="1"/>
  <pivotFields count="16">
    <pivotField axis="axisRow" showAll="0">
      <items count="3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32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m="1" x="329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m="1" x="32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m="1" x="325"/>
        <item x="211"/>
        <item x="212"/>
        <item m="1" x="326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m="1" x="330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18"/>
        <item x="164"/>
        <item x="198"/>
        <item x="28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239">
        <item m="1" x="209"/>
        <item x="61"/>
        <item m="1" x="211"/>
        <item x="55"/>
        <item x="62"/>
        <item x="82"/>
        <item x="42"/>
        <item m="1" x="212"/>
        <item x="76"/>
        <item x="3"/>
        <item x="129"/>
        <item m="1" x="236"/>
        <item x="162"/>
        <item x="109"/>
        <item x="147"/>
        <item x="58"/>
        <item x="75"/>
        <item x="98"/>
        <item x="122"/>
        <item x="124"/>
        <item x="115"/>
        <item x="77"/>
        <item x="59"/>
        <item x="149"/>
        <item x="117"/>
        <item x="125"/>
        <item x="69"/>
        <item x="99"/>
        <item x="159"/>
        <item x="41"/>
        <item x="16"/>
        <item x="40"/>
        <item m="1" x="202"/>
        <item x="158"/>
        <item x="116"/>
        <item x="114"/>
        <item x="152"/>
        <item x="8"/>
        <item m="1" x="213"/>
        <item x="68"/>
        <item x="83"/>
        <item x="100"/>
        <item x="52"/>
        <item x="79"/>
        <item x="128"/>
        <item x="66"/>
        <item x="81"/>
        <item x="84"/>
        <item x="163"/>
        <item x="86"/>
        <item m="1" x="231"/>
        <item x="47"/>
        <item x="103"/>
        <item x="20"/>
        <item x="144"/>
        <item m="1" x="200"/>
        <item x="113"/>
        <item m="1" x="205"/>
        <item x="96"/>
        <item x="31"/>
        <item m="1" x="171"/>
        <item x="78"/>
        <item x="51"/>
        <item x="157"/>
        <item x="28"/>
        <item x="12"/>
        <item x="70"/>
        <item x="45"/>
        <item x="57"/>
        <item x="64"/>
        <item x="44"/>
        <item x="34"/>
        <item x="164"/>
        <item m="1" x="185"/>
        <item x="145"/>
        <item x="24"/>
        <item x="71"/>
        <item x="148"/>
        <item x="22"/>
        <item x="9"/>
        <item x="142"/>
        <item x="97"/>
        <item x="138"/>
        <item x="26"/>
        <item m="1" x="214"/>
        <item x="118"/>
        <item x="43"/>
        <item x="143"/>
        <item x="120"/>
        <item m="1" x="196"/>
        <item m="1" x="180"/>
        <item m="1" x="234"/>
        <item x="1"/>
        <item x="23"/>
        <item x="29"/>
        <item x="36"/>
        <item x="54"/>
        <item m="1" x="204"/>
        <item x="150"/>
        <item x="154"/>
        <item m="1" x="225"/>
        <item x="73"/>
        <item x="10"/>
        <item x="112"/>
        <item x="132"/>
        <item x="35"/>
        <item x="63"/>
        <item x="49"/>
        <item x="33"/>
        <item x="17"/>
        <item x="134"/>
        <item m="1" x="178"/>
        <item x="39"/>
        <item m="1" x="221"/>
        <item m="1" x="173"/>
        <item m="1" x="201"/>
        <item m="1" x="229"/>
        <item m="1" x="184"/>
        <item m="1" x="215"/>
        <item m="1" x="166"/>
        <item m="1" x="219"/>
        <item m="1" x="193"/>
        <item m="1" x="170"/>
        <item m="1" x="223"/>
        <item m="1" x="198"/>
        <item m="1" x="177"/>
        <item m="1" x="227"/>
        <item m="1" x="206"/>
        <item m="1" x="183"/>
        <item m="1" x="233"/>
        <item m="1" x="210"/>
        <item m="1" x="188"/>
        <item m="1" x="237"/>
        <item m="1" x="218"/>
        <item m="1" x="192"/>
        <item m="1" x="169"/>
        <item m="1" x="222"/>
        <item m="1" x="197"/>
        <item m="1" x="175"/>
        <item m="1" x="226"/>
        <item m="1" x="203"/>
        <item m="1" x="181"/>
        <item m="1" x="232"/>
        <item m="1" x="208"/>
        <item m="1" x="186"/>
        <item m="1" x="235"/>
        <item m="1" x="217"/>
        <item m="1" x="190"/>
        <item m="1" x="167"/>
        <item m="1" x="220"/>
        <item m="1" x="194"/>
        <item m="1" x="172"/>
        <item m="1" x="224"/>
        <item m="1" x="199"/>
        <item m="1" x="179"/>
        <item m="1" x="228"/>
        <item m="1" x="207"/>
        <item x="126"/>
        <item x="60"/>
        <item x="131"/>
        <item x="135"/>
        <item m="1" x="165"/>
        <item x="19"/>
        <item x="37"/>
        <item x="21"/>
        <item x="107"/>
        <item x="15"/>
        <item m="1" x="176"/>
        <item x="106"/>
        <item x="155"/>
        <item x="105"/>
        <item x="90"/>
        <item x="27"/>
        <item m="1" x="187"/>
        <item x="160"/>
        <item x="87"/>
        <item m="1" x="191"/>
        <item m="1" x="168"/>
        <item x="38"/>
        <item m="1" x="195"/>
        <item m="1" x="174"/>
        <item x="108"/>
        <item x="30"/>
        <item x="89"/>
        <item m="1" x="230"/>
        <item x="95"/>
        <item x="2"/>
        <item x="65"/>
        <item m="1" x="216"/>
        <item m="1" x="189"/>
        <item x="127"/>
        <item x="130"/>
        <item x="101"/>
        <item x="136"/>
        <item x="14"/>
        <item x="67"/>
        <item x="133"/>
        <item x="56"/>
        <item x="72"/>
        <item m="1" x="182"/>
        <item x="141"/>
        <item x="156"/>
        <item x="151"/>
        <item x="13"/>
        <item x="5"/>
        <item x="46"/>
        <item x="146"/>
        <item x="111"/>
        <item x="121"/>
        <item x="11"/>
        <item x="119"/>
        <item x="153"/>
        <item x="0"/>
        <item x="4"/>
        <item x="6"/>
        <item x="7"/>
        <item x="18"/>
        <item x="25"/>
        <item x="32"/>
        <item x="48"/>
        <item x="50"/>
        <item x="53"/>
        <item x="74"/>
        <item x="80"/>
        <item x="85"/>
        <item x="88"/>
        <item x="91"/>
        <item x="92"/>
        <item x="93"/>
        <item x="94"/>
        <item x="102"/>
        <item x="104"/>
        <item x="110"/>
        <item x="123"/>
        <item x="137"/>
        <item x="139"/>
        <item x="140"/>
        <item x="161"/>
        <item t="default"/>
      </items>
    </pivotField>
  </pivotFields>
  <rowFields count="2">
    <field x="15"/>
    <field x="0"/>
  </rowFields>
  <rowItems count="490">
    <i>
      <x v="1"/>
    </i>
    <i r="1">
      <x v="124"/>
    </i>
    <i>
      <x v="3"/>
    </i>
    <i r="1">
      <x v="112"/>
    </i>
    <i>
      <x v="4"/>
    </i>
    <i r="1">
      <x v="125"/>
    </i>
    <i>
      <x v="5"/>
    </i>
    <i r="1">
      <x v="328"/>
    </i>
    <i>
      <x v="6"/>
    </i>
    <i r="1">
      <x v="86"/>
    </i>
    <i>
      <x v="8"/>
    </i>
    <i r="1">
      <x v="154"/>
    </i>
    <i>
      <x v="9"/>
    </i>
    <i r="1">
      <x v="9"/>
    </i>
    <i>
      <x v="10"/>
    </i>
    <i r="1">
      <x v="254"/>
    </i>
    <i>
      <x v="12"/>
    </i>
    <i r="1">
      <x v="319"/>
    </i>
    <i>
      <x v="13"/>
    </i>
    <i r="1">
      <x v="216"/>
    </i>
    <i>
      <x v="14"/>
    </i>
    <i r="1">
      <x v="292"/>
    </i>
    <i>
      <x v="15"/>
    </i>
    <i r="1">
      <x v="119"/>
    </i>
    <i>
      <x v="16"/>
    </i>
    <i r="1">
      <x v="147"/>
    </i>
    <i>
      <x v="17"/>
    </i>
    <i r="1">
      <x v="200"/>
    </i>
    <i>
      <x v="18"/>
    </i>
    <i r="1">
      <x v="237"/>
    </i>
    <i>
      <x v="19"/>
    </i>
    <i r="1">
      <x v="240"/>
    </i>
    <i>
      <x v="20"/>
    </i>
    <i r="1">
      <x v="228"/>
    </i>
    <i>
      <x v="21"/>
    </i>
    <i r="1">
      <x v="155"/>
    </i>
    <i>
      <x v="22"/>
    </i>
    <i r="1">
      <x v="120"/>
    </i>
    <i>
      <x v="23"/>
    </i>
    <i r="1">
      <x v="295"/>
    </i>
    <i>
      <x v="24"/>
    </i>
    <i r="1">
      <x v="230"/>
    </i>
    <i>
      <x v="25"/>
    </i>
    <i r="1">
      <x v="241"/>
    </i>
    <i>
      <x v="26"/>
    </i>
    <i r="1">
      <x v="141"/>
    </i>
    <i>
      <x v="27"/>
    </i>
    <i r="1">
      <x v="201"/>
    </i>
    <i>
      <x v="28"/>
    </i>
    <i r="1">
      <x v="315"/>
    </i>
    <i>
      <x v="29"/>
    </i>
    <i r="1">
      <x v="85"/>
    </i>
    <i>
      <x v="30"/>
    </i>
    <i r="1">
      <x v="38"/>
    </i>
    <i>
      <x v="31"/>
    </i>
    <i r="1">
      <x v="84"/>
    </i>
    <i>
      <x v="33"/>
    </i>
    <i r="1">
      <x v="312"/>
    </i>
    <i>
      <x v="34"/>
    </i>
    <i r="1">
      <x v="229"/>
    </i>
    <i>
      <x v="35"/>
    </i>
    <i r="1">
      <x v="226"/>
    </i>
    <i>
      <x v="36"/>
    </i>
    <i r="1">
      <x v="300"/>
    </i>
    <i>
      <x v="37"/>
    </i>
    <i r="1">
      <x v="23"/>
    </i>
    <i>
      <x v="39"/>
    </i>
    <i r="1">
      <x v="140"/>
    </i>
    <i>
      <x v="40"/>
    </i>
    <i r="1">
      <x v="166"/>
    </i>
    <i>
      <x v="41"/>
    </i>
    <i r="1">
      <x v="202"/>
    </i>
    <i>
      <x v="42"/>
    </i>
    <i r="1">
      <x v="106"/>
    </i>
    <i>
      <x v="43"/>
    </i>
    <i r="1">
      <x v="160"/>
    </i>
    <i>
      <x v="44"/>
    </i>
    <i r="1">
      <x v="252"/>
    </i>
    <i>
      <x v="45"/>
    </i>
    <i r="1">
      <x v="138"/>
    </i>
    <i>
      <x v="46"/>
    </i>
    <i r="1">
      <x v="162"/>
    </i>
    <i>
      <x v="47"/>
    </i>
    <i r="1">
      <x v="167"/>
    </i>
    <i>
      <x v="48"/>
    </i>
    <i r="1">
      <x v="321"/>
    </i>
    <i>
      <x v="49"/>
    </i>
    <i r="1">
      <x v="176"/>
    </i>
    <i>
      <x v="51"/>
    </i>
    <i r="1">
      <x v="99"/>
    </i>
    <i>
      <x v="52"/>
    </i>
    <i r="1">
      <x v="206"/>
    </i>
    <i>
      <x v="53"/>
    </i>
    <i r="1">
      <x v="43"/>
    </i>
    <i>
      <x v="54"/>
    </i>
    <i r="1">
      <x v="285"/>
    </i>
    <i>
      <x v="56"/>
    </i>
    <i r="1">
      <x v="224"/>
    </i>
    <i>
      <x v="58"/>
    </i>
    <i r="1">
      <x v="193"/>
    </i>
    <i>
      <x v="59"/>
    </i>
    <i r="1">
      <x v="65"/>
    </i>
    <i r="1">
      <x v="274"/>
    </i>
    <i>
      <x v="61"/>
    </i>
    <i r="1">
      <x v="158"/>
    </i>
    <i>
      <x v="62"/>
    </i>
    <i r="1">
      <x v="105"/>
    </i>
    <i>
      <x v="63"/>
    </i>
    <i r="1">
      <x v="310"/>
    </i>
    <i>
      <x v="64"/>
    </i>
    <i r="1">
      <x v="62"/>
    </i>
    <i>
      <x v="65"/>
    </i>
    <i r="1">
      <x v="33"/>
    </i>
    <i>
      <x v="66"/>
    </i>
    <i r="1">
      <x v="142"/>
    </i>
    <i>
      <x v="67"/>
    </i>
    <i r="1">
      <x v="94"/>
    </i>
    <i>
      <x v="68"/>
    </i>
    <i r="1">
      <x v="118"/>
    </i>
    <i>
      <x v="69"/>
    </i>
    <i r="1">
      <x v="135"/>
    </i>
    <i>
      <x v="70"/>
    </i>
    <i r="1">
      <x v="93"/>
    </i>
    <i>
      <x v="71"/>
    </i>
    <i r="1">
      <x v="70"/>
    </i>
    <i>
      <x v="72"/>
    </i>
    <i r="1">
      <x v="322"/>
    </i>
    <i>
      <x v="74"/>
    </i>
    <i r="1">
      <x v="289"/>
    </i>
    <i>
      <x v="75"/>
    </i>
    <i r="1">
      <x v="52"/>
    </i>
    <i>
      <x v="76"/>
    </i>
    <i r="1">
      <x v="143"/>
    </i>
    <i>
      <x v="77"/>
    </i>
    <i r="1">
      <x v="293"/>
    </i>
    <i>
      <x v="78"/>
    </i>
    <i r="1">
      <x v="46"/>
    </i>
    <i>
      <x v="79"/>
    </i>
    <i r="1">
      <x v="25"/>
    </i>
    <i>
      <x v="80"/>
    </i>
    <i r="1">
      <x v="283"/>
    </i>
    <i>
      <x v="81"/>
    </i>
    <i r="1">
      <x v="329"/>
    </i>
    <i>
      <x v="82"/>
    </i>
    <i r="1">
      <x v="276"/>
    </i>
    <i>
      <x v="83"/>
    </i>
    <i r="1">
      <x v="57"/>
    </i>
    <i>
      <x v="85"/>
    </i>
    <i r="1">
      <x v="231"/>
    </i>
    <i>
      <x v="86"/>
    </i>
    <i r="1">
      <x v="91"/>
    </i>
    <i>
      <x v="87"/>
    </i>
    <i r="1">
      <x v="284"/>
    </i>
    <i>
      <x v="88"/>
    </i>
    <i r="1">
      <x v="234"/>
    </i>
    <i>
      <x v="92"/>
    </i>
    <i r="1">
      <x v="2"/>
    </i>
    <i>
      <x v="93"/>
    </i>
    <i r="1">
      <x v="49"/>
    </i>
    <i>
      <x v="94"/>
    </i>
    <i r="1">
      <x v="63"/>
    </i>
    <i>
      <x v="95"/>
    </i>
    <i r="1">
      <x v="78"/>
    </i>
    <i>
      <x v="96"/>
    </i>
    <i r="1">
      <x v="111"/>
    </i>
    <i>
      <x v="98"/>
    </i>
    <i r="1">
      <x v="296"/>
    </i>
    <i>
      <x v="99"/>
    </i>
    <i r="1">
      <x v="305"/>
    </i>
    <i>
      <x v="101"/>
    </i>
    <i r="1">
      <x v="145"/>
    </i>
    <i>
      <x v="102"/>
    </i>
    <i r="1">
      <x v="27"/>
    </i>
    <i>
      <x v="103"/>
    </i>
    <i r="1">
      <x v="223"/>
    </i>
    <i>
      <x v="104"/>
    </i>
    <i r="1">
      <x v="265"/>
    </i>
    <i>
      <x v="105"/>
    </i>
    <i r="1">
      <x v="73"/>
    </i>
    <i>
      <x v="106"/>
    </i>
    <i r="1">
      <x v="132"/>
    </i>
    <i>
      <x v="107"/>
    </i>
    <i r="1">
      <x v="102"/>
    </i>
    <i>
      <x v="108"/>
    </i>
    <i r="1">
      <x v="69"/>
    </i>
    <i>
      <x v="109"/>
    </i>
    <i r="1">
      <x v="39"/>
    </i>
    <i>
      <x v="110"/>
    </i>
    <i r="1">
      <x v="270"/>
    </i>
    <i>
      <x v="112"/>
    </i>
    <i r="1">
      <x v="81"/>
    </i>
    <i>
      <x v="157"/>
    </i>
    <i r="1">
      <x v="244"/>
    </i>
    <i>
      <x v="158"/>
    </i>
    <i r="1">
      <x v="122"/>
    </i>
    <i>
      <x v="159"/>
    </i>
    <i r="1">
      <x v="263"/>
    </i>
    <i>
      <x v="160"/>
    </i>
    <i r="1">
      <x v="271"/>
    </i>
    <i>
      <x v="162"/>
    </i>
    <i r="1">
      <x v="42"/>
    </i>
    <i>
      <x v="163"/>
    </i>
    <i r="1">
      <x v="79"/>
    </i>
    <i>
      <x v="164"/>
    </i>
    <i r="1">
      <x v="45"/>
    </i>
    <i>
      <x v="165"/>
    </i>
    <i r="1">
      <x v="212"/>
    </i>
    <i>
      <x v="166"/>
    </i>
    <i r="1">
      <x v="37"/>
    </i>
    <i>
      <x v="168"/>
    </i>
    <i r="1">
      <x v="210"/>
    </i>
    <i>
      <x v="169"/>
    </i>
    <i r="1">
      <x v="307"/>
    </i>
    <i>
      <x v="170"/>
    </i>
    <i r="1">
      <x v="209"/>
    </i>
    <i>
      <x v="171"/>
    </i>
    <i r="1">
      <x v="186"/>
    </i>
    <i>
      <x v="172"/>
    </i>
    <i r="1">
      <x v="61"/>
    </i>
    <i>
      <x v="174"/>
    </i>
    <i r="1">
      <x v="316"/>
    </i>
    <i>
      <x v="175"/>
    </i>
    <i r="1">
      <x v="178"/>
    </i>
    <i>
      <x v="178"/>
    </i>
    <i r="1">
      <x v="80"/>
    </i>
    <i>
      <x v="181"/>
    </i>
    <i r="1">
      <x v="213"/>
    </i>
    <i>
      <x v="182"/>
    </i>
    <i r="1">
      <x v="64"/>
    </i>
    <i>
      <x v="183"/>
    </i>
    <i r="1">
      <x v="182"/>
    </i>
    <i>
      <x v="185"/>
    </i>
    <i r="1">
      <x v="192"/>
    </i>
    <i>
      <x v="186"/>
    </i>
    <i r="1">
      <x v="5"/>
    </i>
    <i>
      <x v="187"/>
    </i>
    <i r="1">
      <x v="137"/>
    </i>
    <i>
      <x v="190"/>
    </i>
    <i r="1">
      <x v="249"/>
    </i>
    <i>
      <x v="191"/>
    </i>
    <i r="1">
      <x v="262"/>
    </i>
    <i>
      <x v="192"/>
    </i>
    <i r="1">
      <x v="203"/>
    </i>
    <i>
      <x v="193"/>
    </i>
    <i r="1">
      <x v="272"/>
    </i>
    <i>
      <x v="194"/>
    </i>
    <i r="1">
      <x v="36"/>
    </i>
    <i>
      <x v="195"/>
    </i>
    <i r="1">
      <x v="139"/>
    </i>
    <i>
      <x v="196"/>
    </i>
    <i r="1">
      <x v="266"/>
    </i>
    <i>
      <x v="197"/>
    </i>
    <i r="1">
      <x v="114"/>
    </i>
    <i>
      <x v="198"/>
    </i>
    <i r="1">
      <x v="144"/>
    </i>
    <i>
      <x v="200"/>
    </i>
    <i r="1">
      <x v="282"/>
    </i>
    <i>
      <x v="201"/>
    </i>
    <i r="1">
      <x v="308"/>
    </i>
    <i>
      <x v="202"/>
    </i>
    <i r="1">
      <x v="297"/>
    </i>
    <i>
      <x v="203"/>
    </i>
    <i r="1">
      <x v="35"/>
    </i>
    <i>
      <x v="204"/>
    </i>
    <i r="1">
      <x v="327"/>
    </i>
    <i>
      <x v="205"/>
    </i>
    <i r="1">
      <x v="95"/>
    </i>
    <i>
      <x v="206"/>
    </i>
    <i r="1">
      <x v="330"/>
    </i>
    <i>
      <x v="207"/>
    </i>
    <i r="1">
      <x v="219"/>
    </i>
    <i>
      <x v="208"/>
    </i>
    <i r="1">
      <x v="236"/>
    </i>
    <i>
      <x v="209"/>
    </i>
    <i r="1">
      <x v="29"/>
    </i>
    <i>
      <x v="210"/>
    </i>
    <i r="1">
      <x v="233"/>
    </i>
    <i>
      <x v="211"/>
    </i>
    <i r="1">
      <x v="301"/>
    </i>
    <i>
      <x v="212"/>
    </i>
    <i r="1">
      <x/>
    </i>
    <i r="1">
      <x v="1"/>
    </i>
    <i r="1">
      <x v="3"/>
    </i>
    <i r="1">
      <x v="4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20"/>
    </i>
    <i r="1">
      <x v="22"/>
    </i>
    <i r="1">
      <x v="24"/>
    </i>
    <i r="1">
      <x v="26"/>
    </i>
    <i r="1">
      <x v="28"/>
    </i>
    <i r="1">
      <x v="30"/>
    </i>
    <i r="1">
      <x v="31"/>
    </i>
    <i r="1">
      <x v="32"/>
    </i>
    <i r="1">
      <x v="34"/>
    </i>
    <i r="1">
      <x v="41"/>
    </i>
    <i r="1">
      <x v="44"/>
    </i>
    <i r="1">
      <x v="47"/>
    </i>
    <i r="1">
      <x v="48"/>
    </i>
    <i r="1">
      <x v="50"/>
    </i>
    <i r="1">
      <x v="51"/>
    </i>
    <i r="1">
      <x v="53"/>
    </i>
    <i r="1">
      <x v="54"/>
    </i>
    <i r="1">
      <x v="56"/>
    </i>
    <i r="1">
      <x v="58"/>
    </i>
    <i r="1">
      <x v="59"/>
    </i>
    <i r="1">
      <x v="60"/>
    </i>
    <i r="1">
      <x v="66"/>
    </i>
    <i r="1">
      <x v="68"/>
    </i>
    <i r="1">
      <x v="71"/>
    </i>
    <i r="1">
      <x v="72"/>
    </i>
    <i r="1">
      <x v="74"/>
    </i>
    <i r="1">
      <x v="75"/>
    </i>
    <i r="1">
      <x v="76"/>
    </i>
    <i r="1">
      <x v="77"/>
    </i>
    <i r="1">
      <x v="82"/>
    </i>
    <i r="1">
      <x v="83"/>
    </i>
    <i r="1">
      <x v="87"/>
    </i>
    <i r="1">
      <x v="88"/>
    </i>
    <i r="1">
      <x v="89"/>
    </i>
    <i r="1">
      <x v="90"/>
    </i>
    <i r="1">
      <x v="92"/>
    </i>
    <i r="1">
      <x v="96"/>
    </i>
    <i r="1">
      <x v="97"/>
    </i>
    <i r="1">
      <x v="98"/>
    </i>
    <i r="1">
      <x v="100"/>
    </i>
    <i r="1">
      <x v="103"/>
    </i>
    <i r="1">
      <x v="107"/>
    </i>
    <i r="1">
      <x v="108"/>
    </i>
    <i r="1">
      <x v="109"/>
    </i>
    <i r="1">
      <x v="113"/>
    </i>
    <i r="1">
      <x v="115"/>
    </i>
    <i r="1">
      <x v="116"/>
    </i>
    <i r="1">
      <x v="117"/>
    </i>
    <i r="1">
      <x v="121"/>
    </i>
    <i r="1">
      <x v="123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3"/>
    </i>
    <i r="1">
      <x v="134"/>
    </i>
    <i r="1">
      <x v="136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6"/>
    </i>
    <i r="1">
      <x v="157"/>
    </i>
    <i r="1">
      <x v="159"/>
    </i>
    <i r="1">
      <x v="163"/>
    </i>
    <i r="1">
      <x v="165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7"/>
    </i>
    <i r="1">
      <x v="179"/>
    </i>
    <i r="1">
      <x v="181"/>
    </i>
    <i r="1">
      <x v="183"/>
    </i>
    <i r="1">
      <x v="184"/>
    </i>
    <i r="1">
      <x v="185"/>
    </i>
    <i r="1">
      <x v="189"/>
    </i>
    <i r="1">
      <x v="194"/>
    </i>
    <i r="1">
      <x v="195"/>
    </i>
    <i r="1">
      <x v="196"/>
    </i>
    <i r="1">
      <x v="197"/>
    </i>
    <i r="1">
      <x v="199"/>
    </i>
    <i r="1">
      <x v="205"/>
    </i>
    <i r="1">
      <x v="208"/>
    </i>
    <i r="1">
      <x v="215"/>
    </i>
    <i r="1">
      <x v="218"/>
    </i>
    <i r="1">
      <x v="220"/>
    </i>
    <i r="1">
      <x v="221"/>
    </i>
    <i r="1">
      <x v="222"/>
    </i>
    <i r="1">
      <x v="225"/>
    </i>
    <i r="1">
      <x v="227"/>
    </i>
    <i r="1">
      <x v="232"/>
    </i>
    <i r="1">
      <x v="235"/>
    </i>
    <i r="1">
      <x v="238"/>
    </i>
    <i r="1">
      <x v="242"/>
    </i>
    <i r="1">
      <x v="243"/>
    </i>
    <i r="1">
      <x v="245"/>
    </i>
    <i r="1">
      <x v="246"/>
    </i>
    <i r="1">
      <x v="247"/>
    </i>
    <i r="1">
      <x v="248"/>
    </i>
    <i r="1">
      <x v="250"/>
    </i>
    <i r="1">
      <x v="251"/>
    </i>
    <i r="1">
      <x v="253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4"/>
    </i>
    <i r="1">
      <x v="267"/>
    </i>
    <i r="1">
      <x v="268"/>
    </i>
    <i r="1">
      <x v="269"/>
    </i>
    <i r="1">
      <x v="275"/>
    </i>
    <i r="1">
      <x v="277"/>
    </i>
    <i r="1">
      <x v="278"/>
    </i>
    <i r="1">
      <x v="280"/>
    </i>
    <i r="1">
      <x v="286"/>
    </i>
    <i r="1">
      <x v="287"/>
    </i>
    <i r="1">
      <x v="288"/>
    </i>
    <i r="1">
      <x v="290"/>
    </i>
    <i r="1">
      <x v="294"/>
    </i>
    <i r="1">
      <x v="298"/>
    </i>
    <i r="1">
      <x v="299"/>
    </i>
    <i r="1">
      <x v="302"/>
    </i>
    <i r="1">
      <x v="303"/>
    </i>
    <i r="1">
      <x v="304"/>
    </i>
    <i r="1">
      <x v="306"/>
    </i>
    <i r="1">
      <x v="309"/>
    </i>
    <i r="1">
      <x v="311"/>
    </i>
    <i r="1">
      <x v="313"/>
    </i>
    <i r="1">
      <x v="314"/>
    </i>
    <i r="1">
      <x v="317"/>
    </i>
    <i r="1">
      <x v="320"/>
    </i>
    <i r="1">
      <x v="323"/>
    </i>
    <i r="1">
      <x v="324"/>
    </i>
    <i r="1">
      <x v="325"/>
    </i>
    <i r="1">
      <x v="326"/>
    </i>
    <i>
      <x v="213"/>
    </i>
    <i r="1">
      <x v="14"/>
    </i>
    <i>
      <x v="214"/>
    </i>
    <i r="1">
      <x v="19"/>
    </i>
    <i>
      <x v="215"/>
    </i>
    <i r="1">
      <x v="21"/>
    </i>
    <i>
      <x v="216"/>
    </i>
    <i r="1">
      <x v="40"/>
    </i>
    <i>
      <x v="217"/>
    </i>
    <i r="1">
      <x v="55"/>
    </i>
    <i>
      <x v="218"/>
    </i>
    <i r="1">
      <x v="67"/>
    </i>
    <i>
      <x v="219"/>
    </i>
    <i r="1">
      <x v="101"/>
    </i>
    <i>
      <x v="220"/>
    </i>
    <i r="1">
      <x v="104"/>
    </i>
    <i>
      <x v="221"/>
    </i>
    <i r="1">
      <x v="110"/>
    </i>
    <i>
      <x v="222"/>
    </i>
    <i r="1">
      <x v="146"/>
    </i>
    <i>
      <x v="223"/>
    </i>
    <i r="1">
      <x v="161"/>
    </i>
    <i>
      <x v="224"/>
    </i>
    <i r="1">
      <x v="175"/>
    </i>
    <i>
      <x v="225"/>
    </i>
    <i r="1">
      <x v="180"/>
    </i>
    <i>
      <x v="226"/>
    </i>
    <i r="1">
      <x v="187"/>
    </i>
    <i>
      <x v="227"/>
    </i>
    <i r="1">
      <x v="188"/>
    </i>
    <i>
      <x v="228"/>
    </i>
    <i r="1">
      <x v="190"/>
    </i>
    <i>
      <x v="229"/>
    </i>
    <i r="1">
      <x v="191"/>
    </i>
    <i>
      <x v="230"/>
    </i>
    <i r="1">
      <x v="204"/>
    </i>
    <i>
      <x v="231"/>
    </i>
    <i r="1">
      <x v="207"/>
    </i>
    <i>
      <x v="232"/>
    </i>
    <i r="1">
      <x v="217"/>
    </i>
    <i>
      <x v="233"/>
    </i>
    <i r="1">
      <x v="239"/>
    </i>
    <i>
      <x v="234"/>
    </i>
    <i r="1">
      <x v="273"/>
    </i>
    <i>
      <x v="235"/>
    </i>
    <i r="1">
      <x v="279"/>
    </i>
    <i>
      <x v="236"/>
    </i>
    <i r="1">
      <x v="281"/>
    </i>
    <i>
      <x v="237"/>
    </i>
    <i r="1">
      <x v="318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E" fld="8" baseField="15" baseItem="0"/>
    <dataField name="Somme de Ecart" fld="13" baseField="15" baseItem="0"/>
    <dataField name="Somme de Ecart_x000a_€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jour-ferie.info/fete-des-voisins/" TargetMode="External"/><Relationship Id="rId13" Type="http://schemas.openxmlformats.org/officeDocument/2006/relationships/hyperlink" Target="http://www.jour-ferie.info/la-saint-nicolas/" TargetMode="External"/><Relationship Id="rId3" Type="http://schemas.openxmlformats.org/officeDocument/2006/relationships/hyperlink" Target="http://www.jour-ferie.info/saint-valentin/" TargetMode="External"/><Relationship Id="rId7" Type="http://schemas.openxmlformats.org/officeDocument/2006/relationships/hyperlink" Target="http://www.jour-ferie.info/fetes/fete-des-meres/" TargetMode="External"/><Relationship Id="rId12" Type="http://schemas.openxmlformats.org/officeDocument/2006/relationships/hyperlink" Target="http://www.jour-ferie.info/fetes/fete-des-grands-peres/" TargetMode="External"/><Relationship Id="rId2" Type="http://schemas.openxmlformats.org/officeDocument/2006/relationships/hyperlink" Target="http://www.jour-ferie.info/fetes/chandeleur/" TargetMode="External"/><Relationship Id="rId1" Type="http://schemas.openxmlformats.org/officeDocument/2006/relationships/hyperlink" Target="http://www.jour-ferie.info/fete-de-lepiphanie/" TargetMode="External"/><Relationship Id="rId6" Type="http://schemas.openxmlformats.org/officeDocument/2006/relationships/hyperlink" Target="http://www.jour-ferie.info/saint-patrick/" TargetMode="External"/><Relationship Id="rId11" Type="http://schemas.openxmlformats.org/officeDocument/2006/relationships/hyperlink" Target="http://www.jour-ferie.info/fetes/fete-de-la-saint-jean/" TargetMode="External"/><Relationship Id="rId5" Type="http://schemas.openxmlformats.org/officeDocument/2006/relationships/hyperlink" Target="http://www.jour-ferie.info/fete-grands-meres/" TargetMode="External"/><Relationship Id="rId10" Type="http://schemas.openxmlformats.org/officeDocument/2006/relationships/hyperlink" Target="http://www.jour-ferie.info/fete-de-musique/" TargetMode="External"/><Relationship Id="rId4" Type="http://schemas.openxmlformats.org/officeDocument/2006/relationships/hyperlink" Target="http://www.jour-ferie.info/mardi-gras/" TargetMode="External"/><Relationship Id="rId9" Type="http://schemas.openxmlformats.org/officeDocument/2006/relationships/hyperlink" Target="http://www.jour-ferie.info/fetes/fete-des-peres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D522"/>
  <sheetViews>
    <sheetView workbookViewId="0">
      <selection activeCell="A20" sqref="A20"/>
    </sheetView>
  </sheetViews>
  <sheetFormatPr baseColWidth="10" defaultRowHeight="15" x14ac:dyDescent="0.25"/>
  <cols>
    <col min="1" max="1" width="47.28515625" bestFit="1" customWidth="1"/>
    <col min="2" max="2" width="14.28515625" bestFit="1" customWidth="1"/>
    <col min="3" max="3" width="15.140625" bestFit="1" customWidth="1"/>
    <col min="4" max="4" width="16.28515625" style="11" bestFit="1" customWidth="1"/>
  </cols>
  <sheetData>
    <row r="3" spans="1:4" x14ac:dyDescent="0.25">
      <c r="A3" s="12" t="s">
        <v>445</v>
      </c>
      <c r="B3" s="1" t="s">
        <v>446</v>
      </c>
      <c r="C3" s="1" t="s">
        <v>447</v>
      </c>
      <c r="D3" s="1" t="s">
        <v>448</v>
      </c>
    </row>
    <row r="4" spans="1:4" x14ac:dyDescent="0.25">
      <c r="A4" s="8">
        <v>2</v>
      </c>
      <c r="B4" s="10">
        <v>0</v>
      </c>
      <c r="C4" s="10">
        <v>23.855</v>
      </c>
      <c r="D4" s="10">
        <v>189.64725000000001</v>
      </c>
    </row>
    <row r="5" spans="1:4" x14ac:dyDescent="0.25">
      <c r="A5" s="9" t="s">
        <v>216</v>
      </c>
      <c r="B5" s="10">
        <v>0</v>
      </c>
      <c r="C5" s="10">
        <v>23.855</v>
      </c>
      <c r="D5" s="10">
        <v>189.64725000000001</v>
      </c>
    </row>
    <row r="6" spans="1:4" x14ac:dyDescent="0.25">
      <c r="A6" s="8">
        <v>4</v>
      </c>
      <c r="B6" s="10">
        <v>5896</v>
      </c>
      <c r="C6" s="10">
        <v>554.40000000000055</v>
      </c>
      <c r="D6" s="10">
        <v>110.88000000000011</v>
      </c>
    </row>
    <row r="7" spans="1:4" x14ac:dyDescent="0.25">
      <c r="A7" s="9" t="s">
        <v>306</v>
      </c>
      <c r="B7" s="10">
        <v>5896</v>
      </c>
      <c r="C7" s="10">
        <v>554.40000000000055</v>
      </c>
      <c r="D7" s="10">
        <v>110.88000000000011</v>
      </c>
    </row>
    <row r="8" spans="1:4" x14ac:dyDescent="0.25">
      <c r="A8" s="8">
        <v>5</v>
      </c>
      <c r="B8" s="10">
        <v>1.7729999999999999</v>
      </c>
      <c r="C8" s="10">
        <v>16.494630331753555</v>
      </c>
      <c r="D8" s="10">
        <v>104.41101</v>
      </c>
    </row>
    <row r="9" spans="1:4" x14ac:dyDescent="0.25">
      <c r="A9" s="9" t="s">
        <v>116</v>
      </c>
      <c r="B9" s="10">
        <v>1.7729999999999999</v>
      </c>
      <c r="C9" s="10">
        <v>16.494630331753555</v>
      </c>
      <c r="D9" s="10">
        <v>104.41101</v>
      </c>
    </row>
    <row r="10" spans="1:4" x14ac:dyDescent="0.25">
      <c r="A10" s="8">
        <v>6</v>
      </c>
      <c r="B10" s="10">
        <v>92.04</v>
      </c>
      <c r="C10" s="10">
        <v>17.218049403747855</v>
      </c>
      <c r="D10" s="10">
        <v>101.06994999999991</v>
      </c>
    </row>
    <row r="11" spans="1:4" x14ac:dyDescent="0.25">
      <c r="A11" s="9" t="s">
        <v>488</v>
      </c>
      <c r="B11" s="10">
        <v>92.04</v>
      </c>
      <c r="C11" s="10">
        <v>17.218049403747855</v>
      </c>
      <c r="D11" s="10">
        <v>101.06994999999991</v>
      </c>
    </row>
    <row r="12" spans="1:4" x14ac:dyDescent="0.25">
      <c r="A12" s="8">
        <v>7</v>
      </c>
      <c r="B12" s="10">
        <v>0</v>
      </c>
      <c r="C12" s="10">
        <v>6.6</v>
      </c>
      <c r="D12" s="10">
        <v>87.713999999999984</v>
      </c>
    </row>
    <row r="13" spans="1:4" x14ac:dyDescent="0.25">
      <c r="A13" s="9" t="s">
        <v>32</v>
      </c>
      <c r="B13" s="10">
        <v>0</v>
      </c>
      <c r="C13" s="10">
        <v>6.6</v>
      </c>
      <c r="D13" s="10">
        <v>87.713999999999984</v>
      </c>
    </row>
    <row r="14" spans="1:4" x14ac:dyDescent="0.25">
      <c r="A14" s="8">
        <v>9</v>
      </c>
      <c r="B14" s="10">
        <v>0</v>
      </c>
      <c r="C14" s="10">
        <v>1163</v>
      </c>
      <c r="D14" s="10">
        <v>69.78</v>
      </c>
    </row>
    <row r="15" spans="1:4" x14ac:dyDescent="0.25">
      <c r="A15" s="9" t="s">
        <v>168</v>
      </c>
      <c r="B15" s="10">
        <v>0</v>
      </c>
      <c r="C15" s="10">
        <v>1163</v>
      </c>
      <c r="D15" s="10">
        <v>69.78</v>
      </c>
    </row>
    <row r="16" spans="1:4" x14ac:dyDescent="0.25">
      <c r="A16" s="8">
        <v>10</v>
      </c>
      <c r="B16" s="10">
        <v>0</v>
      </c>
      <c r="C16" s="10">
        <v>655.8</v>
      </c>
      <c r="D16" s="10">
        <v>65.58</v>
      </c>
    </row>
    <row r="17" spans="1:4" x14ac:dyDescent="0.25">
      <c r="A17" s="9" t="s">
        <v>275</v>
      </c>
      <c r="B17" s="10">
        <v>0</v>
      </c>
      <c r="C17" s="10">
        <v>655.8</v>
      </c>
      <c r="D17" s="10">
        <v>65.58</v>
      </c>
    </row>
    <row r="18" spans="1:4" x14ac:dyDescent="0.25">
      <c r="A18" s="8">
        <v>11</v>
      </c>
      <c r="B18" s="10">
        <v>24.67</v>
      </c>
      <c r="C18" s="10">
        <v>7.7162500000000023</v>
      </c>
      <c r="D18" s="10">
        <v>49.384000000000015</v>
      </c>
    </row>
    <row r="19" spans="1:4" x14ac:dyDescent="0.25">
      <c r="A19" s="9" t="s">
        <v>252</v>
      </c>
      <c r="B19" s="10">
        <v>24.67</v>
      </c>
      <c r="C19" s="10">
        <v>7.7162500000000023</v>
      </c>
      <c r="D19" s="10">
        <v>49.384000000000015</v>
      </c>
    </row>
    <row r="20" spans="1:4" x14ac:dyDescent="0.25">
      <c r="A20" s="8">
        <v>13</v>
      </c>
      <c r="B20" s="10">
        <v>0.90600000000000003</v>
      </c>
      <c r="C20" s="10">
        <v>4.4940000000000007</v>
      </c>
      <c r="D20" s="10">
        <v>47.187000000000005</v>
      </c>
    </row>
    <row r="21" spans="1:4" x14ac:dyDescent="0.25">
      <c r="A21" s="9" t="s">
        <v>143</v>
      </c>
      <c r="B21" s="10">
        <v>0.90600000000000003</v>
      </c>
      <c r="C21" s="10">
        <v>4.4940000000000007</v>
      </c>
      <c r="D21" s="10">
        <v>47.187000000000005</v>
      </c>
    </row>
    <row r="22" spans="1:4" x14ac:dyDescent="0.25">
      <c r="A22" s="8">
        <v>14</v>
      </c>
      <c r="B22" s="10">
        <v>0</v>
      </c>
      <c r="C22" s="10">
        <v>203</v>
      </c>
      <c r="D22" s="10">
        <v>46.690000000000005</v>
      </c>
    </row>
    <row r="23" spans="1:4" x14ac:dyDescent="0.25">
      <c r="A23" s="9" t="s">
        <v>243</v>
      </c>
      <c r="B23" s="10">
        <v>0</v>
      </c>
      <c r="C23" s="10">
        <v>203</v>
      </c>
      <c r="D23" s="10">
        <v>46.690000000000005</v>
      </c>
    </row>
    <row r="24" spans="1:4" x14ac:dyDescent="0.25">
      <c r="A24" s="8">
        <v>15</v>
      </c>
      <c r="B24" s="10">
        <v>0</v>
      </c>
      <c r="C24" s="10">
        <v>140</v>
      </c>
      <c r="D24" s="10">
        <v>46.2</v>
      </c>
    </row>
    <row r="25" spans="1:4" x14ac:dyDescent="0.25">
      <c r="A25" s="9" t="s">
        <v>97</v>
      </c>
      <c r="B25" s="10">
        <v>0</v>
      </c>
      <c r="C25" s="10">
        <v>140</v>
      </c>
      <c r="D25" s="10">
        <v>46.2</v>
      </c>
    </row>
    <row r="26" spans="1:4" x14ac:dyDescent="0.25">
      <c r="A26" s="8">
        <v>16</v>
      </c>
      <c r="B26" s="10">
        <v>28</v>
      </c>
      <c r="C26" s="10">
        <v>168</v>
      </c>
      <c r="D26" s="10">
        <v>45.36</v>
      </c>
    </row>
    <row r="27" spans="1:4" x14ac:dyDescent="0.25">
      <c r="A27" s="9" t="s">
        <v>213</v>
      </c>
      <c r="B27" s="10">
        <v>28</v>
      </c>
      <c r="C27" s="10">
        <v>168</v>
      </c>
      <c r="D27" s="10">
        <v>45.36</v>
      </c>
    </row>
    <row r="28" spans="1:4" x14ac:dyDescent="0.25">
      <c r="A28" s="8">
        <v>17</v>
      </c>
      <c r="B28" s="10">
        <v>0</v>
      </c>
      <c r="C28" s="10">
        <v>20.730612244897959</v>
      </c>
      <c r="D28" s="10">
        <v>40.631999999999998</v>
      </c>
    </row>
    <row r="29" spans="1:4" x14ac:dyDescent="0.25">
      <c r="A29" s="9" t="s">
        <v>120</v>
      </c>
      <c r="B29" s="10">
        <v>0</v>
      </c>
      <c r="C29" s="10">
        <v>20.730612244897959</v>
      </c>
      <c r="D29" s="10">
        <v>40.631999999999998</v>
      </c>
    </row>
    <row r="30" spans="1:4" x14ac:dyDescent="0.25">
      <c r="A30" s="8">
        <v>18</v>
      </c>
      <c r="B30" s="10">
        <v>0</v>
      </c>
      <c r="C30" s="10">
        <v>48</v>
      </c>
      <c r="D30" s="10">
        <v>40.32</v>
      </c>
    </row>
    <row r="31" spans="1:4" x14ac:dyDescent="0.25">
      <c r="A31" s="9" t="s">
        <v>237</v>
      </c>
      <c r="B31" s="10">
        <v>0</v>
      </c>
      <c r="C31" s="10">
        <v>48</v>
      </c>
      <c r="D31" s="10">
        <v>40.32</v>
      </c>
    </row>
    <row r="32" spans="1:4" x14ac:dyDescent="0.25">
      <c r="A32" s="8">
        <v>19</v>
      </c>
      <c r="B32" s="10">
        <v>46</v>
      </c>
      <c r="C32" s="10">
        <v>51.025641025641022</v>
      </c>
      <c r="D32" s="10">
        <v>39.799999999999997</v>
      </c>
    </row>
    <row r="33" spans="1:4" x14ac:dyDescent="0.25">
      <c r="A33" s="9" t="s">
        <v>80</v>
      </c>
      <c r="B33" s="10">
        <v>46</v>
      </c>
      <c r="C33" s="10">
        <v>51.025641025641022</v>
      </c>
      <c r="D33" s="10">
        <v>39.799999999999997</v>
      </c>
    </row>
    <row r="34" spans="1:4" x14ac:dyDescent="0.25">
      <c r="A34" s="8">
        <v>20</v>
      </c>
      <c r="B34" s="10">
        <v>898</v>
      </c>
      <c r="C34" s="10">
        <v>108.60000000000014</v>
      </c>
      <c r="D34" s="10">
        <v>38.010000000000048</v>
      </c>
    </row>
    <row r="35" spans="1:4" x14ac:dyDescent="0.25">
      <c r="A35" s="9" t="s">
        <v>274</v>
      </c>
      <c r="B35" s="10">
        <v>898</v>
      </c>
      <c r="C35" s="10">
        <v>108.60000000000014</v>
      </c>
      <c r="D35" s="10">
        <v>38.010000000000048</v>
      </c>
    </row>
    <row r="36" spans="1:4" x14ac:dyDescent="0.25">
      <c r="A36" s="8">
        <v>21</v>
      </c>
      <c r="B36" s="10">
        <v>112</v>
      </c>
      <c r="C36" s="10">
        <v>38.885057471264361</v>
      </c>
      <c r="D36" s="10">
        <v>33.829999999999991</v>
      </c>
    </row>
    <row r="37" spans="1:4" x14ac:dyDescent="0.25">
      <c r="A37" s="9" t="s">
        <v>71</v>
      </c>
      <c r="B37" s="10">
        <v>112</v>
      </c>
      <c r="C37" s="10">
        <v>38.885057471264361</v>
      </c>
      <c r="D37" s="10">
        <v>33.829999999999991</v>
      </c>
    </row>
    <row r="38" spans="1:4" x14ac:dyDescent="0.25">
      <c r="A38" s="8">
        <v>22</v>
      </c>
      <c r="B38" s="10">
        <v>0</v>
      </c>
      <c r="C38" s="10">
        <v>1097</v>
      </c>
      <c r="D38" s="10">
        <v>32.909999999999997</v>
      </c>
    </row>
    <row r="39" spans="1:4" x14ac:dyDescent="0.25">
      <c r="A39" s="9" t="s">
        <v>169</v>
      </c>
      <c r="B39" s="10">
        <v>0</v>
      </c>
      <c r="C39" s="10">
        <v>1097</v>
      </c>
      <c r="D39" s="10">
        <v>32.909999999999997</v>
      </c>
    </row>
    <row r="40" spans="1:4" x14ac:dyDescent="0.25">
      <c r="A40" s="8">
        <v>23</v>
      </c>
      <c r="B40" s="10">
        <v>0</v>
      </c>
      <c r="C40" s="10">
        <v>96</v>
      </c>
      <c r="D40" s="10">
        <v>31.68</v>
      </c>
    </row>
    <row r="41" spans="1:4" x14ac:dyDescent="0.25">
      <c r="A41" s="9" t="s">
        <v>36</v>
      </c>
      <c r="B41" s="10">
        <v>0</v>
      </c>
      <c r="C41" s="10">
        <v>96</v>
      </c>
      <c r="D41" s="10">
        <v>31.68</v>
      </c>
    </row>
    <row r="42" spans="1:4" x14ac:dyDescent="0.25">
      <c r="A42" s="8">
        <v>24</v>
      </c>
      <c r="B42" s="10">
        <v>0</v>
      </c>
      <c r="C42" s="10">
        <v>2900</v>
      </c>
      <c r="D42" s="10">
        <v>29</v>
      </c>
    </row>
    <row r="43" spans="1:4" x14ac:dyDescent="0.25">
      <c r="A43" s="9" t="s">
        <v>194</v>
      </c>
      <c r="B43" s="10">
        <v>0</v>
      </c>
      <c r="C43" s="10">
        <v>2900</v>
      </c>
      <c r="D43" s="10">
        <v>29</v>
      </c>
    </row>
    <row r="44" spans="1:4" x14ac:dyDescent="0.25">
      <c r="A44" s="8">
        <v>25</v>
      </c>
      <c r="B44" s="10">
        <v>156</v>
      </c>
      <c r="C44" s="10">
        <v>37.26315789473685</v>
      </c>
      <c r="D44" s="10">
        <v>28.320000000000007</v>
      </c>
    </row>
    <row r="45" spans="1:4" x14ac:dyDescent="0.25">
      <c r="A45" s="9" t="s">
        <v>73</v>
      </c>
      <c r="B45" s="10">
        <v>156</v>
      </c>
      <c r="C45" s="10">
        <v>37.26315789473685</v>
      </c>
      <c r="D45" s="10">
        <v>28.320000000000007</v>
      </c>
    </row>
    <row r="46" spans="1:4" x14ac:dyDescent="0.25">
      <c r="A46" s="8">
        <v>26</v>
      </c>
      <c r="B46" s="10">
        <v>194</v>
      </c>
      <c r="C46" s="10">
        <v>75</v>
      </c>
      <c r="D46" s="10">
        <v>27.75</v>
      </c>
    </row>
    <row r="47" spans="1:4" x14ac:dyDescent="0.25">
      <c r="A47" s="9" t="s">
        <v>83</v>
      </c>
      <c r="B47" s="10">
        <v>194</v>
      </c>
      <c r="C47" s="10">
        <v>75</v>
      </c>
      <c r="D47" s="10">
        <v>27.75</v>
      </c>
    </row>
    <row r="48" spans="1:4" x14ac:dyDescent="0.25">
      <c r="A48" s="8">
        <v>27</v>
      </c>
      <c r="B48" s="10">
        <v>0</v>
      </c>
      <c r="C48" s="10">
        <v>4</v>
      </c>
      <c r="D48" s="10">
        <v>26.96</v>
      </c>
    </row>
    <row r="49" spans="1:4" x14ac:dyDescent="0.25">
      <c r="A49" s="9" t="s">
        <v>42</v>
      </c>
      <c r="B49" s="10">
        <v>0</v>
      </c>
      <c r="C49" s="10">
        <v>4</v>
      </c>
      <c r="D49" s="10">
        <v>26.96</v>
      </c>
    </row>
    <row r="50" spans="1:4" x14ac:dyDescent="0.25">
      <c r="A50" s="8">
        <v>28</v>
      </c>
      <c r="B50" s="10">
        <v>0</v>
      </c>
      <c r="C50" s="10">
        <v>26</v>
      </c>
      <c r="D50" s="10">
        <v>20.8</v>
      </c>
    </row>
    <row r="51" spans="1:4" x14ac:dyDescent="0.25">
      <c r="A51" s="9" t="s">
        <v>238</v>
      </c>
      <c r="B51" s="10">
        <v>0</v>
      </c>
      <c r="C51" s="10">
        <v>26</v>
      </c>
      <c r="D51" s="10">
        <v>20.8</v>
      </c>
    </row>
    <row r="52" spans="1:4" x14ac:dyDescent="0.25">
      <c r="A52" s="8">
        <v>29</v>
      </c>
      <c r="B52" s="10">
        <v>0</v>
      </c>
      <c r="C52" s="10">
        <v>117</v>
      </c>
      <c r="D52" s="10">
        <v>19.89</v>
      </c>
    </row>
    <row r="53" spans="1:4" x14ac:dyDescent="0.25">
      <c r="A53" s="9" t="s">
        <v>112</v>
      </c>
      <c r="B53" s="10">
        <v>0</v>
      </c>
      <c r="C53" s="10">
        <v>117</v>
      </c>
      <c r="D53" s="10">
        <v>19.89</v>
      </c>
    </row>
    <row r="54" spans="1:4" x14ac:dyDescent="0.25">
      <c r="A54" s="8">
        <v>30</v>
      </c>
      <c r="B54" s="10">
        <v>1.2E-2</v>
      </c>
      <c r="C54" s="10">
        <v>9.0679999999999978</v>
      </c>
      <c r="D54" s="10">
        <v>19.405519999999996</v>
      </c>
    </row>
    <row r="55" spans="1:4" x14ac:dyDescent="0.25">
      <c r="A55" s="9" t="s">
        <v>31</v>
      </c>
      <c r="B55" s="10">
        <v>1.2E-2</v>
      </c>
      <c r="C55" s="10">
        <v>9.0679999999999978</v>
      </c>
      <c r="D55" s="10">
        <v>19.405519999999996</v>
      </c>
    </row>
    <row r="56" spans="1:4" x14ac:dyDescent="0.25">
      <c r="A56" s="8">
        <v>31</v>
      </c>
      <c r="B56" s="10">
        <v>556</v>
      </c>
      <c r="C56" s="10">
        <v>36.038461538461547</v>
      </c>
      <c r="D56" s="10">
        <v>18.740000000000006</v>
      </c>
    </row>
    <row r="57" spans="1:4" x14ac:dyDescent="0.25">
      <c r="A57" s="9" t="s">
        <v>5</v>
      </c>
      <c r="B57" s="10">
        <v>556</v>
      </c>
      <c r="C57" s="10">
        <v>36.038461538461547</v>
      </c>
      <c r="D57" s="10">
        <v>18.740000000000006</v>
      </c>
    </row>
    <row r="58" spans="1:4" x14ac:dyDescent="0.25">
      <c r="A58" s="8">
        <v>32</v>
      </c>
      <c r="B58" s="10">
        <v>515</v>
      </c>
      <c r="C58" s="10">
        <v>56</v>
      </c>
      <c r="D58" s="10">
        <v>18.48</v>
      </c>
    </row>
    <row r="59" spans="1:4" x14ac:dyDescent="0.25">
      <c r="A59" s="9" t="s">
        <v>202</v>
      </c>
      <c r="B59" s="10">
        <v>515</v>
      </c>
      <c r="C59" s="10">
        <v>56</v>
      </c>
      <c r="D59" s="10">
        <v>18.48</v>
      </c>
    </row>
    <row r="60" spans="1:4" x14ac:dyDescent="0.25">
      <c r="A60" s="8">
        <v>34</v>
      </c>
      <c r="B60" s="10">
        <v>0</v>
      </c>
      <c r="C60" s="10">
        <v>120</v>
      </c>
      <c r="D60" s="10">
        <v>18</v>
      </c>
    </row>
    <row r="61" spans="1:4" x14ac:dyDescent="0.25">
      <c r="A61" s="9" t="s">
        <v>109</v>
      </c>
      <c r="B61" s="10">
        <v>0</v>
      </c>
      <c r="C61" s="10">
        <v>120</v>
      </c>
      <c r="D61" s="10">
        <v>18</v>
      </c>
    </row>
    <row r="62" spans="1:4" x14ac:dyDescent="0.25">
      <c r="A62" s="8">
        <v>35</v>
      </c>
      <c r="B62" s="10">
        <v>100</v>
      </c>
      <c r="C62" s="10">
        <v>19.666666666666657</v>
      </c>
      <c r="D62" s="10">
        <v>17.699999999999992</v>
      </c>
    </row>
    <row r="63" spans="1:4" x14ac:dyDescent="0.25">
      <c r="A63" s="9" t="s">
        <v>72</v>
      </c>
      <c r="B63" s="10">
        <v>100</v>
      </c>
      <c r="C63" s="10">
        <v>19.666666666666657</v>
      </c>
      <c r="D63" s="10">
        <v>17.699999999999992</v>
      </c>
    </row>
    <row r="64" spans="1:4" x14ac:dyDescent="0.25">
      <c r="A64" s="8">
        <v>36</v>
      </c>
      <c r="B64" s="10">
        <v>213</v>
      </c>
      <c r="C64" s="10">
        <v>19.42528735632186</v>
      </c>
      <c r="D64" s="10">
        <v>16.900000000000016</v>
      </c>
    </row>
    <row r="65" spans="1:4" x14ac:dyDescent="0.25">
      <c r="A65" s="9" t="s">
        <v>69</v>
      </c>
      <c r="B65" s="10">
        <v>213</v>
      </c>
      <c r="C65" s="10">
        <v>19.42528735632186</v>
      </c>
      <c r="D65" s="10">
        <v>16.900000000000016</v>
      </c>
    </row>
    <row r="66" spans="1:4" x14ac:dyDescent="0.25">
      <c r="A66" s="8">
        <v>37</v>
      </c>
      <c r="B66" s="10">
        <v>0</v>
      </c>
      <c r="C66" s="10">
        <v>1604</v>
      </c>
      <c r="D66" s="10">
        <v>16.04</v>
      </c>
    </row>
    <row r="67" spans="1:4" x14ac:dyDescent="0.25">
      <c r="A67" s="9" t="s">
        <v>101</v>
      </c>
      <c r="B67" s="10">
        <v>0</v>
      </c>
      <c r="C67" s="10">
        <v>1604</v>
      </c>
      <c r="D67" s="10">
        <v>16.04</v>
      </c>
    </row>
    <row r="68" spans="1:4" x14ac:dyDescent="0.25">
      <c r="A68" s="8">
        <v>38</v>
      </c>
      <c r="B68" s="10">
        <v>0</v>
      </c>
      <c r="C68" s="10">
        <v>8</v>
      </c>
      <c r="D68" s="10">
        <v>16</v>
      </c>
    </row>
    <row r="69" spans="1:4" x14ac:dyDescent="0.25">
      <c r="A69" s="9" t="s">
        <v>312</v>
      </c>
      <c r="B69" s="10">
        <v>0</v>
      </c>
      <c r="C69" s="10">
        <v>8</v>
      </c>
      <c r="D69" s="10">
        <v>16</v>
      </c>
    </row>
    <row r="70" spans="1:4" x14ac:dyDescent="0.25">
      <c r="A70" s="8">
        <v>40</v>
      </c>
      <c r="B70" s="10">
        <v>47.625</v>
      </c>
      <c r="C70" s="10">
        <v>3.3209459459459438</v>
      </c>
      <c r="D70" s="10">
        <v>14.744999999999992</v>
      </c>
    </row>
    <row r="71" spans="1:4" x14ac:dyDescent="0.25">
      <c r="A71" s="9" t="s">
        <v>218</v>
      </c>
      <c r="B71" s="10">
        <v>47.625</v>
      </c>
      <c r="C71" s="10">
        <v>3.3209459459459438</v>
      </c>
      <c r="D71" s="10">
        <v>14.744999999999992</v>
      </c>
    </row>
    <row r="72" spans="1:4" x14ac:dyDescent="0.25">
      <c r="A72" s="8">
        <v>41</v>
      </c>
      <c r="B72" s="10">
        <v>105</v>
      </c>
      <c r="C72" s="10">
        <v>18.546666666666653</v>
      </c>
      <c r="D72" s="10">
        <v>13.909999999999989</v>
      </c>
    </row>
    <row r="73" spans="1:4" x14ac:dyDescent="0.25">
      <c r="A73" s="9" t="s">
        <v>122</v>
      </c>
      <c r="B73" s="10">
        <v>105</v>
      </c>
      <c r="C73" s="10">
        <v>18.546666666666653</v>
      </c>
      <c r="D73" s="10">
        <v>13.909999999999989</v>
      </c>
    </row>
    <row r="74" spans="1:4" x14ac:dyDescent="0.25">
      <c r="A74" s="8">
        <v>42</v>
      </c>
      <c r="B74" s="10">
        <v>0</v>
      </c>
      <c r="C74" s="10">
        <v>16</v>
      </c>
      <c r="D74" s="10">
        <v>13.12</v>
      </c>
    </row>
    <row r="75" spans="1:4" x14ac:dyDescent="0.25">
      <c r="A75" s="9" t="s">
        <v>239</v>
      </c>
      <c r="B75" s="10">
        <v>0</v>
      </c>
      <c r="C75" s="10">
        <v>16</v>
      </c>
      <c r="D75" s="10">
        <v>13.12</v>
      </c>
    </row>
    <row r="76" spans="1:4" x14ac:dyDescent="0.25">
      <c r="A76" s="8">
        <v>43</v>
      </c>
      <c r="B76" s="10">
        <v>132</v>
      </c>
      <c r="C76" s="10">
        <v>29.476190476190482</v>
      </c>
      <c r="D76" s="10">
        <v>12.380000000000003</v>
      </c>
    </row>
    <row r="77" spans="1:4" x14ac:dyDescent="0.25">
      <c r="A77" s="9" t="s">
        <v>209</v>
      </c>
      <c r="B77" s="10">
        <v>132</v>
      </c>
      <c r="C77" s="10">
        <v>29.476190476190482</v>
      </c>
      <c r="D77" s="10">
        <v>12.380000000000003</v>
      </c>
    </row>
    <row r="78" spans="1:4" x14ac:dyDescent="0.25">
      <c r="A78" s="8">
        <v>44</v>
      </c>
      <c r="B78" s="10">
        <v>1.0500000000000001E-2</v>
      </c>
      <c r="C78" s="10">
        <v>2.7895000000000008</v>
      </c>
      <c r="D78" s="10">
        <v>11.771690000000003</v>
      </c>
    </row>
    <row r="79" spans="1:4" x14ac:dyDescent="0.25">
      <c r="A79" s="9" t="s">
        <v>47</v>
      </c>
      <c r="B79" s="10">
        <v>1.0500000000000001E-2</v>
      </c>
      <c r="C79" s="10">
        <v>2.7895000000000008</v>
      </c>
      <c r="D79" s="10">
        <v>11.771690000000003</v>
      </c>
    </row>
    <row r="80" spans="1:4" x14ac:dyDescent="0.25">
      <c r="A80" s="8">
        <v>45</v>
      </c>
      <c r="B80" s="10">
        <v>0</v>
      </c>
      <c r="C80" s="10">
        <v>196</v>
      </c>
      <c r="D80" s="10">
        <v>11.76</v>
      </c>
    </row>
    <row r="81" spans="1:4" x14ac:dyDescent="0.25">
      <c r="A81" s="9" t="s">
        <v>177</v>
      </c>
      <c r="B81" s="10">
        <v>0</v>
      </c>
      <c r="C81" s="10">
        <v>196</v>
      </c>
      <c r="D81" s="10">
        <v>11.76</v>
      </c>
    </row>
    <row r="82" spans="1:4" x14ac:dyDescent="0.25">
      <c r="A82" s="8">
        <v>46</v>
      </c>
      <c r="B82" s="10">
        <v>0</v>
      </c>
      <c r="C82" s="10">
        <v>1170</v>
      </c>
      <c r="D82" s="10">
        <v>11.700000000000001</v>
      </c>
    </row>
    <row r="83" spans="1:4" x14ac:dyDescent="0.25">
      <c r="A83" s="9" t="s">
        <v>166</v>
      </c>
      <c r="B83" s="10">
        <v>0</v>
      </c>
      <c r="C83" s="10">
        <v>1170</v>
      </c>
      <c r="D83" s="10">
        <v>11.700000000000001</v>
      </c>
    </row>
    <row r="84" spans="1:4" x14ac:dyDescent="0.25">
      <c r="A84" s="8">
        <v>47</v>
      </c>
      <c r="B84" s="10">
        <v>0</v>
      </c>
      <c r="C84" s="10">
        <v>57</v>
      </c>
      <c r="D84" s="10">
        <v>11.4</v>
      </c>
    </row>
    <row r="85" spans="1:4" x14ac:dyDescent="0.25">
      <c r="A85" s="9" t="s">
        <v>49</v>
      </c>
      <c r="B85" s="10">
        <v>0</v>
      </c>
      <c r="C85" s="10">
        <v>57</v>
      </c>
      <c r="D85" s="10">
        <v>11.4</v>
      </c>
    </row>
    <row r="86" spans="1:4" x14ac:dyDescent="0.25">
      <c r="A86" s="8">
        <v>48</v>
      </c>
      <c r="B86" s="10">
        <v>2</v>
      </c>
      <c r="C86" s="10">
        <v>16</v>
      </c>
      <c r="D86" s="10">
        <v>11.36</v>
      </c>
    </row>
    <row r="87" spans="1:4" x14ac:dyDescent="0.25">
      <c r="A87" s="9" t="s">
        <v>50</v>
      </c>
      <c r="B87" s="10">
        <v>2</v>
      </c>
      <c r="C87" s="10">
        <v>16</v>
      </c>
      <c r="D87" s="10">
        <v>11.36</v>
      </c>
    </row>
    <row r="88" spans="1:4" x14ac:dyDescent="0.25">
      <c r="A88" s="8">
        <v>49</v>
      </c>
      <c r="B88" s="10">
        <v>122</v>
      </c>
      <c r="C88" s="10">
        <v>42.692307692307708</v>
      </c>
      <c r="D88" s="10">
        <v>11.100000000000005</v>
      </c>
    </row>
    <row r="89" spans="1:4" x14ac:dyDescent="0.25">
      <c r="A89" s="9" t="s">
        <v>263</v>
      </c>
      <c r="B89" s="10">
        <v>122</v>
      </c>
      <c r="C89" s="10">
        <v>42.692307692307708</v>
      </c>
      <c r="D89" s="10">
        <v>11.100000000000005</v>
      </c>
    </row>
    <row r="90" spans="1:4" x14ac:dyDescent="0.25">
      <c r="A90" s="8">
        <v>50</v>
      </c>
      <c r="B90" s="10">
        <v>0</v>
      </c>
      <c r="C90" s="10">
        <v>12</v>
      </c>
      <c r="D90" s="10">
        <v>11.040000000000001</v>
      </c>
    </row>
    <row r="91" spans="1:4" x14ac:dyDescent="0.25">
      <c r="A91" s="9" t="s">
        <v>226</v>
      </c>
      <c r="B91" s="10">
        <v>0</v>
      </c>
      <c r="C91" s="10">
        <v>12</v>
      </c>
      <c r="D91" s="10">
        <v>11.040000000000001</v>
      </c>
    </row>
    <row r="92" spans="1:4" x14ac:dyDescent="0.25">
      <c r="A92" s="8">
        <v>52</v>
      </c>
      <c r="B92" s="10">
        <v>0</v>
      </c>
      <c r="C92" s="10">
        <v>1</v>
      </c>
      <c r="D92" s="10">
        <v>9.83</v>
      </c>
    </row>
    <row r="93" spans="1:4" x14ac:dyDescent="0.25">
      <c r="A93" s="9" t="s">
        <v>309</v>
      </c>
      <c r="B93" s="10">
        <v>0</v>
      </c>
      <c r="C93" s="10">
        <v>1</v>
      </c>
      <c r="D93" s="10">
        <v>9.83</v>
      </c>
    </row>
    <row r="94" spans="1:4" x14ac:dyDescent="0.25">
      <c r="A94" s="8">
        <v>53</v>
      </c>
      <c r="B94" s="10">
        <v>1.4139999999999999</v>
      </c>
      <c r="C94" s="10">
        <v>0.53382726778924483</v>
      </c>
      <c r="D94" s="10">
        <v>9.8277599999999978</v>
      </c>
    </row>
    <row r="95" spans="1:4" x14ac:dyDescent="0.25">
      <c r="A95" s="9" t="s">
        <v>62</v>
      </c>
      <c r="B95" s="10">
        <v>1.4139999999999999</v>
      </c>
      <c r="C95" s="10">
        <v>0.53382726778924483</v>
      </c>
      <c r="D95" s="10">
        <v>9.8277599999999978</v>
      </c>
    </row>
    <row r="96" spans="1:4" x14ac:dyDescent="0.25">
      <c r="A96" s="8">
        <v>54</v>
      </c>
      <c r="B96" s="10">
        <v>37</v>
      </c>
      <c r="C96" s="10">
        <v>20.133333333333326</v>
      </c>
      <c r="D96" s="10">
        <v>9.0599999999999969</v>
      </c>
    </row>
    <row r="97" spans="1:4" x14ac:dyDescent="0.25">
      <c r="A97" s="9" t="s">
        <v>10</v>
      </c>
      <c r="B97" s="10">
        <v>37</v>
      </c>
      <c r="C97" s="10">
        <v>20.133333333333326</v>
      </c>
      <c r="D97" s="10">
        <v>9.0599999999999969</v>
      </c>
    </row>
    <row r="98" spans="1:4" x14ac:dyDescent="0.25">
      <c r="A98" s="8">
        <v>55</v>
      </c>
      <c r="B98" s="10">
        <v>0</v>
      </c>
      <c r="C98" s="10">
        <v>59</v>
      </c>
      <c r="D98" s="10">
        <v>8.85</v>
      </c>
    </row>
    <row r="99" spans="1:4" x14ac:dyDescent="0.25">
      <c r="A99" s="9" t="s">
        <v>92</v>
      </c>
      <c r="B99" s="10">
        <v>0</v>
      </c>
      <c r="C99" s="10">
        <v>59</v>
      </c>
      <c r="D99" s="10">
        <v>8.85</v>
      </c>
    </row>
    <row r="100" spans="1:4" x14ac:dyDescent="0.25">
      <c r="A100" s="8">
        <v>57</v>
      </c>
      <c r="B100" s="10">
        <v>6</v>
      </c>
      <c r="C100" s="10">
        <v>1.7629508196721311</v>
      </c>
      <c r="D100" s="10">
        <v>8.6031999999999993</v>
      </c>
    </row>
    <row r="101" spans="1:4" x14ac:dyDescent="0.25">
      <c r="A101" s="9" t="s">
        <v>67</v>
      </c>
      <c r="B101" s="10">
        <v>6</v>
      </c>
      <c r="C101" s="10">
        <v>1.7629508196721311</v>
      </c>
      <c r="D101" s="10">
        <v>8.6031999999999993</v>
      </c>
    </row>
    <row r="102" spans="1:4" x14ac:dyDescent="0.25">
      <c r="A102" s="8">
        <v>59</v>
      </c>
      <c r="B102" s="10">
        <v>18</v>
      </c>
      <c r="C102" s="10">
        <v>2.0099255583126521</v>
      </c>
      <c r="D102" s="10">
        <v>8.099999999999989</v>
      </c>
    </row>
    <row r="103" spans="1:4" x14ac:dyDescent="0.25">
      <c r="A103" s="9" t="s">
        <v>235</v>
      </c>
      <c r="B103" s="10">
        <v>18</v>
      </c>
      <c r="C103" s="10">
        <v>2.0099255583126521</v>
      </c>
      <c r="D103" s="10">
        <v>8.099999999999989</v>
      </c>
    </row>
    <row r="104" spans="1:4" x14ac:dyDescent="0.25">
      <c r="A104" s="8">
        <v>60</v>
      </c>
      <c r="B104" s="10">
        <v>0</v>
      </c>
      <c r="C104" s="10">
        <v>816</v>
      </c>
      <c r="D104" s="10">
        <v>16</v>
      </c>
    </row>
    <row r="105" spans="1:4" x14ac:dyDescent="0.25">
      <c r="A105" s="9" t="s">
        <v>22</v>
      </c>
      <c r="B105" s="10">
        <v>0</v>
      </c>
      <c r="C105" s="10">
        <v>16</v>
      </c>
      <c r="D105" s="10">
        <v>8</v>
      </c>
    </row>
    <row r="106" spans="1:4" x14ac:dyDescent="0.25">
      <c r="A106" s="9" t="s">
        <v>190</v>
      </c>
      <c r="B106" s="10">
        <v>0</v>
      </c>
      <c r="C106" s="10">
        <v>800</v>
      </c>
      <c r="D106" s="10">
        <v>8</v>
      </c>
    </row>
    <row r="107" spans="1:4" x14ac:dyDescent="0.25">
      <c r="A107" s="8">
        <v>62</v>
      </c>
      <c r="B107" s="10">
        <v>0</v>
      </c>
      <c r="C107" s="10">
        <v>1.0999999999999996</v>
      </c>
      <c r="D107" s="10">
        <v>7.9419999999999975</v>
      </c>
    </row>
    <row r="108" spans="1:4" x14ac:dyDescent="0.25">
      <c r="A108" s="9" t="s">
        <v>45</v>
      </c>
      <c r="B108" s="10">
        <v>0</v>
      </c>
      <c r="C108" s="10">
        <v>1.0999999999999996</v>
      </c>
      <c r="D108" s="10">
        <v>7.9419999999999975</v>
      </c>
    </row>
    <row r="109" spans="1:4" x14ac:dyDescent="0.25">
      <c r="A109" s="8">
        <v>63</v>
      </c>
      <c r="B109" s="10">
        <v>0</v>
      </c>
      <c r="C109" s="10">
        <v>35</v>
      </c>
      <c r="D109" s="10">
        <v>7.7</v>
      </c>
    </row>
    <row r="110" spans="1:4" x14ac:dyDescent="0.25">
      <c r="A110" s="9" t="s">
        <v>208</v>
      </c>
      <c r="B110" s="10">
        <v>0</v>
      </c>
      <c r="C110" s="10">
        <v>35</v>
      </c>
      <c r="D110" s="10">
        <v>7.7</v>
      </c>
    </row>
    <row r="111" spans="1:4" x14ac:dyDescent="0.25">
      <c r="A111" s="8">
        <v>64</v>
      </c>
      <c r="B111" s="10">
        <v>0</v>
      </c>
      <c r="C111" s="10">
        <v>51</v>
      </c>
      <c r="D111" s="10">
        <v>7.6499999999999995</v>
      </c>
    </row>
    <row r="112" spans="1:4" x14ac:dyDescent="0.25">
      <c r="A112" s="9" t="s">
        <v>107</v>
      </c>
      <c r="B112" s="10">
        <v>0</v>
      </c>
      <c r="C112" s="10">
        <v>51</v>
      </c>
      <c r="D112" s="10">
        <v>7.6499999999999995</v>
      </c>
    </row>
    <row r="113" spans="1:4" x14ac:dyDescent="0.25">
      <c r="A113" s="8">
        <v>65</v>
      </c>
      <c r="B113" s="10">
        <v>116</v>
      </c>
      <c r="C113" s="10">
        <v>24.51612903225805</v>
      </c>
      <c r="D113" s="10">
        <v>7.5999999999999952</v>
      </c>
    </row>
    <row r="114" spans="1:4" x14ac:dyDescent="0.25">
      <c r="A114" s="9" t="s">
        <v>324</v>
      </c>
      <c r="B114" s="10">
        <v>116</v>
      </c>
      <c r="C114" s="10">
        <v>24.51612903225805</v>
      </c>
      <c r="D114" s="10">
        <v>7.5999999999999952</v>
      </c>
    </row>
    <row r="115" spans="1:4" x14ac:dyDescent="0.25">
      <c r="A115" s="8">
        <v>66</v>
      </c>
      <c r="B115" s="10">
        <v>74</v>
      </c>
      <c r="C115" s="10">
        <v>37.989999999999995</v>
      </c>
      <c r="D115" s="10">
        <v>7.2180999999999989</v>
      </c>
    </row>
    <row r="116" spans="1:4" x14ac:dyDescent="0.25">
      <c r="A116" s="9" t="s">
        <v>266</v>
      </c>
      <c r="B116" s="10">
        <v>74</v>
      </c>
      <c r="C116" s="10">
        <v>37.989999999999995</v>
      </c>
      <c r="D116" s="10">
        <v>7.2180999999999989</v>
      </c>
    </row>
    <row r="117" spans="1:4" x14ac:dyDescent="0.25">
      <c r="A117" s="8">
        <v>67</v>
      </c>
      <c r="B117" s="10">
        <v>593</v>
      </c>
      <c r="C117" s="10">
        <v>35</v>
      </c>
      <c r="D117" s="10">
        <v>6.65</v>
      </c>
    </row>
    <row r="118" spans="1:4" x14ac:dyDescent="0.25">
      <c r="A118" s="9" t="s">
        <v>323</v>
      </c>
      <c r="B118" s="10">
        <v>593</v>
      </c>
      <c r="C118" s="10">
        <v>35</v>
      </c>
      <c r="D118" s="10">
        <v>6.65</v>
      </c>
    </row>
    <row r="119" spans="1:4" x14ac:dyDescent="0.25">
      <c r="A119" s="8">
        <v>68</v>
      </c>
      <c r="B119" s="10">
        <v>0</v>
      </c>
      <c r="C119" s="10">
        <v>214</v>
      </c>
      <c r="D119" s="10">
        <v>6.42</v>
      </c>
    </row>
    <row r="120" spans="1:4" x14ac:dyDescent="0.25">
      <c r="A120" s="9" t="s">
        <v>152</v>
      </c>
      <c r="B120" s="10">
        <v>0</v>
      </c>
      <c r="C120" s="10">
        <v>214</v>
      </c>
      <c r="D120" s="10">
        <v>6.42</v>
      </c>
    </row>
    <row r="121" spans="1:4" x14ac:dyDescent="0.25">
      <c r="A121" s="8">
        <v>69</v>
      </c>
      <c r="B121" s="10">
        <v>30</v>
      </c>
      <c r="C121" s="10">
        <v>22</v>
      </c>
      <c r="D121" s="10">
        <v>5.94</v>
      </c>
    </row>
    <row r="122" spans="1:4" x14ac:dyDescent="0.25">
      <c r="A122" s="9" t="s">
        <v>212</v>
      </c>
      <c r="B122" s="10">
        <v>30</v>
      </c>
      <c r="C122" s="10">
        <v>22</v>
      </c>
      <c r="D122" s="10">
        <v>5.94</v>
      </c>
    </row>
    <row r="123" spans="1:4" x14ac:dyDescent="0.25">
      <c r="A123" s="8">
        <v>70</v>
      </c>
      <c r="B123" s="10">
        <v>0</v>
      </c>
      <c r="C123" s="10">
        <v>283</v>
      </c>
      <c r="D123" s="10">
        <v>5.66</v>
      </c>
    </row>
    <row r="124" spans="1:4" x14ac:dyDescent="0.25">
      <c r="A124" s="9" t="s">
        <v>163</v>
      </c>
      <c r="B124" s="10">
        <v>0</v>
      </c>
      <c r="C124" s="10">
        <v>283</v>
      </c>
      <c r="D124" s="10">
        <v>5.66</v>
      </c>
    </row>
    <row r="125" spans="1:4" x14ac:dyDescent="0.25">
      <c r="A125" s="8">
        <v>71</v>
      </c>
      <c r="B125" s="10">
        <v>0</v>
      </c>
      <c r="C125" s="10">
        <v>527</v>
      </c>
      <c r="D125" s="10">
        <v>5.2700000000000005</v>
      </c>
    </row>
    <row r="126" spans="1:4" x14ac:dyDescent="0.25">
      <c r="A126" s="9" t="s">
        <v>151</v>
      </c>
      <c r="B126" s="10">
        <v>0</v>
      </c>
      <c r="C126" s="10">
        <v>527</v>
      </c>
      <c r="D126" s="10">
        <v>5.2700000000000005</v>
      </c>
    </row>
    <row r="127" spans="1:4" x14ac:dyDescent="0.25">
      <c r="A127" s="8">
        <v>72</v>
      </c>
      <c r="B127" s="10">
        <v>0.88</v>
      </c>
      <c r="C127" s="10">
        <v>0.67999999999999983</v>
      </c>
      <c r="D127" s="10">
        <v>4.8483999999999989</v>
      </c>
    </row>
    <row r="128" spans="1:4" x14ac:dyDescent="0.25">
      <c r="A128" s="9" t="s">
        <v>26</v>
      </c>
      <c r="B128" s="10">
        <v>0.88</v>
      </c>
      <c r="C128" s="10">
        <v>0.67999999999999983</v>
      </c>
      <c r="D128" s="10">
        <v>4.8483999999999989</v>
      </c>
    </row>
    <row r="129" spans="1:4" x14ac:dyDescent="0.25">
      <c r="A129" s="8">
        <v>73</v>
      </c>
      <c r="B129" s="10">
        <v>125</v>
      </c>
      <c r="C129" s="10">
        <v>8.0500000000000114</v>
      </c>
      <c r="D129" s="10">
        <v>4.8300000000000063</v>
      </c>
    </row>
    <row r="130" spans="1:4" x14ac:dyDescent="0.25">
      <c r="A130" s="9" t="s">
        <v>144</v>
      </c>
      <c r="B130" s="10">
        <v>125</v>
      </c>
      <c r="C130" s="10">
        <v>8.0500000000000114</v>
      </c>
      <c r="D130" s="10">
        <v>4.8300000000000063</v>
      </c>
    </row>
    <row r="131" spans="1:4" x14ac:dyDescent="0.25">
      <c r="A131" s="8">
        <v>75</v>
      </c>
      <c r="B131" s="10">
        <v>2.85</v>
      </c>
      <c r="C131" s="10">
        <v>5.3500000000000014</v>
      </c>
      <c r="D131" s="10">
        <v>4.440500000000001</v>
      </c>
    </row>
    <row r="132" spans="1:4" x14ac:dyDescent="0.25">
      <c r="A132" s="9" t="s">
        <v>96</v>
      </c>
      <c r="B132" s="10">
        <v>2.85</v>
      </c>
      <c r="C132" s="10">
        <v>5.3500000000000014</v>
      </c>
      <c r="D132" s="10">
        <v>4.440500000000001</v>
      </c>
    </row>
    <row r="133" spans="1:4" x14ac:dyDescent="0.25">
      <c r="A133" s="8">
        <v>76</v>
      </c>
      <c r="B133" s="10">
        <v>0</v>
      </c>
      <c r="C133" s="10">
        <v>58</v>
      </c>
      <c r="D133" s="10">
        <v>4.0600000000000005</v>
      </c>
    </row>
    <row r="134" spans="1:4" x14ac:dyDescent="0.25">
      <c r="A134" s="9" t="s">
        <v>284</v>
      </c>
      <c r="B134" s="10">
        <v>0</v>
      </c>
      <c r="C134" s="10">
        <v>58</v>
      </c>
      <c r="D134" s="10">
        <v>4.0600000000000005</v>
      </c>
    </row>
    <row r="135" spans="1:4" x14ac:dyDescent="0.25">
      <c r="A135" s="8">
        <v>77</v>
      </c>
      <c r="B135" s="10">
        <v>0</v>
      </c>
      <c r="C135" s="10">
        <v>200</v>
      </c>
      <c r="D135" s="10">
        <v>4</v>
      </c>
    </row>
    <row r="136" spans="1:4" x14ac:dyDescent="0.25">
      <c r="A136" s="9" t="s">
        <v>167</v>
      </c>
      <c r="B136" s="10">
        <v>0</v>
      </c>
      <c r="C136" s="10">
        <v>200</v>
      </c>
      <c r="D136" s="10">
        <v>4</v>
      </c>
    </row>
    <row r="137" spans="1:4" x14ac:dyDescent="0.25">
      <c r="A137" s="8">
        <v>78</v>
      </c>
      <c r="B137" s="10">
        <v>0</v>
      </c>
      <c r="C137" s="10">
        <v>2.5</v>
      </c>
      <c r="D137" s="10">
        <v>3.9750000000000001</v>
      </c>
    </row>
    <row r="138" spans="1:4" x14ac:dyDescent="0.25">
      <c r="A138" s="9" t="s">
        <v>193</v>
      </c>
      <c r="B138" s="10">
        <v>0</v>
      </c>
      <c r="C138" s="10">
        <v>2.5</v>
      </c>
      <c r="D138" s="10">
        <v>3.9750000000000001</v>
      </c>
    </row>
    <row r="139" spans="1:4" x14ac:dyDescent="0.25">
      <c r="A139" s="8">
        <v>79</v>
      </c>
      <c r="B139" s="10">
        <v>266</v>
      </c>
      <c r="C139" s="10">
        <v>10.421052631578902</v>
      </c>
      <c r="D139" s="10">
        <v>3.9599999999999831</v>
      </c>
    </row>
    <row r="140" spans="1:4" x14ac:dyDescent="0.25">
      <c r="A140" s="9" t="s">
        <v>13</v>
      </c>
      <c r="B140" s="10">
        <v>266</v>
      </c>
      <c r="C140" s="10">
        <v>10.421052631578902</v>
      </c>
      <c r="D140" s="10">
        <v>3.9599999999999831</v>
      </c>
    </row>
    <row r="141" spans="1:4" x14ac:dyDescent="0.25">
      <c r="A141" s="8">
        <v>80</v>
      </c>
      <c r="B141" s="10">
        <v>0</v>
      </c>
      <c r="C141" s="10">
        <v>43</v>
      </c>
      <c r="D141" s="10">
        <v>3.8699999999999997</v>
      </c>
    </row>
    <row r="142" spans="1:4" x14ac:dyDescent="0.25">
      <c r="A142" s="9" t="s">
        <v>277</v>
      </c>
      <c r="B142" s="10">
        <v>0</v>
      </c>
      <c r="C142" s="10">
        <v>43</v>
      </c>
      <c r="D142" s="10">
        <v>3.8699999999999997</v>
      </c>
    </row>
    <row r="143" spans="1:4" x14ac:dyDescent="0.25">
      <c r="A143" s="8">
        <v>81</v>
      </c>
      <c r="B143" s="10">
        <v>11.18</v>
      </c>
      <c r="C143" s="10">
        <v>0.70500000000000007</v>
      </c>
      <c r="D143" s="10">
        <v>3.7365000000000004</v>
      </c>
    </row>
    <row r="144" spans="1:4" x14ac:dyDescent="0.25">
      <c r="A144" s="9" t="s">
        <v>90</v>
      </c>
      <c r="B144" s="10">
        <v>11.18</v>
      </c>
      <c r="C144" s="10">
        <v>0.70500000000000007</v>
      </c>
      <c r="D144" s="10">
        <v>3.7365000000000004</v>
      </c>
    </row>
    <row r="145" spans="1:4" x14ac:dyDescent="0.25">
      <c r="A145" s="8">
        <v>82</v>
      </c>
      <c r="B145" s="10">
        <v>11.984999999999999</v>
      </c>
      <c r="C145" s="10">
        <v>0.91947368421053</v>
      </c>
      <c r="D145" s="10">
        <v>3.494000000000014</v>
      </c>
    </row>
    <row r="146" spans="1:4" x14ac:dyDescent="0.25">
      <c r="A146" s="9" t="s">
        <v>478</v>
      </c>
      <c r="B146" s="10">
        <v>11.984999999999999</v>
      </c>
      <c r="C146" s="10">
        <v>0.91947368421053</v>
      </c>
      <c r="D146" s="10">
        <v>3.494000000000014</v>
      </c>
    </row>
    <row r="147" spans="1:4" x14ac:dyDescent="0.25">
      <c r="A147" s="8">
        <v>83</v>
      </c>
      <c r="B147" s="10">
        <v>0</v>
      </c>
      <c r="C147" s="10">
        <v>64</v>
      </c>
      <c r="D147" s="10">
        <v>3.2</v>
      </c>
    </row>
    <row r="148" spans="1:4" x14ac:dyDescent="0.25">
      <c r="A148" s="9" t="s">
        <v>192</v>
      </c>
      <c r="B148" s="10">
        <v>0</v>
      </c>
      <c r="C148" s="10">
        <v>64</v>
      </c>
      <c r="D148" s="10">
        <v>3.2</v>
      </c>
    </row>
    <row r="149" spans="1:4" x14ac:dyDescent="0.25">
      <c r="A149" s="8">
        <v>84</v>
      </c>
      <c r="B149" s="10">
        <v>0</v>
      </c>
      <c r="C149" s="10">
        <v>102</v>
      </c>
      <c r="D149" s="10">
        <v>3.06</v>
      </c>
    </row>
    <row r="150" spans="1:4" x14ac:dyDescent="0.25">
      <c r="A150" s="9" t="s">
        <v>285</v>
      </c>
      <c r="B150" s="10">
        <v>0</v>
      </c>
      <c r="C150" s="10">
        <v>102</v>
      </c>
      <c r="D150" s="10">
        <v>3.06</v>
      </c>
    </row>
    <row r="151" spans="1:4" x14ac:dyDescent="0.25">
      <c r="A151" s="8">
        <v>86</v>
      </c>
      <c r="B151" s="10">
        <v>32</v>
      </c>
      <c r="C151" s="10">
        <v>3.5897435897435912</v>
      </c>
      <c r="D151" s="10">
        <v>2.8000000000000012</v>
      </c>
    </row>
    <row r="152" spans="1:4" x14ac:dyDescent="0.25">
      <c r="A152" s="9" t="s">
        <v>74</v>
      </c>
      <c r="B152" s="10">
        <v>32</v>
      </c>
      <c r="C152" s="10">
        <v>3.5897435897435912</v>
      </c>
      <c r="D152" s="10">
        <v>2.8000000000000012</v>
      </c>
    </row>
    <row r="153" spans="1:4" x14ac:dyDescent="0.25">
      <c r="A153" s="8">
        <v>87</v>
      </c>
      <c r="B153" s="10">
        <v>0</v>
      </c>
      <c r="C153" s="10">
        <v>140</v>
      </c>
      <c r="D153" s="10">
        <v>2.8000000000000003</v>
      </c>
    </row>
    <row r="154" spans="1:4" x14ac:dyDescent="0.25">
      <c r="A154" s="9" t="s">
        <v>149</v>
      </c>
      <c r="B154" s="10">
        <v>0</v>
      </c>
      <c r="C154" s="10">
        <v>140</v>
      </c>
      <c r="D154" s="10">
        <v>2.8000000000000003</v>
      </c>
    </row>
    <row r="155" spans="1:4" x14ac:dyDescent="0.25">
      <c r="A155" s="8">
        <v>88</v>
      </c>
      <c r="B155" s="10">
        <v>1.53</v>
      </c>
      <c r="C155" s="10">
        <v>0.47199999999999975</v>
      </c>
      <c r="D155" s="10">
        <v>2.7423199999999985</v>
      </c>
    </row>
    <row r="156" spans="1:4" x14ac:dyDescent="0.25">
      <c r="A156" s="9" t="s">
        <v>91</v>
      </c>
      <c r="B156" s="10">
        <v>1.53</v>
      </c>
      <c r="C156" s="10">
        <v>0.47199999999999975</v>
      </c>
      <c r="D156" s="10">
        <v>2.7423199999999985</v>
      </c>
    </row>
    <row r="157" spans="1:4" x14ac:dyDescent="0.25">
      <c r="A157" s="8">
        <v>89</v>
      </c>
      <c r="B157" s="10">
        <v>140</v>
      </c>
      <c r="C157" s="10">
        <v>5.2941176470588402</v>
      </c>
      <c r="D157" s="10">
        <v>2.7000000000000086</v>
      </c>
    </row>
    <row r="158" spans="1:4" x14ac:dyDescent="0.25">
      <c r="A158" s="9" t="s">
        <v>77</v>
      </c>
      <c r="B158" s="10">
        <v>140</v>
      </c>
      <c r="C158" s="10">
        <v>5.2941176470588402</v>
      </c>
      <c r="D158" s="10">
        <v>2.7000000000000086</v>
      </c>
    </row>
    <row r="159" spans="1:4" x14ac:dyDescent="0.25">
      <c r="A159" s="8">
        <v>93</v>
      </c>
      <c r="B159" s="10">
        <v>0</v>
      </c>
      <c r="C159" s="10">
        <v>1</v>
      </c>
      <c r="D159" s="10">
        <v>2.48</v>
      </c>
    </row>
    <row r="160" spans="1:4" x14ac:dyDescent="0.25">
      <c r="A160" s="9" t="s">
        <v>272</v>
      </c>
      <c r="B160" s="10">
        <v>0</v>
      </c>
      <c r="C160" s="10">
        <v>1</v>
      </c>
      <c r="D160" s="10">
        <v>2.48</v>
      </c>
    </row>
    <row r="161" spans="1:4" x14ac:dyDescent="0.25">
      <c r="A161" s="8">
        <v>94</v>
      </c>
      <c r="B161" s="10">
        <v>0</v>
      </c>
      <c r="C161" s="10">
        <v>0.3</v>
      </c>
      <c r="D161" s="10">
        <v>2.238</v>
      </c>
    </row>
    <row r="162" spans="1:4" x14ac:dyDescent="0.25">
      <c r="A162" s="9" t="s">
        <v>15</v>
      </c>
      <c r="B162" s="10">
        <v>0</v>
      </c>
      <c r="C162" s="10">
        <v>0.3</v>
      </c>
      <c r="D162" s="10">
        <v>2.238</v>
      </c>
    </row>
    <row r="163" spans="1:4" x14ac:dyDescent="0.25">
      <c r="A163" s="8">
        <v>95</v>
      </c>
      <c r="B163" s="10">
        <v>0</v>
      </c>
      <c r="C163" s="10">
        <v>0.28500000000000014</v>
      </c>
      <c r="D163" s="10">
        <v>2.1660000000000008</v>
      </c>
    </row>
    <row r="164" spans="1:4" x14ac:dyDescent="0.25">
      <c r="A164" s="9" t="s">
        <v>298</v>
      </c>
      <c r="B164" s="10">
        <v>0</v>
      </c>
      <c r="C164" s="10">
        <v>0.28500000000000014</v>
      </c>
      <c r="D164" s="10">
        <v>2.1660000000000008</v>
      </c>
    </row>
    <row r="165" spans="1:4" x14ac:dyDescent="0.25">
      <c r="A165" s="8">
        <v>96</v>
      </c>
      <c r="B165" s="10">
        <v>0</v>
      </c>
      <c r="C165" s="10">
        <v>7</v>
      </c>
      <c r="D165" s="10">
        <v>2.1</v>
      </c>
    </row>
    <row r="166" spans="1:4" x14ac:dyDescent="0.25">
      <c r="A166" s="9" t="s">
        <v>65</v>
      </c>
      <c r="B166" s="10">
        <v>0</v>
      </c>
      <c r="C166" s="10">
        <v>7</v>
      </c>
      <c r="D166" s="10">
        <v>2.1</v>
      </c>
    </row>
    <row r="167" spans="1:4" x14ac:dyDescent="0.25">
      <c r="A167" s="8">
        <v>97</v>
      </c>
      <c r="B167" s="10">
        <v>0</v>
      </c>
      <c r="C167" s="10">
        <v>0.35</v>
      </c>
      <c r="D167" s="10">
        <v>2.0649999999999999</v>
      </c>
    </row>
    <row r="168" spans="1:4" x14ac:dyDescent="0.25">
      <c r="A168" s="9" t="s">
        <v>16</v>
      </c>
      <c r="B168" s="10">
        <v>0</v>
      </c>
      <c r="C168" s="10">
        <v>0.35</v>
      </c>
      <c r="D168" s="10">
        <v>2.0649999999999999</v>
      </c>
    </row>
    <row r="169" spans="1:4" x14ac:dyDescent="0.25">
      <c r="A169" s="8">
        <v>99</v>
      </c>
      <c r="B169" s="10">
        <v>0</v>
      </c>
      <c r="C169" s="10">
        <v>9.9999999999999978E-2</v>
      </c>
      <c r="D169" s="10">
        <v>1.9999999999999996</v>
      </c>
    </row>
    <row r="170" spans="1:4" x14ac:dyDescent="0.25">
      <c r="A170" s="9" t="s">
        <v>99</v>
      </c>
      <c r="B170" s="10">
        <v>0</v>
      </c>
      <c r="C170" s="10">
        <v>9.9999999999999978E-2</v>
      </c>
      <c r="D170" s="10">
        <v>1.9999999999999996</v>
      </c>
    </row>
    <row r="171" spans="1:4" x14ac:dyDescent="0.25">
      <c r="A171" s="8">
        <v>100</v>
      </c>
      <c r="B171" s="10">
        <v>8.26</v>
      </c>
      <c r="C171" s="10">
        <v>0.46157407407407369</v>
      </c>
      <c r="D171" s="10">
        <v>1.9939999999999984</v>
      </c>
    </row>
    <row r="172" spans="1:4" x14ac:dyDescent="0.25">
      <c r="A172" s="9" t="s">
        <v>139</v>
      </c>
      <c r="B172" s="10">
        <v>8.26</v>
      </c>
      <c r="C172" s="10">
        <v>0.46157407407407369</v>
      </c>
      <c r="D172" s="10">
        <v>1.9939999999999984</v>
      </c>
    </row>
    <row r="173" spans="1:4" x14ac:dyDescent="0.25">
      <c r="A173" s="8">
        <v>102</v>
      </c>
      <c r="B173" s="10">
        <v>14.794</v>
      </c>
      <c r="C173" s="10">
        <v>0.33764926931106487</v>
      </c>
      <c r="D173" s="10">
        <v>1.6173400000000007</v>
      </c>
    </row>
    <row r="174" spans="1:4" x14ac:dyDescent="0.25">
      <c r="A174" s="9" t="s">
        <v>219</v>
      </c>
      <c r="B174" s="10">
        <v>14.794</v>
      </c>
      <c r="C174" s="10">
        <v>0.33764926931106487</v>
      </c>
      <c r="D174" s="10">
        <v>1.6173400000000007</v>
      </c>
    </row>
    <row r="175" spans="1:4" x14ac:dyDescent="0.25">
      <c r="A175" s="8">
        <v>103</v>
      </c>
      <c r="B175" s="10">
        <v>0</v>
      </c>
      <c r="C175" s="10">
        <v>17</v>
      </c>
      <c r="D175" s="10">
        <v>1.36</v>
      </c>
    </row>
    <row r="176" spans="1:4" x14ac:dyDescent="0.25">
      <c r="A176" s="9" t="s">
        <v>279</v>
      </c>
      <c r="B176" s="10">
        <v>0</v>
      </c>
      <c r="C176" s="10">
        <v>17</v>
      </c>
      <c r="D176" s="10">
        <v>1.36</v>
      </c>
    </row>
    <row r="177" spans="1:4" x14ac:dyDescent="0.25">
      <c r="A177" s="8">
        <v>104</v>
      </c>
      <c r="B177" s="10">
        <v>11.4</v>
      </c>
      <c r="C177" s="10">
        <v>1.0199999999999978</v>
      </c>
      <c r="D177" s="10">
        <v>1.2545999999999973</v>
      </c>
    </row>
    <row r="178" spans="1:4" x14ac:dyDescent="0.25">
      <c r="A178" s="9" t="s">
        <v>248</v>
      </c>
      <c r="B178" s="10">
        <v>11.4</v>
      </c>
      <c r="C178" s="10">
        <v>1.0199999999999978</v>
      </c>
      <c r="D178" s="10">
        <v>1.2545999999999973</v>
      </c>
    </row>
    <row r="179" spans="1:4" x14ac:dyDescent="0.25">
      <c r="A179" s="8">
        <v>105</v>
      </c>
      <c r="B179" s="10">
        <v>0</v>
      </c>
      <c r="C179" s="10">
        <v>122</v>
      </c>
      <c r="D179" s="10">
        <v>1.22</v>
      </c>
    </row>
    <row r="180" spans="1:4" x14ac:dyDescent="0.25">
      <c r="A180" s="9" t="s">
        <v>181</v>
      </c>
      <c r="B180" s="10">
        <v>0</v>
      </c>
      <c r="C180" s="10">
        <v>122</v>
      </c>
      <c r="D180" s="10">
        <v>1.22</v>
      </c>
    </row>
    <row r="181" spans="1:4" x14ac:dyDescent="0.25">
      <c r="A181" s="8">
        <v>106</v>
      </c>
      <c r="B181" s="10">
        <v>0</v>
      </c>
      <c r="C181" s="10">
        <v>1</v>
      </c>
      <c r="D181" s="10">
        <v>0.98</v>
      </c>
    </row>
    <row r="182" spans="1:4" x14ac:dyDescent="0.25">
      <c r="A182" s="9" t="s">
        <v>295</v>
      </c>
      <c r="B182" s="10">
        <v>0</v>
      </c>
      <c r="C182" s="10">
        <v>1</v>
      </c>
      <c r="D182" s="10">
        <v>0.98</v>
      </c>
    </row>
    <row r="183" spans="1:4" x14ac:dyDescent="0.25">
      <c r="A183" s="8">
        <v>107</v>
      </c>
      <c r="B183" s="10">
        <v>0</v>
      </c>
      <c r="C183" s="10">
        <v>1.5949999999999998</v>
      </c>
      <c r="D183" s="10">
        <v>0.97294999999999987</v>
      </c>
    </row>
    <row r="184" spans="1:4" x14ac:dyDescent="0.25">
      <c r="A184" s="9" t="s">
        <v>40</v>
      </c>
      <c r="B184" s="10">
        <v>0</v>
      </c>
      <c r="C184" s="10">
        <v>1.5949999999999998</v>
      </c>
      <c r="D184" s="10">
        <v>0.97294999999999987</v>
      </c>
    </row>
    <row r="185" spans="1:4" x14ac:dyDescent="0.25">
      <c r="A185" s="8">
        <v>108</v>
      </c>
      <c r="B185" s="10">
        <v>26</v>
      </c>
      <c r="C185" s="10">
        <v>0.38346320346320439</v>
      </c>
      <c r="D185" s="10">
        <v>0.88580000000000214</v>
      </c>
    </row>
    <row r="186" spans="1:4" x14ac:dyDescent="0.25">
      <c r="A186" s="9" t="s">
        <v>115</v>
      </c>
      <c r="B186" s="10">
        <v>26</v>
      </c>
      <c r="C186" s="10">
        <v>0.38346320346320439</v>
      </c>
      <c r="D186" s="10">
        <v>0.88580000000000214</v>
      </c>
    </row>
    <row r="187" spans="1:4" x14ac:dyDescent="0.25">
      <c r="A187" s="8">
        <v>109</v>
      </c>
      <c r="B187" s="10">
        <v>2456</v>
      </c>
      <c r="C187" s="10">
        <v>9.3333333333334849</v>
      </c>
      <c r="D187" s="10">
        <v>0.84000000000001362</v>
      </c>
    </row>
    <row r="188" spans="1:4" x14ac:dyDescent="0.25">
      <c r="A188" s="9" t="s">
        <v>197</v>
      </c>
      <c r="B188" s="10">
        <v>2456</v>
      </c>
      <c r="C188" s="10">
        <v>9.3333333333334849</v>
      </c>
      <c r="D188" s="10">
        <v>0.84000000000001362</v>
      </c>
    </row>
    <row r="189" spans="1:4" x14ac:dyDescent="0.25">
      <c r="A189" s="8">
        <v>110</v>
      </c>
      <c r="B189" s="10">
        <v>367</v>
      </c>
      <c r="C189" s="10">
        <v>1.2884615384614904</v>
      </c>
      <c r="D189" s="10">
        <v>0.66999999999997506</v>
      </c>
    </row>
    <row r="190" spans="1:4" x14ac:dyDescent="0.25">
      <c r="A190" s="9" t="s">
        <v>6</v>
      </c>
      <c r="B190" s="10">
        <v>367</v>
      </c>
      <c r="C190" s="10">
        <v>1.2884615384614904</v>
      </c>
      <c r="D190" s="10">
        <v>0.66999999999997506</v>
      </c>
    </row>
    <row r="191" spans="1:4" x14ac:dyDescent="0.25">
      <c r="A191" s="8">
        <v>111</v>
      </c>
      <c r="B191" s="10">
        <v>0</v>
      </c>
      <c r="C191" s="10">
        <v>7</v>
      </c>
      <c r="D191" s="10">
        <v>0.63</v>
      </c>
    </row>
    <row r="192" spans="1:4" x14ac:dyDescent="0.25">
      <c r="A192" s="9" t="s">
        <v>186</v>
      </c>
      <c r="B192" s="10">
        <v>0</v>
      </c>
      <c r="C192" s="10">
        <v>7</v>
      </c>
      <c r="D192" s="10">
        <v>0.63</v>
      </c>
    </row>
    <row r="193" spans="1:4" x14ac:dyDescent="0.25">
      <c r="A193" s="8">
        <v>113</v>
      </c>
      <c r="B193" s="10">
        <v>0</v>
      </c>
      <c r="C193" s="10">
        <v>5</v>
      </c>
      <c r="D193" s="10">
        <v>0.4</v>
      </c>
    </row>
    <row r="194" spans="1:4" x14ac:dyDescent="0.25">
      <c r="A194" s="9" t="s">
        <v>29</v>
      </c>
      <c r="B194" s="10">
        <v>0</v>
      </c>
      <c r="C194" s="10">
        <v>5</v>
      </c>
      <c r="D194" s="10">
        <v>0.4</v>
      </c>
    </row>
    <row r="195" spans="1:4" x14ac:dyDescent="0.25">
      <c r="A195" s="8">
        <v>294</v>
      </c>
      <c r="B195" s="10">
        <v>0.48749999999999999</v>
      </c>
      <c r="C195" s="10">
        <v>-2.5000000000000022E-3</v>
      </c>
      <c r="D195" s="10">
        <v>-2.6100000000000022E-2</v>
      </c>
    </row>
    <row r="196" spans="1:4" x14ac:dyDescent="0.25">
      <c r="A196" s="9" t="s">
        <v>86</v>
      </c>
      <c r="B196" s="10">
        <v>0.48749999999999999</v>
      </c>
      <c r="C196" s="10">
        <v>-2.5000000000000022E-3</v>
      </c>
      <c r="D196" s="10">
        <v>-2.6100000000000022E-2</v>
      </c>
    </row>
    <row r="197" spans="1:4" x14ac:dyDescent="0.25">
      <c r="A197" s="8">
        <v>295</v>
      </c>
      <c r="B197" s="10">
        <v>0</v>
      </c>
      <c r="C197" s="10">
        <v>-0.10526315789473983</v>
      </c>
      <c r="D197" s="10">
        <v>-4.0000000000001139E-2</v>
      </c>
    </row>
    <row r="198" spans="1:4" x14ac:dyDescent="0.25">
      <c r="A198" s="9" t="s">
        <v>215</v>
      </c>
      <c r="B198" s="10">
        <v>0</v>
      </c>
      <c r="C198" s="10">
        <v>-0.10526315789473983</v>
      </c>
      <c r="D198" s="10">
        <v>-4.0000000000001139E-2</v>
      </c>
    </row>
    <row r="199" spans="1:4" x14ac:dyDescent="0.25">
      <c r="A199" s="8">
        <v>296</v>
      </c>
      <c r="B199" s="10">
        <v>0.02</v>
      </c>
      <c r="C199" s="10">
        <v>-0.02</v>
      </c>
      <c r="D199" s="10">
        <v>-0.2</v>
      </c>
    </row>
    <row r="200" spans="1:4" x14ac:dyDescent="0.25">
      <c r="A200" s="9" t="s">
        <v>133</v>
      </c>
      <c r="B200" s="10">
        <v>0.02</v>
      </c>
      <c r="C200" s="10">
        <v>-0.02</v>
      </c>
      <c r="D200" s="10">
        <v>-0.2</v>
      </c>
    </row>
    <row r="201" spans="1:4" x14ac:dyDescent="0.25">
      <c r="A201" s="8">
        <v>297</v>
      </c>
      <c r="B201" s="10">
        <v>0</v>
      </c>
      <c r="C201" s="10">
        <v>-2</v>
      </c>
      <c r="D201" s="10">
        <v>-0.26</v>
      </c>
    </row>
    <row r="202" spans="1:4" x14ac:dyDescent="0.25">
      <c r="A202" s="9" t="s">
        <v>187</v>
      </c>
      <c r="B202" s="10">
        <v>0</v>
      </c>
      <c r="C202" s="10">
        <v>-2</v>
      </c>
      <c r="D202" s="10">
        <v>-0.26</v>
      </c>
    </row>
    <row r="203" spans="1:4" x14ac:dyDescent="0.25">
      <c r="A203" s="8">
        <v>299</v>
      </c>
      <c r="B203" s="10">
        <v>132</v>
      </c>
      <c r="C203" s="10">
        <v>-3.2432432432432563</v>
      </c>
      <c r="D203" s="10">
        <v>-1.2000000000000048</v>
      </c>
    </row>
    <row r="204" spans="1:4" x14ac:dyDescent="0.25">
      <c r="A204" s="9" t="s">
        <v>9</v>
      </c>
      <c r="B204" s="10">
        <v>132</v>
      </c>
      <c r="C204" s="10">
        <v>-3.2432432432432563</v>
      </c>
      <c r="D204" s="10">
        <v>-1.2000000000000048</v>
      </c>
    </row>
    <row r="205" spans="1:4" x14ac:dyDescent="0.25">
      <c r="A205" s="8">
        <v>300</v>
      </c>
      <c r="B205" s="10">
        <v>0.28000000000000003</v>
      </c>
      <c r="C205" s="10">
        <v>-0.28000000000000003</v>
      </c>
      <c r="D205" s="10">
        <v>-1.2012</v>
      </c>
    </row>
    <row r="206" spans="1:4" x14ac:dyDescent="0.25">
      <c r="A206" s="9" t="s">
        <v>200</v>
      </c>
      <c r="B206" s="10">
        <v>0.28000000000000003</v>
      </c>
      <c r="C206" s="10">
        <v>-0.28000000000000003</v>
      </c>
      <c r="D206" s="10">
        <v>-1.2012</v>
      </c>
    </row>
    <row r="207" spans="1:4" x14ac:dyDescent="0.25">
      <c r="A207" s="8">
        <v>301</v>
      </c>
      <c r="B207" s="10">
        <v>180</v>
      </c>
      <c r="C207" s="10">
        <v>-2.5769230769230944</v>
      </c>
      <c r="D207" s="10">
        <v>-1.3400000000000092</v>
      </c>
    </row>
    <row r="208" spans="1:4" x14ac:dyDescent="0.25">
      <c r="A208" s="9" t="s">
        <v>12</v>
      </c>
      <c r="B208" s="10">
        <v>180</v>
      </c>
      <c r="C208" s="10">
        <v>-2.5769230769230944</v>
      </c>
      <c r="D208" s="10">
        <v>-1.3400000000000092</v>
      </c>
    </row>
    <row r="209" spans="1:4" x14ac:dyDescent="0.25">
      <c r="A209" s="8">
        <v>302</v>
      </c>
      <c r="B209" s="10">
        <v>0.1555</v>
      </c>
      <c r="C209" s="10">
        <v>-0.45550000000000002</v>
      </c>
      <c r="D209" s="10">
        <v>-1.5487</v>
      </c>
    </row>
    <row r="210" spans="1:4" x14ac:dyDescent="0.25">
      <c r="A210" s="9" t="s">
        <v>64</v>
      </c>
      <c r="B210" s="10">
        <v>0.1555</v>
      </c>
      <c r="C210" s="10">
        <v>-0.45550000000000002</v>
      </c>
      <c r="D210" s="10">
        <v>-1.5487</v>
      </c>
    </row>
    <row r="211" spans="1:4" x14ac:dyDescent="0.25">
      <c r="A211" s="8">
        <v>303</v>
      </c>
      <c r="B211" s="10">
        <v>3</v>
      </c>
      <c r="C211" s="10">
        <v>-3</v>
      </c>
      <c r="D211" s="10">
        <v>-1.56</v>
      </c>
    </row>
    <row r="212" spans="1:4" x14ac:dyDescent="0.25">
      <c r="A212" s="9" t="s">
        <v>4</v>
      </c>
      <c r="B212" s="10">
        <v>3</v>
      </c>
      <c r="C212" s="10">
        <v>-3</v>
      </c>
      <c r="D212" s="10">
        <v>-1.56</v>
      </c>
    </row>
    <row r="213" spans="1:4" x14ac:dyDescent="0.25">
      <c r="A213" s="8">
        <v>305</v>
      </c>
      <c r="B213" s="10">
        <v>0</v>
      </c>
      <c r="C213" s="10">
        <v>-0.79999999999999982</v>
      </c>
      <c r="D213" s="10">
        <v>-2.1359999999999997</v>
      </c>
    </row>
    <row r="214" spans="1:4" x14ac:dyDescent="0.25">
      <c r="A214" s="9" t="s">
        <v>129</v>
      </c>
      <c r="B214" s="10">
        <v>0</v>
      </c>
      <c r="C214" s="10">
        <v>-0.79999999999999982</v>
      </c>
      <c r="D214" s="10">
        <v>-2.1359999999999997</v>
      </c>
    </row>
    <row r="215" spans="1:4" x14ac:dyDescent="0.25">
      <c r="A215" s="8">
        <v>306</v>
      </c>
      <c r="B215" s="10">
        <v>249</v>
      </c>
      <c r="C215" s="10">
        <v>-3.2676056338028161</v>
      </c>
      <c r="D215" s="10">
        <v>-2.3199999999999994</v>
      </c>
    </row>
    <row r="216" spans="1:4" x14ac:dyDescent="0.25">
      <c r="A216" s="9" t="s">
        <v>261</v>
      </c>
      <c r="B216" s="10">
        <v>249</v>
      </c>
      <c r="C216" s="10">
        <v>-3.2676056338028161</v>
      </c>
      <c r="D216" s="10">
        <v>-2.3199999999999994</v>
      </c>
    </row>
    <row r="217" spans="1:4" x14ac:dyDescent="0.25">
      <c r="A217" s="8">
        <v>307</v>
      </c>
      <c r="B217" s="10">
        <v>496.13</v>
      </c>
      <c r="C217" s="10">
        <v>-14.352222222222167</v>
      </c>
      <c r="D217" s="10">
        <v>-2.5833999999999899</v>
      </c>
    </row>
    <row r="218" spans="1:4" x14ac:dyDescent="0.25">
      <c r="A218" s="9" t="s">
        <v>128</v>
      </c>
      <c r="B218" s="10">
        <v>496.13</v>
      </c>
      <c r="C218" s="10">
        <v>-14.352222222222167</v>
      </c>
      <c r="D218" s="10">
        <v>-2.5833999999999899</v>
      </c>
    </row>
    <row r="219" spans="1:4" x14ac:dyDescent="0.25">
      <c r="A219" s="8">
        <v>308</v>
      </c>
      <c r="B219" s="10">
        <v>0</v>
      </c>
      <c r="C219" s="10">
        <v>-0.2</v>
      </c>
      <c r="D219" s="10">
        <v>-2.6660000000000004</v>
      </c>
    </row>
    <row r="220" spans="1:4" x14ac:dyDescent="0.25">
      <c r="A220" s="9" t="s">
        <v>57</v>
      </c>
      <c r="B220" s="10">
        <v>0</v>
      </c>
      <c r="C220" s="10">
        <v>-0.2</v>
      </c>
      <c r="D220" s="10">
        <v>-2.6660000000000004</v>
      </c>
    </row>
    <row r="221" spans="1:4" x14ac:dyDescent="0.25">
      <c r="A221" s="8">
        <v>309</v>
      </c>
      <c r="B221" s="10">
        <v>0.46</v>
      </c>
      <c r="C221" s="10">
        <v>-0.73</v>
      </c>
      <c r="D221" s="10">
        <v>-2.7010000000000001</v>
      </c>
    </row>
    <row r="222" spans="1:4" x14ac:dyDescent="0.25">
      <c r="A222" s="9" t="s">
        <v>294</v>
      </c>
      <c r="B222" s="10">
        <v>0.46</v>
      </c>
      <c r="C222" s="10">
        <v>-0.73</v>
      </c>
      <c r="D222" s="10">
        <v>-2.7010000000000001</v>
      </c>
    </row>
    <row r="223" spans="1:4" x14ac:dyDescent="0.25">
      <c r="A223" s="8">
        <v>311</v>
      </c>
      <c r="B223" s="10">
        <v>15.15</v>
      </c>
      <c r="C223" s="10">
        <v>-0.5587791601866261</v>
      </c>
      <c r="D223" s="10">
        <v>-3.5929500000000059</v>
      </c>
    </row>
    <row r="224" spans="1:4" x14ac:dyDescent="0.25">
      <c r="A224" s="9" t="s">
        <v>140</v>
      </c>
      <c r="B224" s="10">
        <v>15.15</v>
      </c>
      <c r="C224" s="10">
        <v>-0.5587791601866261</v>
      </c>
      <c r="D224" s="10">
        <v>-3.5929500000000059</v>
      </c>
    </row>
    <row r="225" spans="1:4" x14ac:dyDescent="0.25">
      <c r="A225" s="8">
        <v>312</v>
      </c>
      <c r="B225" s="10">
        <v>0</v>
      </c>
      <c r="C225" s="10">
        <v>-4</v>
      </c>
      <c r="D225" s="10">
        <v>-3.68</v>
      </c>
    </row>
    <row r="226" spans="1:4" x14ac:dyDescent="0.25">
      <c r="A226" s="9" t="s">
        <v>228</v>
      </c>
      <c r="B226" s="10">
        <v>0</v>
      </c>
      <c r="C226" s="10">
        <v>-4</v>
      </c>
      <c r="D226" s="10">
        <v>-3.68</v>
      </c>
    </row>
    <row r="227" spans="1:4" x14ac:dyDescent="0.25">
      <c r="A227" s="8">
        <v>315</v>
      </c>
      <c r="B227" s="10">
        <v>7</v>
      </c>
      <c r="C227" s="10">
        <v>-6.5</v>
      </c>
      <c r="D227" s="10">
        <v>-6.1099999999999994</v>
      </c>
    </row>
    <row r="228" spans="1:4" x14ac:dyDescent="0.25">
      <c r="A228" s="9" t="s">
        <v>297</v>
      </c>
      <c r="B228" s="10">
        <v>7</v>
      </c>
      <c r="C228" s="10">
        <v>-6.5</v>
      </c>
      <c r="D228" s="10">
        <v>-6.1099999999999994</v>
      </c>
    </row>
    <row r="229" spans="1:4" x14ac:dyDescent="0.25">
      <c r="A229" s="8">
        <v>318</v>
      </c>
      <c r="B229" s="10">
        <v>0</v>
      </c>
      <c r="C229" s="10">
        <v>-2</v>
      </c>
      <c r="D229" s="10">
        <v>-6.4</v>
      </c>
    </row>
    <row r="230" spans="1:4" x14ac:dyDescent="0.25">
      <c r="A230" s="9" t="s">
        <v>175</v>
      </c>
      <c r="B230" s="10">
        <v>0</v>
      </c>
      <c r="C230" s="10">
        <v>-2</v>
      </c>
      <c r="D230" s="10">
        <v>-6.4</v>
      </c>
    </row>
    <row r="231" spans="1:4" x14ac:dyDescent="0.25">
      <c r="A231" s="8">
        <v>319</v>
      </c>
      <c r="B231" s="10">
        <v>55</v>
      </c>
      <c r="C231" s="10">
        <v>-14</v>
      </c>
      <c r="D231" s="10">
        <v>-7</v>
      </c>
    </row>
    <row r="232" spans="1:4" x14ac:dyDescent="0.25">
      <c r="A232" s="9" t="s">
        <v>21</v>
      </c>
      <c r="B232" s="10">
        <v>55</v>
      </c>
      <c r="C232" s="10">
        <v>-14</v>
      </c>
      <c r="D232" s="10">
        <v>-7</v>
      </c>
    </row>
    <row r="233" spans="1:4" x14ac:dyDescent="0.25">
      <c r="A233" s="8">
        <v>320</v>
      </c>
      <c r="B233" s="10">
        <v>0</v>
      </c>
      <c r="C233" s="10">
        <v>-1</v>
      </c>
      <c r="D233" s="10">
        <v>-7.29</v>
      </c>
    </row>
    <row r="234" spans="1:4" x14ac:dyDescent="0.25">
      <c r="A234" s="9" t="s">
        <v>230</v>
      </c>
      <c r="B234" s="10">
        <v>0</v>
      </c>
      <c r="C234" s="10">
        <v>-1</v>
      </c>
      <c r="D234" s="10">
        <v>-7.29</v>
      </c>
    </row>
    <row r="235" spans="1:4" x14ac:dyDescent="0.25">
      <c r="A235" s="8">
        <v>322</v>
      </c>
      <c r="B235" s="10">
        <v>0</v>
      </c>
      <c r="C235" s="10">
        <v>-98</v>
      </c>
      <c r="D235" s="10">
        <v>-7.84</v>
      </c>
    </row>
    <row r="236" spans="1:4" x14ac:dyDescent="0.25">
      <c r="A236" s="9" t="s">
        <v>234</v>
      </c>
      <c r="B236" s="10">
        <v>0</v>
      </c>
      <c r="C236" s="10">
        <v>-98</v>
      </c>
      <c r="D236" s="10">
        <v>-7.84</v>
      </c>
    </row>
    <row r="237" spans="1:4" x14ac:dyDescent="0.25">
      <c r="A237" s="8">
        <v>323</v>
      </c>
      <c r="B237" s="10">
        <v>6.8</v>
      </c>
      <c r="C237" s="10">
        <v>-0.68499999999999961</v>
      </c>
      <c r="D237" s="10">
        <v>-8.117249999999995</v>
      </c>
    </row>
    <row r="238" spans="1:4" x14ac:dyDescent="0.25">
      <c r="A238" s="9" t="s">
        <v>317</v>
      </c>
      <c r="B238" s="10">
        <v>6.8</v>
      </c>
      <c r="C238" s="10">
        <v>-0.68499999999999961</v>
      </c>
      <c r="D238" s="10">
        <v>-8.117249999999995</v>
      </c>
    </row>
    <row r="239" spans="1:4" x14ac:dyDescent="0.25">
      <c r="A239" s="8">
        <v>324</v>
      </c>
      <c r="B239" s="10">
        <v>0</v>
      </c>
      <c r="C239" s="10">
        <v>-217</v>
      </c>
      <c r="D239" s="10">
        <v>-8.68</v>
      </c>
    </row>
    <row r="240" spans="1:4" x14ac:dyDescent="0.25">
      <c r="A240" s="9" t="s">
        <v>165</v>
      </c>
      <c r="B240" s="10">
        <v>0</v>
      </c>
      <c r="C240" s="10">
        <v>-217</v>
      </c>
      <c r="D240" s="10">
        <v>-8.68</v>
      </c>
    </row>
    <row r="241" spans="1:4" x14ac:dyDescent="0.25">
      <c r="A241" s="8">
        <v>327</v>
      </c>
      <c r="B241" s="10">
        <v>3.84</v>
      </c>
      <c r="C241" s="10">
        <v>-4.375</v>
      </c>
      <c r="D241" s="10">
        <v>-9.8000000000000007</v>
      </c>
    </row>
    <row r="242" spans="1:4" x14ac:dyDescent="0.25">
      <c r="A242" s="9" t="s">
        <v>251</v>
      </c>
      <c r="B242" s="10">
        <v>3.84</v>
      </c>
      <c r="C242" s="10">
        <v>-4.375</v>
      </c>
      <c r="D242" s="10">
        <v>-9.8000000000000007</v>
      </c>
    </row>
    <row r="243" spans="1:4" x14ac:dyDescent="0.25">
      <c r="A243" s="8">
        <v>332</v>
      </c>
      <c r="B243" s="10">
        <v>7.891</v>
      </c>
      <c r="C243" s="10">
        <v>-1.8637777777777771</v>
      </c>
      <c r="D243" s="10">
        <v>-12.580499999999995</v>
      </c>
    </row>
    <row r="244" spans="1:4" x14ac:dyDescent="0.25">
      <c r="A244" s="9" t="s">
        <v>132</v>
      </c>
      <c r="B244" s="10">
        <v>7.891</v>
      </c>
      <c r="C244" s="10">
        <v>-1.8637777777777771</v>
      </c>
      <c r="D244" s="10">
        <v>-12.580499999999995</v>
      </c>
    </row>
    <row r="245" spans="1:4" x14ac:dyDescent="0.25">
      <c r="A245" s="8">
        <v>355</v>
      </c>
      <c r="B245" s="10">
        <v>45</v>
      </c>
      <c r="C245" s="10">
        <v>-45</v>
      </c>
      <c r="D245" s="10">
        <v>-35.550000000000004</v>
      </c>
    </row>
    <row r="246" spans="1:4" x14ac:dyDescent="0.25">
      <c r="A246" s="9" t="s">
        <v>240</v>
      </c>
      <c r="B246" s="10">
        <v>45</v>
      </c>
      <c r="C246" s="10">
        <v>-45</v>
      </c>
      <c r="D246" s="10">
        <v>-35.550000000000004</v>
      </c>
    </row>
    <row r="247" spans="1:4" x14ac:dyDescent="0.25">
      <c r="A247" s="8">
        <v>358</v>
      </c>
      <c r="B247" s="10">
        <v>0</v>
      </c>
      <c r="C247" s="10">
        <v>-1000</v>
      </c>
      <c r="D247" s="10">
        <v>-40</v>
      </c>
    </row>
    <row r="248" spans="1:4" x14ac:dyDescent="0.25">
      <c r="A248" s="9" t="s">
        <v>188</v>
      </c>
      <c r="B248" s="10">
        <v>0</v>
      </c>
      <c r="C248" s="10">
        <v>-1000</v>
      </c>
      <c r="D248" s="10">
        <v>-40</v>
      </c>
    </row>
    <row r="249" spans="1:4" x14ac:dyDescent="0.25">
      <c r="A249" s="8">
        <v>347</v>
      </c>
      <c r="B249" s="10">
        <v>968</v>
      </c>
      <c r="C249" s="10">
        <v>-50.425531914893554</v>
      </c>
      <c r="D249" s="10">
        <v>-23.699999999999971</v>
      </c>
    </row>
    <row r="250" spans="1:4" x14ac:dyDescent="0.25">
      <c r="A250" s="9" t="s">
        <v>3</v>
      </c>
      <c r="B250" s="10">
        <v>968</v>
      </c>
      <c r="C250" s="10">
        <v>-50.425531914893554</v>
      </c>
      <c r="D250" s="10">
        <v>-23.699999999999971</v>
      </c>
    </row>
    <row r="251" spans="1:4" x14ac:dyDescent="0.25">
      <c r="A251" s="8">
        <v>346</v>
      </c>
      <c r="B251" s="10">
        <v>0.245</v>
      </c>
      <c r="C251" s="10">
        <v>-1.83</v>
      </c>
      <c r="D251" s="10">
        <v>-22.9299</v>
      </c>
    </row>
    <row r="252" spans="1:4" x14ac:dyDescent="0.25">
      <c r="A252" s="9" t="s">
        <v>217</v>
      </c>
      <c r="B252" s="10">
        <v>0.245</v>
      </c>
      <c r="C252" s="10">
        <v>-1.83</v>
      </c>
      <c r="D252" s="10">
        <v>-22.9299</v>
      </c>
    </row>
    <row r="253" spans="1:4" x14ac:dyDescent="0.25">
      <c r="A253" s="8">
        <v>342</v>
      </c>
      <c r="B253" s="10">
        <v>0</v>
      </c>
      <c r="C253" s="10">
        <v>-900</v>
      </c>
      <c r="D253" s="10">
        <v>-18</v>
      </c>
    </row>
    <row r="254" spans="1:4" x14ac:dyDescent="0.25">
      <c r="A254" s="9" t="s">
        <v>182</v>
      </c>
      <c r="B254" s="10">
        <v>0</v>
      </c>
      <c r="C254" s="10">
        <v>-900</v>
      </c>
      <c r="D254" s="10">
        <v>-18</v>
      </c>
    </row>
    <row r="255" spans="1:4" x14ac:dyDescent="0.25">
      <c r="A255" s="8">
        <v>334</v>
      </c>
      <c r="B255" s="10">
        <v>43</v>
      </c>
      <c r="C255" s="10">
        <v>-43</v>
      </c>
      <c r="D255" s="10">
        <v>-12.9</v>
      </c>
    </row>
    <row r="256" spans="1:4" x14ac:dyDescent="0.25">
      <c r="A256" s="9" t="s">
        <v>307</v>
      </c>
      <c r="B256" s="10">
        <v>43</v>
      </c>
      <c r="C256" s="10">
        <v>-43</v>
      </c>
      <c r="D256" s="10">
        <v>-12.9</v>
      </c>
    </row>
    <row r="257" spans="1:4" x14ac:dyDescent="0.25">
      <c r="A257" s="8">
        <v>335</v>
      </c>
      <c r="B257" s="10">
        <v>3.06</v>
      </c>
      <c r="C257" s="10">
        <v>-3.06</v>
      </c>
      <c r="D257" s="10">
        <v>-13.219200000000001</v>
      </c>
    </row>
    <row r="258" spans="1:4" x14ac:dyDescent="0.25">
      <c r="A258" s="9" t="s">
        <v>118</v>
      </c>
      <c r="B258" s="10">
        <v>3.06</v>
      </c>
      <c r="C258" s="10">
        <v>-3.06</v>
      </c>
      <c r="D258" s="10">
        <v>-13.219200000000001</v>
      </c>
    </row>
    <row r="259" spans="1:4" x14ac:dyDescent="0.25">
      <c r="A259" s="8">
        <v>356</v>
      </c>
      <c r="B259" s="10">
        <v>0</v>
      </c>
      <c r="C259" s="10">
        <v>-7</v>
      </c>
      <c r="D259" s="10">
        <v>-38.85</v>
      </c>
    </row>
    <row r="260" spans="1:4" x14ac:dyDescent="0.25">
      <c r="A260" s="9" t="s">
        <v>258</v>
      </c>
      <c r="B260" s="10">
        <v>0</v>
      </c>
      <c r="C260" s="10">
        <v>-7</v>
      </c>
      <c r="D260" s="10">
        <v>-38.85</v>
      </c>
    </row>
    <row r="261" spans="1:4" x14ac:dyDescent="0.25">
      <c r="A261" s="8">
        <v>329</v>
      </c>
      <c r="B261" s="10">
        <v>266</v>
      </c>
      <c r="C261" s="10">
        <v>-15.457142857142856</v>
      </c>
      <c r="D261" s="10">
        <v>-10.819999999999999</v>
      </c>
    </row>
    <row r="262" spans="1:4" x14ac:dyDescent="0.25">
      <c r="A262" s="9" t="s">
        <v>262</v>
      </c>
      <c r="B262" s="10">
        <v>266</v>
      </c>
      <c r="C262" s="10">
        <v>-15.457142857142856</v>
      </c>
      <c r="D262" s="10">
        <v>-10.819999999999999</v>
      </c>
    </row>
    <row r="263" spans="1:4" x14ac:dyDescent="0.25">
      <c r="A263" s="8">
        <v>341</v>
      </c>
      <c r="B263" s="10">
        <v>1289</v>
      </c>
      <c r="C263" s="10">
        <v>-45.083333333333258</v>
      </c>
      <c r="D263" s="10">
        <v>-16.229999999999972</v>
      </c>
    </row>
    <row r="264" spans="1:4" x14ac:dyDescent="0.25">
      <c r="A264" s="9" t="s">
        <v>259</v>
      </c>
      <c r="B264" s="10">
        <v>1289</v>
      </c>
      <c r="C264" s="10">
        <v>-45.083333333333258</v>
      </c>
      <c r="D264" s="10">
        <v>-16.229999999999972</v>
      </c>
    </row>
    <row r="265" spans="1:4" x14ac:dyDescent="0.25">
      <c r="A265" s="8">
        <v>339</v>
      </c>
      <c r="B265" s="10">
        <v>8</v>
      </c>
      <c r="C265" s="10">
        <v>-22</v>
      </c>
      <c r="D265" s="10">
        <v>-15.18</v>
      </c>
    </row>
    <row r="266" spans="1:4" x14ac:dyDescent="0.25">
      <c r="A266" s="9" t="s">
        <v>2</v>
      </c>
      <c r="B266" s="10">
        <v>8</v>
      </c>
      <c r="C266" s="10">
        <v>-22</v>
      </c>
      <c r="D266" s="10">
        <v>-15.18</v>
      </c>
    </row>
    <row r="267" spans="1:4" x14ac:dyDescent="0.25">
      <c r="A267" s="8">
        <v>345</v>
      </c>
      <c r="B267" s="10">
        <v>28.949000000000002</v>
      </c>
      <c r="C267" s="10">
        <v>-4.9490000000000052</v>
      </c>
      <c r="D267" s="10">
        <v>-19.053650000000019</v>
      </c>
    </row>
    <row r="268" spans="1:4" x14ac:dyDescent="0.25">
      <c r="A268" s="9" t="s">
        <v>470</v>
      </c>
      <c r="B268" s="10">
        <v>28.949000000000002</v>
      </c>
      <c r="C268" s="10">
        <v>-4.9490000000000052</v>
      </c>
      <c r="D268" s="10">
        <v>-19.053650000000019</v>
      </c>
    </row>
    <row r="269" spans="1:4" x14ac:dyDescent="0.25">
      <c r="A269" s="8">
        <v>340</v>
      </c>
      <c r="B269" s="10">
        <v>0</v>
      </c>
      <c r="C269" s="10">
        <v>-773</v>
      </c>
      <c r="D269" s="10">
        <v>-15.46</v>
      </c>
    </row>
    <row r="270" spans="1:4" x14ac:dyDescent="0.25">
      <c r="A270" s="9" t="s">
        <v>153</v>
      </c>
      <c r="B270" s="10">
        <v>0</v>
      </c>
      <c r="C270" s="10">
        <v>-773</v>
      </c>
      <c r="D270" s="10">
        <v>-15.46</v>
      </c>
    </row>
    <row r="271" spans="1:4" x14ac:dyDescent="0.25">
      <c r="A271" s="8">
        <v>352</v>
      </c>
      <c r="B271" s="10">
        <v>12.32</v>
      </c>
      <c r="C271" s="10">
        <v>-2.0358520475561424</v>
      </c>
      <c r="D271" s="10">
        <v>-30.822799999999997</v>
      </c>
    </row>
    <row r="272" spans="1:4" x14ac:dyDescent="0.25">
      <c r="A272" s="9" t="s">
        <v>486</v>
      </c>
      <c r="B272" s="10">
        <v>12.32</v>
      </c>
      <c r="C272" s="10">
        <v>-2.0358520475561424</v>
      </c>
      <c r="D272" s="10">
        <v>-30.822799999999997</v>
      </c>
    </row>
    <row r="273" spans="1:4" x14ac:dyDescent="0.25">
      <c r="A273" s="8">
        <v>357</v>
      </c>
      <c r="B273" s="10">
        <v>196</v>
      </c>
      <c r="C273" s="10">
        <v>-179</v>
      </c>
      <c r="D273" s="10">
        <v>-39.380000000000003</v>
      </c>
    </row>
    <row r="274" spans="1:4" x14ac:dyDescent="0.25">
      <c r="A274" s="9" t="s">
        <v>245</v>
      </c>
      <c r="B274" s="10">
        <v>196</v>
      </c>
      <c r="C274" s="10">
        <v>-179</v>
      </c>
      <c r="D274" s="10">
        <v>-39.380000000000003</v>
      </c>
    </row>
    <row r="275" spans="1:4" x14ac:dyDescent="0.25">
      <c r="A275" s="8">
        <v>351</v>
      </c>
      <c r="B275" s="10">
        <v>60</v>
      </c>
      <c r="C275" s="10">
        <v>-33.05747126436782</v>
      </c>
      <c r="D275" s="10">
        <v>-28.76</v>
      </c>
    </row>
    <row r="276" spans="1:4" x14ac:dyDescent="0.25">
      <c r="A276" s="9" t="s">
        <v>79</v>
      </c>
      <c r="B276" s="10">
        <v>60</v>
      </c>
      <c r="C276" s="10">
        <v>-33.05747126436782</v>
      </c>
      <c r="D276" s="10">
        <v>-28.76</v>
      </c>
    </row>
    <row r="277" spans="1:4" x14ac:dyDescent="0.25">
      <c r="A277" s="8">
        <v>331</v>
      </c>
      <c r="B277" s="10">
        <v>0</v>
      </c>
      <c r="C277" s="10">
        <v>-89</v>
      </c>
      <c r="D277" s="10">
        <v>-11.57</v>
      </c>
    </row>
    <row r="278" spans="1:4" x14ac:dyDescent="0.25">
      <c r="A278" s="9" t="s">
        <v>281</v>
      </c>
      <c r="B278" s="10">
        <v>0</v>
      </c>
      <c r="C278" s="10">
        <v>-89</v>
      </c>
      <c r="D278" s="10">
        <v>-11.57</v>
      </c>
    </row>
    <row r="279" spans="1:4" x14ac:dyDescent="0.25">
      <c r="A279" s="8">
        <v>343</v>
      </c>
      <c r="B279" s="10">
        <v>322</v>
      </c>
      <c r="C279" s="10">
        <v>-43.023255813953483</v>
      </c>
      <c r="D279" s="10">
        <v>-18.499999999999996</v>
      </c>
    </row>
    <row r="280" spans="1:4" x14ac:dyDescent="0.25">
      <c r="A280" s="9" t="s">
        <v>76</v>
      </c>
      <c r="B280" s="10">
        <v>322</v>
      </c>
      <c r="C280" s="10">
        <v>-43.023255813953483</v>
      </c>
      <c r="D280" s="10">
        <v>-18.499999999999996</v>
      </c>
    </row>
    <row r="281" spans="1:4" x14ac:dyDescent="0.25">
      <c r="A281" s="8">
        <v>328</v>
      </c>
      <c r="B281" s="10">
        <v>0</v>
      </c>
      <c r="C281" s="10">
        <v>-4</v>
      </c>
      <c r="D281" s="10">
        <v>-10.48</v>
      </c>
    </row>
    <row r="282" spans="1:4" x14ac:dyDescent="0.25">
      <c r="A282" s="9" t="s">
        <v>102</v>
      </c>
      <c r="B282" s="10">
        <v>0</v>
      </c>
      <c r="C282" s="10">
        <v>-4</v>
      </c>
      <c r="D282" s="10">
        <v>-10.48</v>
      </c>
    </row>
    <row r="283" spans="1:4" x14ac:dyDescent="0.25">
      <c r="A283" s="8">
        <v>120</v>
      </c>
      <c r="B283" s="10">
        <v>4532.5</v>
      </c>
      <c r="C283" s="10" t="e">
        <v>#VALUE!</v>
      </c>
      <c r="D283" s="10">
        <v>0</v>
      </c>
    </row>
    <row r="284" spans="1:4" x14ac:dyDescent="0.25">
      <c r="A284" s="9" t="s">
        <v>290</v>
      </c>
      <c r="B284" s="10">
        <v>0</v>
      </c>
      <c r="C284" s="10">
        <v>0</v>
      </c>
      <c r="D284" s="10">
        <v>0</v>
      </c>
    </row>
    <row r="285" spans="1:4" x14ac:dyDescent="0.25">
      <c r="A285" s="9" t="s">
        <v>0</v>
      </c>
      <c r="B285" s="10">
        <v>0</v>
      </c>
      <c r="C285" s="10">
        <v>0</v>
      </c>
      <c r="D285" s="10">
        <v>0</v>
      </c>
    </row>
    <row r="286" spans="1:4" x14ac:dyDescent="0.25">
      <c r="A286" s="9" t="s">
        <v>270</v>
      </c>
      <c r="B286" s="10">
        <v>0</v>
      </c>
      <c r="C286" s="10" t="e">
        <v>#VALUE!</v>
      </c>
      <c r="D286" s="10">
        <v>0</v>
      </c>
    </row>
    <row r="287" spans="1:4" x14ac:dyDescent="0.25">
      <c r="A287" s="9" t="s">
        <v>316</v>
      </c>
      <c r="B287" s="10">
        <v>0</v>
      </c>
      <c r="C287" s="10">
        <v>0</v>
      </c>
      <c r="D287" s="10">
        <v>0</v>
      </c>
    </row>
    <row r="288" spans="1:4" x14ac:dyDescent="0.25">
      <c r="A288" s="9" t="s">
        <v>291</v>
      </c>
      <c r="B288" s="10">
        <v>0</v>
      </c>
      <c r="C288" s="10">
        <v>0</v>
      </c>
      <c r="D288" s="10">
        <v>0</v>
      </c>
    </row>
    <row r="289" spans="1:4" x14ac:dyDescent="0.25">
      <c r="A289" s="9" t="s">
        <v>292</v>
      </c>
      <c r="B289" s="10">
        <v>0</v>
      </c>
      <c r="C289" s="10">
        <v>0</v>
      </c>
      <c r="D289" s="10">
        <v>0</v>
      </c>
    </row>
    <row r="290" spans="1:4" x14ac:dyDescent="0.25">
      <c r="A290" s="9" t="s">
        <v>308</v>
      </c>
      <c r="B290" s="10">
        <v>0</v>
      </c>
      <c r="C290" s="10" t="e">
        <v>#VALUE!</v>
      </c>
      <c r="D290" s="10">
        <v>0</v>
      </c>
    </row>
    <row r="291" spans="1:4" x14ac:dyDescent="0.25">
      <c r="A291" s="9" t="s">
        <v>318</v>
      </c>
      <c r="B291" s="10">
        <v>2640</v>
      </c>
      <c r="C291" s="10" t="e">
        <v>#VALUE!</v>
      </c>
      <c r="D291" s="10">
        <v>0</v>
      </c>
    </row>
    <row r="292" spans="1:4" x14ac:dyDescent="0.25">
      <c r="A292" s="9" t="s">
        <v>300</v>
      </c>
      <c r="B292" s="10">
        <v>0</v>
      </c>
      <c r="C292" s="10">
        <v>0</v>
      </c>
      <c r="D292" s="10">
        <v>0</v>
      </c>
    </row>
    <row r="293" spans="1:4" x14ac:dyDescent="0.25">
      <c r="A293" s="9" t="s">
        <v>301</v>
      </c>
      <c r="B293" s="10">
        <v>362.5</v>
      </c>
      <c r="C293" s="10" t="e">
        <v>#VALUE!</v>
      </c>
      <c r="D293" s="10">
        <v>0</v>
      </c>
    </row>
    <row r="294" spans="1:4" x14ac:dyDescent="0.25">
      <c r="A294" s="9" t="s">
        <v>302</v>
      </c>
      <c r="B294" s="10">
        <v>0</v>
      </c>
      <c r="C294" s="10" t="e">
        <v>#VALUE!</v>
      </c>
      <c r="D294" s="10">
        <v>0</v>
      </c>
    </row>
    <row r="295" spans="1:4" x14ac:dyDescent="0.25">
      <c r="A295" s="9" t="s">
        <v>304</v>
      </c>
      <c r="B295" s="10">
        <v>0</v>
      </c>
      <c r="C295" s="10">
        <v>0</v>
      </c>
      <c r="D295" s="10">
        <v>0</v>
      </c>
    </row>
    <row r="296" spans="1:4" x14ac:dyDescent="0.25">
      <c r="A296" s="9" t="s">
        <v>322</v>
      </c>
      <c r="B296" s="10">
        <v>0</v>
      </c>
      <c r="C296" s="10">
        <v>0</v>
      </c>
      <c r="D296" s="10">
        <v>0</v>
      </c>
    </row>
    <row r="297" spans="1:4" x14ac:dyDescent="0.25">
      <c r="A297" s="9" t="s">
        <v>271</v>
      </c>
      <c r="B297" s="10">
        <v>0</v>
      </c>
      <c r="C297" s="10">
        <v>0</v>
      </c>
      <c r="D297" s="10">
        <v>0</v>
      </c>
    </row>
    <row r="298" spans="1:4" x14ac:dyDescent="0.25">
      <c r="A298" s="9" t="s">
        <v>273</v>
      </c>
      <c r="B298" s="10">
        <v>0</v>
      </c>
      <c r="C298" s="10">
        <v>0</v>
      </c>
      <c r="D298" s="10">
        <v>0</v>
      </c>
    </row>
    <row r="299" spans="1:4" x14ac:dyDescent="0.25">
      <c r="A299" s="9" t="s">
        <v>311</v>
      </c>
      <c r="B299" s="10">
        <v>0</v>
      </c>
      <c r="C299" s="10" t="e">
        <v>#VALUE!</v>
      </c>
      <c r="D299" s="10">
        <v>0</v>
      </c>
    </row>
    <row r="300" spans="1:4" x14ac:dyDescent="0.25">
      <c r="A300" s="9" t="s">
        <v>276</v>
      </c>
      <c r="B300" s="10">
        <v>0</v>
      </c>
      <c r="C300" s="10">
        <v>0</v>
      </c>
      <c r="D300" s="10">
        <v>0</v>
      </c>
    </row>
    <row r="301" spans="1:4" x14ac:dyDescent="0.25">
      <c r="A301" s="9" t="s">
        <v>278</v>
      </c>
      <c r="B301" s="10">
        <v>0</v>
      </c>
      <c r="C301" s="10" t="e">
        <v>#VALUE!</v>
      </c>
      <c r="D301" s="10">
        <v>0</v>
      </c>
    </row>
    <row r="302" spans="1:4" x14ac:dyDescent="0.25">
      <c r="A302" s="9" t="s">
        <v>280</v>
      </c>
      <c r="B302" s="10">
        <v>0</v>
      </c>
      <c r="C302" s="10">
        <v>-7</v>
      </c>
      <c r="D302" s="10">
        <v>0</v>
      </c>
    </row>
    <row r="303" spans="1:4" x14ac:dyDescent="0.25">
      <c r="A303" s="9" t="s">
        <v>282</v>
      </c>
      <c r="B303" s="10">
        <v>0</v>
      </c>
      <c r="C303" s="10">
        <v>3</v>
      </c>
      <c r="D303" s="10">
        <v>0</v>
      </c>
    </row>
    <row r="304" spans="1:4" x14ac:dyDescent="0.25">
      <c r="A304" s="9" t="s">
        <v>283</v>
      </c>
      <c r="B304" s="10">
        <v>0</v>
      </c>
      <c r="C304" s="10">
        <v>2</v>
      </c>
      <c r="D304" s="10">
        <v>0</v>
      </c>
    </row>
    <row r="305" spans="1:4" x14ac:dyDescent="0.25">
      <c r="A305" s="9" t="s">
        <v>305</v>
      </c>
      <c r="B305" s="10">
        <v>0</v>
      </c>
      <c r="C305" s="10" t="e">
        <v>#VALUE!</v>
      </c>
      <c r="D305" s="10">
        <v>0</v>
      </c>
    </row>
    <row r="306" spans="1:4" x14ac:dyDescent="0.25">
      <c r="A306" s="9" t="s">
        <v>1</v>
      </c>
      <c r="B306" s="10">
        <v>0</v>
      </c>
      <c r="C306" s="10">
        <v>0</v>
      </c>
      <c r="D306" s="10">
        <v>0</v>
      </c>
    </row>
    <row r="307" spans="1:4" x14ac:dyDescent="0.25">
      <c r="A307" s="9" t="s">
        <v>8</v>
      </c>
      <c r="B307" s="10">
        <v>0</v>
      </c>
      <c r="C307" s="10">
        <v>0</v>
      </c>
      <c r="D307" s="10">
        <v>0</v>
      </c>
    </row>
    <row r="308" spans="1:4" x14ac:dyDescent="0.25">
      <c r="A308" s="9" t="s">
        <v>11</v>
      </c>
      <c r="B308" s="10">
        <v>0</v>
      </c>
      <c r="C308" s="10" t="e">
        <v>#VALUE!</v>
      </c>
      <c r="D308" s="10">
        <v>0</v>
      </c>
    </row>
    <row r="309" spans="1:4" x14ac:dyDescent="0.25">
      <c r="A309" s="9" t="s">
        <v>14</v>
      </c>
      <c r="B309" s="10">
        <v>0</v>
      </c>
      <c r="C309" s="10" t="e">
        <v>#VALUE!</v>
      </c>
      <c r="D309" s="10">
        <v>0</v>
      </c>
    </row>
    <row r="310" spans="1:4" x14ac:dyDescent="0.25">
      <c r="A310" s="9" t="s">
        <v>310</v>
      </c>
      <c r="B310" s="10">
        <v>0</v>
      </c>
      <c r="C310" s="10">
        <v>0</v>
      </c>
      <c r="D310" s="10">
        <v>0</v>
      </c>
    </row>
    <row r="311" spans="1:4" x14ac:dyDescent="0.25">
      <c r="A311" s="9" t="s">
        <v>17</v>
      </c>
      <c r="B311" s="10">
        <v>0</v>
      </c>
      <c r="C311" s="10" t="e">
        <v>#VALUE!</v>
      </c>
      <c r="D311" s="10">
        <v>0</v>
      </c>
    </row>
    <row r="312" spans="1:4" x14ac:dyDescent="0.25">
      <c r="A312" s="9" t="s">
        <v>314</v>
      </c>
      <c r="B312" s="10">
        <v>0</v>
      </c>
      <c r="C312" s="10">
        <v>50</v>
      </c>
      <c r="D312" s="10">
        <v>0</v>
      </c>
    </row>
    <row r="313" spans="1:4" x14ac:dyDescent="0.25">
      <c r="A313" s="9" t="s">
        <v>315</v>
      </c>
      <c r="B313" s="10">
        <v>0</v>
      </c>
      <c r="C313" s="10">
        <v>150</v>
      </c>
      <c r="D313" s="10">
        <v>0</v>
      </c>
    </row>
    <row r="314" spans="1:4" x14ac:dyDescent="0.25">
      <c r="A314" s="9" t="s">
        <v>321</v>
      </c>
      <c r="B314" s="10">
        <v>0</v>
      </c>
      <c r="C314" s="10">
        <v>0</v>
      </c>
      <c r="D314" s="10">
        <v>0</v>
      </c>
    </row>
    <row r="315" spans="1:4" x14ac:dyDescent="0.25">
      <c r="A315" s="9" t="s">
        <v>325</v>
      </c>
      <c r="B315" s="10">
        <v>0</v>
      </c>
      <c r="C315" s="10" t="e">
        <v>#VALUE!</v>
      </c>
      <c r="D315" s="10">
        <v>0</v>
      </c>
    </row>
    <row r="316" spans="1:4" x14ac:dyDescent="0.25">
      <c r="A316" s="9" t="s">
        <v>19</v>
      </c>
      <c r="B316" s="10">
        <v>0</v>
      </c>
      <c r="C316" s="10" t="e">
        <v>#VALUE!</v>
      </c>
      <c r="D316" s="10">
        <v>0</v>
      </c>
    </row>
    <row r="317" spans="1:4" x14ac:dyDescent="0.25">
      <c r="A317" s="9" t="s">
        <v>20</v>
      </c>
      <c r="B317" s="10">
        <v>0</v>
      </c>
      <c r="C317" s="10" t="e">
        <v>#VALUE!</v>
      </c>
      <c r="D317" s="10">
        <v>0</v>
      </c>
    </row>
    <row r="318" spans="1:4" x14ac:dyDescent="0.25">
      <c r="A318" s="9" t="s">
        <v>293</v>
      </c>
      <c r="B318" s="10">
        <v>0</v>
      </c>
      <c r="C318" s="10">
        <v>0</v>
      </c>
      <c r="D318" s="10">
        <v>0</v>
      </c>
    </row>
    <row r="319" spans="1:4" x14ac:dyDescent="0.25">
      <c r="A319" s="9" t="s">
        <v>23</v>
      </c>
      <c r="B319" s="10">
        <v>0</v>
      </c>
      <c r="C319" s="10">
        <v>0</v>
      </c>
      <c r="D319" s="10">
        <v>0</v>
      </c>
    </row>
    <row r="320" spans="1:4" x14ac:dyDescent="0.25">
      <c r="A320" s="9" t="s">
        <v>25</v>
      </c>
      <c r="B320" s="10">
        <v>0</v>
      </c>
      <c r="C320" s="10" t="e">
        <v>#VALUE!</v>
      </c>
      <c r="D320" s="10">
        <v>0</v>
      </c>
    </row>
    <row r="321" spans="1:4" x14ac:dyDescent="0.25">
      <c r="A321" s="9" t="s">
        <v>27</v>
      </c>
      <c r="B321" s="10">
        <v>0</v>
      </c>
      <c r="C321" s="10" t="e">
        <v>#VALUE!</v>
      </c>
      <c r="D321" s="10">
        <v>0</v>
      </c>
    </row>
    <row r="322" spans="1:4" x14ac:dyDescent="0.25">
      <c r="A322" s="9" t="s">
        <v>198</v>
      </c>
      <c r="B322" s="10">
        <v>0</v>
      </c>
      <c r="C322" s="10" t="e">
        <v>#VALUE!</v>
      </c>
      <c r="D322" s="10">
        <v>0</v>
      </c>
    </row>
    <row r="323" spans="1:4" x14ac:dyDescent="0.25">
      <c r="A323" s="9" t="s">
        <v>296</v>
      </c>
      <c r="B323" s="10">
        <v>0</v>
      </c>
      <c r="C323" s="10">
        <v>0</v>
      </c>
      <c r="D323" s="10">
        <v>0</v>
      </c>
    </row>
    <row r="324" spans="1:4" x14ac:dyDescent="0.25">
      <c r="A324" s="9" t="s">
        <v>199</v>
      </c>
      <c r="B324" s="10">
        <v>0</v>
      </c>
      <c r="C324" s="10">
        <v>0</v>
      </c>
      <c r="D324" s="10">
        <v>0</v>
      </c>
    </row>
    <row r="325" spans="1:4" x14ac:dyDescent="0.25">
      <c r="A325" s="9" t="s">
        <v>28</v>
      </c>
      <c r="B325" s="10">
        <v>0</v>
      </c>
      <c r="C325" s="10" t="e">
        <v>#VALUE!</v>
      </c>
      <c r="D325" s="10">
        <v>0</v>
      </c>
    </row>
    <row r="326" spans="1:4" x14ac:dyDescent="0.25">
      <c r="A326" s="9" t="s">
        <v>313</v>
      </c>
      <c r="B326" s="10">
        <v>0</v>
      </c>
      <c r="C326" s="10" t="e">
        <v>#VALUE!</v>
      </c>
      <c r="D326" s="10">
        <v>0</v>
      </c>
    </row>
    <row r="327" spans="1:4" x14ac:dyDescent="0.25">
      <c r="A327" s="9" t="s">
        <v>30</v>
      </c>
      <c r="B327" s="10">
        <v>0</v>
      </c>
      <c r="C327" s="10">
        <v>0</v>
      </c>
      <c r="D327" s="10">
        <v>0</v>
      </c>
    </row>
    <row r="328" spans="1:4" x14ac:dyDescent="0.25">
      <c r="A328" s="9" t="s">
        <v>201</v>
      </c>
      <c r="B328" s="10">
        <v>0</v>
      </c>
      <c r="C328" s="10" t="e">
        <v>#VALUE!</v>
      </c>
      <c r="D328" s="10">
        <v>0</v>
      </c>
    </row>
    <row r="329" spans="1:4" x14ac:dyDescent="0.25">
      <c r="A329" s="9" t="s">
        <v>203</v>
      </c>
      <c r="B329" s="10">
        <v>0</v>
      </c>
      <c r="C329" s="10" t="e">
        <v>#VALUE!</v>
      </c>
      <c r="D329" s="10">
        <v>0</v>
      </c>
    </row>
    <row r="330" spans="1:4" x14ac:dyDescent="0.25">
      <c r="A330" s="9" t="s">
        <v>204</v>
      </c>
      <c r="B330" s="10">
        <v>0</v>
      </c>
      <c r="C330" s="10" t="e">
        <v>#VALUE!</v>
      </c>
      <c r="D330" s="10">
        <v>0</v>
      </c>
    </row>
    <row r="331" spans="1:4" x14ac:dyDescent="0.25">
      <c r="A331" s="9" t="s">
        <v>299</v>
      </c>
      <c r="B331" s="10">
        <v>0</v>
      </c>
      <c r="C331" s="10">
        <v>0</v>
      </c>
      <c r="D331" s="10">
        <v>0</v>
      </c>
    </row>
    <row r="332" spans="1:4" x14ac:dyDescent="0.25">
      <c r="A332" s="9" t="s">
        <v>148</v>
      </c>
      <c r="B332" s="10">
        <v>0</v>
      </c>
      <c r="C332" s="10">
        <v>0</v>
      </c>
      <c r="D332" s="10">
        <v>0</v>
      </c>
    </row>
    <row r="333" spans="1:4" x14ac:dyDescent="0.25">
      <c r="A333" s="9" t="s">
        <v>150</v>
      </c>
      <c r="B333" s="10">
        <v>0</v>
      </c>
      <c r="C333" s="10" t="e">
        <v>#VALUE!</v>
      </c>
      <c r="D333" s="10">
        <v>0</v>
      </c>
    </row>
    <row r="334" spans="1:4" x14ac:dyDescent="0.25">
      <c r="A334" s="9" t="s">
        <v>154</v>
      </c>
      <c r="B334" s="10">
        <v>0</v>
      </c>
      <c r="C334" s="10">
        <v>0</v>
      </c>
      <c r="D334" s="10">
        <v>0</v>
      </c>
    </row>
    <row r="335" spans="1:4" x14ac:dyDescent="0.25">
      <c r="A335" s="9" t="s">
        <v>205</v>
      </c>
      <c r="B335" s="10">
        <v>0</v>
      </c>
      <c r="C335" s="10">
        <v>-0.29999999999999893</v>
      </c>
      <c r="D335" s="10">
        <v>0</v>
      </c>
    </row>
    <row r="336" spans="1:4" x14ac:dyDescent="0.25">
      <c r="A336" s="9" t="s">
        <v>33</v>
      </c>
      <c r="B336" s="10">
        <v>0</v>
      </c>
      <c r="C336" s="10">
        <v>0</v>
      </c>
      <c r="D336" s="10">
        <v>0</v>
      </c>
    </row>
    <row r="337" spans="1:4" x14ac:dyDescent="0.25">
      <c r="A337" s="9" t="s">
        <v>289</v>
      </c>
      <c r="B337" s="10">
        <v>0</v>
      </c>
      <c r="C337" s="10">
        <v>0</v>
      </c>
      <c r="D337" s="10">
        <v>0</v>
      </c>
    </row>
    <row r="338" spans="1:4" x14ac:dyDescent="0.25">
      <c r="A338" s="9" t="s">
        <v>206</v>
      </c>
      <c r="B338" s="10">
        <v>0</v>
      </c>
      <c r="C338" s="10" t="e">
        <v>#VALUE!</v>
      </c>
      <c r="D338" s="10">
        <v>0</v>
      </c>
    </row>
    <row r="339" spans="1:4" x14ac:dyDescent="0.25">
      <c r="A339" s="9" t="s">
        <v>34</v>
      </c>
      <c r="B339" s="10">
        <v>0</v>
      </c>
      <c r="C339" s="10" t="e">
        <v>#VALUE!</v>
      </c>
      <c r="D339" s="10">
        <v>0</v>
      </c>
    </row>
    <row r="340" spans="1:4" x14ac:dyDescent="0.25">
      <c r="A340" s="9" t="s">
        <v>35</v>
      </c>
      <c r="B340" s="10">
        <v>0</v>
      </c>
      <c r="C340" s="10" t="e">
        <v>#VALUE!</v>
      </c>
      <c r="D340" s="10">
        <v>0</v>
      </c>
    </row>
    <row r="341" spans="1:4" x14ac:dyDescent="0.25">
      <c r="A341" s="9" t="s">
        <v>155</v>
      </c>
      <c r="B341" s="10">
        <v>0</v>
      </c>
      <c r="C341" s="10" t="e">
        <v>#VALUE!</v>
      </c>
      <c r="D341" s="10">
        <v>0</v>
      </c>
    </row>
    <row r="342" spans="1:4" x14ac:dyDescent="0.25">
      <c r="A342" s="9" t="s">
        <v>210</v>
      </c>
      <c r="B342" s="10">
        <v>0</v>
      </c>
      <c r="C342" s="10" t="e">
        <v>#VALUE!</v>
      </c>
      <c r="D342" s="10">
        <v>0</v>
      </c>
    </row>
    <row r="343" spans="1:4" x14ac:dyDescent="0.25">
      <c r="A343" s="9" t="s">
        <v>211</v>
      </c>
      <c r="B343" s="10">
        <v>0</v>
      </c>
      <c r="C343" s="10" t="e">
        <v>#VALUE!</v>
      </c>
      <c r="D343" s="10">
        <v>0</v>
      </c>
    </row>
    <row r="344" spans="1:4" x14ac:dyDescent="0.25">
      <c r="A344" s="9" t="s">
        <v>157</v>
      </c>
      <c r="B344" s="10">
        <v>0</v>
      </c>
      <c r="C344" s="10" t="e">
        <v>#VALUE!</v>
      </c>
      <c r="D344" s="10">
        <v>0</v>
      </c>
    </row>
    <row r="345" spans="1:4" x14ac:dyDescent="0.25">
      <c r="A345" s="9" t="s">
        <v>158</v>
      </c>
      <c r="B345" s="10">
        <v>0</v>
      </c>
      <c r="C345" s="10">
        <v>0</v>
      </c>
      <c r="D345" s="10">
        <v>0</v>
      </c>
    </row>
    <row r="346" spans="1:4" x14ac:dyDescent="0.25">
      <c r="A346" s="9" t="s">
        <v>214</v>
      </c>
      <c r="B346" s="10">
        <v>0</v>
      </c>
      <c r="C346" s="10">
        <v>0</v>
      </c>
      <c r="D346" s="10">
        <v>0</v>
      </c>
    </row>
    <row r="347" spans="1:4" x14ac:dyDescent="0.25">
      <c r="A347" s="9" t="s">
        <v>37</v>
      </c>
      <c r="B347" s="10">
        <v>0</v>
      </c>
      <c r="C347" s="10">
        <v>0</v>
      </c>
      <c r="D347" s="10">
        <v>0</v>
      </c>
    </row>
    <row r="348" spans="1:4" x14ac:dyDescent="0.25">
      <c r="A348" s="9" t="s">
        <v>159</v>
      </c>
      <c r="B348" s="10">
        <v>0</v>
      </c>
      <c r="C348" s="10">
        <v>1</v>
      </c>
      <c r="D348" s="10">
        <v>0</v>
      </c>
    </row>
    <row r="349" spans="1:4" x14ac:dyDescent="0.25">
      <c r="A349" s="9" t="s">
        <v>160</v>
      </c>
      <c r="B349" s="10">
        <v>0</v>
      </c>
      <c r="C349" s="10" t="e">
        <v>#VALUE!</v>
      </c>
      <c r="D349" s="10">
        <v>0</v>
      </c>
    </row>
    <row r="350" spans="1:4" x14ac:dyDescent="0.25">
      <c r="A350" s="9" t="s">
        <v>117</v>
      </c>
      <c r="B350" s="10">
        <v>0</v>
      </c>
      <c r="C350" s="10">
        <v>0</v>
      </c>
      <c r="D350" s="10">
        <v>0</v>
      </c>
    </row>
    <row r="351" spans="1:4" x14ac:dyDescent="0.25">
      <c r="A351" s="9" t="s">
        <v>161</v>
      </c>
      <c r="B351" s="10">
        <v>0</v>
      </c>
      <c r="C351" s="10">
        <v>-8</v>
      </c>
      <c r="D351" s="10">
        <v>0</v>
      </c>
    </row>
    <row r="352" spans="1:4" x14ac:dyDescent="0.25">
      <c r="A352" s="9" t="s">
        <v>38</v>
      </c>
      <c r="B352" s="10">
        <v>0</v>
      </c>
      <c r="C352" s="10">
        <v>0</v>
      </c>
      <c r="D352" s="10">
        <v>0</v>
      </c>
    </row>
    <row r="353" spans="1:4" x14ac:dyDescent="0.25">
      <c r="A353" s="9" t="s">
        <v>39</v>
      </c>
      <c r="B353" s="10">
        <v>0</v>
      </c>
      <c r="C353" s="10">
        <v>0</v>
      </c>
      <c r="D353" s="10">
        <v>0</v>
      </c>
    </row>
    <row r="354" spans="1:4" x14ac:dyDescent="0.25">
      <c r="A354" s="9" t="s">
        <v>41</v>
      </c>
      <c r="B354" s="10">
        <v>0</v>
      </c>
      <c r="C354" s="10">
        <v>0</v>
      </c>
      <c r="D354" s="10">
        <v>0</v>
      </c>
    </row>
    <row r="355" spans="1:4" x14ac:dyDescent="0.25">
      <c r="A355" s="9" t="s">
        <v>162</v>
      </c>
      <c r="B355" s="10">
        <v>0</v>
      </c>
      <c r="C355" s="10" t="e">
        <v>#VALUE!</v>
      </c>
      <c r="D355" s="10">
        <v>0</v>
      </c>
    </row>
    <row r="356" spans="1:4" x14ac:dyDescent="0.25">
      <c r="A356" s="9" t="s">
        <v>164</v>
      </c>
      <c r="B356" s="10">
        <v>0</v>
      </c>
      <c r="C356" s="10">
        <v>0</v>
      </c>
      <c r="D356" s="10">
        <v>0</v>
      </c>
    </row>
    <row r="357" spans="1:4" x14ac:dyDescent="0.25">
      <c r="A357" s="9" t="s">
        <v>220</v>
      </c>
      <c r="B357" s="10">
        <v>0</v>
      </c>
      <c r="C357" s="10">
        <v>0</v>
      </c>
      <c r="D357" s="10">
        <v>0</v>
      </c>
    </row>
    <row r="358" spans="1:4" x14ac:dyDescent="0.25">
      <c r="A358" s="9" t="s">
        <v>121</v>
      </c>
      <c r="B358" s="10">
        <v>0</v>
      </c>
      <c r="C358" s="10" t="e">
        <v>#VALUE!</v>
      </c>
      <c r="D358" s="10">
        <v>0</v>
      </c>
    </row>
    <row r="359" spans="1:4" x14ac:dyDescent="0.25">
      <c r="A359" s="9" t="s">
        <v>223</v>
      </c>
      <c r="B359" s="10">
        <v>0</v>
      </c>
      <c r="C359" s="10" t="e">
        <v>#VALUE!</v>
      </c>
      <c r="D359" s="10">
        <v>0</v>
      </c>
    </row>
    <row r="360" spans="1:4" x14ac:dyDescent="0.25">
      <c r="A360" s="9" t="s">
        <v>221</v>
      </c>
      <c r="B360" s="10">
        <v>0</v>
      </c>
      <c r="C360" s="10" t="e">
        <v>#VALUE!</v>
      </c>
      <c r="D360" s="10">
        <v>0</v>
      </c>
    </row>
    <row r="361" spans="1:4" x14ac:dyDescent="0.25">
      <c r="A361" s="9" t="s">
        <v>222</v>
      </c>
      <c r="B361" s="10">
        <v>0</v>
      </c>
      <c r="C361" s="10" t="e">
        <v>#VALUE!</v>
      </c>
      <c r="D361" s="10">
        <v>0</v>
      </c>
    </row>
    <row r="362" spans="1:4" x14ac:dyDescent="0.25">
      <c r="A362" s="9" t="s">
        <v>224</v>
      </c>
      <c r="B362" s="10">
        <v>0</v>
      </c>
      <c r="C362" s="10">
        <v>0</v>
      </c>
      <c r="D362" s="10">
        <v>0</v>
      </c>
    </row>
    <row r="363" spans="1:4" x14ac:dyDescent="0.25">
      <c r="A363" s="9" t="s">
        <v>43</v>
      </c>
      <c r="B363" s="10">
        <v>0</v>
      </c>
      <c r="C363" s="10">
        <v>0</v>
      </c>
      <c r="D363" s="10">
        <v>0</v>
      </c>
    </row>
    <row r="364" spans="1:4" x14ac:dyDescent="0.25">
      <c r="A364" s="9" t="s">
        <v>44</v>
      </c>
      <c r="B364" s="10">
        <v>0</v>
      </c>
      <c r="C364" s="10" t="e">
        <v>#VALUE!</v>
      </c>
      <c r="D364" s="10">
        <v>0</v>
      </c>
    </row>
    <row r="365" spans="1:4" x14ac:dyDescent="0.25">
      <c r="A365" s="9" t="s">
        <v>46</v>
      </c>
      <c r="B365" s="10">
        <v>0</v>
      </c>
      <c r="C365" s="10">
        <v>0</v>
      </c>
      <c r="D365" s="10">
        <v>0</v>
      </c>
    </row>
    <row r="366" spans="1:4" x14ac:dyDescent="0.25">
      <c r="A366" s="9" t="s">
        <v>170</v>
      </c>
      <c r="B366" s="10">
        <v>0</v>
      </c>
      <c r="C366" s="10">
        <v>0</v>
      </c>
      <c r="D366" s="10">
        <v>0</v>
      </c>
    </row>
    <row r="367" spans="1:4" x14ac:dyDescent="0.25">
      <c r="A367" s="9" t="s">
        <v>171</v>
      </c>
      <c r="B367" s="10">
        <v>0</v>
      </c>
      <c r="C367" s="10">
        <v>0</v>
      </c>
      <c r="D367" s="10">
        <v>0</v>
      </c>
    </row>
    <row r="368" spans="1:4" x14ac:dyDescent="0.25">
      <c r="A368" s="9" t="s">
        <v>172</v>
      </c>
      <c r="B368" s="10">
        <v>0</v>
      </c>
      <c r="C368" s="10" t="e">
        <v>#VALUE!</v>
      </c>
      <c r="D368" s="10">
        <v>0</v>
      </c>
    </row>
    <row r="369" spans="1:4" x14ac:dyDescent="0.25">
      <c r="A369" s="9" t="s">
        <v>173</v>
      </c>
      <c r="B369" s="10">
        <v>0</v>
      </c>
      <c r="C369" s="10" t="e">
        <v>#VALUE!</v>
      </c>
      <c r="D369" s="10">
        <v>0</v>
      </c>
    </row>
    <row r="370" spans="1:4" x14ac:dyDescent="0.25">
      <c r="A370" s="9" t="s">
        <v>123</v>
      </c>
      <c r="B370" s="10">
        <v>0</v>
      </c>
      <c r="C370" s="10">
        <v>0</v>
      </c>
      <c r="D370" s="10">
        <v>0</v>
      </c>
    </row>
    <row r="371" spans="1:4" x14ac:dyDescent="0.25">
      <c r="A371" s="9" t="s">
        <v>51</v>
      </c>
      <c r="B371" s="10">
        <v>0</v>
      </c>
      <c r="C371" s="10" t="e">
        <v>#VALUE!</v>
      </c>
      <c r="D371" s="10">
        <v>0</v>
      </c>
    </row>
    <row r="372" spans="1:4" x14ac:dyDescent="0.25">
      <c r="A372" s="9" t="s">
        <v>52</v>
      </c>
      <c r="B372" s="10">
        <v>0</v>
      </c>
      <c r="C372" s="10">
        <v>0</v>
      </c>
      <c r="D372" s="10">
        <v>0</v>
      </c>
    </row>
    <row r="373" spans="1:4" x14ac:dyDescent="0.25">
      <c r="A373" s="9" t="s">
        <v>53</v>
      </c>
      <c r="B373" s="10">
        <v>0</v>
      </c>
      <c r="C373" s="10">
        <v>0</v>
      </c>
      <c r="D373" s="10">
        <v>0</v>
      </c>
    </row>
    <row r="374" spans="1:4" x14ac:dyDescent="0.25">
      <c r="A374" s="9" t="s">
        <v>54</v>
      </c>
      <c r="B374" s="10">
        <v>0</v>
      </c>
      <c r="C374" s="10">
        <v>0</v>
      </c>
      <c r="D374" s="10">
        <v>0</v>
      </c>
    </row>
    <row r="375" spans="1:4" x14ac:dyDescent="0.25">
      <c r="A375" s="9" t="s">
        <v>227</v>
      </c>
      <c r="B375" s="10">
        <v>0</v>
      </c>
      <c r="C375" s="10">
        <v>0</v>
      </c>
      <c r="D375" s="10">
        <v>0</v>
      </c>
    </row>
    <row r="376" spans="1:4" x14ac:dyDescent="0.25">
      <c r="A376" s="9" t="s">
        <v>55</v>
      </c>
      <c r="B376" s="10">
        <v>0</v>
      </c>
      <c r="C376" s="10" t="e">
        <v>#VALUE!</v>
      </c>
      <c r="D376" s="10">
        <v>0</v>
      </c>
    </row>
    <row r="377" spans="1:4" x14ac:dyDescent="0.25">
      <c r="A377" s="9" t="s">
        <v>124</v>
      </c>
      <c r="B377" s="10">
        <v>0</v>
      </c>
      <c r="C377" s="10" t="e">
        <v>#VALUE!</v>
      </c>
      <c r="D377" s="10">
        <v>0</v>
      </c>
    </row>
    <row r="378" spans="1:4" x14ac:dyDescent="0.25">
      <c r="A378" s="9" t="s">
        <v>56</v>
      </c>
      <c r="B378" s="10">
        <v>0</v>
      </c>
      <c r="C378" s="10">
        <v>0</v>
      </c>
      <c r="D378" s="10">
        <v>0</v>
      </c>
    </row>
    <row r="379" spans="1:4" x14ac:dyDescent="0.25">
      <c r="A379" s="9" t="s">
        <v>125</v>
      </c>
      <c r="B379" s="10">
        <v>0</v>
      </c>
      <c r="C379" s="10">
        <v>0</v>
      </c>
      <c r="D379" s="10">
        <v>0</v>
      </c>
    </row>
    <row r="380" spans="1:4" x14ac:dyDescent="0.25">
      <c r="A380" s="9" t="s">
        <v>126</v>
      </c>
      <c r="B380" s="10">
        <v>0</v>
      </c>
      <c r="C380" s="10">
        <v>0</v>
      </c>
      <c r="D380" s="10">
        <v>0</v>
      </c>
    </row>
    <row r="381" spans="1:4" x14ac:dyDescent="0.25">
      <c r="A381" s="9" t="s">
        <v>231</v>
      </c>
      <c r="B381" s="10">
        <v>0</v>
      </c>
      <c r="C381" s="10">
        <v>0</v>
      </c>
      <c r="D381" s="10">
        <v>0</v>
      </c>
    </row>
    <row r="382" spans="1:4" x14ac:dyDescent="0.25">
      <c r="A382" s="9" t="s">
        <v>286</v>
      </c>
      <c r="B382" s="10">
        <v>0</v>
      </c>
      <c r="C382" s="10">
        <v>0</v>
      </c>
      <c r="D382" s="10">
        <v>0</v>
      </c>
    </row>
    <row r="383" spans="1:4" x14ac:dyDescent="0.25">
      <c r="A383" s="9" t="s">
        <v>287</v>
      </c>
      <c r="B383" s="10">
        <v>0</v>
      </c>
      <c r="C383" s="10">
        <v>0</v>
      </c>
      <c r="D383" s="10">
        <v>0</v>
      </c>
    </row>
    <row r="384" spans="1:4" x14ac:dyDescent="0.25">
      <c r="A384" s="9" t="s">
        <v>288</v>
      </c>
      <c r="B384" s="10">
        <v>0</v>
      </c>
      <c r="C384" s="10">
        <v>0</v>
      </c>
      <c r="D384" s="10">
        <v>0</v>
      </c>
    </row>
    <row r="385" spans="1:4" x14ac:dyDescent="0.25">
      <c r="A385" s="9" t="s">
        <v>59</v>
      </c>
      <c r="B385" s="10">
        <v>0</v>
      </c>
      <c r="C385" s="10" t="e">
        <v>#VALUE!</v>
      </c>
      <c r="D385" s="10">
        <v>0</v>
      </c>
    </row>
    <row r="386" spans="1:4" x14ac:dyDescent="0.25">
      <c r="A386" s="9" t="s">
        <v>236</v>
      </c>
      <c r="B386" s="10">
        <v>0</v>
      </c>
      <c r="C386" s="10">
        <v>0</v>
      </c>
      <c r="D386" s="10">
        <v>0</v>
      </c>
    </row>
    <row r="387" spans="1:4" x14ac:dyDescent="0.25">
      <c r="A387" s="9" t="s">
        <v>61</v>
      </c>
      <c r="B387" s="10">
        <v>0</v>
      </c>
      <c r="C387" s="10" t="e">
        <v>#VALUE!</v>
      </c>
      <c r="D387" s="10">
        <v>0</v>
      </c>
    </row>
    <row r="388" spans="1:4" x14ac:dyDescent="0.25">
      <c r="A388" s="9" t="s">
        <v>174</v>
      </c>
      <c r="B388" s="10">
        <v>0</v>
      </c>
      <c r="C388" s="10" t="e">
        <v>#VALUE!</v>
      </c>
      <c r="D388" s="10">
        <v>0</v>
      </c>
    </row>
    <row r="389" spans="1:4" x14ac:dyDescent="0.25">
      <c r="A389" s="9" t="s">
        <v>242</v>
      </c>
      <c r="B389" s="10">
        <v>0</v>
      </c>
      <c r="C389" s="10" t="e">
        <v>#VALUE!</v>
      </c>
      <c r="D389" s="10">
        <v>0</v>
      </c>
    </row>
    <row r="390" spans="1:4" x14ac:dyDescent="0.25">
      <c r="A390" s="9" t="s">
        <v>66</v>
      </c>
      <c r="B390" s="10">
        <v>0</v>
      </c>
      <c r="C390" s="10" t="e">
        <v>#VALUE!</v>
      </c>
      <c r="D390" s="10">
        <v>0</v>
      </c>
    </row>
    <row r="391" spans="1:4" x14ac:dyDescent="0.25">
      <c r="A391" s="9" t="s">
        <v>246</v>
      </c>
      <c r="B391" s="10">
        <v>0</v>
      </c>
      <c r="C391" s="10" t="e">
        <v>#VALUE!</v>
      </c>
      <c r="D391" s="10">
        <v>0</v>
      </c>
    </row>
    <row r="392" spans="1:4" x14ac:dyDescent="0.25">
      <c r="A392" s="9" t="s">
        <v>176</v>
      </c>
      <c r="B392" s="10">
        <v>0</v>
      </c>
      <c r="C392" s="10" t="e">
        <v>#VALUE!</v>
      </c>
      <c r="D392" s="10">
        <v>0</v>
      </c>
    </row>
    <row r="393" spans="1:4" x14ac:dyDescent="0.25">
      <c r="A393" s="9" t="s">
        <v>247</v>
      </c>
      <c r="B393" s="10">
        <v>0</v>
      </c>
      <c r="C393" s="10">
        <v>-0.62000000000000011</v>
      </c>
      <c r="D393" s="10">
        <v>0</v>
      </c>
    </row>
    <row r="394" spans="1:4" x14ac:dyDescent="0.25">
      <c r="A394" s="9" t="s">
        <v>68</v>
      </c>
      <c r="B394" s="10">
        <v>0</v>
      </c>
      <c r="C394" s="10" t="e">
        <v>#VALUE!</v>
      </c>
      <c r="D394" s="10">
        <v>0</v>
      </c>
    </row>
    <row r="395" spans="1:4" x14ac:dyDescent="0.25">
      <c r="A395" s="9" t="s">
        <v>70</v>
      </c>
      <c r="B395" s="10">
        <v>0</v>
      </c>
      <c r="C395" s="10">
        <v>0</v>
      </c>
      <c r="D395" s="10">
        <v>0</v>
      </c>
    </row>
    <row r="396" spans="1:4" x14ac:dyDescent="0.25">
      <c r="A396" s="9" t="s">
        <v>75</v>
      </c>
      <c r="B396" s="10">
        <v>0</v>
      </c>
      <c r="C396" s="10"/>
      <c r="D396" s="10">
        <v>0</v>
      </c>
    </row>
    <row r="397" spans="1:4" x14ac:dyDescent="0.25">
      <c r="A397" s="9" t="s">
        <v>78</v>
      </c>
      <c r="B397" s="10">
        <v>0</v>
      </c>
      <c r="C397" s="10"/>
      <c r="D397" s="10">
        <v>0</v>
      </c>
    </row>
    <row r="398" spans="1:4" x14ac:dyDescent="0.25">
      <c r="A398" s="9" t="s">
        <v>81</v>
      </c>
      <c r="B398" s="10">
        <v>0</v>
      </c>
      <c r="C398" s="10">
        <v>0</v>
      </c>
      <c r="D398" s="10">
        <v>0</v>
      </c>
    </row>
    <row r="399" spans="1:4" x14ac:dyDescent="0.25">
      <c r="A399" s="9" t="s">
        <v>84</v>
      </c>
      <c r="B399" s="10">
        <v>0</v>
      </c>
      <c r="C399" s="10">
        <v>0</v>
      </c>
      <c r="D399" s="10">
        <v>0</v>
      </c>
    </row>
    <row r="400" spans="1:4" x14ac:dyDescent="0.25">
      <c r="A400" s="9" t="s">
        <v>85</v>
      </c>
      <c r="B400" s="10">
        <v>0</v>
      </c>
      <c r="C400" s="10">
        <v>0</v>
      </c>
      <c r="D400" s="10">
        <v>0</v>
      </c>
    </row>
    <row r="401" spans="1:4" x14ac:dyDescent="0.25">
      <c r="A401" s="9" t="s">
        <v>87</v>
      </c>
      <c r="B401" s="10">
        <v>0</v>
      </c>
      <c r="C401" s="10" t="e">
        <v>#VALUE!</v>
      </c>
      <c r="D401" s="10">
        <v>0</v>
      </c>
    </row>
    <row r="402" spans="1:4" x14ac:dyDescent="0.25">
      <c r="A402" s="9" t="s">
        <v>249</v>
      </c>
      <c r="B402" s="10">
        <v>0</v>
      </c>
      <c r="C402" s="10" t="e">
        <v>#VALUE!</v>
      </c>
      <c r="D402" s="10">
        <v>0</v>
      </c>
    </row>
    <row r="403" spans="1:4" x14ac:dyDescent="0.25">
      <c r="A403" s="9" t="s">
        <v>88</v>
      </c>
      <c r="B403" s="10">
        <v>0</v>
      </c>
      <c r="C403" s="10">
        <v>-974</v>
      </c>
      <c r="D403" s="10">
        <v>0</v>
      </c>
    </row>
    <row r="404" spans="1:4" x14ac:dyDescent="0.25">
      <c r="A404" s="9" t="s">
        <v>250</v>
      </c>
      <c r="B404" s="10">
        <v>0</v>
      </c>
      <c r="C404" s="10" t="e">
        <v>#VALUE!</v>
      </c>
      <c r="D404" s="10">
        <v>0</v>
      </c>
    </row>
    <row r="405" spans="1:4" x14ac:dyDescent="0.25">
      <c r="A405" s="9" t="s">
        <v>89</v>
      </c>
      <c r="B405" s="10">
        <v>0</v>
      </c>
      <c r="C405" s="10">
        <v>0</v>
      </c>
      <c r="D405" s="10">
        <v>0</v>
      </c>
    </row>
    <row r="406" spans="1:4" x14ac:dyDescent="0.25">
      <c r="A406" s="9" t="s">
        <v>130</v>
      </c>
      <c r="B406" s="10">
        <v>0</v>
      </c>
      <c r="C406" s="10">
        <v>0</v>
      </c>
      <c r="D406" s="10">
        <v>0</v>
      </c>
    </row>
    <row r="407" spans="1:4" x14ac:dyDescent="0.25">
      <c r="A407" s="9" t="s">
        <v>178</v>
      </c>
      <c r="B407" s="10">
        <v>0</v>
      </c>
      <c r="C407" s="10">
        <v>0</v>
      </c>
      <c r="D407" s="10">
        <v>0</v>
      </c>
    </row>
    <row r="408" spans="1:4" x14ac:dyDescent="0.25">
      <c r="A408" s="9" t="s">
        <v>253</v>
      </c>
      <c r="B408" s="10">
        <v>0</v>
      </c>
      <c r="C408" s="10" t="e">
        <v>#VALUE!</v>
      </c>
      <c r="D408" s="10">
        <v>0</v>
      </c>
    </row>
    <row r="409" spans="1:4" x14ac:dyDescent="0.25">
      <c r="A409" s="9" t="s">
        <v>254</v>
      </c>
      <c r="B409" s="10">
        <v>0</v>
      </c>
      <c r="C409" s="10" t="e">
        <v>#VALUE!</v>
      </c>
      <c r="D409" s="10">
        <v>0</v>
      </c>
    </row>
    <row r="410" spans="1:4" x14ac:dyDescent="0.25">
      <c r="A410" s="9" t="s">
        <v>255</v>
      </c>
      <c r="B410" s="10">
        <v>0</v>
      </c>
      <c r="C410" s="10" t="e">
        <v>#VALUE!</v>
      </c>
      <c r="D410" s="10">
        <v>0</v>
      </c>
    </row>
    <row r="411" spans="1:4" x14ac:dyDescent="0.25">
      <c r="A411" s="9" t="s">
        <v>131</v>
      </c>
      <c r="B411" s="10">
        <v>0</v>
      </c>
      <c r="C411" s="10">
        <v>0</v>
      </c>
      <c r="D411" s="10">
        <v>0</v>
      </c>
    </row>
    <row r="412" spans="1:4" x14ac:dyDescent="0.25">
      <c r="A412" s="9" t="s">
        <v>256</v>
      </c>
      <c r="B412" s="10">
        <v>0</v>
      </c>
      <c r="C412" s="10" t="e">
        <v>#VALUE!</v>
      </c>
      <c r="D412" s="10">
        <v>0</v>
      </c>
    </row>
    <row r="413" spans="1:4" x14ac:dyDescent="0.25">
      <c r="A413" s="9" t="s">
        <v>257</v>
      </c>
      <c r="B413" s="10">
        <v>0</v>
      </c>
      <c r="C413" s="10" t="e">
        <v>#VALUE!</v>
      </c>
      <c r="D413" s="10">
        <v>0</v>
      </c>
    </row>
    <row r="414" spans="1:4" x14ac:dyDescent="0.25">
      <c r="A414" s="9" t="s">
        <v>179</v>
      </c>
      <c r="B414" s="10">
        <v>0</v>
      </c>
      <c r="C414" s="10" t="e">
        <v>#VALUE!</v>
      </c>
      <c r="D414" s="10">
        <v>0</v>
      </c>
    </row>
    <row r="415" spans="1:4" x14ac:dyDescent="0.25">
      <c r="A415" s="9" t="s">
        <v>180</v>
      </c>
      <c r="B415" s="10">
        <v>0</v>
      </c>
      <c r="C415" s="10" t="e">
        <v>#VALUE!</v>
      </c>
      <c r="D415" s="10">
        <v>0</v>
      </c>
    </row>
    <row r="416" spans="1:4" x14ac:dyDescent="0.25">
      <c r="A416" s="9" t="s">
        <v>183</v>
      </c>
      <c r="B416" s="10">
        <v>0</v>
      </c>
      <c r="C416" s="10" t="e">
        <v>#VALUE!</v>
      </c>
      <c r="D416" s="10">
        <v>0</v>
      </c>
    </row>
    <row r="417" spans="1:4" x14ac:dyDescent="0.25">
      <c r="A417" s="9" t="s">
        <v>184</v>
      </c>
      <c r="B417" s="10">
        <v>0</v>
      </c>
      <c r="C417" s="10">
        <v>0</v>
      </c>
      <c r="D417" s="10">
        <v>0</v>
      </c>
    </row>
    <row r="418" spans="1:4" x14ac:dyDescent="0.25">
      <c r="A418" s="9" t="s">
        <v>185</v>
      </c>
      <c r="B418" s="10">
        <v>0</v>
      </c>
      <c r="C418" s="10">
        <v>-20</v>
      </c>
      <c r="D418" s="10">
        <v>0</v>
      </c>
    </row>
    <row r="419" spans="1:4" x14ac:dyDescent="0.25">
      <c r="A419" s="9" t="s">
        <v>191</v>
      </c>
      <c r="B419" s="10">
        <v>0</v>
      </c>
      <c r="C419" s="10" t="e">
        <v>#VALUE!</v>
      </c>
      <c r="D419" s="10">
        <v>0</v>
      </c>
    </row>
    <row r="420" spans="1:4" x14ac:dyDescent="0.25">
      <c r="A420" s="9" t="s">
        <v>134</v>
      </c>
      <c r="B420" s="10">
        <v>0</v>
      </c>
      <c r="C420" s="10" t="e">
        <v>#VALUE!</v>
      </c>
      <c r="D420" s="10">
        <v>0</v>
      </c>
    </row>
    <row r="421" spans="1:4" x14ac:dyDescent="0.25">
      <c r="A421" s="9" t="s">
        <v>135</v>
      </c>
      <c r="B421" s="10">
        <v>0</v>
      </c>
      <c r="C421" s="10">
        <v>0</v>
      </c>
      <c r="D421" s="10">
        <v>0</v>
      </c>
    </row>
    <row r="422" spans="1:4" x14ac:dyDescent="0.25">
      <c r="A422" s="9" t="s">
        <v>137</v>
      </c>
      <c r="B422" s="10">
        <v>0</v>
      </c>
      <c r="C422" s="10" t="e">
        <v>#VALUE!</v>
      </c>
      <c r="D422" s="10">
        <v>0</v>
      </c>
    </row>
    <row r="423" spans="1:4" x14ac:dyDescent="0.25">
      <c r="A423" s="9" t="s">
        <v>93</v>
      </c>
      <c r="B423" s="10">
        <v>0</v>
      </c>
      <c r="C423" s="10" t="e">
        <v>#VALUE!</v>
      </c>
      <c r="D423" s="10">
        <v>0</v>
      </c>
    </row>
    <row r="424" spans="1:4" x14ac:dyDescent="0.25">
      <c r="A424" s="9" t="s">
        <v>94</v>
      </c>
      <c r="B424" s="10">
        <v>0</v>
      </c>
      <c r="C424" s="10">
        <v>0</v>
      </c>
      <c r="D424" s="10">
        <v>0</v>
      </c>
    </row>
    <row r="425" spans="1:4" x14ac:dyDescent="0.25">
      <c r="A425" s="9" t="s">
        <v>95</v>
      </c>
      <c r="B425" s="10">
        <v>0</v>
      </c>
      <c r="C425" s="10" t="e">
        <v>#VALUE!</v>
      </c>
      <c r="D425" s="10">
        <v>0</v>
      </c>
    </row>
    <row r="426" spans="1:4" x14ac:dyDescent="0.25">
      <c r="A426" s="9" t="s">
        <v>138</v>
      </c>
      <c r="B426" s="10">
        <v>0</v>
      </c>
      <c r="C426" s="10" t="e">
        <v>#VALUE!</v>
      </c>
      <c r="D426" s="10">
        <v>0</v>
      </c>
    </row>
    <row r="427" spans="1:4" x14ac:dyDescent="0.25">
      <c r="A427" s="9" t="s">
        <v>98</v>
      </c>
      <c r="B427" s="10">
        <v>0</v>
      </c>
      <c r="C427" s="10">
        <v>0</v>
      </c>
      <c r="D427" s="10">
        <v>0</v>
      </c>
    </row>
    <row r="428" spans="1:4" x14ac:dyDescent="0.25">
      <c r="A428" s="9" t="s">
        <v>195</v>
      </c>
      <c r="B428" s="10">
        <v>0</v>
      </c>
      <c r="C428" s="10" t="e">
        <v>#VALUE!</v>
      </c>
      <c r="D428" s="10">
        <v>0</v>
      </c>
    </row>
    <row r="429" spans="1:4" x14ac:dyDescent="0.25">
      <c r="A429" s="9" t="s">
        <v>100</v>
      </c>
      <c r="B429" s="10">
        <v>0</v>
      </c>
      <c r="C429" s="10">
        <v>0</v>
      </c>
      <c r="D429" s="10">
        <v>0</v>
      </c>
    </row>
    <row r="430" spans="1:4" x14ac:dyDescent="0.25">
      <c r="A430" s="9" t="s">
        <v>103</v>
      </c>
      <c r="B430" s="10">
        <v>0</v>
      </c>
      <c r="C430" s="10">
        <v>0</v>
      </c>
      <c r="D430" s="10">
        <v>0</v>
      </c>
    </row>
    <row r="431" spans="1:4" x14ac:dyDescent="0.25">
      <c r="A431" s="9" t="s">
        <v>104</v>
      </c>
      <c r="B431" s="10">
        <v>1530</v>
      </c>
      <c r="C431" s="10" t="e">
        <v>#VALUE!</v>
      </c>
      <c r="D431" s="10">
        <v>0</v>
      </c>
    </row>
    <row r="432" spans="1:4" x14ac:dyDescent="0.25">
      <c r="A432" s="9" t="s">
        <v>105</v>
      </c>
      <c r="B432" s="10">
        <v>0</v>
      </c>
      <c r="C432" s="10">
        <v>0</v>
      </c>
      <c r="D432" s="10">
        <v>0</v>
      </c>
    </row>
    <row r="433" spans="1:4" x14ac:dyDescent="0.25">
      <c r="A433" s="9" t="s">
        <v>260</v>
      </c>
      <c r="B433" s="10">
        <v>0</v>
      </c>
      <c r="C433" s="10" t="e">
        <v>#VALUE!</v>
      </c>
      <c r="D433" s="10">
        <v>0</v>
      </c>
    </row>
    <row r="434" spans="1:4" x14ac:dyDescent="0.25">
      <c r="A434" s="9" t="s">
        <v>106</v>
      </c>
      <c r="B434" s="10">
        <v>0</v>
      </c>
      <c r="C434" s="10">
        <v>0</v>
      </c>
      <c r="D434" s="10">
        <v>0</v>
      </c>
    </row>
    <row r="435" spans="1:4" x14ac:dyDescent="0.25">
      <c r="A435" s="9" t="s">
        <v>108</v>
      </c>
      <c r="B435" s="10">
        <v>0</v>
      </c>
      <c r="C435" s="10">
        <v>0</v>
      </c>
      <c r="D435" s="10">
        <v>0</v>
      </c>
    </row>
    <row r="436" spans="1:4" x14ac:dyDescent="0.25">
      <c r="A436" s="9" t="s">
        <v>110</v>
      </c>
      <c r="B436" s="10">
        <v>0</v>
      </c>
      <c r="C436" s="10">
        <v>0</v>
      </c>
      <c r="D436" s="10">
        <v>0</v>
      </c>
    </row>
    <row r="437" spans="1:4" x14ac:dyDescent="0.25">
      <c r="A437" s="9" t="s">
        <v>111</v>
      </c>
      <c r="B437" s="10">
        <v>0</v>
      </c>
      <c r="C437" s="10">
        <v>0</v>
      </c>
      <c r="D437" s="10">
        <v>0</v>
      </c>
    </row>
    <row r="438" spans="1:4" x14ac:dyDescent="0.25">
      <c r="A438" s="9" t="s">
        <v>141</v>
      </c>
      <c r="B438" s="10">
        <v>0</v>
      </c>
      <c r="C438" s="10">
        <v>0</v>
      </c>
      <c r="D438" s="10">
        <v>0</v>
      </c>
    </row>
    <row r="439" spans="1:4" x14ac:dyDescent="0.25">
      <c r="A439" s="9" t="s">
        <v>196</v>
      </c>
      <c r="B439" s="10">
        <v>0</v>
      </c>
      <c r="C439" s="10" t="e">
        <v>#VALUE!</v>
      </c>
      <c r="D439" s="10">
        <v>0</v>
      </c>
    </row>
    <row r="440" spans="1:4" x14ac:dyDescent="0.25">
      <c r="A440" s="9" t="s">
        <v>113</v>
      </c>
      <c r="B440" s="10">
        <v>0</v>
      </c>
      <c r="C440" s="10">
        <v>11.5</v>
      </c>
      <c r="D440" s="10">
        <v>0</v>
      </c>
    </row>
    <row r="441" spans="1:4" x14ac:dyDescent="0.25">
      <c r="A441" s="9" t="s">
        <v>145</v>
      </c>
      <c r="B441" s="10">
        <v>0</v>
      </c>
      <c r="C441" s="10" t="e">
        <v>#VALUE!</v>
      </c>
      <c r="D441" s="10">
        <v>0</v>
      </c>
    </row>
    <row r="442" spans="1:4" x14ac:dyDescent="0.25">
      <c r="A442" s="9" t="s">
        <v>146</v>
      </c>
      <c r="B442" s="10">
        <v>0</v>
      </c>
      <c r="C442" s="10" t="e">
        <v>#VALUE!</v>
      </c>
      <c r="D442" s="10">
        <v>0</v>
      </c>
    </row>
    <row r="443" spans="1:4" x14ac:dyDescent="0.25">
      <c r="A443" s="9" t="s">
        <v>147</v>
      </c>
      <c r="B443" s="10">
        <v>0</v>
      </c>
      <c r="C443" s="10">
        <v>0</v>
      </c>
      <c r="D443" s="10">
        <v>0</v>
      </c>
    </row>
    <row r="444" spans="1:4" x14ac:dyDescent="0.25">
      <c r="A444" s="8">
        <v>369</v>
      </c>
      <c r="B444" s="10">
        <v>434</v>
      </c>
      <c r="C444" s="10">
        <v>-330.61538461538464</v>
      </c>
      <c r="D444" s="10">
        <v>-171.92000000000002</v>
      </c>
    </row>
    <row r="445" spans="1:4" x14ac:dyDescent="0.25">
      <c r="A445" s="9" t="s">
        <v>303</v>
      </c>
      <c r="B445" s="10">
        <v>434</v>
      </c>
      <c r="C445" s="10">
        <v>-330.61538461538464</v>
      </c>
      <c r="D445" s="10">
        <v>-171.92000000000002</v>
      </c>
    </row>
    <row r="446" spans="1:4" x14ac:dyDescent="0.25">
      <c r="A446" s="8">
        <v>372</v>
      </c>
      <c r="B446" s="10">
        <v>718</v>
      </c>
      <c r="C446" s="10">
        <v>-602</v>
      </c>
      <c r="D446" s="10">
        <v>-228.76</v>
      </c>
    </row>
    <row r="447" spans="1:4" x14ac:dyDescent="0.25">
      <c r="A447" s="9" t="s">
        <v>320</v>
      </c>
      <c r="B447" s="10">
        <v>718</v>
      </c>
      <c r="C447" s="10">
        <v>-602</v>
      </c>
      <c r="D447" s="10">
        <v>-228.76</v>
      </c>
    </row>
    <row r="448" spans="1:4" x14ac:dyDescent="0.25">
      <c r="A448" s="8">
        <v>370</v>
      </c>
      <c r="B448" s="10">
        <v>43.56</v>
      </c>
      <c r="C448" s="10">
        <v>-42.515000000000001</v>
      </c>
      <c r="D448" s="10">
        <v>-184.94024999999999</v>
      </c>
    </row>
    <row r="449" spans="1:4" x14ac:dyDescent="0.25">
      <c r="A449" s="9" t="s">
        <v>265</v>
      </c>
      <c r="B449" s="10">
        <v>43.56</v>
      </c>
      <c r="C449" s="10">
        <v>-42.515000000000001</v>
      </c>
      <c r="D449" s="10">
        <v>-184.94024999999999</v>
      </c>
    </row>
    <row r="450" spans="1:4" x14ac:dyDescent="0.25">
      <c r="A450" s="8">
        <v>115</v>
      </c>
      <c r="B450" s="10">
        <v>463</v>
      </c>
      <c r="C450" s="10">
        <v>0.91666666666674246</v>
      </c>
      <c r="D450" s="10">
        <v>0.33000000000002727</v>
      </c>
    </row>
    <row r="451" spans="1:4" x14ac:dyDescent="0.25">
      <c r="A451" s="9" t="s">
        <v>7</v>
      </c>
      <c r="B451" s="10">
        <v>463</v>
      </c>
      <c r="C451" s="10">
        <v>0.91666666666674246</v>
      </c>
      <c r="D451" s="10">
        <v>0.33000000000002727</v>
      </c>
    </row>
    <row r="452" spans="1:4" x14ac:dyDescent="0.25">
      <c r="A452" s="8">
        <v>360</v>
      </c>
      <c r="B452" s="10">
        <v>0</v>
      </c>
      <c r="C452" s="10">
        <v>-9.89</v>
      </c>
      <c r="D452" s="10">
        <v>-49.45</v>
      </c>
    </row>
    <row r="453" spans="1:4" x14ac:dyDescent="0.25">
      <c r="A453" s="9" t="s">
        <v>18</v>
      </c>
      <c r="B453" s="10">
        <v>0</v>
      </c>
      <c r="C453" s="10">
        <v>-9.89</v>
      </c>
      <c r="D453" s="10">
        <v>-49.45</v>
      </c>
    </row>
    <row r="454" spans="1:4" x14ac:dyDescent="0.25">
      <c r="A454" s="8">
        <v>353</v>
      </c>
      <c r="B454" s="10">
        <v>0</v>
      </c>
      <c r="C454" s="10">
        <v>-7.01</v>
      </c>
      <c r="D454" s="10">
        <v>-32.035699999999999</v>
      </c>
    </row>
    <row r="455" spans="1:4" x14ac:dyDescent="0.25">
      <c r="A455" s="9" t="s">
        <v>24</v>
      </c>
      <c r="B455" s="10">
        <v>0</v>
      </c>
      <c r="C455" s="10">
        <v>-7.01</v>
      </c>
      <c r="D455" s="10">
        <v>-32.035699999999999</v>
      </c>
    </row>
    <row r="456" spans="1:4" x14ac:dyDescent="0.25">
      <c r="A456" s="8">
        <v>359</v>
      </c>
      <c r="B456" s="10">
        <v>6.7324999999999999</v>
      </c>
      <c r="C456" s="10">
        <v>-14.817500000000001</v>
      </c>
      <c r="D456" s="10">
        <v>-47.860525000000003</v>
      </c>
    </row>
    <row r="457" spans="1:4" x14ac:dyDescent="0.25">
      <c r="A457" s="9" t="s">
        <v>114</v>
      </c>
      <c r="B457" s="10">
        <v>6.7324999999999999</v>
      </c>
      <c r="C457" s="10">
        <v>-14.817500000000001</v>
      </c>
      <c r="D457" s="10">
        <v>-47.860525000000003</v>
      </c>
    </row>
    <row r="458" spans="1:4" x14ac:dyDescent="0.25">
      <c r="A458" s="8">
        <v>366</v>
      </c>
      <c r="B458" s="10">
        <v>841</v>
      </c>
      <c r="C458" s="10">
        <v>-720</v>
      </c>
      <c r="D458" s="10">
        <v>-129.6</v>
      </c>
    </row>
    <row r="459" spans="1:4" x14ac:dyDescent="0.25">
      <c r="A459" s="9" t="s">
        <v>207</v>
      </c>
      <c r="B459" s="10">
        <v>841</v>
      </c>
      <c r="C459" s="10">
        <v>-720</v>
      </c>
      <c r="D459" s="10">
        <v>-129.6</v>
      </c>
    </row>
    <row r="460" spans="1:4" x14ac:dyDescent="0.25">
      <c r="A460" s="8">
        <v>354</v>
      </c>
      <c r="B460" s="10">
        <v>0</v>
      </c>
      <c r="C460" s="10">
        <v>-3243</v>
      </c>
      <c r="D460" s="10">
        <v>-32.43</v>
      </c>
    </row>
    <row r="461" spans="1:4" x14ac:dyDescent="0.25">
      <c r="A461" s="9" t="s">
        <v>156</v>
      </c>
      <c r="B461" s="10">
        <v>0</v>
      </c>
      <c r="C461" s="10">
        <v>-3243</v>
      </c>
      <c r="D461" s="10">
        <v>-32.43</v>
      </c>
    </row>
    <row r="462" spans="1:4" x14ac:dyDescent="0.25">
      <c r="A462" s="8">
        <v>373</v>
      </c>
      <c r="B462" s="10">
        <v>104.3</v>
      </c>
      <c r="C462" s="10">
        <v>-37.669939485627836</v>
      </c>
      <c r="D462" s="10">
        <v>-248.9983</v>
      </c>
    </row>
    <row r="463" spans="1:4" x14ac:dyDescent="0.25">
      <c r="A463" s="9" t="s">
        <v>119</v>
      </c>
      <c r="B463" s="10">
        <v>104.3</v>
      </c>
      <c r="C463" s="10">
        <v>-37.669939485627836</v>
      </c>
      <c r="D463" s="10">
        <v>-248.9983</v>
      </c>
    </row>
    <row r="464" spans="1:4" x14ac:dyDescent="0.25">
      <c r="A464" s="8">
        <v>118</v>
      </c>
      <c r="B464" s="10">
        <v>0</v>
      </c>
      <c r="C464" s="10">
        <v>9</v>
      </c>
      <c r="D464" s="10">
        <v>0.18</v>
      </c>
    </row>
    <row r="465" spans="1:4" x14ac:dyDescent="0.25">
      <c r="A465" s="9" t="s">
        <v>48</v>
      </c>
      <c r="B465" s="10">
        <v>0</v>
      </c>
      <c r="C465" s="10">
        <v>9</v>
      </c>
      <c r="D465" s="10">
        <v>0.18</v>
      </c>
    </row>
    <row r="466" spans="1:4" x14ac:dyDescent="0.25">
      <c r="A466" s="8">
        <v>362</v>
      </c>
      <c r="B466" s="10">
        <v>107</v>
      </c>
      <c r="C466" s="10">
        <v>-68.239130434782624</v>
      </c>
      <c r="D466" s="10">
        <v>-62.780000000000015</v>
      </c>
    </row>
    <row r="467" spans="1:4" x14ac:dyDescent="0.25">
      <c r="A467" s="9" t="s">
        <v>225</v>
      </c>
      <c r="B467" s="10">
        <v>107</v>
      </c>
      <c r="C467" s="10">
        <v>-68.239130434782624</v>
      </c>
      <c r="D467" s="10">
        <v>-62.780000000000015</v>
      </c>
    </row>
    <row r="468" spans="1:4" x14ac:dyDescent="0.25">
      <c r="A468" s="8">
        <v>363</v>
      </c>
      <c r="B468" s="10">
        <v>326</v>
      </c>
      <c r="C468" s="10">
        <v>-167.42105263157896</v>
      </c>
      <c r="D468" s="10">
        <v>-63.620000000000005</v>
      </c>
    </row>
    <row r="469" spans="1:4" x14ac:dyDescent="0.25">
      <c r="A469" s="9" t="s">
        <v>229</v>
      </c>
      <c r="B469" s="10">
        <v>326</v>
      </c>
      <c r="C469" s="10">
        <v>-167.42105263157896</v>
      </c>
      <c r="D469" s="10">
        <v>-63.620000000000005</v>
      </c>
    </row>
    <row r="470" spans="1:4" x14ac:dyDescent="0.25">
      <c r="A470" s="8">
        <v>348</v>
      </c>
      <c r="B470" s="10">
        <v>0</v>
      </c>
      <c r="C470" s="10">
        <v>-192</v>
      </c>
      <c r="D470" s="10">
        <v>-26.880000000000003</v>
      </c>
    </row>
    <row r="471" spans="1:4" x14ac:dyDescent="0.25">
      <c r="A471" s="9" t="s">
        <v>58</v>
      </c>
      <c r="B471" s="10">
        <v>0</v>
      </c>
      <c r="C471" s="10">
        <v>-192</v>
      </c>
      <c r="D471" s="10">
        <v>-26.880000000000003</v>
      </c>
    </row>
    <row r="472" spans="1:4" x14ac:dyDescent="0.25">
      <c r="A472" s="8">
        <v>336</v>
      </c>
      <c r="B472" s="10">
        <v>3.84</v>
      </c>
      <c r="C472" s="10">
        <v>-2.17</v>
      </c>
      <c r="D472" s="10">
        <v>-13.4323</v>
      </c>
    </row>
    <row r="473" spans="1:4" x14ac:dyDescent="0.25">
      <c r="A473" s="9" t="s">
        <v>127</v>
      </c>
      <c r="B473" s="10">
        <v>3.84</v>
      </c>
      <c r="C473" s="10">
        <v>-2.17</v>
      </c>
      <c r="D473" s="10">
        <v>-13.4323</v>
      </c>
    </row>
    <row r="474" spans="1:4" x14ac:dyDescent="0.25">
      <c r="A474" s="8">
        <v>116</v>
      </c>
      <c r="B474" s="10">
        <v>0</v>
      </c>
      <c r="C474" s="10">
        <v>5</v>
      </c>
      <c r="D474" s="10">
        <v>0.3</v>
      </c>
    </row>
    <row r="475" spans="1:4" x14ac:dyDescent="0.25">
      <c r="A475" s="9" t="s">
        <v>232</v>
      </c>
      <c r="B475" s="10">
        <v>0</v>
      </c>
      <c r="C475" s="10">
        <v>5</v>
      </c>
      <c r="D475" s="10">
        <v>0.3</v>
      </c>
    </row>
    <row r="476" spans="1:4" x14ac:dyDescent="0.25">
      <c r="A476" s="8">
        <v>117</v>
      </c>
      <c r="B476" s="10">
        <v>0</v>
      </c>
      <c r="C476" s="10">
        <v>3</v>
      </c>
      <c r="D476" s="10">
        <v>0.24</v>
      </c>
    </row>
    <row r="477" spans="1:4" x14ac:dyDescent="0.25">
      <c r="A477" s="9" t="s">
        <v>233</v>
      </c>
      <c r="B477" s="10">
        <v>0</v>
      </c>
      <c r="C477" s="10">
        <v>3</v>
      </c>
      <c r="D477" s="10">
        <v>0.24</v>
      </c>
    </row>
    <row r="478" spans="1:4" x14ac:dyDescent="0.25">
      <c r="A478" s="8">
        <v>337</v>
      </c>
      <c r="B478" s="10">
        <v>0</v>
      </c>
      <c r="C478" s="10">
        <v>-7.65</v>
      </c>
      <c r="D478" s="10">
        <v>-13.923000000000002</v>
      </c>
    </row>
    <row r="479" spans="1:4" x14ac:dyDescent="0.25">
      <c r="A479" s="9" t="s">
        <v>60</v>
      </c>
      <c r="B479" s="10">
        <v>0</v>
      </c>
      <c r="C479" s="10">
        <v>-7.65</v>
      </c>
      <c r="D479" s="10">
        <v>-13.923000000000002</v>
      </c>
    </row>
    <row r="480" spans="1:4" x14ac:dyDescent="0.25">
      <c r="A480" s="8">
        <v>368</v>
      </c>
      <c r="B480" s="10">
        <v>76.819999999999993</v>
      </c>
      <c r="C480" s="10">
        <v>-25.444999999999993</v>
      </c>
      <c r="D480" s="10">
        <v>-142.49199999999996</v>
      </c>
    </row>
    <row r="481" spans="1:4" x14ac:dyDescent="0.25">
      <c r="A481" s="9" t="s">
        <v>63</v>
      </c>
      <c r="B481" s="10">
        <v>76.819999999999993</v>
      </c>
      <c r="C481" s="10">
        <v>-25.444999999999993</v>
      </c>
      <c r="D481" s="10">
        <v>-142.49199999999996</v>
      </c>
    </row>
    <row r="482" spans="1:4" x14ac:dyDescent="0.25">
      <c r="A482" s="8">
        <v>371</v>
      </c>
      <c r="B482" s="10">
        <v>846</v>
      </c>
      <c r="C482" s="10">
        <v>-999</v>
      </c>
      <c r="D482" s="10">
        <v>-219.78</v>
      </c>
    </row>
    <row r="483" spans="1:4" x14ac:dyDescent="0.25">
      <c r="A483" s="9" t="s">
        <v>244</v>
      </c>
      <c r="B483" s="10">
        <v>846</v>
      </c>
      <c r="C483" s="10">
        <v>-999</v>
      </c>
      <c r="D483" s="10">
        <v>-219.78</v>
      </c>
    </row>
    <row r="484" spans="1:4" x14ac:dyDescent="0.25">
      <c r="A484" s="8">
        <v>367</v>
      </c>
      <c r="B484" s="10">
        <v>0</v>
      </c>
      <c r="C484" s="10">
        <v>-160</v>
      </c>
      <c r="D484" s="10">
        <v>-139.19999999999999</v>
      </c>
    </row>
    <row r="485" spans="1:4" x14ac:dyDescent="0.25">
      <c r="A485" s="9" t="s">
        <v>82</v>
      </c>
      <c r="B485" s="10">
        <v>0</v>
      </c>
      <c r="C485" s="10">
        <v>-160</v>
      </c>
      <c r="D485" s="10">
        <v>-139.19999999999999</v>
      </c>
    </row>
    <row r="486" spans="1:4" x14ac:dyDescent="0.25">
      <c r="A486" s="8">
        <v>364</v>
      </c>
      <c r="B486" s="10">
        <v>0</v>
      </c>
      <c r="C486" s="10">
        <v>-2000</v>
      </c>
      <c r="D486" s="10">
        <v>-80</v>
      </c>
    </row>
    <row r="487" spans="1:4" x14ac:dyDescent="0.25">
      <c r="A487" s="9" t="s">
        <v>189</v>
      </c>
      <c r="B487" s="10">
        <v>0</v>
      </c>
      <c r="C487" s="10">
        <v>-2000</v>
      </c>
      <c r="D487" s="10">
        <v>-80</v>
      </c>
    </row>
    <row r="488" spans="1:4" x14ac:dyDescent="0.25">
      <c r="A488" s="8">
        <v>330</v>
      </c>
      <c r="B488" s="10">
        <v>12.635</v>
      </c>
      <c r="C488" s="10">
        <v>-3.6049999999999986</v>
      </c>
      <c r="D488" s="10">
        <v>-11.355749999999995</v>
      </c>
    </row>
    <row r="489" spans="1:4" x14ac:dyDescent="0.25">
      <c r="A489" s="9" t="s">
        <v>136</v>
      </c>
      <c r="B489" s="10">
        <v>12.635</v>
      </c>
      <c r="C489" s="10">
        <v>-3.6049999999999986</v>
      </c>
      <c r="D489" s="10">
        <v>-11.355749999999995</v>
      </c>
    </row>
    <row r="490" spans="1:4" x14ac:dyDescent="0.25">
      <c r="A490" s="8">
        <v>119</v>
      </c>
      <c r="B490" s="10">
        <v>1.54</v>
      </c>
      <c r="C490" s="10">
        <v>0.45999999999999996</v>
      </c>
      <c r="D490" s="10">
        <v>0.17479999999999998</v>
      </c>
    </row>
    <row r="491" spans="1:4" x14ac:dyDescent="0.25">
      <c r="A491" s="9" t="s">
        <v>319</v>
      </c>
      <c r="B491" s="10">
        <v>1.54</v>
      </c>
      <c r="C491" s="10">
        <v>0.45999999999999996</v>
      </c>
      <c r="D491" s="10">
        <v>0.17479999999999998</v>
      </c>
    </row>
    <row r="492" spans="1:4" x14ac:dyDescent="0.25">
      <c r="A492" s="8">
        <v>365</v>
      </c>
      <c r="B492" s="10">
        <v>70.474999999999994</v>
      </c>
      <c r="C492" s="10">
        <v>-68.765000000000001</v>
      </c>
      <c r="D492" s="10">
        <v>-81.830349999999996</v>
      </c>
    </row>
    <row r="493" spans="1:4" x14ac:dyDescent="0.25">
      <c r="A493" s="9" t="s">
        <v>142</v>
      </c>
      <c r="B493" s="10">
        <v>70.474999999999994</v>
      </c>
      <c r="C493" s="10">
        <v>-68.765000000000001</v>
      </c>
      <c r="D493" s="10">
        <v>-81.830349999999996</v>
      </c>
    </row>
    <row r="494" spans="1:4" x14ac:dyDescent="0.25">
      <c r="D494"/>
    </row>
    <row r="495" spans="1:4" x14ac:dyDescent="0.25">
      <c r="D495"/>
    </row>
    <row r="496" spans="1:4" x14ac:dyDescent="0.25">
      <c r="D496"/>
    </row>
    <row r="497" spans="4:4" x14ac:dyDescent="0.25">
      <c r="D497"/>
    </row>
    <row r="498" spans="4:4" x14ac:dyDescent="0.25">
      <c r="D498"/>
    </row>
    <row r="499" spans="4:4" x14ac:dyDescent="0.25">
      <c r="D499"/>
    </row>
    <row r="500" spans="4:4" x14ac:dyDescent="0.25">
      <c r="D500"/>
    </row>
    <row r="501" spans="4:4" x14ac:dyDescent="0.25">
      <c r="D501"/>
    </row>
    <row r="502" spans="4:4" x14ac:dyDescent="0.25">
      <c r="D502"/>
    </row>
    <row r="503" spans="4:4" x14ac:dyDescent="0.25">
      <c r="D503"/>
    </row>
    <row r="504" spans="4:4" x14ac:dyDescent="0.25">
      <c r="D504"/>
    </row>
    <row r="505" spans="4:4" x14ac:dyDescent="0.25">
      <c r="D505"/>
    </row>
    <row r="506" spans="4:4" x14ac:dyDescent="0.25">
      <c r="D506"/>
    </row>
    <row r="507" spans="4:4" x14ac:dyDescent="0.25">
      <c r="D507"/>
    </row>
    <row r="508" spans="4:4" x14ac:dyDescent="0.25">
      <c r="D508"/>
    </row>
    <row r="509" spans="4:4" x14ac:dyDescent="0.25">
      <c r="D509"/>
    </row>
    <row r="510" spans="4:4" x14ac:dyDescent="0.25">
      <c r="D510"/>
    </row>
    <row r="511" spans="4:4" x14ac:dyDescent="0.25">
      <c r="D511"/>
    </row>
    <row r="512" spans="4:4" x14ac:dyDescent="0.25">
      <c r="D512"/>
    </row>
    <row r="513" spans="4:4" x14ac:dyDescent="0.25">
      <c r="D513"/>
    </row>
    <row r="514" spans="4:4" x14ac:dyDescent="0.25">
      <c r="D514"/>
    </row>
    <row r="515" spans="4:4" x14ac:dyDescent="0.25">
      <c r="D515"/>
    </row>
    <row r="516" spans="4:4" x14ac:dyDescent="0.25">
      <c r="D516"/>
    </row>
    <row r="517" spans="4:4" x14ac:dyDescent="0.25">
      <c r="D517"/>
    </row>
    <row r="518" spans="4:4" x14ac:dyDescent="0.25">
      <c r="D518"/>
    </row>
    <row r="519" spans="4:4" x14ac:dyDescent="0.25">
      <c r="D519"/>
    </row>
    <row r="520" spans="4:4" x14ac:dyDescent="0.25">
      <c r="D520"/>
    </row>
    <row r="521" spans="4:4" x14ac:dyDescent="0.25">
      <c r="D521"/>
    </row>
    <row r="522" spans="4:4" x14ac:dyDescent="0.25">
      <c r="D52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1000"/>
  <sheetViews>
    <sheetView topLeftCell="D1" zoomScale="80" zoomScaleNormal="80" workbookViewId="0">
      <pane ySplit="3" topLeftCell="A258" activePane="bottomLeft" state="frozen"/>
      <selection activeCell="D1" sqref="D1"/>
      <selection pane="bottomLeft" activeCell="Q280" sqref="Q280"/>
    </sheetView>
  </sheetViews>
  <sheetFormatPr baseColWidth="10" defaultRowHeight="15" x14ac:dyDescent="0.25"/>
  <cols>
    <col min="1" max="1" width="7.140625" hidden="1" customWidth="1"/>
    <col min="2" max="2" width="18.5703125" style="1" hidden="1" customWidth="1"/>
    <col min="3" max="3" width="8.140625" style="1" hidden="1" customWidth="1"/>
    <col min="4" max="4" width="43.28515625" customWidth="1"/>
    <col min="5" max="5" width="46.7109375" hidden="1" customWidth="1"/>
    <col min="6" max="6" width="42.42578125" hidden="1" customWidth="1"/>
    <col min="7" max="7" width="12.42578125" bestFit="1" customWidth="1"/>
    <col min="17" max="17" width="13.140625" bestFit="1" customWidth="1"/>
  </cols>
  <sheetData>
    <row r="1" spans="1:19" x14ac:dyDescent="0.25">
      <c r="A1" s="17"/>
      <c r="B1" s="19"/>
      <c r="C1" s="19"/>
      <c r="D1" s="22" t="s">
        <v>558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19" x14ac:dyDescent="0.25"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3">
        <f>SUM(R4:R909)</f>
        <v>0</v>
      </c>
      <c r="S2" s="2"/>
    </row>
    <row r="3" spans="1:19" ht="45" x14ac:dyDescent="0.25">
      <c r="B3" s="3" t="s">
        <v>264</v>
      </c>
      <c r="C3" s="20" t="s">
        <v>439</v>
      </c>
      <c r="D3" s="2" t="s">
        <v>425</v>
      </c>
      <c r="E3" s="2" t="s">
        <v>426</v>
      </c>
      <c r="F3" s="2" t="s">
        <v>427</v>
      </c>
      <c r="G3" s="4" t="s">
        <v>267</v>
      </c>
      <c r="H3" s="24" t="s">
        <v>432</v>
      </c>
      <c r="I3" s="25" t="s">
        <v>428</v>
      </c>
      <c r="J3" s="26" t="s">
        <v>435</v>
      </c>
      <c r="K3" s="26" t="s">
        <v>436</v>
      </c>
      <c r="L3" s="24" t="s">
        <v>430</v>
      </c>
      <c r="M3" s="24" t="s">
        <v>431</v>
      </c>
      <c r="N3" s="5" t="s">
        <v>429</v>
      </c>
      <c r="O3" s="6" t="s">
        <v>268</v>
      </c>
      <c r="P3" s="5" t="s">
        <v>269</v>
      </c>
      <c r="Q3" s="24" t="s">
        <v>433</v>
      </c>
      <c r="R3" s="24" t="s">
        <v>434</v>
      </c>
      <c r="S3" s="27" t="s">
        <v>440</v>
      </c>
    </row>
    <row r="4" spans="1:19" ht="15.75" x14ac:dyDescent="0.25">
      <c r="A4" s="7"/>
      <c r="B4" s="13">
        <v>300001001</v>
      </c>
      <c r="C4" s="21">
        <v>1</v>
      </c>
      <c r="D4" s="13" t="s">
        <v>0</v>
      </c>
      <c r="E4" s="13"/>
      <c r="F4" s="14"/>
      <c r="G4" s="14" t="str">
        <f>IFERROR(INDEX(#REF!,MATCH($D4,#REF!,0)),"Pièce")</f>
        <v>Pièce</v>
      </c>
      <c r="H4" s="14">
        <f>IFERROR(INDEX(#REF!,MATCH(bdd!D4,#REF!,0)),0)</f>
        <v>0</v>
      </c>
      <c r="I4" s="14">
        <f>IFERROR(INDEX(#REF!,MATCH(bdd!D4,#REF!,0)),0)</f>
        <v>0</v>
      </c>
      <c r="J4" s="14">
        <f>IFERROR(K4/INDEX(#REF!,MATCH(bdd!D4,#REF!,0)),0)</f>
        <v>0</v>
      </c>
      <c r="K4" s="14">
        <f>IF(E4="",0,INDEX(#REF!,MATCH(bdd!E4,#REF!,0))+IF(F4="",0,INDEX(#REF!,MATCH(bdd!F4,#REF!,0))))</f>
        <v>0</v>
      </c>
      <c r="L4" s="14">
        <f>IFERROR(INDEX(#REF!,MATCH(bdd!D4,#REF!,0)),0)</f>
        <v>0</v>
      </c>
      <c r="M4" s="14" t="e">
        <f t="shared" ref="M4:M13" si="0">L4*O4</f>
        <v>#VALUE!</v>
      </c>
      <c r="N4" s="14" t="str">
        <f>IFERROR(INDEX(#REF!,MATCH(bdd!$D4,#REF!,0)),"Pièce")</f>
        <v>Pièce</v>
      </c>
      <c r="O4" s="14" t="str">
        <f>IFERROR(INDEX(#REF!,MATCH(bdd!$D4,#REF!,0)),"Pièce")</f>
        <v>Pièce</v>
      </c>
      <c r="P4" s="14" t="str">
        <f>IFERROR(INDEX(#REF!,MATCH(bdd!$D4,#REF!,0)),"Pièce")</f>
        <v>Pièce</v>
      </c>
      <c r="Q4" s="32" t="str">
        <f t="shared" ref="Q4:Q13" si="1">IFERROR((H4+J4-N4)-L4,"")</f>
        <v/>
      </c>
      <c r="R4" s="29">
        <f t="shared" ref="R4:R13" si="2">IFERROR(Q4*O4,0)</f>
        <v>0</v>
      </c>
      <c r="S4" s="14">
        <f t="shared" ref="S4:S67" si="3">RANK(R4,$R$4:$R$909,0)</f>
        <v>1</v>
      </c>
    </row>
    <row r="5" spans="1:19" ht="15.75" x14ac:dyDescent="0.25">
      <c r="A5" s="7"/>
      <c r="B5" s="13">
        <v>300004001</v>
      </c>
      <c r="C5" s="21">
        <v>1</v>
      </c>
      <c r="D5" s="13" t="s">
        <v>317</v>
      </c>
      <c r="E5" s="13" t="s">
        <v>444</v>
      </c>
      <c r="F5" s="14"/>
      <c r="G5" s="14" t="str">
        <f>IFERROR(INDEX(#REF!,MATCH($D5,#REF!,0)),"Pièce")</f>
        <v>Pièce</v>
      </c>
      <c r="H5" s="14">
        <f>IFERROR(INDEX(#REF!,MATCH(bdd!D5,#REF!,0)),0)</f>
        <v>0</v>
      </c>
      <c r="I5" s="14">
        <f>IFERROR(INDEX(#REF!,MATCH(bdd!D5,#REF!,0)),0)</f>
        <v>0</v>
      </c>
      <c r="J5" s="14">
        <f>IFERROR(K5/INDEX(#REF!,MATCH(bdd!D5,#REF!,0)),0)</f>
        <v>0</v>
      </c>
      <c r="K5" s="14" t="e">
        <f>IF(E5="",0,INDEX(#REF!,MATCH(bdd!E5,#REF!,0))+IF(F5="",0,INDEX(#REF!,MATCH(bdd!F5,#REF!,0))))</f>
        <v>#REF!</v>
      </c>
      <c r="L5" s="14">
        <f>IFERROR(INDEX(#REF!,MATCH(bdd!D5,#REF!,0)),0)</f>
        <v>0</v>
      </c>
      <c r="M5" s="14">
        <f t="shared" si="0"/>
        <v>0</v>
      </c>
      <c r="N5" s="14">
        <f>IFERROR(INDEX(#REF!,MATCH(bdd!$D5,#REF!,0)),0)</f>
        <v>0</v>
      </c>
      <c r="O5" s="14">
        <f>IFERROR(INDEX(#REF!,MATCH(bdd!$D5,#REF!,0)),0)</f>
        <v>0</v>
      </c>
      <c r="P5" s="14">
        <f>IFERROR(INDEX(#REF!,MATCH(bdd!$D5,#REF!,0)),0)</f>
        <v>0</v>
      </c>
      <c r="Q5" s="32">
        <f t="shared" si="1"/>
        <v>0</v>
      </c>
      <c r="R5" s="29">
        <f t="shared" si="2"/>
        <v>0</v>
      </c>
      <c r="S5" s="14">
        <f t="shared" si="3"/>
        <v>1</v>
      </c>
    </row>
    <row r="6" spans="1:19" ht="15.75" x14ac:dyDescent="0.25">
      <c r="A6" s="7"/>
      <c r="B6" s="13">
        <v>300016001</v>
      </c>
      <c r="C6" s="21">
        <v>1</v>
      </c>
      <c r="D6" s="13" t="s">
        <v>318</v>
      </c>
      <c r="E6" s="13"/>
      <c r="F6" s="14"/>
      <c r="G6" s="14" t="str">
        <f>IFERROR(INDEX(#REF!,MATCH($D6,#REF!,0)),"Pièce")</f>
        <v>Pièce</v>
      </c>
      <c r="H6" s="14">
        <f>IFERROR(INDEX(#REF!,MATCH(bdd!D6,#REF!,0)),0)</f>
        <v>0</v>
      </c>
      <c r="I6" s="14">
        <f>IFERROR(INDEX(#REF!,MATCH(bdd!D6,#REF!,0)),0)</f>
        <v>0</v>
      </c>
      <c r="J6" s="14">
        <f>IFERROR(K6/INDEX(#REF!,MATCH(bdd!D6,#REF!,0)),0)</f>
        <v>0</v>
      </c>
      <c r="K6" s="14">
        <f>IF(E6="",0,INDEX(#REF!,MATCH(bdd!E6,#REF!,0))+IF(F6="",0,INDEX(#REF!,MATCH(bdd!F6,#REF!,0))))</f>
        <v>0</v>
      </c>
      <c r="L6" s="14">
        <f>IFERROR(INDEX(#REF!,MATCH(bdd!D6,#REF!,0)),0)</f>
        <v>0</v>
      </c>
      <c r="M6" s="14">
        <f t="shared" si="0"/>
        <v>0</v>
      </c>
      <c r="N6" s="14">
        <f>IFERROR(INDEX(#REF!,MATCH(bdd!$D6,#REF!,0)),0)</f>
        <v>0</v>
      </c>
      <c r="O6" s="14">
        <f>IFERROR(INDEX(#REF!,MATCH(bdd!$D6,#REF!,0)),0)</f>
        <v>0</v>
      </c>
      <c r="P6" s="14">
        <f>IFERROR(INDEX(#REF!,MATCH(bdd!$D6,#REF!,0)),0)</f>
        <v>0</v>
      </c>
      <c r="Q6" s="32">
        <f t="shared" si="1"/>
        <v>0</v>
      </c>
      <c r="R6" s="29">
        <f t="shared" si="2"/>
        <v>0</v>
      </c>
      <c r="S6" s="14">
        <f t="shared" si="3"/>
        <v>1</v>
      </c>
    </row>
    <row r="7" spans="1:19" ht="15.75" x14ac:dyDescent="0.25">
      <c r="A7" s="7"/>
      <c r="B7" s="13">
        <v>301316001</v>
      </c>
      <c r="C7" s="21" t="s">
        <v>437</v>
      </c>
      <c r="D7" s="13" t="s">
        <v>300</v>
      </c>
      <c r="E7" s="13"/>
      <c r="F7" s="14"/>
      <c r="G7" s="14" t="str">
        <f>IFERROR(INDEX(#REF!,MATCH($D7,#REF!,0)),"Pièce")</f>
        <v>Pièce</v>
      </c>
      <c r="H7" s="14">
        <f>IFERROR(INDEX(#REF!,MATCH(bdd!D7,#REF!,0)),0)</f>
        <v>0</v>
      </c>
      <c r="I7" s="14">
        <f>IFERROR(INDEX(#REF!,MATCH(bdd!D7,#REF!,0)),0)</f>
        <v>0</v>
      </c>
      <c r="J7" s="14">
        <f>IFERROR(K7/INDEX(#REF!,MATCH(bdd!D7,#REF!,0)),0)</f>
        <v>0</v>
      </c>
      <c r="K7" s="14">
        <f>IF(E7="",0,INDEX(#REF!,MATCH(bdd!E7,#REF!,0))+IF(F7="",0,INDEX(#REF!,MATCH(bdd!F7,#REF!,0))))</f>
        <v>0</v>
      </c>
      <c r="L7" s="14">
        <f>IFERROR(INDEX(#REF!,MATCH(bdd!D7,#REF!,0)),0)</f>
        <v>0</v>
      </c>
      <c r="M7" s="14">
        <f t="shared" si="0"/>
        <v>0</v>
      </c>
      <c r="N7" s="14">
        <f>IFERROR(INDEX(#REF!,MATCH(bdd!$D7,#REF!,0)),0)</f>
        <v>0</v>
      </c>
      <c r="O7" s="14">
        <f>IFERROR(INDEX(#REF!,MATCH(bdd!$D7,#REF!,0)),0)</f>
        <v>0</v>
      </c>
      <c r="P7" s="14">
        <f>IFERROR(INDEX(#REF!,MATCH(bdd!$D7,#REF!,0)),0)</f>
        <v>0</v>
      </c>
      <c r="Q7" s="32">
        <f t="shared" si="1"/>
        <v>0</v>
      </c>
      <c r="R7" s="29">
        <f t="shared" si="2"/>
        <v>0</v>
      </c>
      <c r="S7" s="14">
        <f t="shared" si="3"/>
        <v>1</v>
      </c>
    </row>
    <row r="8" spans="1:19" ht="31.5" x14ac:dyDescent="0.25">
      <c r="A8" s="7"/>
      <c r="B8" s="13">
        <v>300018001</v>
      </c>
      <c r="C8" s="21" t="s">
        <v>437</v>
      </c>
      <c r="D8" s="13" t="s">
        <v>303</v>
      </c>
      <c r="E8" s="13" t="s">
        <v>535</v>
      </c>
      <c r="F8" s="14"/>
      <c r="G8" s="14" t="str">
        <f>IFERROR(INDEX(#REF!,MATCH($D8,#REF!,0)),"Pièce")</f>
        <v>Pièce</v>
      </c>
      <c r="H8" s="14">
        <f>IFERROR(INDEX(#REF!,MATCH(bdd!D8,#REF!,0)),0)</f>
        <v>0</v>
      </c>
      <c r="I8" s="14">
        <f>IFERROR(INDEX(#REF!,MATCH(bdd!D8,#REF!,0)),0)</f>
        <v>0</v>
      </c>
      <c r="J8" s="14">
        <f>IFERROR(K8/INDEX(#REF!,MATCH(bdd!D8,#REF!,0)),0)</f>
        <v>0</v>
      </c>
      <c r="K8" s="14" t="e">
        <f>IF(E8="",0,INDEX(#REF!,MATCH(bdd!E8,#REF!,0))+IF(F8="",0,INDEX(#REF!,MATCH(bdd!F8,#REF!,0))))</f>
        <v>#REF!</v>
      </c>
      <c r="L8" s="14">
        <f>IFERROR(INDEX(#REF!,MATCH(bdd!D8,#REF!,0)),0)</f>
        <v>0</v>
      </c>
      <c r="M8" s="14">
        <f t="shared" si="0"/>
        <v>0</v>
      </c>
      <c r="N8" s="14">
        <f>IFERROR(INDEX(#REF!,MATCH(bdd!$D8,#REF!,0)),0)</f>
        <v>0</v>
      </c>
      <c r="O8" s="14">
        <f>IFERROR(INDEX(#REF!,MATCH(bdd!$D8,#REF!,0)),0)</f>
        <v>0</v>
      </c>
      <c r="P8" s="14">
        <f>IFERROR(INDEX(#REF!,MATCH(bdd!$D8,#REF!,0)),0)</f>
        <v>0</v>
      </c>
      <c r="Q8" s="32">
        <f t="shared" si="1"/>
        <v>0</v>
      </c>
      <c r="R8" s="29">
        <f t="shared" si="2"/>
        <v>0</v>
      </c>
      <c r="S8" s="14">
        <f t="shared" si="3"/>
        <v>1</v>
      </c>
    </row>
    <row r="9" spans="1:19" ht="15.75" x14ac:dyDescent="0.25">
      <c r="A9" s="7"/>
      <c r="B9" s="13">
        <v>303885001</v>
      </c>
      <c r="C9" s="21" t="s">
        <v>437</v>
      </c>
      <c r="D9" s="13" t="s">
        <v>453</v>
      </c>
      <c r="E9" s="13" t="s">
        <v>532</v>
      </c>
      <c r="F9" s="14"/>
      <c r="G9" s="14" t="str">
        <f>IFERROR(INDEX(#REF!,MATCH($D9,#REF!,0)),"Pièce")</f>
        <v>Pièce</v>
      </c>
      <c r="H9" s="14">
        <f>IFERROR(INDEX(#REF!,MATCH(bdd!D9,#REF!,0)),0)</f>
        <v>0</v>
      </c>
      <c r="I9" s="14">
        <f>IFERROR(INDEX(#REF!,MATCH(bdd!D9,#REF!,0)),0)</f>
        <v>0</v>
      </c>
      <c r="J9" s="14">
        <f>IFERROR(K9/INDEX(#REF!,MATCH(bdd!D9,#REF!,0)),0)</f>
        <v>0</v>
      </c>
      <c r="K9" s="14" t="e">
        <f>IF(E9="",0,INDEX(#REF!,MATCH(bdd!E9,#REF!,0))+IF(F9="",0,INDEX(#REF!,MATCH(bdd!F9,#REF!,0))))</f>
        <v>#REF!</v>
      </c>
      <c r="L9" s="14">
        <f>IFERROR(INDEX(#REF!,MATCH(bdd!D9,#REF!,0)),0)</f>
        <v>0</v>
      </c>
      <c r="M9" s="14">
        <f t="shared" si="0"/>
        <v>0</v>
      </c>
      <c r="N9" s="14">
        <f>IFERROR(INDEX(#REF!,MATCH(bdd!$D9,#REF!,0)),0)</f>
        <v>0</v>
      </c>
      <c r="O9" s="14">
        <f>IFERROR(INDEX(#REF!,MATCH(bdd!$D9,#REF!,0)),0)</f>
        <v>0</v>
      </c>
      <c r="P9" s="14">
        <f>IFERROR(INDEX(#REF!,MATCH(bdd!$D9,#REF!,0)),0)</f>
        <v>0</v>
      </c>
      <c r="Q9" s="32">
        <f t="shared" si="1"/>
        <v>0</v>
      </c>
      <c r="R9" s="29">
        <f t="shared" si="2"/>
        <v>0</v>
      </c>
      <c r="S9" s="14">
        <f t="shared" si="3"/>
        <v>1</v>
      </c>
    </row>
    <row r="10" spans="1:19" ht="15.75" x14ac:dyDescent="0.25">
      <c r="A10" s="7"/>
      <c r="B10" s="13">
        <v>300555001</v>
      </c>
      <c r="C10" s="21">
        <v>1</v>
      </c>
      <c r="D10" s="13" t="s">
        <v>470</v>
      </c>
      <c r="E10" s="13" t="s">
        <v>512</v>
      </c>
      <c r="F10" s="14"/>
      <c r="G10" s="14" t="str">
        <f>IFERROR(INDEX(#REF!,MATCH($D10,#REF!,0)),"Pièce")</f>
        <v>Pièce</v>
      </c>
      <c r="H10" s="14">
        <f>IFERROR(INDEX(#REF!,MATCH(bdd!D10,#REF!,0)),0)</f>
        <v>0</v>
      </c>
      <c r="I10" s="14">
        <f>IFERROR(INDEX(#REF!,MATCH(bdd!D10,#REF!,0)),0)</f>
        <v>0</v>
      </c>
      <c r="J10" s="14">
        <f>IFERROR(K10/INDEX(#REF!,MATCH(bdd!D10,#REF!,0)),0)</f>
        <v>0</v>
      </c>
      <c r="K10" s="14" t="e">
        <f>IF(E10="",0,INDEX(#REF!,MATCH(bdd!E10,#REF!,0))+IF(F10="",0,INDEX(#REF!,MATCH(bdd!F10,#REF!,0))))</f>
        <v>#REF!</v>
      </c>
      <c r="L10" s="14">
        <f>IFERROR(INDEX(#REF!,MATCH(bdd!D10,#REF!,0)),0)</f>
        <v>0</v>
      </c>
      <c r="M10" s="14">
        <f t="shared" si="0"/>
        <v>0</v>
      </c>
      <c r="N10" s="14">
        <f>IFERROR(INDEX(#REF!,MATCH(bdd!$D10,#REF!,0)),0)</f>
        <v>0</v>
      </c>
      <c r="O10" s="14">
        <f>IFERROR(INDEX(#REF!,MATCH(bdd!$D10,#REF!,0)),0)</f>
        <v>0</v>
      </c>
      <c r="P10" s="14">
        <f>IFERROR(INDEX(#REF!,MATCH(bdd!$D10,#REF!,0)),0)</f>
        <v>0</v>
      </c>
      <c r="Q10" s="32">
        <f t="shared" si="1"/>
        <v>0</v>
      </c>
      <c r="R10" s="29">
        <f t="shared" si="2"/>
        <v>0</v>
      </c>
      <c r="S10" s="14">
        <f t="shared" si="3"/>
        <v>1</v>
      </c>
    </row>
    <row r="11" spans="1:19" ht="27.75" customHeight="1" x14ac:dyDescent="0.25">
      <c r="A11" s="7"/>
      <c r="B11" s="13">
        <v>300031001</v>
      </c>
      <c r="C11" s="21">
        <v>1</v>
      </c>
      <c r="D11" s="13" t="s">
        <v>320</v>
      </c>
      <c r="E11" s="13" t="s">
        <v>404</v>
      </c>
      <c r="F11" s="14"/>
      <c r="G11" s="14" t="str">
        <f>IFERROR(INDEX(#REF!,MATCH($D11,#REF!,0)),"Pièce")</f>
        <v>Pièce</v>
      </c>
      <c r="H11" s="14">
        <f>IFERROR(INDEX(#REF!,MATCH(bdd!D11,#REF!,0)),0)</f>
        <v>0</v>
      </c>
      <c r="I11" s="14">
        <f>IFERROR(INDEX(#REF!,MATCH(bdd!D11,#REF!,0)),0)</f>
        <v>0</v>
      </c>
      <c r="J11" s="14">
        <f>IFERROR(K11/INDEX(#REF!,MATCH(bdd!D11,#REF!,0)),0)</f>
        <v>0</v>
      </c>
      <c r="K11" s="14" t="e">
        <f>IF(E11="",0,INDEX(#REF!,MATCH(bdd!E11,#REF!,0))+IF(F11="",0,INDEX(#REF!,MATCH(bdd!F11,#REF!,0))))</f>
        <v>#REF!</v>
      </c>
      <c r="L11" s="14">
        <f>IFERROR(INDEX(#REF!,MATCH(bdd!D11,#REF!,0)),0)</f>
        <v>0</v>
      </c>
      <c r="M11" s="14">
        <f t="shared" si="0"/>
        <v>0</v>
      </c>
      <c r="N11" s="14">
        <f>IFERROR(INDEX(#REF!,MATCH(bdd!$D11,#REF!,0)),0)</f>
        <v>0</v>
      </c>
      <c r="O11" s="14">
        <f>IFERROR(INDEX(#REF!,MATCH(bdd!$D11,#REF!,0)),0)</f>
        <v>0</v>
      </c>
      <c r="P11" s="14">
        <f>IFERROR(INDEX(#REF!,MATCH(bdd!$D11,#REF!,0)),0)</f>
        <v>0</v>
      </c>
      <c r="Q11" s="32">
        <f t="shared" si="1"/>
        <v>0</v>
      </c>
      <c r="R11" s="29">
        <f t="shared" si="2"/>
        <v>0</v>
      </c>
      <c r="S11" s="14">
        <f t="shared" si="3"/>
        <v>1</v>
      </c>
    </row>
    <row r="12" spans="1:19" ht="31.5" x14ac:dyDescent="0.25">
      <c r="A12" s="7"/>
      <c r="B12" s="13">
        <v>300033001</v>
      </c>
      <c r="C12" s="16">
        <v>1</v>
      </c>
      <c r="D12" s="13" t="s">
        <v>265</v>
      </c>
      <c r="E12" s="13" t="s">
        <v>499</v>
      </c>
      <c r="F12" s="14"/>
      <c r="G12" s="14" t="str">
        <f>IFERROR(INDEX(#REF!,MATCH($D12,#REF!,0)),"Pièce")</f>
        <v>Pièce</v>
      </c>
      <c r="H12" s="14">
        <f>IFERROR(INDEX(#REF!,MATCH(bdd!D12,#REF!,0)),0)</f>
        <v>0</v>
      </c>
      <c r="I12" s="14">
        <f>IFERROR(INDEX(#REF!,MATCH(bdd!D12,#REF!,0)),0)</f>
        <v>0</v>
      </c>
      <c r="J12" s="14">
        <f>IFERROR(K12/INDEX(#REF!,MATCH(bdd!D12,#REF!,0)),0)</f>
        <v>0</v>
      </c>
      <c r="K12" s="14" t="e">
        <f>IF(E12="",0,INDEX(#REF!,MATCH(bdd!E12,#REF!,0))+IF(F12="",0,INDEX(#REF!,MATCH(bdd!F12,#REF!,0))))</f>
        <v>#REF!</v>
      </c>
      <c r="L12" s="14">
        <f>IFERROR(INDEX(#REF!,MATCH(bdd!D12,#REF!,0)),0)</f>
        <v>0</v>
      </c>
      <c r="M12" s="14">
        <f t="shared" si="0"/>
        <v>0</v>
      </c>
      <c r="N12" s="14">
        <f>IFERROR(INDEX(#REF!,MATCH(bdd!$D12,#REF!,0)),0)</f>
        <v>0</v>
      </c>
      <c r="O12" s="14">
        <f>IFERROR(INDEX(#REF!,MATCH(bdd!$D12,#REF!,0)),0)</f>
        <v>0</v>
      </c>
      <c r="P12" s="14">
        <f>IFERROR(INDEX(#REF!,MATCH(bdd!$D12,#REF!,0)),0)</f>
        <v>0</v>
      </c>
      <c r="Q12" s="32">
        <f t="shared" si="1"/>
        <v>0</v>
      </c>
      <c r="R12" s="29">
        <f t="shared" si="2"/>
        <v>0</v>
      </c>
      <c r="S12" s="14">
        <f t="shared" si="3"/>
        <v>1</v>
      </c>
    </row>
    <row r="13" spans="1:19" ht="15.75" x14ac:dyDescent="0.25">
      <c r="A13" s="7"/>
      <c r="B13" s="13">
        <v>300051001</v>
      </c>
      <c r="C13" s="21" t="s">
        <v>437</v>
      </c>
      <c r="D13" s="13" t="s">
        <v>266</v>
      </c>
      <c r="E13" s="15" t="s">
        <v>348</v>
      </c>
      <c r="F13" s="14"/>
      <c r="G13" s="14" t="str">
        <f>IFERROR(INDEX(#REF!,MATCH($D13,#REF!,0)),"Pièce")</f>
        <v>Pièce</v>
      </c>
      <c r="H13" s="14">
        <f>IFERROR(INDEX(#REF!,MATCH(bdd!D13,#REF!,0)),0)</f>
        <v>0</v>
      </c>
      <c r="I13" s="14">
        <f>IFERROR(INDEX(#REF!,MATCH(bdd!D13,#REF!,0)),0)</f>
        <v>0</v>
      </c>
      <c r="J13" s="14">
        <f>IFERROR(K13/INDEX(#REF!,MATCH(bdd!D13,#REF!,0)),0)</f>
        <v>0</v>
      </c>
      <c r="K13" s="14" t="e">
        <f>IF(E13="",0,INDEX(#REF!,MATCH(bdd!E13,#REF!,0))+IF(F13="",0,INDEX(#REF!,MATCH(bdd!F13,#REF!,0))))</f>
        <v>#REF!</v>
      </c>
      <c r="L13" s="14">
        <f>IFERROR(INDEX(#REF!,MATCH(bdd!D13,#REF!,0)),0)</f>
        <v>0</v>
      </c>
      <c r="M13" s="14">
        <f t="shared" si="0"/>
        <v>0</v>
      </c>
      <c r="N13" s="14">
        <f>IFERROR(INDEX(#REF!,MATCH(bdd!$D13,#REF!,0)),0)</f>
        <v>0</v>
      </c>
      <c r="O13" s="14">
        <f>IFERROR(INDEX(#REF!,MATCH(bdd!$D13,#REF!,0)),0)</f>
        <v>0</v>
      </c>
      <c r="P13" s="14">
        <f>IFERROR(INDEX(#REF!,MATCH(bdd!$D13,#REF!,0)),0)</f>
        <v>0</v>
      </c>
      <c r="Q13" s="32">
        <f t="shared" si="1"/>
        <v>0</v>
      </c>
      <c r="R13" s="29">
        <f t="shared" si="2"/>
        <v>0</v>
      </c>
      <c r="S13" s="14">
        <f t="shared" si="3"/>
        <v>1</v>
      </c>
    </row>
    <row r="14" spans="1:19" ht="15.75" x14ac:dyDescent="0.25">
      <c r="A14" s="7"/>
      <c r="B14" s="13">
        <v>300601001</v>
      </c>
      <c r="C14" s="21" t="s">
        <v>437</v>
      </c>
      <c r="D14" s="13" t="s">
        <v>2</v>
      </c>
      <c r="E14" s="13" t="s">
        <v>442</v>
      </c>
      <c r="F14" s="14"/>
      <c r="G14" s="14" t="str">
        <f>IFERROR(INDEX(#REF!,MATCH($D14,#REF!,0)),"Pièce")</f>
        <v>Pièce</v>
      </c>
      <c r="H14" s="14">
        <f>IFERROR(INDEX(#REF!,MATCH(bdd!D14,#REF!,0)),0)</f>
        <v>0</v>
      </c>
      <c r="I14" s="14">
        <f>IFERROR(INDEX(#REF!,MATCH(bdd!D14,#REF!,0)),0)</f>
        <v>0</v>
      </c>
      <c r="J14" s="14">
        <f>IFERROR(K14/INDEX(#REF!,MATCH(bdd!D14,#REF!,0)),0)</f>
        <v>0</v>
      </c>
      <c r="K14" s="14" t="e">
        <f>IF(E14="",0,INDEX(#REF!,MATCH(bdd!E14,#REF!,0))+IF(F14="",0,INDEX(#REF!,MATCH(bdd!F14,#REF!,0))))</f>
        <v>#REF!</v>
      </c>
      <c r="L14" s="14">
        <f>IFERROR(INDEX(#REF!,MATCH(bdd!D14,#REF!,0)),0)</f>
        <v>0</v>
      </c>
      <c r="M14" s="14">
        <f t="shared" ref="M14:M38" si="4">L14*O14</f>
        <v>0</v>
      </c>
      <c r="N14" s="14">
        <f>IFERROR(INDEX(#REF!,MATCH(bdd!$D14,#REF!,0)),0)</f>
        <v>0</v>
      </c>
      <c r="O14" s="14">
        <f>IFERROR(INDEX(#REF!,MATCH(bdd!$D14,#REF!,0)),0)</f>
        <v>0</v>
      </c>
      <c r="P14" s="14">
        <f>IFERROR(INDEX(#REF!,MATCH(bdd!$D14,#REF!,0)),0)</f>
        <v>0</v>
      </c>
      <c r="Q14" s="32">
        <f t="shared" ref="Q14:Q55" si="5">IFERROR((H14+J14-N14)-L14,"")</f>
        <v>0</v>
      </c>
      <c r="R14" s="29">
        <f t="shared" ref="R14:R38" si="6">IFERROR(Q14*O14,0)</f>
        <v>0</v>
      </c>
      <c r="S14" s="14">
        <f t="shared" si="3"/>
        <v>1</v>
      </c>
    </row>
    <row r="15" spans="1:19" ht="15.75" x14ac:dyDescent="0.25">
      <c r="A15" s="7"/>
      <c r="B15" s="13">
        <v>300602001</v>
      </c>
      <c r="C15" s="16" t="s">
        <v>437</v>
      </c>
      <c r="D15" s="13" t="s">
        <v>3</v>
      </c>
      <c r="E15" s="15" t="s">
        <v>327</v>
      </c>
      <c r="F15" s="14"/>
      <c r="G15" s="14" t="str">
        <f>IFERROR(INDEX(#REF!,MATCH($D15,#REF!,0)),"Pièce")</f>
        <v>Pièce</v>
      </c>
      <c r="H15" s="14">
        <f>IFERROR(INDEX(#REF!,MATCH(bdd!D15,#REF!,0)),0)</f>
        <v>0</v>
      </c>
      <c r="I15" s="14">
        <f>IFERROR(INDEX(#REF!,MATCH(bdd!D15,#REF!,0)),0)</f>
        <v>0</v>
      </c>
      <c r="J15" s="14">
        <f>IFERROR(K15/INDEX(#REF!,MATCH(bdd!D15,#REF!,0)),0)</f>
        <v>0</v>
      </c>
      <c r="K15" s="14" t="e">
        <f>IF(E15="",0,INDEX(#REF!,MATCH(bdd!E15,#REF!,0))+IF(F15="",0,INDEX(#REF!,MATCH(bdd!F15,#REF!,0))))</f>
        <v>#REF!</v>
      </c>
      <c r="L15" s="14">
        <f>IFERROR(INDEX(#REF!,MATCH(bdd!D15,#REF!,0)),0)</f>
        <v>0</v>
      </c>
      <c r="M15" s="14">
        <f t="shared" si="4"/>
        <v>0</v>
      </c>
      <c r="N15" s="14">
        <f>IFERROR(INDEX(#REF!,MATCH(bdd!$D15,#REF!,0)),0)</f>
        <v>0</v>
      </c>
      <c r="O15" s="14">
        <f>IFERROR(INDEX(#REF!,MATCH(bdd!$D15,#REF!,0)),0)</f>
        <v>0</v>
      </c>
      <c r="P15" s="14">
        <f>IFERROR(INDEX(#REF!,MATCH(bdd!$D15,#REF!,0)),0)</f>
        <v>0</v>
      </c>
      <c r="Q15" s="32">
        <f t="shared" si="5"/>
        <v>0</v>
      </c>
      <c r="R15" s="29">
        <f t="shared" si="6"/>
        <v>0</v>
      </c>
      <c r="S15" s="14">
        <f t="shared" si="3"/>
        <v>1</v>
      </c>
    </row>
    <row r="16" spans="1:19" ht="31.5" x14ac:dyDescent="0.25">
      <c r="A16" s="7"/>
      <c r="B16" s="13">
        <v>307354001</v>
      </c>
      <c r="C16" s="21" t="s">
        <v>437</v>
      </c>
      <c r="D16" s="13" t="s">
        <v>4</v>
      </c>
      <c r="E16" s="15" t="s">
        <v>328</v>
      </c>
      <c r="F16" s="14"/>
      <c r="G16" s="14" t="str">
        <f>IFERROR(INDEX(#REF!,MATCH($D16,#REF!,0)),"Pièce")</f>
        <v>Pièce</v>
      </c>
      <c r="H16" s="14">
        <f>IFERROR(INDEX(#REF!,MATCH(bdd!D16,#REF!,0)),0)</f>
        <v>0</v>
      </c>
      <c r="I16" s="14">
        <f>IFERROR(INDEX(#REF!,MATCH(bdd!D16,#REF!,0)),0)</f>
        <v>0</v>
      </c>
      <c r="J16" s="14">
        <f>IFERROR(K16/INDEX(#REF!,MATCH(bdd!D16,#REF!,0)),0)</f>
        <v>0</v>
      </c>
      <c r="K16" s="14" t="e">
        <f>IF(E16="",0,INDEX(#REF!,MATCH(bdd!E16,#REF!,0))+IF(F16="",0,INDEX(#REF!,MATCH(bdd!F16,#REF!,0))))</f>
        <v>#REF!</v>
      </c>
      <c r="L16" s="14">
        <f>IFERROR(INDEX(#REF!,MATCH(bdd!D16,#REF!,0)),0)</f>
        <v>0</v>
      </c>
      <c r="M16" s="14">
        <f t="shared" si="4"/>
        <v>0</v>
      </c>
      <c r="N16" s="14">
        <f>IFERROR(INDEX(#REF!,MATCH(bdd!$D16,#REF!,0)),0)</f>
        <v>0</v>
      </c>
      <c r="O16" s="14">
        <f>IFERROR(INDEX(#REF!,MATCH(bdd!$D16,#REF!,0)),0)</f>
        <v>0</v>
      </c>
      <c r="P16" s="14">
        <f>IFERROR(INDEX(#REF!,MATCH(bdd!$D16,#REF!,0)),0)</f>
        <v>0</v>
      </c>
      <c r="Q16" s="32">
        <f t="shared" si="5"/>
        <v>0</v>
      </c>
      <c r="R16" s="29">
        <f t="shared" si="6"/>
        <v>0</v>
      </c>
      <c r="S16" s="14">
        <f t="shared" si="3"/>
        <v>1</v>
      </c>
    </row>
    <row r="17" spans="1:19" ht="15.75" x14ac:dyDescent="0.25">
      <c r="A17" s="7"/>
      <c r="B17" s="13">
        <v>300669001</v>
      </c>
      <c r="C17" s="21" t="s">
        <v>437</v>
      </c>
      <c r="D17" s="13" t="s">
        <v>5</v>
      </c>
      <c r="E17" s="15" t="s">
        <v>329</v>
      </c>
      <c r="F17" s="14"/>
      <c r="G17" s="14" t="str">
        <f>IFERROR(INDEX(#REF!,MATCH($D17,#REF!,0)),"Pièce")</f>
        <v>Pièce</v>
      </c>
      <c r="H17" s="14">
        <f>IFERROR(INDEX(#REF!,MATCH(bdd!D17,#REF!,0)),0)</f>
        <v>0</v>
      </c>
      <c r="I17" s="14">
        <f>IFERROR(INDEX(#REF!,MATCH(bdd!D17,#REF!,0)),0)</f>
        <v>0</v>
      </c>
      <c r="J17" s="14">
        <f>IFERROR(K17/INDEX(#REF!,MATCH(bdd!D17,#REF!,0)),0)</f>
        <v>0</v>
      </c>
      <c r="K17" s="14" t="e">
        <f>IF(E17="",0,INDEX(#REF!,MATCH(bdd!E17,#REF!,0))+IF(F17="",0,INDEX(#REF!,MATCH(bdd!F17,#REF!,0))))</f>
        <v>#REF!</v>
      </c>
      <c r="L17" s="14">
        <f>IFERROR(INDEX(#REF!,MATCH(bdd!D17,#REF!,0)),0)</f>
        <v>0</v>
      </c>
      <c r="M17" s="14">
        <f t="shared" si="4"/>
        <v>0</v>
      </c>
      <c r="N17" s="14">
        <f>IFERROR(INDEX(#REF!,MATCH(bdd!$D17,#REF!,0)),0)</f>
        <v>0</v>
      </c>
      <c r="O17" s="14">
        <f>IFERROR(INDEX(#REF!,MATCH(bdd!$D17,#REF!,0)),0)</f>
        <v>0</v>
      </c>
      <c r="P17" s="14">
        <f>IFERROR(INDEX(#REF!,MATCH(bdd!$D17,#REF!,0)),0)</f>
        <v>0</v>
      </c>
      <c r="Q17" s="32">
        <f t="shared" si="5"/>
        <v>0</v>
      </c>
      <c r="R17" s="29">
        <f t="shared" si="6"/>
        <v>0</v>
      </c>
      <c r="S17" s="14">
        <f t="shared" si="3"/>
        <v>1</v>
      </c>
    </row>
    <row r="18" spans="1:19" ht="15.75" x14ac:dyDescent="0.25">
      <c r="A18" s="7"/>
      <c r="B18" s="13">
        <v>300604001</v>
      </c>
      <c r="C18" s="21" t="s">
        <v>437</v>
      </c>
      <c r="D18" s="13" t="s">
        <v>6</v>
      </c>
      <c r="E18" s="15" t="s">
        <v>330</v>
      </c>
      <c r="F18" s="14"/>
      <c r="G18" s="14" t="str">
        <f>IFERROR(INDEX(#REF!,MATCH($D18,#REF!,0)),"Pièce")</f>
        <v>Pièce</v>
      </c>
      <c r="H18" s="14">
        <f>IFERROR(INDEX(#REF!,MATCH(bdd!D18,#REF!,0)),0)</f>
        <v>0</v>
      </c>
      <c r="I18" s="14">
        <f>IFERROR(INDEX(#REF!,MATCH(bdd!D18,#REF!,0)),0)</f>
        <v>0</v>
      </c>
      <c r="J18" s="14">
        <f>IFERROR(K18/INDEX(#REF!,MATCH(bdd!D18,#REF!,0)),0)</f>
        <v>0</v>
      </c>
      <c r="K18" s="14" t="e">
        <f>IF(E18="",0,INDEX(#REF!,MATCH(bdd!E18,#REF!,0))+IF(F18="",0,INDEX(#REF!,MATCH(bdd!F18,#REF!,0))))</f>
        <v>#REF!</v>
      </c>
      <c r="L18" s="14">
        <f>IFERROR(INDEX(#REF!,MATCH(bdd!D18,#REF!,0)),0)</f>
        <v>0</v>
      </c>
      <c r="M18" s="14">
        <f t="shared" si="4"/>
        <v>0</v>
      </c>
      <c r="N18" s="14">
        <f>IFERROR(INDEX(#REF!,MATCH(bdd!$D18,#REF!,0)),0)</f>
        <v>0</v>
      </c>
      <c r="O18" s="14">
        <f>IFERROR(INDEX(#REF!,MATCH(bdd!$D18,#REF!,0)),0)</f>
        <v>0</v>
      </c>
      <c r="P18" s="14">
        <f>IFERROR(INDEX(#REF!,MATCH(bdd!$D18,#REF!,0)),0)</f>
        <v>0</v>
      </c>
      <c r="Q18" s="32">
        <f t="shared" si="5"/>
        <v>0</v>
      </c>
      <c r="R18" s="29">
        <f t="shared" si="6"/>
        <v>0</v>
      </c>
      <c r="S18" s="14">
        <f t="shared" si="3"/>
        <v>1</v>
      </c>
    </row>
    <row r="19" spans="1:19" ht="15.75" x14ac:dyDescent="0.25">
      <c r="A19" s="7"/>
      <c r="B19" s="13">
        <v>300608001</v>
      </c>
      <c r="C19" s="21" t="s">
        <v>437</v>
      </c>
      <c r="D19" s="13" t="s">
        <v>7</v>
      </c>
      <c r="E19" s="15" t="s">
        <v>331</v>
      </c>
      <c r="F19" s="14"/>
      <c r="G19" s="14" t="str">
        <f>IFERROR(INDEX(#REF!,MATCH($D19,#REF!,0)),"Pièce")</f>
        <v>Pièce</v>
      </c>
      <c r="H19" s="14">
        <f>IFERROR(INDEX(#REF!,MATCH(bdd!D19,#REF!,0)),0)</f>
        <v>0</v>
      </c>
      <c r="I19" s="14">
        <f>IFERROR(INDEX(#REF!,MATCH(bdd!D19,#REF!,0)),0)</f>
        <v>0</v>
      </c>
      <c r="J19" s="14">
        <f>IFERROR(K19/INDEX(#REF!,MATCH(bdd!D19,#REF!,0)),0)</f>
        <v>0</v>
      </c>
      <c r="K19" s="14" t="e">
        <f>IF(E19="",0,INDEX(#REF!,MATCH(bdd!E19,#REF!,0))+IF(F19="",0,INDEX(#REF!,MATCH(bdd!F19,#REF!,0))))</f>
        <v>#REF!</v>
      </c>
      <c r="L19" s="14">
        <f>IFERROR(INDEX(#REF!,MATCH(bdd!D19,#REF!,0)),0)</f>
        <v>0</v>
      </c>
      <c r="M19" s="14">
        <f t="shared" si="4"/>
        <v>0</v>
      </c>
      <c r="N19" s="14">
        <f>IFERROR(INDEX(#REF!,MATCH(bdd!$D19,#REF!,0)),0)</f>
        <v>0</v>
      </c>
      <c r="O19" s="14">
        <f>IFERROR(INDEX(#REF!,MATCH(bdd!$D19,#REF!,0)),0)</f>
        <v>0</v>
      </c>
      <c r="P19" s="14">
        <f>IFERROR(INDEX(#REF!,MATCH(bdd!$D19,#REF!,0)),0)</f>
        <v>0</v>
      </c>
      <c r="Q19" s="32">
        <f t="shared" si="5"/>
        <v>0</v>
      </c>
      <c r="R19" s="29">
        <f t="shared" si="6"/>
        <v>0</v>
      </c>
      <c r="S19" s="14">
        <f t="shared" si="3"/>
        <v>1</v>
      </c>
    </row>
    <row r="20" spans="1:19" ht="15.75" x14ac:dyDescent="0.25">
      <c r="A20" s="7"/>
      <c r="B20" s="13">
        <v>302257001</v>
      </c>
      <c r="C20" s="21" t="s">
        <v>437</v>
      </c>
      <c r="D20" s="13" t="s">
        <v>8</v>
      </c>
      <c r="E20" s="13"/>
      <c r="F20" s="14"/>
      <c r="G20" s="14" t="str">
        <f>IFERROR(INDEX(#REF!,MATCH($D20,#REF!,0)),"Pièce")</f>
        <v>Pièce</v>
      </c>
      <c r="H20" s="14">
        <f>IFERROR(INDEX(#REF!,MATCH(bdd!D20,#REF!,0)),0)</f>
        <v>0</v>
      </c>
      <c r="I20" s="14">
        <f>IFERROR(INDEX(#REF!,MATCH(bdd!D20,#REF!,0)),0)</f>
        <v>0</v>
      </c>
      <c r="J20" s="14">
        <f>IFERROR(K20/INDEX(#REF!,MATCH(bdd!D20,#REF!,0)),0)</f>
        <v>0</v>
      </c>
      <c r="K20" s="14">
        <f>IF(E20="",0,INDEX(#REF!,MATCH(bdd!E20,#REF!,0))+IF(F20="",0,INDEX(#REF!,MATCH(bdd!F20,#REF!,0))))</f>
        <v>0</v>
      </c>
      <c r="L20" s="14">
        <f>IFERROR(INDEX(#REF!,MATCH(bdd!D20,#REF!,0)),0)</f>
        <v>0</v>
      </c>
      <c r="M20" s="14">
        <f t="shared" si="4"/>
        <v>0</v>
      </c>
      <c r="N20" s="14">
        <f>IFERROR(INDEX(#REF!,MATCH(bdd!$D20,#REF!,0)),0)</f>
        <v>0</v>
      </c>
      <c r="O20" s="14">
        <f>IFERROR(INDEX(#REF!,MATCH(bdd!$D20,#REF!,0)),0)</f>
        <v>0</v>
      </c>
      <c r="P20" s="14">
        <f>IFERROR(INDEX(#REF!,MATCH(bdd!$D20,#REF!,0)),0)</f>
        <v>0</v>
      </c>
      <c r="Q20" s="32">
        <f t="shared" si="5"/>
        <v>0</v>
      </c>
      <c r="R20" s="29">
        <f t="shared" si="6"/>
        <v>0</v>
      </c>
      <c r="S20" s="14">
        <f t="shared" si="3"/>
        <v>1</v>
      </c>
    </row>
    <row r="21" spans="1:19" ht="15.75" x14ac:dyDescent="0.25">
      <c r="A21" s="7"/>
      <c r="B21" s="13">
        <v>300610001</v>
      </c>
      <c r="C21" s="21" t="s">
        <v>437</v>
      </c>
      <c r="D21" s="13" t="s">
        <v>9</v>
      </c>
      <c r="E21" s="15" t="s">
        <v>332</v>
      </c>
      <c r="F21" s="14"/>
      <c r="G21" s="14" t="str">
        <f>IFERROR(INDEX(#REF!,MATCH($D21,#REF!,0)),"Pièce")</f>
        <v>Pièce</v>
      </c>
      <c r="H21" s="14">
        <f>IFERROR(INDEX(#REF!,MATCH(bdd!D21,#REF!,0)),0)</f>
        <v>0</v>
      </c>
      <c r="I21" s="14">
        <f>IFERROR(INDEX(#REF!,MATCH(bdd!D21,#REF!,0)),0)</f>
        <v>0</v>
      </c>
      <c r="J21" s="14">
        <f>IFERROR(K21/INDEX(#REF!,MATCH(bdd!D21,#REF!,0)),0)</f>
        <v>0</v>
      </c>
      <c r="K21" s="14" t="e">
        <f>IF(E21="",0,INDEX(#REF!,MATCH(bdd!E21,#REF!,0))+IF(F21="",0,INDEX(#REF!,MATCH(bdd!F21,#REF!,0))))</f>
        <v>#REF!</v>
      </c>
      <c r="L21" s="14">
        <f>IFERROR(INDEX(#REF!,MATCH(bdd!D21,#REF!,0)),0)</f>
        <v>0</v>
      </c>
      <c r="M21" s="14">
        <f t="shared" si="4"/>
        <v>0</v>
      </c>
      <c r="N21" s="14">
        <f>IFERROR(INDEX(#REF!,MATCH(bdd!$D21,#REF!,0)),0)</f>
        <v>0</v>
      </c>
      <c r="O21" s="14">
        <f>IFERROR(INDEX(#REF!,MATCH(bdd!$D21,#REF!,0)),0)</f>
        <v>0</v>
      </c>
      <c r="P21" s="14">
        <f>IFERROR(INDEX(#REF!,MATCH(bdd!$D21,#REF!,0)),0)</f>
        <v>0</v>
      </c>
      <c r="Q21" s="32">
        <f t="shared" si="5"/>
        <v>0</v>
      </c>
      <c r="R21" s="29">
        <f t="shared" si="6"/>
        <v>0</v>
      </c>
      <c r="S21" s="14">
        <f t="shared" si="3"/>
        <v>1</v>
      </c>
    </row>
    <row r="22" spans="1:19" ht="15.75" x14ac:dyDescent="0.25">
      <c r="A22" s="7"/>
      <c r="B22" s="13">
        <v>300611001</v>
      </c>
      <c r="C22" s="21" t="s">
        <v>437</v>
      </c>
      <c r="D22" s="13" t="s">
        <v>10</v>
      </c>
      <c r="E22" s="13" t="s">
        <v>501</v>
      </c>
      <c r="F22" s="14"/>
      <c r="G22" s="14" t="str">
        <f>IFERROR(INDEX(#REF!,MATCH($D22,#REF!,0)),"Pièce")</f>
        <v>Pièce</v>
      </c>
      <c r="H22" s="14">
        <f>IFERROR(INDEX(#REF!,MATCH(bdd!D22,#REF!,0)),0)</f>
        <v>0</v>
      </c>
      <c r="I22" s="14">
        <f>IFERROR(INDEX(#REF!,MATCH(bdd!D22,#REF!,0)),0)</f>
        <v>0</v>
      </c>
      <c r="J22" s="14">
        <f>IFERROR(K22/INDEX(#REF!,MATCH(bdd!D22,#REF!,0)),0)</f>
        <v>0</v>
      </c>
      <c r="K22" s="14" t="e">
        <f>IF(E22="",0,INDEX(#REF!,MATCH(bdd!E22,#REF!,0))+IF(F22="",0,INDEX(#REF!,MATCH(bdd!F22,#REF!,0))))</f>
        <v>#REF!</v>
      </c>
      <c r="L22" s="14">
        <f>IFERROR(INDEX(#REF!,MATCH(bdd!D22,#REF!,0)),0)</f>
        <v>0</v>
      </c>
      <c r="M22" s="14">
        <f t="shared" si="4"/>
        <v>0</v>
      </c>
      <c r="N22" s="14">
        <f>IFERROR(INDEX(#REF!,MATCH(bdd!$D22,#REF!,0)),0)</f>
        <v>0</v>
      </c>
      <c r="O22" s="14">
        <f>IFERROR(INDEX(#REF!,MATCH(bdd!$D22,#REF!,0)),0)</f>
        <v>0</v>
      </c>
      <c r="P22" s="14">
        <f>IFERROR(INDEX(#REF!,MATCH(bdd!$D22,#REF!,0)),0)</f>
        <v>0</v>
      </c>
      <c r="Q22" s="32">
        <f t="shared" si="5"/>
        <v>0</v>
      </c>
      <c r="R22" s="29">
        <f t="shared" si="6"/>
        <v>0</v>
      </c>
      <c r="S22" s="14">
        <f t="shared" si="3"/>
        <v>1</v>
      </c>
    </row>
    <row r="23" spans="1:19" ht="15.75" x14ac:dyDescent="0.25">
      <c r="A23" s="7"/>
      <c r="B23" s="13">
        <v>300670001</v>
      </c>
      <c r="C23" s="21" t="s">
        <v>437</v>
      </c>
      <c r="D23" s="13" t="s">
        <v>11</v>
      </c>
      <c r="E23" s="13"/>
      <c r="F23" s="14"/>
      <c r="G23" s="14" t="str">
        <f>IFERROR(INDEX(#REF!,MATCH($D23,#REF!,0)),"Pièce")</f>
        <v>Pièce</v>
      </c>
      <c r="H23" s="14">
        <f>IFERROR(INDEX(#REF!,MATCH(bdd!D23,#REF!,0)),0)</f>
        <v>0</v>
      </c>
      <c r="I23" s="14">
        <f>IFERROR(INDEX(#REF!,MATCH(bdd!D23,#REF!,0)),0)</f>
        <v>0</v>
      </c>
      <c r="J23" s="14">
        <f>IFERROR(K23/INDEX(#REF!,MATCH(bdd!D23,#REF!,0)),0)</f>
        <v>0</v>
      </c>
      <c r="K23" s="14">
        <f>IF(E23="",0,INDEX(#REF!,MATCH(bdd!E23,#REF!,0))+IF(F23="",0,INDEX(#REF!,MATCH(bdd!F23,#REF!,0))))</f>
        <v>0</v>
      </c>
      <c r="L23" s="14">
        <f>IFERROR(INDEX(#REF!,MATCH(bdd!D23,#REF!,0)),0)</f>
        <v>0</v>
      </c>
      <c r="M23" s="14">
        <f t="shared" si="4"/>
        <v>0</v>
      </c>
      <c r="N23" s="14">
        <f>IFERROR(INDEX(#REF!,MATCH(bdd!$D23,#REF!,0)),0)</f>
        <v>0</v>
      </c>
      <c r="O23" s="14">
        <f>IFERROR(INDEX(#REF!,MATCH(bdd!$D23,#REF!,0)),0)</f>
        <v>0</v>
      </c>
      <c r="P23" s="14">
        <f>IFERROR(INDEX(#REF!,MATCH(bdd!$D23,#REF!,0)),0)</f>
        <v>0</v>
      </c>
      <c r="Q23" s="32">
        <f t="shared" si="5"/>
        <v>0</v>
      </c>
      <c r="R23" s="29">
        <f t="shared" si="6"/>
        <v>0</v>
      </c>
      <c r="S23" s="14">
        <f t="shared" si="3"/>
        <v>1</v>
      </c>
    </row>
    <row r="24" spans="1:19" ht="15.75" x14ac:dyDescent="0.25">
      <c r="A24" s="7"/>
      <c r="B24" s="13">
        <v>300671001</v>
      </c>
      <c r="C24" s="21" t="s">
        <v>437</v>
      </c>
      <c r="D24" s="13" t="s">
        <v>12</v>
      </c>
      <c r="E24" s="15" t="s">
        <v>333</v>
      </c>
      <c r="F24" s="15"/>
      <c r="G24" s="14" t="str">
        <f>IFERROR(INDEX(#REF!,MATCH($D24,#REF!,0)),"Pièce")</f>
        <v>Pièce</v>
      </c>
      <c r="H24" s="14">
        <f>IFERROR(INDEX(#REF!,MATCH(bdd!D24,#REF!,0)),0)</f>
        <v>0</v>
      </c>
      <c r="I24" s="14">
        <f>IFERROR(INDEX(#REF!,MATCH(bdd!D24,#REF!,0)),0)</f>
        <v>0</v>
      </c>
      <c r="J24" s="14">
        <f>IFERROR(K24/INDEX(#REF!,MATCH(bdd!D24,#REF!,0)),0)</f>
        <v>0</v>
      </c>
      <c r="K24" s="14" t="e">
        <f>IF(E24="",0,INDEX(#REF!,MATCH(bdd!E24,#REF!,0))+IF(F24="",0,INDEX(#REF!,MATCH(bdd!F24,#REF!,0))))</f>
        <v>#REF!</v>
      </c>
      <c r="L24" s="14">
        <f>IFERROR(INDEX(#REF!,MATCH(bdd!D24,#REF!,0)),0)</f>
        <v>0</v>
      </c>
      <c r="M24" s="14">
        <f t="shared" si="4"/>
        <v>0</v>
      </c>
      <c r="N24" s="14">
        <f>IFERROR(INDEX(#REF!,MATCH(bdd!$D24,#REF!,0)),0)</f>
        <v>0</v>
      </c>
      <c r="O24" s="14">
        <f>IFERROR(INDEX(#REF!,MATCH(bdd!$D24,#REF!,0)),0)</f>
        <v>0</v>
      </c>
      <c r="P24" s="14">
        <f>IFERROR(INDEX(#REF!,MATCH(bdd!$D24,#REF!,0)),0)</f>
        <v>0</v>
      </c>
      <c r="Q24" s="32">
        <f t="shared" si="5"/>
        <v>0</v>
      </c>
      <c r="R24" s="29">
        <f t="shared" si="6"/>
        <v>0</v>
      </c>
      <c r="S24" s="14">
        <f t="shared" si="3"/>
        <v>1</v>
      </c>
    </row>
    <row r="25" spans="1:19" ht="15.75" x14ac:dyDescent="0.25">
      <c r="A25" s="7"/>
      <c r="B25" s="13">
        <v>300612001</v>
      </c>
      <c r="C25" s="21" t="s">
        <v>437</v>
      </c>
      <c r="D25" s="13" t="s">
        <v>13</v>
      </c>
      <c r="E25" s="15" t="s">
        <v>334</v>
      </c>
      <c r="F25" s="14"/>
      <c r="G25" s="14" t="str">
        <f>IFERROR(INDEX(#REF!,MATCH($D25,#REF!,0)),"Pièce")</f>
        <v>Pièce</v>
      </c>
      <c r="H25" s="14">
        <f>IFERROR(INDEX(#REF!,MATCH(bdd!D25,#REF!,0)),0)</f>
        <v>0</v>
      </c>
      <c r="I25" s="14">
        <f>IFERROR(INDEX(#REF!,MATCH(bdd!D25,#REF!,0)),0)</f>
        <v>0</v>
      </c>
      <c r="J25" s="14">
        <f>IFERROR(K25/INDEX(#REF!,MATCH(bdd!D25,#REF!,0)),0)</f>
        <v>0</v>
      </c>
      <c r="K25" s="14" t="e">
        <f>IF(E25="",0,INDEX(#REF!,MATCH(bdd!E25,#REF!,0))+IF(F25="",0,INDEX(#REF!,MATCH(bdd!F25,#REF!,0))))</f>
        <v>#REF!</v>
      </c>
      <c r="L25" s="14">
        <f>IFERROR(INDEX(#REF!,MATCH(bdd!D25,#REF!,0)),0)</f>
        <v>0</v>
      </c>
      <c r="M25" s="14">
        <f t="shared" si="4"/>
        <v>0</v>
      </c>
      <c r="N25" s="14">
        <f>IFERROR(INDEX(#REF!,MATCH(bdd!$D25,#REF!,0)),0)</f>
        <v>0</v>
      </c>
      <c r="O25" s="14">
        <f>IFERROR(INDEX(#REF!,MATCH(bdd!$D25,#REF!,0)),0)</f>
        <v>0</v>
      </c>
      <c r="P25" s="14">
        <f>IFERROR(INDEX(#REF!,MATCH(bdd!$D25,#REF!,0)),0)</f>
        <v>0</v>
      </c>
      <c r="Q25" s="32">
        <f t="shared" si="5"/>
        <v>0</v>
      </c>
      <c r="R25" s="29">
        <f t="shared" si="6"/>
        <v>0</v>
      </c>
      <c r="S25" s="14">
        <f t="shared" si="3"/>
        <v>1</v>
      </c>
    </row>
    <row r="26" spans="1:19" ht="15.75" x14ac:dyDescent="0.25">
      <c r="A26" s="7"/>
      <c r="B26" s="13">
        <v>306397001</v>
      </c>
      <c r="C26" s="21" t="s">
        <v>437</v>
      </c>
      <c r="D26" s="13" t="s">
        <v>14</v>
      </c>
      <c r="E26" s="13"/>
      <c r="F26" s="14"/>
      <c r="G26" s="14" t="str">
        <f>IFERROR(INDEX(#REF!,MATCH($D26,#REF!,0)),"Pièce")</f>
        <v>Pièce</v>
      </c>
      <c r="H26" s="14">
        <f>IFERROR(INDEX(#REF!,MATCH(bdd!D26,#REF!,0)),0)</f>
        <v>0</v>
      </c>
      <c r="I26" s="14">
        <f>IFERROR(INDEX(#REF!,MATCH(bdd!D26,#REF!,0)),0)</f>
        <v>0</v>
      </c>
      <c r="J26" s="14">
        <f>IFERROR(K26/INDEX(#REF!,MATCH(bdd!D26,#REF!,0)),0)</f>
        <v>0</v>
      </c>
      <c r="K26" s="14">
        <f>IF(E26="",0,INDEX(#REF!,MATCH(bdd!E26,#REF!,0))+IF(F26="",0,INDEX(#REF!,MATCH(bdd!F26,#REF!,0))))</f>
        <v>0</v>
      </c>
      <c r="L26" s="14">
        <f>IFERROR(INDEX(#REF!,MATCH(bdd!D26,#REF!,0)),0)</f>
        <v>0</v>
      </c>
      <c r="M26" s="14">
        <f t="shared" si="4"/>
        <v>0</v>
      </c>
      <c r="N26" s="14">
        <f>IFERROR(INDEX(#REF!,MATCH(bdd!$D26,#REF!,0)),0)</f>
        <v>0</v>
      </c>
      <c r="O26" s="14">
        <f>IFERROR(INDEX(#REF!,MATCH(bdd!$D26,#REF!,0)),0)</f>
        <v>0</v>
      </c>
      <c r="P26" s="14">
        <f>IFERROR(INDEX(#REF!,MATCH(bdd!$D26,#REF!,0)),0)</f>
        <v>0</v>
      </c>
      <c r="Q26" s="32">
        <f t="shared" si="5"/>
        <v>0</v>
      </c>
      <c r="R26" s="29">
        <f t="shared" si="6"/>
        <v>0</v>
      </c>
      <c r="S26" s="14">
        <f t="shared" si="3"/>
        <v>1</v>
      </c>
    </row>
    <row r="27" spans="1:19" ht="15.75" x14ac:dyDescent="0.25">
      <c r="A27" s="7"/>
      <c r="B27" s="13">
        <v>304705001</v>
      </c>
      <c r="C27" s="16">
        <v>1</v>
      </c>
      <c r="D27" s="13" t="s">
        <v>310</v>
      </c>
      <c r="E27" s="13"/>
      <c r="F27" s="14"/>
      <c r="G27" s="14" t="str">
        <f>IFERROR(INDEX(#REF!,MATCH($D27,#REF!,0)),"Pièce")</f>
        <v>Pièce</v>
      </c>
      <c r="H27" s="14">
        <f>IFERROR(INDEX(#REF!,MATCH(bdd!D27,#REF!,0)),0)</f>
        <v>0</v>
      </c>
      <c r="I27" s="14">
        <f>IFERROR(INDEX(#REF!,MATCH(bdd!D27,#REF!,0)),0)</f>
        <v>0</v>
      </c>
      <c r="J27" s="14">
        <f>IFERROR(K27/INDEX(#REF!,MATCH(bdd!D27,#REF!,0)),0)</f>
        <v>0</v>
      </c>
      <c r="K27" s="14">
        <f>IF(E27="",0,INDEX(#REF!,MATCH(bdd!E27,#REF!,0))+IF(F27="",0,INDEX(#REF!,MATCH(bdd!F27,#REF!,0))))</f>
        <v>0</v>
      </c>
      <c r="L27" s="14">
        <f>IFERROR(INDEX(#REF!,MATCH(bdd!D27,#REF!,0)),0)</f>
        <v>0</v>
      </c>
      <c r="M27" s="14">
        <f t="shared" si="4"/>
        <v>0</v>
      </c>
      <c r="N27" s="14">
        <f>IFERROR(INDEX(#REF!,MATCH(bdd!$D27,#REF!,0)),0)</f>
        <v>0</v>
      </c>
      <c r="O27" s="14">
        <f>IFERROR(INDEX(#REF!,MATCH(bdd!$D27,#REF!,0)),0)</f>
        <v>0</v>
      </c>
      <c r="P27" s="14">
        <f>IFERROR(INDEX(#REF!,MATCH(bdd!$D27,#REF!,0)),0)</f>
        <v>0</v>
      </c>
      <c r="Q27" s="32">
        <f t="shared" si="5"/>
        <v>0</v>
      </c>
      <c r="R27" s="29">
        <f t="shared" si="6"/>
        <v>0</v>
      </c>
      <c r="S27" s="14">
        <f t="shared" si="3"/>
        <v>1</v>
      </c>
    </row>
    <row r="28" spans="1:19" ht="15.75" x14ac:dyDescent="0.25">
      <c r="A28" s="7"/>
      <c r="B28" s="13">
        <v>300062001</v>
      </c>
      <c r="C28" s="16">
        <v>1</v>
      </c>
      <c r="D28" s="13" t="s">
        <v>15</v>
      </c>
      <c r="E28" s="13"/>
      <c r="F28" s="14"/>
      <c r="G28" s="14" t="str">
        <f>IFERROR(INDEX(#REF!,MATCH($D28,#REF!,0)),"Pièce")</f>
        <v>Pièce</v>
      </c>
      <c r="H28" s="14">
        <f>IFERROR(INDEX(#REF!,MATCH(bdd!D28,#REF!,0)),0)</f>
        <v>0</v>
      </c>
      <c r="I28" s="14">
        <f>IFERROR(INDEX(#REF!,MATCH(bdd!D28,#REF!,0)),0)</f>
        <v>0</v>
      </c>
      <c r="J28" s="14">
        <f>IFERROR(K28/INDEX(#REF!,MATCH(bdd!D28,#REF!,0)),0)</f>
        <v>0</v>
      </c>
      <c r="K28" s="14">
        <f>IF(E28="",0,INDEX(#REF!,MATCH(bdd!E28,#REF!,0))+IF(F28="",0,INDEX(#REF!,MATCH(bdd!F28,#REF!,0))))</f>
        <v>0</v>
      </c>
      <c r="L28" s="14">
        <f>IFERROR(INDEX(#REF!,MATCH(bdd!D28,#REF!,0)),0)</f>
        <v>0</v>
      </c>
      <c r="M28" s="14">
        <f t="shared" si="4"/>
        <v>0</v>
      </c>
      <c r="N28" s="14">
        <f>IFERROR(INDEX(#REF!,MATCH(bdd!$D28,#REF!,0)),0)</f>
        <v>0</v>
      </c>
      <c r="O28" s="14">
        <f>IFERROR(INDEX(#REF!,MATCH(bdd!$D28,#REF!,0)),0)</f>
        <v>0</v>
      </c>
      <c r="P28" s="14">
        <f>IFERROR(INDEX(#REF!,MATCH(bdd!$D28,#REF!,0)),0)</f>
        <v>0</v>
      </c>
      <c r="Q28" s="32">
        <f t="shared" si="5"/>
        <v>0</v>
      </c>
      <c r="R28" s="29">
        <f t="shared" si="6"/>
        <v>0</v>
      </c>
      <c r="S28" s="14">
        <f t="shared" si="3"/>
        <v>1</v>
      </c>
    </row>
    <row r="29" spans="1:19" ht="15.75" x14ac:dyDescent="0.25">
      <c r="A29" s="7"/>
      <c r="B29" s="13">
        <v>304568001</v>
      </c>
      <c r="C29" s="21">
        <v>1</v>
      </c>
      <c r="D29" s="13" t="s">
        <v>17</v>
      </c>
      <c r="E29" s="13"/>
      <c r="F29" s="14"/>
      <c r="G29" s="14" t="str">
        <f>IFERROR(INDEX(#REF!,MATCH($D29,#REF!,0)),"Pièce")</f>
        <v>Pièce</v>
      </c>
      <c r="H29" s="14">
        <f>IFERROR(INDEX(#REF!,MATCH(bdd!D29,#REF!,0)),0)</f>
        <v>0</v>
      </c>
      <c r="I29" s="14">
        <f>IFERROR(INDEX(#REF!,MATCH(bdd!D29,#REF!,0)),0)</f>
        <v>0</v>
      </c>
      <c r="J29" s="14">
        <f>IFERROR(K29/INDEX(#REF!,MATCH(bdd!D29,#REF!,0)),0)</f>
        <v>0</v>
      </c>
      <c r="K29" s="14">
        <f>IF(E29="",0,INDEX(#REF!,MATCH(bdd!E29,#REF!,0))+IF(F29="",0,INDEX(#REF!,MATCH(bdd!F29,#REF!,0))))</f>
        <v>0</v>
      </c>
      <c r="L29" s="14">
        <f>IFERROR(INDEX(#REF!,MATCH(bdd!D29,#REF!,0)),0)</f>
        <v>0</v>
      </c>
      <c r="M29" s="14">
        <f t="shared" si="4"/>
        <v>0</v>
      </c>
      <c r="N29" s="14">
        <f>IFERROR(INDEX(#REF!,MATCH(bdd!$D29,#REF!,0)),0)</f>
        <v>0</v>
      </c>
      <c r="O29" s="14">
        <f>IFERROR(INDEX(#REF!,MATCH(bdd!$D29,#REF!,0)),0)</f>
        <v>0</v>
      </c>
      <c r="P29" s="14">
        <f>IFERROR(INDEX(#REF!,MATCH(bdd!$D29,#REF!,0)),0)</f>
        <v>0</v>
      </c>
      <c r="Q29" s="32">
        <f t="shared" si="5"/>
        <v>0</v>
      </c>
      <c r="R29" s="29">
        <f t="shared" si="6"/>
        <v>0</v>
      </c>
      <c r="S29" s="14">
        <f t="shared" si="3"/>
        <v>1</v>
      </c>
    </row>
    <row r="30" spans="1:19" ht="15.75" x14ac:dyDescent="0.25">
      <c r="A30" s="7"/>
      <c r="B30" s="13">
        <v>301016001</v>
      </c>
      <c r="C30" s="21" t="s">
        <v>437</v>
      </c>
      <c r="D30" s="13" t="s">
        <v>321</v>
      </c>
      <c r="E30" s="15" t="s">
        <v>405</v>
      </c>
      <c r="F30" s="14"/>
      <c r="G30" s="14" t="str">
        <f>IFERROR(INDEX(#REF!,MATCH($D30,#REF!,0)),"Pièce")</f>
        <v>Pièce</v>
      </c>
      <c r="H30" s="14">
        <f>IFERROR(INDEX(#REF!,MATCH(bdd!D30,#REF!,0)),0)</f>
        <v>0</v>
      </c>
      <c r="I30" s="14">
        <f>IFERROR(INDEX(#REF!,MATCH(bdd!D30,#REF!,0)),0)</f>
        <v>0</v>
      </c>
      <c r="J30" s="14">
        <f>IFERROR(K30/INDEX(#REF!,MATCH(bdd!D30,#REF!,0)),0)</f>
        <v>0</v>
      </c>
      <c r="K30" s="14" t="e">
        <f>IF(E30="",0,INDEX(#REF!,MATCH(bdd!E30,#REF!,0))+IF(F30="",0,INDEX(#REF!,MATCH(bdd!F30,#REF!,0))))</f>
        <v>#REF!</v>
      </c>
      <c r="L30" s="14">
        <f>IFERROR(INDEX(#REF!,MATCH(bdd!D30,#REF!,0)),0)</f>
        <v>0</v>
      </c>
      <c r="M30" s="14">
        <f t="shared" si="4"/>
        <v>0</v>
      </c>
      <c r="N30" s="14">
        <f>IFERROR(INDEX(#REF!,MATCH(bdd!$D30,#REF!,0)),0)</f>
        <v>0</v>
      </c>
      <c r="O30" s="14">
        <f>IFERROR(INDEX(#REF!,MATCH(bdd!$D30,#REF!,0)),0)</f>
        <v>0</v>
      </c>
      <c r="P30" s="14">
        <f>IFERROR(INDEX(#REF!,MATCH(bdd!$D30,#REF!,0)),0)</f>
        <v>0</v>
      </c>
      <c r="Q30" s="32">
        <f t="shared" si="5"/>
        <v>0</v>
      </c>
      <c r="R30" s="29">
        <f t="shared" si="6"/>
        <v>0</v>
      </c>
      <c r="S30" s="14">
        <f t="shared" si="3"/>
        <v>1</v>
      </c>
    </row>
    <row r="31" spans="1:19" ht="15.75" x14ac:dyDescent="0.25">
      <c r="A31" s="7"/>
      <c r="B31" s="13">
        <v>301418001</v>
      </c>
      <c r="C31" s="16">
        <v>1</v>
      </c>
      <c r="D31" s="13" t="s">
        <v>18</v>
      </c>
      <c r="E31" s="13"/>
      <c r="F31" s="14"/>
      <c r="G31" s="14" t="str">
        <f>IFERROR(INDEX(#REF!,MATCH($D31,#REF!,0)),"Pièce")</f>
        <v>Pièce</v>
      </c>
      <c r="H31" s="14">
        <f>IFERROR(INDEX(#REF!,MATCH(bdd!D31,#REF!,0)),0)</f>
        <v>0</v>
      </c>
      <c r="I31" s="14">
        <f>IFERROR(INDEX(#REF!,MATCH(bdd!D31,#REF!,0)),0)</f>
        <v>0</v>
      </c>
      <c r="J31" s="14">
        <f>IFERROR(K31/INDEX(#REF!,MATCH(bdd!D31,#REF!,0)),0)</f>
        <v>0</v>
      </c>
      <c r="K31" s="14">
        <f>IF(E31="",0,INDEX(#REF!,MATCH(bdd!E31,#REF!,0))+IF(F31="",0,INDEX(#REF!,MATCH(bdd!F31,#REF!,0))))</f>
        <v>0</v>
      </c>
      <c r="L31" s="14">
        <f>IFERROR(INDEX(#REF!,MATCH(bdd!D31,#REF!,0)),0)</f>
        <v>0</v>
      </c>
      <c r="M31" s="14">
        <f t="shared" si="4"/>
        <v>0</v>
      </c>
      <c r="N31" s="14">
        <f>IFERROR(INDEX(#REF!,MATCH(bdd!$D31,#REF!,0)),0)</f>
        <v>0</v>
      </c>
      <c r="O31" s="14">
        <f>IFERROR(INDEX(#REF!,MATCH(bdd!$D31,#REF!,0)),0)</f>
        <v>0</v>
      </c>
      <c r="P31" s="14">
        <f>IFERROR(INDEX(#REF!,MATCH(bdd!$D31,#REF!,0)),0)</f>
        <v>0</v>
      </c>
      <c r="Q31" s="32">
        <f t="shared" si="5"/>
        <v>0</v>
      </c>
      <c r="R31" s="29">
        <f t="shared" si="6"/>
        <v>0</v>
      </c>
      <c r="S31" s="14">
        <f t="shared" si="3"/>
        <v>1</v>
      </c>
    </row>
    <row r="32" spans="1:19" ht="15.75" x14ac:dyDescent="0.25">
      <c r="A32" s="7"/>
      <c r="B32" s="13">
        <v>300075001</v>
      </c>
      <c r="C32" s="21" t="s">
        <v>437</v>
      </c>
      <c r="D32" s="13" t="s">
        <v>325</v>
      </c>
      <c r="E32" s="13"/>
      <c r="F32" s="14"/>
      <c r="G32" s="14" t="str">
        <f>IFERROR(INDEX(#REF!,MATCH($D32,#REF!,0)),"Pièce")</f>
        <v>Pièce</v>
      </c>
      <c r="H32" s="14">
        <f>IFERROR(INDEX(#REF!,MATCH(bdd!D32,#REF!,0)),0)</f>
        <v>0</v>
      </c>
      <c r="I32" s="14">
        <f>IFERROR(INDEX(#REF!,MATCH(bdd!D32,#REF!,0)),0)</f>
        <v>0</v>
      </c>
      <c r="J32" s="14">
        <f>IFERROR(K32/INDEX(#REF!,MATCH(bdd!D32,#REF!,0)),0)</f>
        <v>0</v>
      </c>
      <c r="K32" s="14">
        <f>IF(E32="",0,INDEX(#REF!,MATCH(bdd!E32,#REF!,0))+IF(F32="",0,INDEX(#REF!,MATCH(bdd!F32,#REF!,0))))</f>
        <v>0</v>
      </c>
      <c r="L32" s="14">
        <f>IFERROR(INDEX(#REF!,MATCH(bdd!D32,#REF!,0)),0)</f>
        <v>0</v>
      </c>
      <c r="M32" s="14">
        <f t="shared" si="4"/>
        <v>0</v>
      </c>
      <c r="N32" s="14">
        <f>IFERROR(INDEX(#REF!,MATCH(bdd!$D32,#REF!,0)),0)</f>
        <v>0</v>
      </c>
      <c r="O32" s="14">
        <f>IFERROR(INDEX(#REF!,MATCH(bdd!$D32,#REF!,0)),0)</f>
        <v>0</v>
      </c>
      <c r="P32" s="14">
        <f>IFERROR(INDEX(#REF!,MATCH(bdd!$D32,#REF!,0)),0)</f>
        <v>0</v>
      </c>
      <c r="Q32" s="32">
        <f t="shared" si="5"/>
        <v>0</v>
      </c>
      <c r="R32" s="29">
        <f t="shared" si="6"/>
        <v>0</v>
      </c>
      <c r="S32" s="14">
        <f t="shared" si="3"/>
        <v>1</v>
      </c>
    </row>
    <row r="33" spans="1:19" ht="15.75" x14ac:dyDescent="0.25">
      <c r="A33" s="7"/>
      <c r="B33" s="13">
        <v>300076001</v>
      </c>
      <c r="C33" s="21">
        <v>1</v>
      </c>
      <c r="D33" s="13" t="s">
        <v>19</v>
      </c>
      <c r="E33" s="13"/>
      <c r="F33" s="14"/>
      <c r="G33" s="14" t="str">
        <f>IFERROR(INDEX(#REF!,MATCH($D33,#REF!,0)),"Pièce")</f>
        <v>Pièce</v>
      </c>
      <c r="H33" s="14">
        <f>IFERROR(INDEX(#REF!,MATCH(bdd!D33,#REF!,0)),0)</f>
        <v>0</v>
      </c>
      <c r="I33" s="14">
        <f>IFERROR(INDEX(#REF!,MATCH(bdd!D33,#REF!,0)),0)</f>
        <v>0</v>
      </c>
      <c r="J33" s="14">
        <f>IFERROR(K33/INDEX(#REF!,MATCH(bdd!D33,#REF!,0)),0)</f>
        <v>0</v>
      </c>
      <c r="K33" s="14">
        <f>IF(E33="",0,INDEX(#REF!,MATCH(bdd!E33,#REF!,0))+IF(F33="",0,INDEX(#REF!,MATCH(bdd!F33,#REF!,0))))</f>
        <v>0</v>
      </c>
      <c r="L33" s="14">
        <f>IFERROR(INDEX(#REF!,MATCH(bdd!D33,#REF!,0)),0)</f>
        <v>0</v>
      </c>
      <c r="M33" s="14">
        <f t="shared" si="4"/>
        <v>0</v>
      </c>
      <c r="N33" s="14">
        <f>IFERROR(INDEX(#REF!,MATCH(bdd!$D33,#REF!,0)),0)</f>
        <v>0</v>
      </c>
      <c r="O33" s="14">
        <f>IFERROR(INDEX(#REF!,MATCH(bdd!$D33,#REF!,0)),0)</f>
        <v>0</v>
      </c>
      <c r="P33" s="14">
        <f>IFERROR(INDEX(#REF!,MATCH(bdd!$D33,#REF!,0)),0)</f>
        <v>0</v>
      </c>
      <c r="Q33" s="32">
        <f t="shared" si="5"/>
        <v>0</v>
      </c>
      <c r="R33" s="29">
        <f t="shared" si="6"/>
        <v>0</v>
      </c>
      <c r="S33" s="14">
        <f t="shared" si="3"/>
        <v>1</v>
      </c>
    </row>
    <row r="34" spans="1:19" ht="15.75" x14ac:dyDescent="0.25">
      <c r="A34" s="7"/>
      <c r="B34" s="13">
        <v>300077001</v>
      </c>
      <c r="C34" s="21">
        <v>1</v>
      </c>
      <c r="D34" s="13" t="s">
        <v>20</v>
      </c>
      <c r="E34" s="13"/>
      <c r="F34" s="14"/>
      <c r="G34" s="14" t="str">
        <f>IFERROR(INDEX(#REF!,MATCH($D34,#REF!,0)),"Pièce")</f>
        <v>Pièce</v>
      </c>
      <c r="H34" s="14">
        <f>IFERROR(INDEX(#REF!,MATCH(bdd!D34,#REF!,0)),0)</f>
        <v>0</v>
      </c>
      <c r="I34" s="14">
        <f>IFERROR(INDEX(#REF!,MATCH(bdd!D34,#REF!,0)),0)</f>
        <v>0</v>
      </c>
      <c r="J34" s="14">
        <f>IFERROR(K34/INDEX(#REF!,MATCH(bdd!D34,#REF!,0)),0)</f>
        <v>0</v>
      </c>
      <c r="K34" s="14">
        <f>IF(E34="",0,INDEX(#REF!,MATCH(bdd!E34,#REF!,0))+IF(F34="",0,INDEX(#REF!,MATCH(bdd!F34,#REF!,0))))</f>
        <v>0</v>
      </c>
      <c r="L34" s="14">
        <f>IFERROR(INDEX(#REF!,MATCH(bdd!D34,#REF!,0)),0)</f>
        <v>0</v>
      </c>
      <c r="M34" s="14">
        <f t="shared" si="4"/>
        <v>0</v>
      </c>
      <c r="N34" s="14">
        <f>IFERROR(INDEX(#REF!,MATCH(bdd!$D34,#REF!,0)),0)</f>
        <v>0</v>
      </c>
      <c r="O34" s="14">
        <f>IFERROR(INDEX(#REF!,MATCH(bdd!$D34,#REF!,0)),0)</f>
        <v>0</v>
      </c>
      <c r="P34" s="14">
        <f>IFERROR(INDEX(#REF!,MATCH(bdd!$D34,#REF!,0)),0)</f>
        <v>0</v>
      </c>
      <c r="Q34" s="32">
        <f t="shared" si="5"/>
        <v>0</v>
      </c>
      <c r="R34" s="29">
        <f t="shared" si="6"/>
        <v>0</v>
      </c>
      <c r="S34" s="14">
        <f t="shared" si="3"/>
        <v>1</v>
      </c>
    </row>
    <row r="35" spans="1:19" ht="15.75" x14ac:dyDescent="0.25">
      <c r="A35" s="7"/>
      <c r="B35" s="13">
        <v>300576001</v>
      </c>
      <c r="C35" s="16">
        <v>1</v>
      </c>
      <c r="D35" s="13" t="s">
        <v>293</v>
      </c>
      <c r="E35" s="13"/>
      <c r="F35" s="14"/>
      <c r="G35" s="14" t="str">
        <f>IFERROR(INDEX(#REF!,MATCH($D35,#REF!,0)),"Pièce")</f>
        <v>Pièce</v>
      </c>
      <c r="H35" s="14">
        <f>IFERROR(INDEX(#REF!,MATCH(bdd!D35,#REF!,0)),0)</f>
        <v>0</v>
      </c>
      <c r="I35" s="14">
        <f>IFERROR(INDEX(#REF!,MATCH(bdd!D35,#REF!,0)),0)</f>
        <v>0</v>
      </c>
      <c r="J35" s="14">
        <f>IFERROR(K35/INDEX(#REF!,MATCH(bdd!D35,#REF!,0)),0)</f>
        <v>0</v>
      </c>
      <c r="K35" s="14">
        <f>IF(E35="",0,INDEX(#REF!,MATCH(bdd!E35,#REF!,0))+IF(F35="",0,INDEX(#REF!,MATCH(bdd!F35,#REF!,0))))</f>
        <v>0</v>
      </c>
      <c r="L35" s="14">
        <f>IFERROR(INDEX(#REF!,MATCH(bdd!D35,#REF!,0)),0)</f>
        <v>0</v>
      </c>
      <c r="M35" s="14">
        <f t="shared" si="4"/>
        <v>0</v>
      </c>
      <c r="N35" s="14">
        <f>IFERROR(INDEX(#REF!,MATCH(bdd!$D35,#REF!,0)),0)</f>
        <v>0</v>
      </c>
      <c r="O35" s="14">
        <f>IFERROR(INDEX(#REF!,MATCH(bdd!$D35,#REF!,0)),0)</f>
        <v>0</v>
      </c>
      <c r="P35" s="14">
        <f>IFERROR(INDEX(#REF!,MATCH(bdd!$D35,#REF!,0)),0)</f>
        <v>0</v>
      </c>
      <c r="Q35" s="32">
        <f t="shared" si="5"/>
        <v>0</v>
      </c>
      <c r="R35" s="29">
        <f t="shared" si="6"/>
        <v>0</v>
      </c>
      <c r="S35" s="14">
        <f t="shared" si="3"/>
        <v>1</v>
      </c>
    </row>
    <row r="36" spans="1:19" ht="15.75" x14ac:dyDescent="0.25">
      <c r="A36" s="7"/>
      <c r="B36" s="13">
        <v>300557001</v>
      </c>
      <c r="C36" s="21">
        <v>1</v>
      </c>
      <c r="D36" s="13" t="s">
        <v>294</v>
      </c>
      <c r="E36" s="15" t="s">
        <v>591</v>
      </c>
      <c r="F36" s="14"/>
      <c r="G36" s="14" t="str">
        <f>IFERROR(INDEX(#REF!,MATCH($D36,#REF!,0)),"Pièce")</f>
        <v>Pièce</v>
      </c>
      <c r="H36" s="14">
        <f>IFERROR(INDEX(#REF!,MATCH(bdd!D36,#REF!,0)),0)</f>
        <v>0</v>
      </c>
      <c r="I36" s="14">
        <f>IFERROR(INDEX(#REF!,MATCH(bdd!D36,#REF!,0)),0)</f>
        <v>0</v>
      </c>
      <c r="J36" s="14">
        <f>IFERROR(K36/INDEX(#REF!,MATCH(bdd!D36,#REF!,0)),0)</f>
        <v>0</v>
      </c>
      <c r="K36" s="14" t="e">
        <f>IF(E36="",0,INDEX(#REF!,MATCH(bdd!E36,#REF!,0))+IF(F36="",0,INDEX(#REF!,MATCH(bdd!F36,#REF!,0))))</f>
        <v>#REF!</v>
      </c>
      <c r="L36" s="14">
        <f>IFERROR(INDEX(#REF!,MATCH(bdd!D36,#REF!,0)),0)</f>
        <v>0</v>
      </c>
      <c r="M36" s="14">
        <f t="shared" si="4"/>
        <v>0</v>
      </c>
      <c r="N36" s="14">
        <f>IFERROR(INDEX(#REF!,MATCH(bdd!$D36,#REF!,0)),0)</f>
        <v>0</v>
      </c>
      <c r="O36" s="14">
        <f>IFERROR(INDEX(#REF!,MATCH(bdd!$D36,#REF!,0)),0)</f>
        <v>0</v>
      </c>
      <c r="P36" s="14">
        <f>IFERROR(INDEX(#REF!,MATCH(bdd!$D36,#REF!,0)),0)</f>
        <v>0</v>
      </c>
      <c r="Q36" s="32">
        <f t="shared" si="5"/>
        <v>0</v>
      </c>
      <c r="R36" s="29">
        <f t="shared" si="6"/>
        <v>0</v>
      </c>
      <c r="S36" s="14">
        <f t="shared" si="3"/>
        <v>1</v>
      </c>
    </row>
    <row r="37" spans="1:19" ht="15.75" x14ac:dyDescent="0.25">
      <c r="A37" s="7"/>
      <c r="B37" s="13">
        <v>300082001</v>
      </c>
      <c r="C37" s="21" t="s">
        <v>437</v>
      </c>
      <c r="D37" s="13" t="s">
        <v>324</v>
      </c>
      <c r="E37" s="15" t="s">
        <v>420</v>
      </c>
      <c r="F37" s="14"/>
      <c r="G37" s="14" t="str">
        <f>IFERROR(INDEX(#REF!,MATCH($D37,#REF!,0)),"Pièce")</f>
        <v>Pièce</v>
      </c>
      <c r="H37" s="14">
        <f>IFERROR(INDEX(#REF!,MATCH(bdd!D37,#REF!,0)),0)</f>
        <v>0</v>
      </c>
      <c r="I37" s="14">
        <f>IFERROR(INDEX(#REF!,MATCH(bdd!D37,#REF!,0)),0)</f>
        <v>0</v>
      </c>
      <c r="J37" s="14">
        <f>IFERROR(K37/INDEX(#REF!,MATCH(bdd!D37,#REF!,0)),0)</f>
        <v>0</v>
      </c>
      <c r="K37" s="14" t="e">
        <f>IF(E37="",0,INDEX(#REF!,MATCH(bdd!E37,#REF!,0))+IF(F37="",0,INDEX(#REF!,MATCH(bdd!F37,#REF!,0))))</f>
        <v>#REF!</v>
      </c>
      <c r="L37" s="14">
        <f>IFERROR(INDEX(#REF!,MATCH(bdd!D37,#REF!,0)),0)</f>
        <v>0</v>
      </c>
      <c r="M37" s="14">
        <f t="shared" si="4"/>
        <v>0</v>
      </c>
      <c r="N37" s="14">
        <f>IFERROR(INDEX(#REF!,MATCH(bdd!$D37,#REF!,0)),0)</f>
        <v>0</v>
      </c>
      <c r="O37" s="14">
        <f>IFERROR(INDEX(#REF!,MATCH(bdd!$D37,#REF!,0)),0)</f>
        <v>0</v>
      </c>
      <c r="P37" s="14">
        <f>IFERROR(INDEX(#REF!,MATCH(bdd!$D37,#REF!,0)),0)</f>
        <v>0</v>
      </c>
      <c r="Q37" s="32">
        <f t="shared" si="5"/>
        <v>0</v>
      </c>
      <c r="R37" s="29">
        <f t="shared" si="6"/>
        <v>0</v>
      </c>
      <c r="S37" s="14">
        <f t="shared" si="3"/>
        <v>1</v>
      </c>
    </row>
    <row r="38" spans="1:19" ht="15.75" x14ac:dyDescent="0.25">
      <c r="A38" s="7"/>
      <c r="B38" s="13">
        <v>300083001</v>
      </c>
      <c r="C38" s="21">
        <v>1</v>
      </c>
      <c r="D38" s="13" t="s">
        <v>298</v>
      </c>
      <c r="E38" s="15" t="s">
        <v>371</v>
      </c>
      <c r="F38" s="14"/>
      <c r="G38" s="14" t="str">
        <f>IFERROR(INDEX(#REF!,MATCH($D38,#REF!,0)),"Pièce")</f>
        <v>Pièce</v>
      </c>
      <c r="H38" s="14">
        <f>IFERROR(INDEX(#REF!,MATCH(bdd!D38,#REF!,0)),0)</f>
        <v>0</v>
      </c>
      <c r="I38" s="14">
        <f>IFERROR(INDEX(#REF!,MATCH(bdd!D38,#REF!,0)),0)</f>
        <v>0</v>
      </c>
      <c r="J38" s="14">
        <f>IFERROR(K38/INDEX(#REF!,MATCH(bdd!D38,#REF!,0)),0)</f>
        <v>0</v>
      </c>
      <c r="K38" s="14" t="e">
        <f>IF(E38="",0,INDEX(#REF!,MATCH(bdd!E38,#REF!,0))+IF(F38="",0,INDEX(#REF!,MATCH(bdd!F38,#REF!,0))))</f>
        <v>#REF!</v>
      </c>
      <c r="L38" s="14">
        <f>IFERROR(INDEX(#REF!,MATCH(bdd!D38,#REF!,0)),0)</f>
        <v>0</v>
      </c>
      <c r="M38" s="14">
        <f t="shared" si="4"/>
        <v>0</v>
      </c>
      <c r="N38" s="14">
        <f>IFERROR(INDEX(#REF!,MATCH(bdd!$D38,#REF!,0)),0)</f>
        <v>0</v>
      </c>
      <c r="O38" s="14">
        <f>IFERROR(INDEX(#REF!,MATCH(bdd!$D38,#REF!,0)),0)</f>
        <v>0</v>
      </c>
      <c r="P38" s="14">
        <f>IFERROR(INDEX(#REF!,MATCH(bdd!$D38,#REF!,0)),0)</f>
        <v>0</v>
      </c>
      <c r="Q38" s="32">
        <f t="shared" si="5"/>
        <v>0</v>
      </c>
      <c r="R38" s="29">
        <f t="shared" si="6"/>
        <v>0</v>
      </c>
      <c r="S38" s="14">
        <f t="shared" si="3"/>
        <v>1</v>
      </c>
    </row>
    <row r="39" spans="1:19" ht="15.75" x14ac:dyDescent="0.25">
      <c r="A39" s="7"/>
      <c r="B39" s="13">
        <v>305696001</v>
      </c>
      <c r="C39" s="21" t="s">
        <v>437</v>
      </c>
      <c r="D39" s="13" t="s">
        <v>21</v>
      </c>
      <c r="E39" s="15" t="s">
        <v>402</v>
      </c>
      <c r="F39" s="14"/>
      <c r="G39" s="14" t="str">
        <f>IFERROR(INDEX(#REF!,MATCH($D39,#REF!,0)),"Pièce")</f>
        <v>Pièce</v>
      </c>
      <c r="H39" s="14">
        <f>IFERROR(INDEX(#REF!,MATCH(bdd!D39,#REF!,0)),0)</f>
        <v>0</v>
      </c>
      <c r="I39" s="14">
        <f>IFERROR(INDEX(#REF!,MATCH(bdd!D39,#REF!,0)),0)</f>
        <v>0</v>
      </c>
      <c r="J39" s="14">
        <f>IFERROR(K39/INDEX(#REF!,MATCH(bdd!D39,#REF!,0)),0)</f>
        <v>0</v>
      </c>
      <c r="K39" s="14" t="e">
        <f>IF(E39="",0,INDEX(#REF!,MATCH(bdd!E39,#REF!,0))+IF(F39="",0,INDEX(#REF!,MATCH(bdd!F39,#REF!,0))))</f>
        <v>#REF!</v>
      </c>
      <c r="L39" s="14">
        <f>IFERROR(INDEX(#REF!,MATCH(bdd!D39,#REF!,0)),0)</f>
        <v>0</v>
      </c>
      <c r="M39" s="14">
        <f t="shared" ref="M39:M88" si="7">L39*O39</f>
        <v>0</v>
      </c>
      <c r="N39" s="14">
        <f>IFERROR(INDEX(#REF!,MATCH(bdd!$D39,#REF!,0)),0)</f>
        <v>0</v>
      </c>
      <c r="O39" s="14">
        <f>IFERROR(INDEX(#REF!,MATCH(bdd!$D39,#REF!,0)),0)</f>
        <v>0</v>
      </c>
      <c r="P39" s="14">
        <f>IFERROR(INDEX(#REF!,MATCH(bdd!$D39,#REF!,0)),0)</f>
        <v>0</v>
      </c>
      <c r="Q39" s="32">
        <f t="shared" si="5"/>
        <v>0</v>
      </c>
      <c r="R39" s="29">
        <f t="shared" ref="R39:R88" si="8">IFERROR(Q39*O39,0)</f>
        <v>0</v>
      </c>
      <c r="S39" s="14">
        <f t="shared" si="3"/>
        <v>1</v>
      </c>
    </row>
    <row r="40" spans="1:19" ht="15.75" x14ac:dyDescent="0.25">
      <c r="A40" s="7"/>
      <c r="B40" s="13">
        <v>305695001</v>
      </c>
      <c r="C40" s="21" t="s">
        <v>437</v>
      </c>
      <c r="D40" s="13" t="s">
        <v>22</v>
      </c>
      <c r="E40" s="13"/>
      <c r="F40" s="14"/>
      <c r="G40" s="14" t="str">
        <f>IFERROR(INDEX(#REF!,MATCH($D40,#REF!,0)),"Pièce")</f>
        <v>Pièce</v>
      </c>
      <c r="H40" s="14">
        <f>IFERROR(INDEX(#REF!,MATCH(bdd!D40,#REF!,0)),0)</f>
        <v>0</v>
      </c>
      <c r="I40" s="14">
        <f>IFERROR(INDEX(#REF!,MATCH(bdd!D40,#REF!,0)),0)</f>
        <v>0</v>
      </c>
      <c r="J40" s="14">
        <f>IFERROR(K40/INDEX(#REF!,MATCH(bdd!D40,#REF!,0)),0)</f>
        <v>0</v>
      </c>
      <c r="K40" s="14">
        <f>IF(E40="",0,INDEX(#REF!,MATCH(bdd!E40,#REF!,0))+IF(F40="",0,INDEX(#REF!,MATCH(bdd!F40,#REF!,0))))</f>
        <v>0</v>
      </c>
      <c r="L40" s="14">
        <f>IFERROR(INDEX(#REF!,MATCH(bdd!D40,#REF!,0)),0)</f>
        <v>0</v>
      </c>
      <c r="M40" s="14">
        <f t="shared" si="7"/>
        <v>0</v>
      </c>
      <c r="N40" s="14">
        <f>IFERROR(INDEX(#REF!,MATCH(bdd!$D40,#REF!,0)),0)</f>
        <v>0</v>
      </c>
      <c r="O40" s="14">
        <f>IFERROR(INDEX(#REF!,MATCH(bdd!$D40,#REF!,0)),0)</f>
        <v>0</v>
      </c>
      <c r="P40" s="14">
        <f>IFERROR(INDEX(#REF!,MATCH(bdd!$D40,#REF!,0)),0)</f>
        <v>0</v>
      </c>
      <c r="Q40" s="32">
        <f t="shared" si="5"/>
        <v>0</v>
      </c>
      <c r="R40" s="29">
        <f t="shared" si="8"/>
        <v>0</v>
      </c>
      <c r="S40" s="14">
        <f t="shared" si="3"/>
        <v>1</v>
      </c>
    </row>
    <row r="41" spans="1:19" ht="15.75" x14ac:dyDescent="0.25">
      <c r="A41" s="7"/>
      <c r="B41" s="13">
        <v>301737001</v>
      </c>
      <c r="C41" s="21">
        <v>1</v>
      </c>
      <c r="D41" s="13" t="s">
        <v>23</v>
      </c>
      <c r="E41" s="13"/>
      <c r="F41" s="14"/>
      <c r="G41" s="14" t="str">
        <f>IFERROR(INDEX(#REF!,MATCH($D41,#REF!,0)),"Pièce")</f>
        <v>Pièce</v>
      </c>
      <c r="H41" s="14">
        <f>IFERROR(INDEX(#REF!,MATCH(bdd!D41,#REF!,0)),0)</f>
        <v>0</v>
      </c>
      <c r="I41" s="14">
        <f>IFERROR(INDEX(#REF!,MATCH(bdd!D41,#REF!,0)),0)</f>
        <v>0</v>
      </c>
      <c r="J41" s="14">
        <f>IFERROR(K41/INDEX(#REF!,MATCH(bdd!D41,#REF!,0)),0)</f>
        <v>0</v>
      </c>
      <c r="K41" s="14">
        <f>IF(E41="",0,INDEX(#REF!,MATCH(bdd!E41,#REF!,0))+IF(F41="",0,INDEX(#REF!,MATCH(bdd!F41,#REF!,0))))</f>
        <v>0</v>
      </c>
      <c r="L41" s="14">
        <f>IFERROR(INDEX(#REF!,MATCH(bdd!D41,#REF!,0)),0)</f>
        <v>0</v>
      </c>
      <c r="M41" s="14">
        <f t="shared" si="7"/>
        <v>0</v>
      </c>
      <c r="N41" s="14">
        <f>IFERROR(INDEX(#REF!,MATCH(bdd!$D41,#REF!,0)),0)</f>
        <v>0</v>
      </c>
      <c r="O41" s="14">
        <f>IFERROR(INDEX(#REF!,MATCH(bdd!$D41,#REF!,0)),0)</f>
        <v>0</v>
      </c>
      <c r="P41" s="14">
        <f>IFERROR(INDEX(#REF!,MATCH(bdd!$D41,#REF!,0)),0)</f>
        <v>0</v>
      </c>
      <c r="Q41" s="32">
        <f t="shared" si="5"/>
        <v>0</v>
      </c>
      <c r="R41" s="29">
        <f t="shared" si="8"/>
        <v>0</v>
      </c>
      <c r="S41" s="14">
        <f t="shared" si="3"/>
        <v>1</v>
      </c>
    </row>
    <row r="42" spans="1:19" ht="18" customHeight="1" x14ac:dyDescent="0.25">
      <c r="A42" s="7"/>
      <c r="B42" s="13">
        <v>300085001</v>
      </c>
      <c r="C42" s="21">
        <v>1</v>
      </c>
      <c r="D42" s="13" t="s">
        <v>24</v>
      </c>
      <c r="E42" s="13" t="s">
        <v>503</v>
      </c>
      <c r="F42" s="14"/>
      <c r="G42" s="14" t="str">
        <f>IFERROR(INDEX(#REF!,MATCH($D42,#REF!,0)),"Pièce")</f>
        <v>Pièce</v>
      </c>
      <c r="H42" s="14">
        <f>IFERROR(INDEX(#REF!,MATCH(bdd!D42,#REF!,0)),0)</f>
        <v>0</v>
      </c>
      <c r="I42" s="14">
        <f>IFERROR(INDEX(#REF!,MATCH(bdd!D42,#REF!,0)),0)</f>
        <v>0</v>
      </c>
      <c r="J42" s="14">
        <f>IFERROR(K42/INDEX(#REF!,MATCH(bdd!D42,#REF!,0)),0)</f>
        <v>0</v>
      </c>
      <c r="K42" s="14" t="e">
        <f>IF(E42="",0,INDEX(#REF!,MATCH(bdd!E42,#REF!,0))+IF(F42="",0,INDEX(#REF!,MATCH(bdd!F42,#REF!,0))))</f>
        <v>#REF!</v>
      </c>
      <c r="L42" s="14">
        <f>IFERROR(INDEX(#REF!,MATCH(bdd!D42,#REF!,0)),0)</f>
        <v>0</v>
      </c>
      <c r="M42" s="14">
        <f t="shared" si="7"/>
        <v>0</v>
      </c>
      <c r="N42" s="14">
        <f>IFERROR(INDEX(#REF!,MATCH(bdd!$D42,#REF!,0)),0)</f>
        <v>0</v>
      </c>
      <c r="O42" s="14">
        <f>IFERROR(INDEX(#REF!,MATCH(bdd!$D42,#REF!,0)),0)</f>
        <v>0</v>
      </c>
      <c r="P42" s="14">
        <f>IFERROR(INDEX(#REF!,MATCH(bdd!$D42,#REF!,0)),0)</f>
        <v>0</v>
      </c>
      <c r="Q42" s="32">
        <f t="shared" si="5"/>
        <v>0</v>
      </c>
      <c r="R42" s="29">
        <f t="shared" si="8"/>
        <v>0</v>
      </c>
      <c r="S42" s="14">
        <f t="shared" si="3"/>
        <v>1</v>
      </c>
    </row>
    <row r="43" spans="1:19" ht="15.75" x14ac:dyDescent="0.25">
      <c r="A43" s="7"/>
      <c r="B43" s="13">
        <v>307300001</v>
      </c>
      <c r="C43" s="21">
        <v>1</v>
      </c>
      <c r="D43" s="13" t="s">
        <v>25</v>
      </c>
      <c r="E43" s="14"/>
      <c r="F43" s="14"/>
      <c r="G43" s="14" t="str">
        <f>IFERROR(INDEX(#REF!,MATCH($D43,#REF!,0)),"Pièce")</f>
        <v>Pièce</v>
      </c>
      <c r="H43" s="14">
        <f>IFERROR(INDEX(#REF!,MATCH(bdd!D43,#REF!,0)),0)</f>
        <v>0</v>
      </c>
      <c r="I43" s="14">
        <f>IFERROR(INDEX(#REF!,MATCH(bdd!D43,#REF!,0)),0)</f>
        <v>0</v>
      </c>
      <c r="J43" s="14">
        <f>IFERROR(K43/INDEX(#REF!,MATCH(bdd!D43,#REF!,0)),0)</f>
        <v>0</v>
      </c>
      <c r="K43" s="14">
        <f>IF(E43="",0,INDEX(#REF!,MATCH(bdd!E43,#REF!,0))+IF(F43="",0,INDEX(#REF!,MATCH(bdd!F43,#REF!,0))))</f>
        <v>0</v>
      </c>
      <c r="L43" s="14">
        <f>IFERROR(INDEX(#REF!,MATCH(bdd!D43,#REF!,0)),0)</f>
        <v>0</v>
      </c>
      <c r="M43" s="14">
        <f t="shared" si="7"/>
        <v>0</v>
      </c>
      <c r="N43" s="14">
        <f>IFERROR(INDEX(#REF!,MATCH(bdd!$D43,#REF!,0)),0)</f>
        <v>0</v>
      </c>
      <c r="O43" s="14">
        <f>IFERROR(INDEX(#REF!,MATCH(bdd!$D43,#REF!,0)),0)</f>
        <v>0</v>
      </c>
      <c r="P43" s="14">
        <f>IFERROR(INDEX(#REF!,MATCH(bdd!$D43,#REF!,0)),0)</f>
        <v>0</v>
      </c>
      <c r="Q43" s="32">
        <f t="shared" si="5"/>
        <v>0</v>
      </c>
      <c r="R43" s="29">
        <f t="shared" si="8"/>
        <v>0</v>
      </c>
      <c r="S43" s="14">
        <f t="shared" si="3"/>
        <v>1</v>
      </c>
    </row>
    <row r="44" spans="1:19" ht="15.75" x14ac:dyDescent="0.25">
      <c r="A44" s="7"/>
      <c r="B44" s="13">
        <v>303217001</v>
      </c>
      <c r="C44" s="21" t="s">
        <v>437</v>
      </c>
      <c r="D44" s="13" t="s">
        <v>197</v>
      </c>
      <c r="E44" s="15" t="s">
        <v>421</v>
      </c>
      <c r="F44" s="14"/>
      <c r="G44" s="14" t="str">
        <f>IFERROR(INDEX(#REF!,MATCH($D44,#REF!,0)),"Pièce")</f>
        <v>Pièce</v>
      </c>
      <c r="H44" s="14">
        <f>IFERROR(INDEX(#REF!,MATCH(bdd!D44,#REF!,0)),0)</f>
        <v>0</v>
      </c>
      <c r="I44" s="14">
        <f>IFERROR(INDEX(#REF!,MATCH(bdd!D44,#REF!,0)),0)</f>
        <v>0</v>
      </c>
      <c r="J44" s="14">
        <f>IFERROR(K44/INDEX(#REF!,MATCH(bdd!D44,#REF!,0)),0)</f>
        <v>0</v>
      </c>
      <c r="K44" s="14" t="e">
        <f>IF(E44="",0,INDEX(#REF!,MATCH(bdd!E44,#REF!,0))+IF(F44="",0,INDEX(#REF!,MATCH(bdd!F44,#REF!,0))))</f>
        <v>#REF!</v>
      </c>
      <c r="L44" s="14">
        <f>IFERROR(INDEX(#REF!,MATCH(bdd!D44,#REF!,0)),0)</f>
        <v>0</v>
      </c>
      <c r="M44" s="14">
        <f t="shared" si="7"/>
        <v>0</v>
      </c>
      <c r="N44" s="14">
        <f>IFERROR(INDEX(#REF!,MATCH(bdd!$D44,#REF!,0)),0)</f>
        <v>0</v>
      </c>
      <c r="O44" s="14">
        <f>IFERROR(INDEX(#REF!,MATCH(bdd!$D44,#REF!,0)),0)</f>
        <v>0</v>
      </c>
      <c r="P44" s="14">
        <f>IFERROR(INDEX(#REF!,MATCH(bdd!$D44,#REF!,0)),0)</f>
        <v>0</v>
      </c>
      <c r="Q44" s="32">
        <f t="shared" si="5"/>
        <v>0</v>
      </c>
      <c r="R44" s="29">
        <f t="shared" si="8"/>
        <v>0</v>
      </c>
      <c r="S44" s="14">
        <f t="shared" si="3"/>
        <v>1</v>
      </c>
    </row>
    <row r="45" spans="1:19" ht="15.75" x14ac:dyDescent="0.25">
      <c r="A45" s="7"/>
      <c r="B45" s="13">
        <v>304611001</v>
      </c>
      <c r="C45" s="21">
        <v>1</v>
      </c>
      <c r="D45" s="13" t="s">
        <v>26</v>
      </c>
      <c r="E45" s="15" t="s">
        <v>352</v>
      </c>
      <c r="F45" s="14"/>
      <c r="G45" s="14" t="str">
        <f>IFERROR(INDEX(#REF!,MATCH($D45,#REF!,0)),"Pièce")</f>
        <v>Pièce</v>
      </c>
      <c r="H45" s="14">
        <f>IFERROR(INDEX(#REF!,MATCH(bdd!D45,#REF!,0)),0)</f>
        <v>0</v>
      </c>
      <c r="I45" s="14">
        <f>IFERROR(INDEX(#REF!,MATCH(bdd!D45,#REF!,0)),0)</f>
        <v>0</v>
      </c>
      <c r="J45" s="14">
        <f>IFERROR(K45/INDEX(#REF!,MATCH(bdd!D45,#REF!,0)),0)</f>
        <v>0</v>
      </c>
      <c r="K45" s="14" t="e">
        <f>IF(E45="",0,INDEX(#REF!,MATCH(bdd!E45,#REF!,0))+IF(F45="",0,INDEX(#REF!,MATCH(bdd!F45,#REF!,0))))</f>
        <v>#REF!</v>
      </c>
      <c r="L45" s="14">
        <f>IFERROR(INDEX(#REF!,MATCH(bdd!D45,#REF!,0)),0)</f>
        <v>0</v>
      </c>
      <c r="M45" s="14">
        <f t="shared" si="7"/>
        <v>0</v>
      </c>
      <c r="N45" s="14">
        <f>IFERROR(INDEX(#REF!,MATCH(bdd!$D45,#REF!,0)),0)</f>
        <v>0</v>
      </c>
      <c r="O45" s="14">
        <f>IFERROR(INDEX(#REF!,MATCH(bdd!$D45,#REF!,0)),0)</f>
        <v>0</v>
      </c>
      <c r="P45" s="14">
        <f>IFERROR(INDEX(#REF!,MATCH(bdd!$D45,#REF!,0)),0)</f>
        <v>0</v>
      </c>
      <c r="Q45" s="32">
        <f t="shared" si="5"/>
        <v>0</v>
      </c>
      <c r="R45" s="29">
        <f t="shared" si="8"/>
        <v>0</v>
      </c>
      <c r="S45" s="14">
        <f t="shared" si="3"/>
        <v>1</v>
      </c>
    </row>
    <row r="46" spans="1:19" ht="15.75" x14ac:dyDescent="0.25">
      <c r="A46" s="7"/>
      <c r="B46" s="13">
        <v>304612001</v>
      </c>
      <c r="C46" s="21">
        <v>1</v>
      </c>
      <c r="D46" s="13" t="s">
        <v>27</v>
      </c>
      <c r="E46" s="15" t="s">
        <v>351</v>
      </c>
      <c r="F46" s="14"/>
      <c r="G46" s="14" t="str">
        <f>IFERROR(INDEX(#REF!,MATCH($D46,#REF!,0)),"Pièce")</f>
        <v>Pièce</v>
      </c>
      <c r="H46" s="14">
        <f>IFERROR(INDEX(#REF!,MATCH(bdd!D46,#REF!,0)),0)</f>
        <v>0</v>
      </c>
      <c r="I46" s="14">
        <f>IFERROR(INDEX(#REF!,MATCH(bdd!D46,#REF!,0)),0)</f>
        <v>0</v>
      </c>
      <c r="J46" s="14">
        <f>IFERROR(K46/INDEX(#REF!,MATCH(bdd!D46,#REF!,0)),0)</f>
        <v>0</v>
      </c>
      <c r="K46" s="14" t="e">
        <f>IF(E46="",0,INDEX(#REF!,MATCH(bdd!E46,#REF!,0))+IF(F46="",0,INDEX(#REF!,MATCH(bdd!F46,#REF!,0))))</f>
        <v>#REF!</v>
      </c>
      <c r="L46" s="14">
        <f>IFERROR(INDEX(#REF!,MATCH(bdd!D46,#REF!,0)),0)</f>
        <v>0</v>
      </c>
      <c r="M46" s="14">
        <f t="shared" si="7"/>
        <v>0</v>
      </c>
      <c r="N46" s="14">
        <f>IFERROR(INDEX(#REF!,MATCH(bdd!$D46,#REF!,0)),0)</f>
        <v>0</v>
      </c>
      <c r="O46" s="14">
        <f>IFERROR(INDEX(#REF!,MATCH(bdd!$D46,#REF!,0)),0)</f>
        <v>0</v>
      </c>
      <c r="P46" s="14">
        <f>IFERROR(INDEX(#REF!,MATCH(bdd!$D46,#REF!,0)),0)</f>
        <v>0</v>
      </c>
      <c r="Q46" s="32">
        <f t="shared" si="5"/>
        <v>0</v>
      </c>
      <c r="R46" s="29">
        <f t="shared" si="8"/>
        <v>0</v>
      </c>
      <c r="S46" s="14">
        <f t="shared" si="3"/>
        <v>1</v>
      </c>
    </row>
    <row r="47" spans="1:19" ht="15.75" x14ac:dyDescent="0.25">
      <c r="A47" s="7"/>
      <c r="B47" s="13">
        <v>302548001</v>
      </c>
      <c r="C47" s="21">
        <v>1</v>
      </c>
      <c r="D47" s="13" t="s">
        <v>198</v>
      </c>
      <c r="E47" s="13"/>
      <c r="F47" s="14"/>
      <c r="G47" s="14" t="str">
        <f>IFERROR(INDEX(#REF!,MATCH($D47,#REF!,0)),"Pièce")</f>
        <v>Pièce</v>
      </c>
      <c r="H47" s="14">
        <f>IFERROR(INDEX(#REF!,MATCH(bdd!D47,#REF!,0)),0)</f>
        <v>0</v>
      </c>
      <c r="I47" s="14">
        <f>IFERROR(INDEX(#REF!,MATCH(bdd!D47,#REF!,0)),0)</f>
        <v>0</v>
      </c>
      <c r="J47" s="14">
        <f>IFERROR(K47/INDEX(#REF!,MATCH(bdd!D47,#REF!,0)),0)</f>
        <v>0</v>
      </c>
      <c r="K47" s="14">
        <f>IF(E47="",0,INDEX(#REF!,MATCH(bdd!E47,#REF!,0))+IF(F47="",0,INDEX(#REF!,MATCH(bdd!F47,#REF!,0))))</f>
        <v>0</v>
      </c>
      <c r="L47" s="14">
        <f>IFERROR(INDEX(#REF!,MATCH(bdd!D47,#REF!,0)),0)</f>
        <v>0</v>
      </c>
      <c r="M47" s="14">
        <f t="shared" si="7"/>
        <v>0</v>
      </c>
      <c r="N47" s="14">
        <f>IFERROR(INDEX(#REF!,MATCH(bdd!$D47,#REF!,0)),0)</f>
        <v>0</v>
      </c>
      <c r="O47" s="14">
        <f>IFERROR(INDEX(#REF!,MATCH(bdd!$D47,#REF!,0)),0)</f>
        <v>0</v>
      </c>
      <c r="P47" s="14">
        <f>IFERROR(INDEX(#REF!,MATCH(bdd!$D47,#REF!,0)),0)</f>
        <v>0</v>
      </c>
      <c r="Q47" s="32">
        <f t="shared" si="5"/>
        <v>0</v>
      </c>
      <c r="R47" s="29">
        <f t="shared" si="8"/>
        <v>0</v>
      </c>
      <c r="S47" s="14">
        <f t="shared" si="3"/>
        <v>1</v>
      </c>
    </row>
    <row r="48" spans="1:19" ht="15.75" x14ac:dyDescent="0.25">
      <c r="A48" s="7"/>
      <c r="B48" s="13">
        <v>300571001</v>
      </c>
      <c r="C48" s="21">
        <v>1</v>
      </c>
      <c r="D48" s="13" t="s">
        <v>295</v>
      </c>
      <c r="E48" s="15" t="s">
        <v>362</v>
      </c>
      <c r="F48" s="14"/>
      <c r="G48" s="14" t="str">
        <f>IFERROR(INDEX(#REF!,MATCH($D48,#REF!,0)),"Pièce")</f>
        <v>Pièce</v>
      </c>
      <c r="H48" s="14">
        <f>IFERROR(INDEX(#REF!,MATCH(bdd!D48,#REF!,0)),0)</f>
        <v>0</v>
      </c>
      <c r="I48" s="14">
        <f>IFERROR(INDEX(#REF!,MATCH(bdd!D48,#REF!,0)),0)</f>
        <v>0</v>
      </c>
      <c r="J48" s="14">
        <f>IFERROR(K48/INDEX(#REF!,MATCH(bdd!D48,#REF!,0)),0)</f>
        <v>0</v>
      </c>
      <c r="K48" s="14" t="e">
        <f>IF(E48="",0,INDEX(#REF!,MATCH(bdd!E48,#REF!,0))+IF(F48="",0,INDEX(#REF!,MATCH(bdd!F48,#REF!,0))))</f>
        <v>#REF!</v>
      </c>
      <c r="L48" s="14">
        <f>IFERROR(INDEX(#REF!,MATCH(bdd!D48,#REF!,0)),0)</f>
        <v>0</v>
      </c>
      <c r="M48" s="14">
        <f t="shared" si="7"/>
        <v>0</v>
      </c>
      <c r="N48" s="14">
        <f>IFERROR(INDEX(#REF!,MATCH(bdd!$D48,#REF!,0)),0)</f>
        <v>0</v>
      </c>
      <c r="O48" s="14">
        <f>IFERROR(INDEX(#REF!,MATCH(bdd!$D48,#REF!,0)),0)</f>
        <v>0</v>
      </c>
      <c r="P48" s="14">
        <f>IFERROR(INDEX(#REF!,MATCH(bdd!$D48,#REF!,0)),0)</f>
        <v>0</v>
      </c>
      <c r="Q48" s="32">
        <f t="shared" si="5"/>
        <v>0</v>
      </c>
      <c r="R48" s="29">
        <f t="shared" si="8"/>
        <v>0</v>
      </c>
      <c r="S48" s="14">
        <f t="shared" si="3"/>
        <v>1</v>
      </c>
    </row>
    <row r="49" spans="1:19" ht="15.75" x14ac:dyDescent="0.25">
      <c r="A49" s="7"/>
      <c r="B49" s="13">
        <v>301308001</v>
      </c>
      <c r="C49" s="21">
        <v>1</v>
      </c>
      <c r="D49" s="13" t="s">
        <v>296</v>
      </c>
      <c r="E49" s="13"/>
      <c r="F49" s="14"/>
      <c r="G49" s="14" t="str">
        <f>IFERROR(INDEX(#REF!,MATCH($D49,#REF!,0)),"Pièce")</f>
        <v>Pièce</v>
      </c>
      <c r="H49" s="14">
        <f>IFERROR(INDEX(#REF!,MATCH(bdd!D49,#REF!,0)),0)</f>
        <v>0</v>
      </c>
      <c r="I49" s="14">
        <f>IFERROR(INDEX(#REF!,MATCH(bdd!D49,#REF!,0)),0)</f>
        <v>0</v>
      </c>
      <c r="J49" s="14">
        <f>IFERROR(K49/INDEX(#REF!,MATCH(bdd!D49,#REF!,0)),0)</f>
        <v>0</v>
      </c>
      <c r="K49" s="14">
        <f>IF(E49="",0,INDEX(#REF!,MATCH(bdd!E49,#REF!,0))+IF(F49="",0,INDEX(#REF!,MATCH(bdd!F49,#REF!,0))))</f>
        <v>0</v>
      </c>
      <c r="L49" s="14">
        <f>IFERROR(INDEX(#REF!,MATCH(bdd!D49,#REF!,0)),0)</f>
        <v>0</v>
      </c>
      <c r="M49" s="14">
        <f t="shared" si="7"/>
        <v>0</v>
      </c>
      <c r="N49" s="14">
        <f>IFERROR(INDEX(#REF!,MATCH(bdd!$D49,#REF!,0)),0)</f>
        <v>0</v>
      </c>
      <c r="O49" s="14">
        <f>IFERROR(INDEX(#REF!,MATCH(bdd!$D49,#REF!,0)),0)</f>
        <v>0</v>
      </c>
      <c r="P49" s="14">
        <f>IFERROR(INDEX(#REF!,MATCH(bdd!$D49,#REF!,0)),0)</f>
        <v>0</v>
      </c>
      <c r="Q49" s="32">
        <f t="shared" si="5"/>
        <v>0</v>
      </c>
      <c r="R49" s="29">
        <f t="shared" si="8"/>
        <v>0</v>
      </c>
      <c r="S49" s="14">
        <f t="shared" si="3"/>
        <v>1</v>
      </c>
    </row>
    <row r="50" spans="1:19" ht="15.75" x14ac:dyDescent="0.25">
      <c r="A50" s="7"/>
      <c r="B50" s="13">
        <v>300091001</v>
      </c>
      <c r="C50" s="21">
        <v>1</v>
      </c>
      <c r="D50" s="13" t="s">
        <v>199</v>
      </c>
      <c r="E50" s="13"/>
      <c r="F50" s="14"/>
      <c r="G50" s="14" t="str">
        <f>IFERROR(INDEX(#REF!,MATCH($D50,#REF!,0)),"Pièce")</f>
        <v>Pièce</v>
      </c>
      <c r="H50" s="14">
        <f>IFERROR(INDEX(#REF!,MATCH(bdd!D50,#REF!,0)),0)</f>
        <v>0</v>
      </c>
      <c r="I50" s="14">
        <f>IFERROR(INDEX(#REF!,MATCH(bdd!D50,#REF!,0)),0)</f>
        <v>0</v>
      </c>
      <c r="J50" s="14">
        <f>IFERROR(K50/INDEX(#REF!,MATCH(bdd!D50,#REF!,0)),0)</f>
        <v>0</v>
      </c>
      <c r="K50" s="14">
        <f>IF(E50="",0,INDEX(#REF!,MATCH(bdd!E50,#REF!,0))+IF(F50="",0,INDEX(#REF!,MATCH(bdd!F50,#REF!,0))))</f>
        <v>0</v>
      </c>
      <c r="L50" s="14">
        <f>IFERROR(INDEX(#REF!,MATCH(bdd!D50,#REF!,0)),0)</f>
        <v>0</v>
      </c>
      <c r="M50" s="14">
        <f t="shared" si="7"/>
        <v>0</v>
      </c>
      <c r="N50" s="14">
        <f>IFERROR(INDEX(#REF!,MATCH(bdd!$D50,#REF!,0)),0)</f>
        <v>0</v>
      </c>
      <c r="O50" s="14">
        <f>IFERROR(INDEX(#REF!,MATCH(bdd!$D50,#REF!,0)),0)</f>
        <v>0</v>
      </c>
      <c r="P50" s="14">
        <f>IFERROR(INDEX(#REF!,MATCH(bdd!$D50,#REF!,0)),0)</f>
        <v>0</v>
      </c>
      <c r="Q50" s="32">
        <f t="shared" si="5"/>
        <v>0</v>
      </c>
      <c r="R50" s="29">
        <f t="shared" si="8"/>
        <v>0</v>
      </c>
      <c r="S50" s="14">
        <f t="shared" si="3"/>
        <v>1</v>
      </c>
    </row>
    <row r="51" spans="1:19" ht="31.5" x14ac:dyDescent="0.25">
      <c r="A51" s="7"/>
      <c r="B51" s="13">
        <v>307022001</v>
      </c>
      <c r="C51" s="21" t="s">
        <v>437</v>
      </c>
      <c r="D51" s="13" t="s">
        <v>28</v>
      </c>
      <c r="E51" s="13"/>
      <c r="F51" s="14"/>
      <c r="G51" s="14" t="str">
        <f>IFERROR(INDEX(#REF!,MATCH($D51,#REF!,0)),"Pièce")</f>
        <v>Pièce</v>
      </c>
      <c r="H51" s="14">
        <f>IFERROR(INDEX(#REF!,MATCH(bdd!D51,#REF!,0)),0)</f>
        <v>0</v>
      </c>
      <c r="I51" s="14">
        <f>IFERROR(INDEX(#REF!,MATCH(bdd!D51,#REF!,0)),0)</f>
        <v>0</v>
      </c>
      <c r="J51" s="14">
        <f>IFERROR(K51/INDEX(#REF!,MATCH(bdd!D51,#REF!,0)),0)</f>
        <v>0</v>
      </c>
      <c r="K51" s="14">
        <f>IF(E51="",0,INDEX(#REF!,MATCH(bdd!E51,#REF!,0))+IF(F51="",0,INDEX(#REF!,MATCH(bdd!F51,#REF!,0))))</f>
        <v>0</v>
      </c>
      <c r="L51" s="14">
        <f>IFERROR(INDEX(#REF!,MATCH(bdd!D51,#REF!,0)),0)</f>
        <v>0</v>
      </c>
      <c r="M51" s="14">
        <f t="shared" si="7"/>
        <v>0</v>
      </c>
      <c r="N51" s="14">
        <f>IFERROR(INDEX(#REF!,MATCH(bdd!$D51,#REF!,0)),0)</f>
        <v>0</v>
      </c>
      <c r="O51" s="14">
        <f>IFERROR(INDEX(#REF!,MATCH(bdd!$D51,#REF!,0)),0)</f>
        <v>0</v>
      </c>
      <c r="P51" s="14">
        <f>IFERROR(INDEX(#REF!,MATCH(bdd!$D51,#REF!,0)),0)</f>
        <v>0</v>
      </c>
      <c r="Q51" s="32">
        <f t="shared" si="5"/>
        <v>0</v>
      </c>
      <c r="R51" s="29">
        <f t="shared" si="8"/>
        <v>0</v>
      </c>
      <c r="S51" s="14">
        <f t="shared" si="3"/>
        <v>1</v>
      </c>
    </row>
    <row r="52" spans="1:19" ht="15.75" x14ac:dyDescent="0.25">
      <c r="A52" s="7"/>
      <c r="B52" s="13">
        <v>304501001</v>
      </c>
      <c r="C52" s="21" t="s">
        <v>437</v>
      </c>
      <c r="D52" s="13" t="s">
        <v>65</v>
      </c>
      <c r="E52" s="15" t="s">
        <v>357</v>
      </c>
      <c r="F52" s="14"/>
      <c r="G52" s="14" t="str">
        <f>IFERROR(INDEX(#REF!,MATCH($D52,#REF!,0)),"Pièce")</f>
        <v>Pièce</v>
      </c>
      <c r="H52" s="14">
        <f>IFERROR(INDEX(#REF!,MATCH(bdd!D52,#REF!,0)),0)</f>
        <v>0</v>
      </c>
      <c r="I52" s="14">
        <f>IFERROR(INDEX(#REF!,MATCH(bdd!D52,#REF!,0)),0)</f>
        <v>0</v>
      </c>
      <c r="J52" s="14">
        <f>IFERROR(K52/INDEX(#REF!,MATCH(bdd!D52,#REF!,0)),0)</f>
        <v>0</v>
      </c>
      <c r="K52" s="14" t="e">
        <f>IF(E52="",0,INDEX(#REF!,MATCH(bdd!E52,#REF!,0))+IF(F52="",0,INDEX(#REF!,MATCH(bdd!F52,#REF!,0))))</f>
        <v>#REF!</v>
      </c>
      <c r="L52" s="14">
        <f>IFERROR(INDEX(#REF!,MATCH(bdd!D52,#REF!,0)),0)</f>
        <v>0</v>
      </c>
      <c r="M52" s="14">
        <f t="shared" si="7"/>
        <v>0</v>
      </c>
      <c r="N52" s="14">
        <f>IFERROR(INDEX(#REF!,MATCH(bdd!$D52,#REF!,0)),0)</f>
        <v>0</v>
      </c>
      <c r="O52" s="14">
        <f>IFERROR(INDEX(#REF!,MATCH(bdd!$D52,#REF!,0)),0)</f>
        <v>0</v>
      </c>
      <c r="P52" s="14">
        <f>IFERROR(INDEX(#REF!,MATCH(bdd!$D52,#REF!,0)),0)</f>
        <v>0</v>
      </c>
      <c r="Q52" s="32">
        <f t="shared" si="5"/>
        <v>0</v>
      </c>
      <c r="R52" s="29">
        <f t="shared" si="8"/>
        <v>0</v>
      </c>
      <c r="S52" s="14">
        <f t="shared" si="3"/>
        <v>1</v>
      </c>
    </row>
    <row r="53" spans="1:19" ht="15.75" x14ac:dyDescent="0.25">
      <c r="A53" s="7"/>
      <c r="B53" s="13">
        <v>306851001</v>
      </c>
      <c r="C53" s="21">
        <v>1</v>
      </c>
      <c r="D53" s="13" t="s">
        <v>200</v>
      </c>
      <c r="E53" s="15" t="s">
        <v>359</v>
      </c>
      <c r="F53" s="14"/>
      <c r="G53" s="14" t="str">
        <f>IFERROR(INDEX(#REF!,MATCH($D53,#REF!,0)),"Pièce")</f>
        <v>Pièce</v>
      </c>
      <c r="H53" s="14">
        <f>IFERROR(INDEX(#REF!,MATCH(bdd!D53,#REF!,0)),0)</f>
        <v>0</v>
      </c>
      <c r="I53" s="14">
        <f>IFERROR(INDEX(#REF!,MATCH(bdd!D53,#REF!,0)),0)</f>
        <v>0</v>
      </c>
      <c r="J53" s="14">
        <f>IFERROR(K53/INDEX(#REF!,MATCH(bdd!D53,#REF!,0)),0)</f>
        <v>0</v>
      </c>
      <c r="K53" s="14" t="e">
        <f>IF(E53="",0,INDEX(#REF!,MATCH(bdd!E53,#REF!,0))+IF(F53="",0,INDEX(#REF!,MATCH(bdd!F53,#REF!,0))))</f>
        <v>#REF!</v>
      </c>
      <c r="L53" s="14">
        <f>IFERROR(INDEX(#REF!,MATCH(bdd!D53,#REF!,0)),0)</f>
        <v>0</v>
      </c>
      <c r="M53" s="14">
        <f t="shared" si="7"/>
        <v>0</v>
      </c>
      <c r="N53" s="14">
        <f>IFERROR(INDEX(#REF!,MATCH(bdd!$D53,#REF!,0)),0)</f>
        <v>0</v>
      </c>
      <c r="O53" s="14">
        <f>IFERROR(INDEX(#REF!,MATCH(bdd!$D53,#REF!,0)),0)</f>
        <v>0</v>
      </c>
      <c r="P53" s="14">
        <f>IFERROR(INDEX(#REF!,MATCH(bdd!$D53,#REF!,0)),0)</f>
        <v>0</v>
      </c>
      <c r="Q53" s="32">
        <f t="shared" si="5"/>
        <v>0</v>
      </c>
      <c r="R53" s="29">
        <f t="shared" si="8"/>
        <v>0</v>
      </c>
      <c r="S53" s="14">
        <f t="shared" si="3"/>
        <v>1</v>
      </c>
    </row>
    <row r="54" spans="1:19" ht="15.75" x14ac:dyDescent="0.25">
      <c r="A54" s="7"/>
      <c r="B54" s="13">
        <v>300580001</v>
      </c>
      <c r="C54" s="21">
        <v>1</v>
      </c>
      <c r="D54" s="13" t="s">
        <v>297</v>
      </c>
      <c r="E54" s="15" t="s">
        <v>513</v>
      </c>
      <c r="F54" s="14"/>
      <c r="G54" s="14" t="str">
        <f>IFERROR(INDEX(#REF!,MATCH($D54,#REF!,0)),"Pièce")</f>
        <v>Pièce</v>
      </c>
      <c r="H54" s="14">
        <f>IFERROR(INDEX(#REF!,MATCH(bdd!D54,#REF!,0)),0)</f>
        <v>0</v>
      </c>
      <c r="I54" s="14">
        <f>IFERROR(INDEX(#REF!,MATCH(bdd!D54,#REF!,0)),0)</f>
        <v>0</v>
      </c>
      <c r="J54" s="14">
        <f>IFERROR(K54/INDEX(#REF!,MATCH(bdd!D54,#REF!,0)),0)</f>
        <v>0</v>
      </c>
      <c r="K54" s="14" t="e">
        <f>IF(E54="",0,INDEX(#REF!,MATCH(bdd!E54,#REF!,0))+IF(F54="",0,INDEX(#REF!,MATCH(bdd!F54,#REF!,0))))</f>
        <v>#REF!</v>
      </c>
      <c r="L54" s="14">
        <f>IFERROR(INDEX(#REF!,MATCH(bdd!D54,#REF!,0)),0)</f>
        <v>0</v>
      </c>
      <c r="M54" s="14">
        <f t="shared" si="7"/>
        <v>0</v>
      </c>
      <c r="N54" s="14">
        <f>IFERROR(INDEX(#REF!,MATCH(bdd!$D54,#REF!,0)),0)</f>
        <v>0</v>
      </c>
      <c r="O54" s="14">
        <f>IFERROR(INDEX(#REF!,MATCH(bdd!$D54,#REF!,0)),0)</f>
        <v>0</v>
      </c>
      <c r="P54" s="14">
        <f>IFERROR(INDEX(#REF!,MATCH(bdd!$D54,#REF!,0)),0)</f>
        <v>0</v>
      </c>
      <c r="Q54" s="32">
        <f t="shared" si="5"/>
        <v>0</v>
      </c>
      <c r="R54" s="29">
        <f t="shared" si="8"/>
        <v>0</v>
      </c>
      <c r="S54" s="14">
        <f t="shared" si="3"/>
        <v>1</v>
      </c>
    </row>
    <row r="55" spans="1:19" ht="15.75" x14ac:dyDescent="0.25">
      <c r="A55" s="7"/>
      <c r="B55" s="13">
        <v>300099001</v>
      </c>
      <c r="C55" s="21" t="s">
        <v>437</v>
      </c>
      <c r="D55" s="13" t="s">
        <v>29</v>
      </c>
      <c r="E55" s="13"/>
      <c r="F55" s="14"/>
      <c r="G55" s="14" t="str">
        <f>IFERROR(INDEX(#REF!,MATCH($D55,#REF!,0)),"Pièce")</f>
        <v>Pièce</v>
      </c>
      <c r="H55" s="14">
        <f>IFERROR(INDEX(#REF!,MATCH(bdd!D55,#REF!,0)),0)</f>
        <v>0</v>
      </c>
      <c r="I55" s="14">
        <f>IFERROR(INDEX(#REF!,MATCH(bdd!D55,#REF!,0)),0)</f>
        <v>0</v>
      </c>
      <c r="J55" s="14">
        <f>IFERROR(K55/INDEX(#REF!,MATCH(bdd!D55,#REF!,0)),0)</f>
        <v>0</v>
      </c>
      <c r="K55" s="14">
        <f>IF(E55="",0,INDEX(#REF!,MATCH(bdd!E55,#REF!,0))+IF(F55="",0,INDEX(#REF!,MATCH(bdd!F55,#REF!,0))))</f>
        <v>0</v>
      </c>
      <c r="L55" s="14">
        <f>IFERROR(INDEX(#REF!,MATCH(bdd!D55,#REF!,0)),0)</f>
        <v>0</v>
      </c>
      <c r="M55" s="14">
        <f t="shared" si="7"/>
        <v>0</v>
      </c>
      <c r="N55" s="14">
        <f>IFERROR(INDEX(#REF!,MATCH(bdd!$D55,#REF!,0)),0)</f>
        <v>0</v>
      </c>
      <c r="O55" s="14">
        <f>IFERROR(INDEX(#REF!,MATCH(bdd!$D55,#REF!,0)),0)</f>
        <v>0</v>
      </c>
      <c r="P55" s="14">
        <f>IFERROR(INDEX(#REF!,MATCH(bdd!$D55,#REF!,0)),0)</f>
        <v>0</v>
      </c>
      <c r="Q55" s="32">
        <f t="shared" si="5"/>
        <v>0</v>
      </c>
      <c r="R55" s="29">
        <f t="shared" si="8"/>
        <v>0</v>
      </c>
      <c r="S55" s="14">
        <f t="shared" si="3"/>
        <v>1</v>
      </c>
    </row>
    <row r="56" spans="1:19" ht="15.75" x14ac:dyDescent="0.25">
      <c r="A56" s="7"/>
      <c r="B56" s="13">
        <v>300100001</v>
      </c>
      <c r="C56" s="21" t="s">
        <v>437</v>
      </c>
      <c r="D56" s="13" t="s">
        <v>30</v>
      </c>
      <c r="E56" s="13"/>
      <c r="F56" s="14"/>
      <c r="G56" s="14" t="str">
        <f>IFERROR(INDEX(#REF!,MATCH($D56,#REF!,0)),"Pièce")</f>
        <v>Pièce</v>
      </c>
      <c r="H56" s="14">
        <f>IFERROR(INDEX(#REF!,MATCH(bdd!D56,#REF!,0)),0)</f>
        <v>0</v>
      </c>
      <c r="I56" s="14">
        <f>IFERROR(INDEX(#REF!,MATCH(bdd!D56,#REF!,0)),0)</f>
        <v>0</v>
      </c>
      <c r="J56" s="14">
        <f>IFERROR(K56/INDEX(#REF!,MATCH(bdd!D56,#REF!,0)),0)</f>
        <v>0</v>
      </c>
      <c r="K56" s="14">
        <f>IF(E56="",0,INDEX(#REF!,MATCH(bdd!E56,#REF!,0))+IF(F56="",0,INDEX(#REF!,MATCH(bdd!F56,#REF!,0))))</f>
        <v>0</v>
      </c>
      <c r="L56" s="14">
        <f>IFERROR(INDEX(#REF!,MATCH(bdd!D56,#REF!,0)),0)</f>
        <v>0</v>
      </c>
      <c r="M56" s="14">
        <f t="shared" si="7"/>
        <v>0</v>
      </c>
      <c r="N56" s="14">
        <f>IFERROR(INDEX(#REF!,MATCH(bdd!$D56,#REF!,0)),0)</f>
        <v>0</v>
      </c>
      <c r="O56" s="14">
        <f>IFERROR(INDEX(#REF!,MATCH(bdd!$D56,#REF!,0)),0)</f>
        <v>0</v>
      </c>
      <c r="P56" s="14">
        <f>IFERROR(INDEX(#REF!,MATCH(bdd!$D56,#REF!,0)),0)</f>
        <v>0</v>
      </c>
      <c r="Q56" s="32">
        <f t="shared" ref="Q56:Q119" si="9">IFERROR((H56+J56-N56)-L56,"")</f>
        <v>0</v>
      </c>
      <c r="R56" s="29">
        <f t="shared" si="8"/>
        <v>0</v>
      </c>
      <c r="S56" s="14">
        <f t="shared" si="3"/>
        <v>1</v>
      </c>
    </row>
    <row r="57" spans="1:19" ht="15.75" x14ac:dyDescent="0.25">
      <c r="A57" s="7"/>
      <c r="B57" s="13">
        <v>300102001</v>
      </c>
      <c r="C57" s="21" t="s">
        <v>437</v>
      </c>
      <c r="D57" s="13" t="s">
        <v>201</v>
      </c>
      <c r="E57" s="13"/>
      <c r="F57" s="14"/>
      <c r="G57" s="14" t="str">
        <f>IFERROR(INDEX(#REF!,MATCH($D57,#REF!,0)),"Pièce")</f>
        <v>Pièce</v>
      </c>
      <c r="H57" s="14">
        <f>IFERROR(INDEX(#REF!,MATCH(bdd!D57,#REF!,0)),0)</f>
        <v>0</v>
      </c>
      <c r="I57" s="14">
        <f>IFERROR(INDEX(#REF!,MATCH(bdd!D57,#REF!,0)),0)</f>
        <v>0</v>
      </c>
      <c r="J57" s="14">
        <f>IFERROR(K57/INDEX(#REF!,MATCH(bdd!D57,#REF!,0)),0)</f>
        <v>0</v>
      </c>
      <c r="K57" s="14">
        <f>IF(E57="",0,INDEX(#REF!,MATCH(bdd!E57,#REF!,0))+IF(F57="",0,INDEX(#REF!,MATCH(bdd!F57,#REF!,0))))</f>
        <v>0</v>
      </c>
      <c r="L57" s="14">
        <f>IFERROR(INDEX(#REF!,MATCH(bdd!D57,#REF!,0)),0)</f>
        <v>0</v>
      </c>
      <c r="M57" s="14">
        <f t="shared" si="7"/>
        <v>0</v>
      </c>
      <c r="N57" s="14">
        <f>IFERROR(INDEX(#REF!,MATCH(bdd!$D57,#REF!,0)),0)</f>
        <v>0</v>
      </c>
      <c r="O57" s="14">
        <f>IFERROR(INDEX(#REF!,MATCH(bdd!$D57,#REF!,0)),0)</f>
        <v>0</v>
      </c>
      <c r="P57" s="14">
        <f>IFERROR(INDEX(#REF!,MATCH(bdd!$D57,#REF!,0)),0)</f>
        <v>0</v>
      </c>
      <c r="Q57" s="32">
        <f t="shared" si="9"/>
        <v>0</v>
      </c>
      <c r="R57" s="29">
        <f t="shared" si="8"/>
        <v>0</v>
      </c>
      <c r="S57" s="14">
        <f t="shared" si="3"/>
        <v>1</v>
      </c>
    </row>
    <row r="58" spans="1:19" ht="31.5" x14ac:dyDescent="0.25">
      <c r="A58" s="7"/>
      <c r="B58" s="13">
        <v>307242001</v>
      </c>
      <c r="C58" s="21" t="s">
        <v>437</v>
      </c>
      <c r="D58" s="13" t="s">
        <v>202</v>
      </c>
      <c r="E58" s="15" t="s">
        <v>406</v>
      </c>
      <c r="F58" s="14"/>
      <c r="G58" s="14" t="str">
        <f>IFERROR(INDEX(#REF!,MATCH($D58,#REF!,0)),"Pièce")</f>
        <v>Pièce</v>
      </c>
      <c r="H58" s="14">
        <f>IFERROR(INDEX(#REF!,MATCH(bdd!D58,#REF!,0)),0)</f>
        <v>0</v>
      </c>
      <c r="I58" s="14">
        <f>IFERROR(INDEX(#REF!,MATCH(bdd!D58,#REF!,0)),0)</f>
        <v>0</v>
      </c>
      <c r="J58" s="14">
        <f>IFERROR(K58/INDEX(#REF!,MATCH(bdd!D58,#REF!,0)),0)</f>
        <v>0</v>
      </c>
      <c r="K58" s="14" t="e">
        <f>IF(E58="",0,INDEX(#REF!,MATCH(bdd!E58,#REF!,0))+IF(F58="",0,INDEX(#REF!,MATCH(bdd!F58,#REF!,0))))</f>
        <v>#REF!</v>
      </c>
      <c r="L58" s="14">
        <f>IFERROR(INDEX(#REF!,MATCH(bdd!D58,#REF!,0)),0)</f>
        <v>0</v>
      </c>
      <c r="M58" s="14">
        <f t="shared" si="7"/>
        <v>0</v>
      </c>
      <c r="N58" s="14">
        <f>IFERROR(INDEX(#REF!,MATCH(bdd!$D58,#REF!,0)),0)</f>
        <v>0</v>
      </c>
      <c r="O58" s="14">
        <f>IFERROR(INDEX(#REF!,MATCH(bdd!$D58,#REF!,0)),0)</f>
        <v>0</v>
      </c>
      <c r="P58" s="14">
        <f>IFERROR(INDEX(#REF!,MATCH(bdd!$D58,#REF!,0)),0)</f>
        <v>0</v>
      </c>
      <c r="Q58" s="32">
        <f t="shared" si="9"/>
        <v>0</v>
      </c>
      <c r="R58" s="29">
        <f t="shared" si="8"/>
        <v>0</v>
      </c>
      <c r="S58" s="14">
        <f t="shared" si="3"/>
        <v>1</v>
      </c>
    </row>
    <row r="59" spans="1:19" ht="15.75" x14ac:dyDescent="0.25">
      <c r="A59" s="7"/>
      <c r="B59" s="13">
        <v>300109001</v>
      </c>
      <c r="C59" s="21">
        <v>1</v>
      </c>
      <c r="D59" s="13" t="s">
        <v>31</v>
      </c>
      <c r="E59" s="13"/>
      <c r="F59" s="14"/>
      <c r="G59" s="14" t="str">
        <f>IFERROR(INDEX(#REF!,MATCH($D59,#REF!,0)),"Pièce")</f>
        <v>Pièce</v>
      </c>
      <c r="H59" s="14">
        <f>IFERROR(INDEX(#REF!,MATCH(bdd!D59,#REF!,0)),0)</f>
        <v>0</v>
      </c>
      <c r="I59" s="14">
        <f>IFERROR(INDEX(#REF!,MATCH(bdd!D59,#REF!,0)),0)</f>
        <v>0</v>
      </c>
      <c r="J59" s="14">
        <f>IFERROR(K59/INDEX(#REF!,MATCH(bdd!D59,#REF!,0)),0)</f>
        <v>0</v>
      </c>
      <c r="K59" s="14">
        <f>IF(E59="",0,INDEX(#REF!,MATCH(bdd!E59,#REF!,0))+IF(F59="",0,INDEX(#REF!,MATCH(bdd!F59,#REF!,0))))</f>
        <v>0</v>
      </c>
      <c r="L59" s="14">
        <f>IFERROR(INDEX(#REF!,MATCH(bdd!D59,#REF!,0)),0)</f>
        <v>0</v>
      </c>
      <c r="M59" s="14">
        <f t="shared" si="7"/>
        <v>0</v>
      </c>
      <c r="N59" s="14">
        <f>IFERROR(INDEX(#REF!,MATCH(bdd!$D59,#REF!,0)),0)</f>
        <v>0</v>
      </c>
      <c r="O59" s="14">
        <f>IFERROR(INDEX(#REF!,MATCH(bdd!$D59,#REF!,0)),0)</f>
        <v>0</v>
      </c>
      <c r="P59" s="14">
        <f>IFERROR(INDEX(#REF!,MATCH(bdd!$D59,#REF!,0)),0)</f>
        <v>0</v>
      </c>
      <c r="Q59" s="32">
        <f t="shared" si="9"/>
        <v>0</v>
      </c>
      <c r="R59" s="29">
        <f t="shared" si="8"/>
        <v>0</v>
      </c>
      <c r="S59" s="14">
        <f t="shared" si="3"/>
        <v>1</v>
      </c>
    </row>
    <row r="60" spans="1:19" ht="15.75" x14ac:dyDescent="0.25">
      <c r="A60" s="7"/>
      <c r="B60" s="13">
        <v>305758001</v>
      </c>
      <c r="C60" s="21">
        <v>1</v>
      </c>
      <c r="D60" s="13" t="s">
        <v>32</v>
      </c>
      <c r="E60" s="13"/>
      <c r="F60" s="14"/>
      <c r="G60" s="14" t="str">
        <f>IFERROR(INDEX(#REF!,MATCH($D60,#REF!,0)),"Pièce")</f>
        <v>Pièce</v>
      </c>
      <c r="H60" s="14">
        <f>IFERROR(INDEX(#REF!,MATCH(bdd!D60,#REF!,0)),0)</f>
        <v>0</v>
      </c>
      <c r="I60" s="14">
        <f>IFERROR(INDEX(#REF!,MATCH(bdd!D60,#REF!,0)),0)</f>
        <v>0</v>
      </c>
      <c r="J60" s="14">
        <f>IFERROR(K60/INDEX(#REF!,MATCH(bdd!D60,#REF!,0)),0)</f>
        <v>0</v>
      </c>
      <c r="K60" s="14">
        <f>IF(E60="",0,INDEX(#REF!,MATCH(bdd!E60,#REF!,0))+IF(F60="",0,INDEX(#REF!,MATCH(bdd!F60,#REF!,0))))</f>
        <v>0</v>
      </c>
      <c r="L60" s="14">
        <f>IFERROR(INDEX(#REF!,MATCH(bdd!D60,#REF!,0)),0)</f>
        <v>0</v>
      </c>
      <c r="M60" s="14">
        <f t="shared" si="7"/>
        <v>0</v>
      </c>
      <c r="N60" s="14">
        <f>IFERROR(INDEX(#REF!,MATCH(bdd!$D60,#REF!,0)),0)</f>
        <v>0</v>
      </c>
      <c r="O60" s="14">
        <f>IFERROR(INDEX(#REF!,MATCH(bdd!$D60,#REF!,0)),0)</f>
        <v>0</v>
      </c>
      <c r="P60" s="14">
        <f>IFERROR(INDEX(#REF!,MATCH(bdd!$D60,#REF!,0)),0)</f>
        <v>0</v>
      </c>
      <c r="Q60" s="32">
        <f t="shared" si="9"/>
        <v>0</v>
      </c>
      <c r="R60" s="29">
        <f t="shared" si="8"/>
        <v>0</v>
      </c>
      <c r="S60" s="14">
        <f t="shared" si="3"/>
        <v>1</v>
      </c>
    </row>
    <row r="61" spans="1:19" ht="15.75" x14ac:dyDescent="0.25">
      <c r="A61" s="7"/>
      <c r="B61" s="13">
        <v>300115001</v>
      </c>
      <c r="C61" s="21">
        <v>1</v>
      </c>
      <c r="D61" s="13" t="s">
        <v>203</v>
      </c>
      <c r="E61" s="15" t="s">
        <v>360</v>
      </c>
      <c r="F61" s="14"/>
      <c r="G61" s="14" t="str">
        <f>IFERROR(INDEX(#REF!,MATCH($D61,#REF!,0)),"Pièce")</f>
        <v>Pièce</v>
      </c>
      <c r="H61" s="14">
        <f>IFERROR(INDEX(#REF!,MATCH(bdd!D61,#REF!,0)),0)</f>
        <v>0</v>
      </c>
      <c r="I61" s="14">
        <f>IFERROR(INDEX(#REF!,MATCH(bdd!D61,#REF!,0)),0)</f>
        <v>0</v>
      </c>
      <c r="J61" s="14">
        <f>IFERROR(K61/INDEX(#REF!,MATCH(bdd!D61,#REF!,0)),0)</f>
        <v>0</v>
      </c>
      <c r="K61" s="14" t="e">
        <f>IF(E61="",0,INDEX(#REF!,MATCH(bdd!E61,#REF!,0))+IF(F61="",0,INDEX(#REF!,MATCH(bdd!F61,#REF!,0))))</f>
        <v>#REF!</v>
      </c>
      <c r="L61" s="14">
        <f>IFERROR(INDEX(#REF!,MATCH(bdd!D61,#REF!,0)),0)</f>
        <v>0</v>
      </c>
      <c r="M61" s="14">
        <f t="shared" si="7"/>
        <v>0</v>
      </c>
      <c r="N61" s="14">
        <f>IFERROR(INDEX(#REF!,MATCH(bdd!$D61,#REF!,0)),0)</f>
        <v>0</v>
      </c>
      <c r="O61" s="14">
        <f>IFERROR(INDEX(#REF!,MATCH(bdd!$D61,#REF!,0)),0)</f>
        <v>0</v>
      </c>
      <c r="P61" s="14">
        <f>IFERROR(INDEX(#REF!,MATCH(bdd!$D61,#REF!,0)),0)</f>
        <v>0</v>
      </c>
      <c r="Q61" s="32">
        <f t="shared" si="9"/>
        <v>0</v>
      </c>
      <c r="R61" s="29">
        <f t="shared" si="8"/>
        <v>0</v>
      </c>
      <c r="S61" s="14">
        <f t="shared" si="3"/>
        <v>1</v>
      </c>
    </row>
    <row r="62" spans="1:19" ht="15.75" x14ac:dyDescent="0.25">
      <c r="A62" s="7"/>
      <c r="B62" s="13">
        <v>307425001</v>
      </c>
      <c r="C62" s="21">
        <v>1</v>
      </c>
      <c r="D62" s="13" t="s">
        <v>204</v>
      </c>
      <c r="E62" s="13"/>
      <c r="F62" s="14"/>
      <c r="G62" s="14" t="str">
        <f>IFERROR(INDEX(#REF!,MATCH($D62,#REF!,0)),"Pièce")</f>
        <v>Pièce</v>
      </c>
      <c r="H62" s="14">
        <f>IFERROR(INDEX(#REF!,MATCH(bdd!D62,#REF!,0)),0)</f>
        <v>0</v>
      </c>
      <c r="I62" s="14">
        <f>IFERROR(INDEX(#REF!,MATCH(bdd!D62,#REF!,0)),0)</f>
        <v>0</v>
      </c>
      <c r="J62" s="14">
        <f>IFERROR(K62/INDEX(#REF!,MATCH(bdd!D62,#REF!,0)),0)</f>
        <v>0</v>
      </c>
      <c r="K62" s="14">
        <f>IF(E62="",0,INDEX(#REF!,MATCH(bdd!E62,#REF!,0))+IF(F62="",0,INDEX(#REF!,MATCH(bdd!F62,#REF!,0))))</f>
        <v>0</v>
      </c>
      <c r="L62" s="14">
        <f>IFERROR(INDEX(#REF!,MATCH(bdd!D62,#REF!,0)),0)</f>
        <v>0</v>
      </c>
      <c r="M62" s="14">
        <f t="shared" si="7"/>
        <v>0</v>
      </c>
      <c r="N62" s="14">
        <f>IFERROR(INDEX(#REF!,MATCH(bdd!$D62,#REF!,0)),0)</f>
        <v>0</v>
      </c>
      <c r="O62" s="14">
        <f>IFERROR(INDEX(#REF!,MATCH(bdd!$D62,#REF!,0)),0)</f>
        <v>0</v>
      </c>
      <c r="P62" s="14">
        <f>IFERROR(INDEX(#REF!,MATCH(bdd!$D62,#REF!,0)),0)</f>
        <v>0</v>
      </c>
      <c r="Q62" s="32">
        <f t="shared" si="9"/>
        <v>0</v>
      </c>
      <c r="R62" s="29">
        <f t="shared" si="8"/>
        <v>0</v>
      </c>
      <c r="S62" s="14">
        <f t="shared" si="3"/>
        <v>1</v>
      </c>
    </row>
    <row r="63" spans="1:19" ht="15.75" x14ac:dyDescent="0.25">
      <c r="A63" s="7"/>
      <c r="B63" s="13">
        <v>300117001</v>
      </c>
      <c r="C63" s="21" t="s">
        <v>437</v>
      </c>
      <c r="D63" s="13" t="s">
        <v>299</v>
      </c>
      <c r="E63" s="13"/>
      <c r="F63" s="14"/>
      <c r="G63" s="14" t="str">
        <f>IFERROR(INDEX(#REF!,MATCH($D63,#REF!,0)),"Pièce")</f>
        <v>Pièce</v>
      </c>
      <c r="H63" s="14">
        <f>IFERROR(INDEX(#REF!,MATCH(bdd!D63,#REF!,0)),0)</f>
        <v>0</v>
      </c>
      <c r="I63" s="14">
        <f>IFERROR(INDEX(#REF!,MATCH(bdd!D63,#REF!,0)),0)</f>
        <v>0</v>
      </c>
      <c r="J63" s="14">
        <f>IFERROR(K63/INDEX(#REF!,MATCH(bdd!D63,#REF!,0)),0)</f>
        <v>0</v>
      </c>
      <c r="K63" s="14">
        <f>IF(E63="",0,INDEX(#REF!,MATCH(bdd!E63,#REF!,0))+IF(F63="",0,INDEX(#REF!,MATCH(bdd!F63,#REF!,0))))</f>
        <v>0</v>
      </c>
      <c r="L63" s="14">
        <f>IFERROR(INDEX(#REF!,MATCH(bdd!D63,#REF!,0)),0)</f>
        <v>0</v>
      </c>
      <c r="M63" s="14">
        <f t="shared" si="7"/>
        <v>0</v>
      </c>
      <c r="N63" s="14">
        <f>IFERROR(INDEX(#REF!,MATCH(bdd!$D63,#REF!,0)),0)</f>
        <v>0</v>
      </c>
      <c r="O63" s="14">
        <f>IFERROR(INDEX(#REF!,MATCH(bdd!$D63,#REF!,0)),0)</f>
        <v>0</v>
      </c>
      <c r="P63" s="14">
        <f>IFERROR(INDEX(#REF!,MATCH(bdd!$D63,#REF!,0)),0)</f>
        <v>0</v>
      </c>
      <c r="Q63" s="32">
        <f t="shared" si="9"/>
        <v>0</v>
      </c>
      <c r="R63" s="29">
        <f t="shared" si="8"/>
        <v>0</v>
      </c>
      <c r="S63" s="14">
        <f t="shared" si="3"/>
        <v>1</v>
      </c>
    </row>
    <row r="64" spans="1:19" ht="15.75" x14ac:dyDescent="0.25">
      <c r="A64" s="7"/>
      <c r="B64" s="13">
        <v>300121001</v>
      </c>
      <c r="C64" s="21">
        <v>1</v>
      </c>
      <c r="D64" s="13" t="s">
        <v>205</v>
      </c>
      <c r="E64" s="13"/>
      <c r="F64" s="14"/>
      <c r="G64" s="14" t="str">
        <f>IFERROR(INDEX(#REF!,MATCH($D64,#REF!,0)),"Pièce")</f>
        <v>Pièce</v>
      </c>
      <c r="H64" s="14">
        <f>IFERROR(INDEX(#REF!,MATCH(bdd!D64,#REF!,0)),0)</f>
        <v>0</v>
      </c>
      <c r="I64" s="14">
        <f>IFERROR(INDEX(#REF!,MATCH(bdd!D64,#REF!,0)),0)</f>
        <v>0</v>
      </c>
      <c r="J64" s="14">
        <f>IFERROR(K64/INDEX(#REF!,MATCH(bdd!D64,#REF!,0)),0)</f>
        <v>0</v>
      </c>
      <c r="K64" s="14">
        <f>IF(E64="",0,INDEX(#REF!,MATCH(bdd!E64,#REF!,0))+IF(F64="",0,INDEX(#REF!,MATCH(bdd!F64,#REF!,0))))</f>
        <v>0</v>
      </c>
      <c r="L64" s="14">
        <f>IFERROR(INDEX(#REF!,MATCH(bdd!D64,#REF!,0)),0)</f>
        <v>0</v>
      </c>
      <c r="M64" s="14">
        <f t="shared" si="7"/>
        <v>0</v>
      </c>
      <c r="N64" s="14">
        <f>IFERROR(INDEX(#REF!,MATCH(bdd!$D64,#REF!,0)),0)</f>
        <v>0</v>
      </c>
      <c r="O64" s="14">
        <f>IFERROR(INDEX(#REF!,MATCH(bdd!$D64,#REF!,0)),0)</f>
        <v>0</v>
      </c>
      <c r="P64" s="14">
        <f>IFERROR(INDEX(#REF!,MATCH(bdd!$D64,#REF!,0)),0)</f>
        <v>0</v>
      </c>
      <c r="Q64" s="32">
        <f t="shared" si="9"/>
        <v>0</v>
      </c>
      <c r="R64" s="29">
        <f t="shared" si="8"/>
        <v>0</v>
      </c>
      <c r="S64" s="14">
        <f t="shared" si="3"/>
        <v>1</v>
      </c>
    </row>
    <row r="65" spans="1:19" ht="15.75" x14ac:dyDescent="0.25">
      <c r="A65" s="7"/>
      <c r="B65" s="13">
        <v>304815001</v>
      </c>
      <c r="C65" s="21">
        <v>1</v>
      </c>
      <c r="D65" s="13" t="s">
        <v>33</v>
      </c>
      <c r="E65" s="13"/>
      <c r="F65" s="14"/>
      <c r="G65" s="14" t="str">
        <f>IFERROR(INDEX(#REF!,MATCH($D65,#REF!,0)),"Pièce")</f>
        <v>Pièce</v>
      </c>
      <c r="H65" s="14">
        <f>IFERROR(INDEX(#REF!,MATCH(bdd!D65,#REF!,0)),0)</f>
        <v>0</v>
      </c>
      <c r="I65" s="14">
        <f>IFERROR(INDEX(#REF!,MATCH(bdd!D65,#REF!,0)),0)</f>
        <v>0</v>
      </c>
      <c r="J65" s="14">
        <f>IFERROR(K65/INDEX(#REF!,MATCH(bdd!D65,#REF!,0)),0)</f>
        <v>0</v>
      </c>
      <c r="K65" s="14">
        <f>IF(E65="",0,INDEX(#REF!,MATCH(bdd!E65,#REF!,0))+IF(F65="",0,INDEX(#REF!,MATCH(bdd!F65,#REF!,0))))</f>
        <v>0</v>
      </c>
      <c r="L65" s="14">
        <f>IFERROR(INDEX(#REF!,MATCH(bdd!D65,#REF!,0)),0)</f>
        <v>0</v>
      </c>
      <c r="M65" s="14">
        <f t="shared" si="7"/>
        <v>0</v>
      </c>
      <c r="N65" s="14">
        <f>IFERROR(INDEX(#REF!,MATCH(bdd!$D65,#REF!,0)),0)</f>
        <v>0</v>
      </c>
      <c r="O65" s="14">
        <f>IFERROR(INDEX(#REF!,MATCH(bdd!$D65,#REF!,0)),0)</f>
        <v>0</v>
      </c>
      <c r="P65" s="14">
        <f>IFERROR(INDEX(#REF!,MATCH(bdd!$D65,#REF!,0)),0)</f>
        <v>0</v>
      </c>
      <c r="Q65" s="32">
        <f t="shared" si="9"/>
        <v>0</v>
      </c>
      <c r="R65" s="29">
        <f t="shared" si="8"/>
        <v>0</v>
      </c>
      <c r="S65" s="14">
        <f t="shared" si="3"/>
        <v>1</v>
      </c>
    </row>
    <row r="66" spans="1:19" ht="15.75" x14ac:dyDescent="0.25">
      <c r="A66" s="7"/>
      <c r="B66" s="13">
        <v>300127001</v>
      </c>
      <c r="C66" s="21">
        <v>1</v>
      </c>
      <c r="D66" s="13" t="s">
        <v>309</v>
      </c>
      <c r="E66" s="15" t="s">
        <v>388</v>
      </c>
      <c r="F66" s="14"/>
      <c r="G66" s="14" t="str">
        <f>IFERROR(INDEX(#REF!,MATCH($D66,#REF!,0)),"Pièce")</f>
        <v>Pièce</v>
      </c>
      <c r="H66" s="14">
        <f>IFERROR(INDEX(#REF!,MATCH(bdd!D66,#REF!,0)),0)</f>
        <v>0</v>
      </c>
      <c r="I66" s="14">
        <f>IFERROR(INDEX(#REF!,MATCH(bdd!D66,#REF!,0)),0)</f>
        <v>0</v>
      </c>
      <c r="J66" s="14">
        <f>IFERROR(K66/INDEX(#REF!,MATCH(bdd!D66,#REF!,0)),0)</f>
        <v>0</v>
      </c>
      <c r="K66" s="14" t="e">
        <f>IF(E66="",0,INDEX(#REF!,MATCH(bdd!E66,#REF!,0))+IF(F66="",0,INDEX(#REF!,MATCH(bdd!F66,#REF!,0))))</f>
        <v>#REF!</v>
      </c>
      <c r="L66" s="14">
        <f>IFERROR(INDEX(#REF!,MATCH(bdd!D66,#REF!,0)),0)</f>
        <v>0</v>
      </c>
      <c r="M66" s="14">
        <f t="shared" si="7"/>
        <v>0</v>
      </c>
      <c r="N66" s="14">
        <f>IFERROR(INDEX(#REF!,MATCH(bdd!$D66,#REF!,0)),0)</f>
        <v>0</v>
      </c>
      <c r="O66" s="14">
        <f>IFERROR(INDEX(#REF!,MATCH(bdd!$D66,#REF!,0)),0)</f>
        <v>0</v>
      </c>
      <c r="P66" s="14">
        <f>IFERROR(INDEX(#REF!,MATCH(bdd!$D66,#REF!,0)),0)</f>
        <v>0</v>
      </c>
      <c r="Q66" s="32">
        <f t="shared" si="9"/>
        <v>0</v>
      </c>
      <c r="R66" s="29">
        <f t="shared" si="8"/>
        <v>0</v>
      </c>
      <c r="S66" s="14">
        <f t="shared" si="3"/>
        <v>1</v>
      </c>
    </row>
    <row r="67" spans="1:19" ht="15.75" x14ac:dyDescent="0.25">
      <c r="A67" s="7"/>
      <c r="B67" s="13">
        <v>300128001</v>
      </c>
      <c r="C67" s="21">
        <v>1</v>
      </c>
      <c r="D67" s="13" t="s">
        <v>289</v>
      </c>
      <c r="E67" s="13"/>
      <c r="F67" s="14"/>
      <c r="G67" s="14" t="str">
        <f>IFERROR(INDEX(#REF!,MATCH($D67,#REF!,0)),"Pièce")</f>
        <v>Pièce</v>
      </c>
      <c r="H67" s="14">
        <f>IFERROR(INDEX(#REF!,MATCH(bdd!D67,#REF!,0)),0)</f>
        <v>0</v>
      </c>
      <c r="I67" s="14">
        <f>IFERROR(INDEX(#REF!,MATCH(bdd!D67,#REF!,0)),0)</f>
        <v>0</v>
      </c>
      <c r="J67" s="14">
        <f>IFERROR(K67/INDEX(#REF!,MATCH(bdd!D67,#REF!,0)),0)</f>
        <v>0</v>
      </c>
      <c r="K67" s="14">
        <f>IF(E67="",0,INDEX(#REF!,MATCH(bdd!E67,#REF!,0))+IF(F67="",0,INDEX(#REF!,MATCH(bdd!F67,#REF!,0))))</f>
        <v>0</v>
      </c>
      <c r="L67" s="14">
        <f>IFERROR(INDEX(#REF!,MATCH(bdd!D67,#REF!,0)),0)</f>
        <v>0</v>
      </c>
      <c r="M67" s="14">
        <f t="shared" si="7"/>
        <v>0</v>
      </c>
      <c r="N67" s="14">
        <f>IFERROR(INDEX(#REF!,MATCH(bdd!$D67,#REF!,0)),0)</f>
        <v>0</v>
      </c>
      <c r="O67" s="14">
        <f>IFERROR(INDEX(#REF!,MATCH(bdd!$D67,#REF!,0)),0)</f>
        <v>0</v>
      </c>
      <c r="P67" s="14">
        <f>IFERROR(INDEX(#REF!,MATCH(bdd!$D67,#REF!,0)),0)</f>
        <v>0</v>
      </c>
      <c r="Q67" s="32">
        <f t="shared" si="9"/>
        <v>0</v>
      </c>
      <c r="R67" s="29">
        <f t="shared" si="8"/>
        <v>0</v>
      </c>
      <c r="S67" s="14">
        <f t="shared" si="3"/>
        <v>1</v>
      </c>
    </row>
    <row r="68" spans="1:19" ht="15.75" x14ac:dyDescent="0.25">
      <c r="A68" s="7"/>
      <c r="B68" s="13">
        <v>300131001</v>
      </c>
      <c r="C68" s="21">
        <v>1</v>
      </c>
      <c r="D68" s="13" t="s">
        <v>114</v>
      </c>
      <c r="E68" s="15" t="s">
        <v>505</v>
      </c>
      <c r="F68" s="14"/>
      <c r="G68" s="14" t="str">
        <f>IFERROR(INDEX(#REF!,MATCH($D68,#REF!,0)),"Pièce")</f>
        <v>Pièce</v>
      </c>
      <c r="H68" s="14">
        <f>IFERROR(INDEX(#REF!,MATCH(bdd!D68,#REF!,0)),0)</f>
        <v>0</v>
      </c>
      <c r="I68" s="14">
        <f>IFERROR(INDEX(#REF!,MATCH(bdd!D68,#REF!,0)),0)</f>
        <v>0</v>
      </c>
      <c r="J68" s="14">
        <f>IFERROR(K68/INDEX(#REF!,MATCH(bdd!D68,#REF!,0)),0)</f>
        <v>0</v>
      </c>
      <c r="K68" s="14" t="e">
        <f>IF(E68="",0,INDEX(#REF!,MATCH(bdd!E68,#REF!,0))+IF(F68="",0,INDEX(#REF!,MATCH(bdd!F68,#REF!,0))))</f>
        <v>#REF!</v>
      </c>
      <c r="L68" s="14">
        <f>IFERROR(INDEX(#REF!,MATCH(bdd!D68,#REF!,0)),0)</f>
        <v>0</v>
      </c>
      <c r="M68" s="14">
        <f t="shared" si="7"/>
        <v>0</v>
      </c>
      <c r="N68" s="14">
        <f>IFERROR(INDEX(#REF!,MATCH(bdd!$D68,#REF!,0)),0)</f>
        <v>0</v>
      </c>
      <c r="O68" s="14">
        <f>IFERROR(INDEX(#REF!,MATCH(bdd!$D68,#REF!,0)),0)</f>
        <v>0</v>
      </c>
      <c r="P68" s="14">
        <f>IFERROR(INDEX(#REF!,MATCH(bdd!$D68,#REF!,0)),0)</f>
        <v>0</v>
      </c>
      <c r="Q68" s="32">
        <f t="shared" si="9"/>
        <v>0</v>
      </c>
      <c r="R68" s="29">
        <f t="shared" si="8"/>
        <v>0</v>
      </c>
      <c r="S68" s="14">
        <f t="shared" ref="S68:S131" si="10">RANK(R68,$R$4:$R$909,0)</f>
        <v>1</v>
      </c>
    </row>
    <row r="69" spans="1:19" ht="15.75" x14ac:dyDescent="0.25">
      <c r="A69" s="7"/>
      <c r="B69" s="13">
        <v>300132001</v>
      </c>
      <c r="C69" s="21">
        <v>1</v>
      </c>
      <c r="D69" s="13" t="s">
        <v>115</v>
      </c>
      <c r="E69" s="15" t="s">
        <v>376</v>
      </c>
      <c r="F69" s="14"/>
      <c r="G69" s="14" t="str">
        <f>IFERROR(INDEX(#REF!,MATCH($D69,#REF!,0)),"Pièce")</f>
        <v>Pièce</v>
      </c>
      <c r="H69" s="14">
        <f>IFERROR(INDEX(#REF!,MATCH(bdd!D69,#REF!,0)),0)</f>
        <v>0</v>
      </c>
      <c r="I69" s="14">
        <f>IFERROR(INDEX(#REF!,MATCH(bdd!D69,#REF!,0)),0)</f>
        <v>0</v>
      </c>
      <c r="J69" s="14">
        <f>IFERROR(K69/INDEX(#REF!,MATCH(bdd!D69,#REF!,0)),0)</f>
        <v>0</v>
      </c>
      <c r="K69" s="14" t="e">
        <f>IF(E69="",0,INDEX(#REF!,MATCH(bdd!E69,#REF!,0))+IF(F69="",0,INDEX(#REF!,MATCH(bdd!F69,#REF!,0))))</f>
        <v>#REF!</v>
      </c>
      <c r="L69" s="14">
        <f>IFERROR(INDEX(#REF!,MATCH(bdd!D69,#REF!,0)),0)</f>
        <v>0</v>
      </c>
      <c r="M69" s="14">
        <f t="shared" si="7"/>
        <v>0</v>
      </c>
      <c r="N69" s="14">
        <f>IFERROR(INDEX(#REF!,MATCH(bdd!$D69,#REF!,0)),0)</f>
        <v>0</v>
      </c>
      <c r="O69" s="14">
        <f>IFERROR(INDEX(#REF!,MATCH(bdd!$D69,#REF!,0)),0)</f>
        <v>0</v>
      </c>
      <c r="P69" s="14">
        <f>IFERROR(INDEX(#REF!,MATCH(bdd!$D69,#REF!,0)),0)</f>
        <v>0</v>
      </c>
      <c r="Q69" s="32">
        <f t="shared" si="9"/>
        <v>0</v>
      </c>
      <c r="R69" s="29">
        <f t="shared" si="8"/>
        <v>0</v>
      </c>
      <c r="S69" s="14">
        <f t="shared" si="10"/>
        <v>1</v>
      </c>
    </row>
    <row r="70" spans="1:19" ht="15.75" x14ac:dyDescent="0.25">
      <c r="A70" s="7"/>
      <c r="B70" s="13">
        <v>300854001</v>
      </c>
      <c r="C70" s="21" t="s">
        <v>437</v>
      </c>
      <c r="D70" s="13" t="s">
        <v>206</v>
      </c>
      <c r="E70" s="13"/>
      <c r="F70" s="14"/>
      <c r="G70" s="14" t="str">
        <f>IFERROR(INDEX(#REF!,MATCH($D70,#REF!,0)),"Pièce")</f>
        <v>Pièce</v>
      </c>
      <c r="H70" s="14">
        <f>IFERROR(INDEX(#REF!,MATCH(bdd!D70,#REF!,0)),0)</f>
        <v>0</v>
      </c>
      <c r="I70" s="14">
        <f>IFERROR(INDEX(#REF!,MATCH(bdd!D70,#REF!,0)),0)</f>
        <v>0</v>
      </c>
      <c r="J70" s="14">
        <f>IFERROR(K70/INDEX(#REF!,MATCH(bdd!D70,#REF!,0)),0)</f>
        <v>0</v>
      </c>
      <c r="K70" s="14">
        <f>IF(E70="",0,INDEX(#REF!,MATCH(bdd!E70,#REF!,0))+IF(F70="",0,INDEX(#REF!,MATCH(bdd!F70,#REF!,0))))</f>
        <v>0</v>
      </c>
      <c r="L70" s="14">
        <f>IFERROR(INDEX(#REF!,MATCH(bdd!D70,#REF!,0)),0)</f>
        <v>0</v>
      </c>
      <c r="M70" s="14">
        <f t="shared" si="7"/>
        <v>0</v>
      </c>
      <c r="N70" s="14">
        <f>IFERROR(INDEX(#REF!,MATCH(bdd!$D70,#REF!,0)),0)</f>
        <v>0</v>
      </c>
      <c r="O70" s="14">
        <f>IFERROR(INDEX(#REF!,MATCH(bdd!$D70,#REF!,0)),0)</f>
        <v>0</v>
      </c>
      <c r="P70" s="14">
        <f>IFERROR(INDEX(#REF!,MATCH(bdd!$D70,#REF!,0)),0)</f>
        <v>0</v>
      </c>
      <c r="Q70" s="32">
        <f t="shared" si="9"/>
        <v>0</v>
      </c>
      <c r="R70" s="29">
        <f t="shared" si="8"/>
        <v>0</v>
      </c>
      <c r="S70" s="14">
        <f t="shared" si="10"/>
        <v>1</v>
      </c>
    </row>
    <row r="71" spans="1:19" ht="15.75" x14ac:dyDescent="0.25">
      <c r="A71" s="7"/>
      <c r="B71" s="13">
        <v>300553001</v>
      </c>
      <c r="C71" s="21" t="s">
        <v>437</v>
      </c>
      <c r="D71" s="13" t="s">
        <v>207</v>
      </c>
      <c r="E71" s="15" t="s">
        <v>593</v>
      </c>
      <c r="F71" s="14"/>
      <c r="G71" s="14" t="str">
        <f>IFERROR(INDEX(#REF!,MATCH($D71,#REF!,0)),"Pièce")</f>
        <v>Pièce</v>
      </c>
      <c r="H71" s="14">
        <f>IFERROR(INDEX(#REF!,MATCH(bdd!D71,#REF!,0)),0)</f>
        <v>0</v>
      </c>
      <c r="I71" s="14">
        <f>IFERROR(INDEX(#REF!,MATCH(bdd!D71,#REF!,0)),0)</f>
        <v>0</v>
      </c>
      <c r="J71" s="14">
        <f>IFERROR(K71/INDEX(#REF!,MATCH(bdd!D71,#REF!,0)),0)</f>
        <v>0</v>
      </c>
      <c r="K71" s="14" t="e">
        <f>IF(E71="",0,INDEX(#REF!,MATCH(bdd!E71,#REF!,0))+IF(F71="",0,INDEX(#REF!,MATCH(bdd!F71,#REF!,0))))</f>
        <v>#REF!</v>
      </c>
      <c r="L71" s="14">
        <f>IFERROR(INDEX(#REF!,MATCH(bdd!D71,#REF!,0)),0)</f>
        <v>0</v>
      </c>
      <c r="M71" s="14">
        <f t="shared" si="7"/>
        <v>0</v>
      </c>
      <c r="N71" s="14">
        <f>IFERROR(INDEX(#REF!,MATCH(bdd!$D71,#REF!,0)),0)</f>
        <v>0</v>
      </c>
      <c r="O71" s="14">
        <f>IFERROR(INDEX(#REF!,MATCH(bdd!$D71,#REF!,0)),0)</f>
        <v>0</v>
      </c>
      <c r="P71" s="14">
        <f>IFERROR(INDEX(#REF!,MATCH(bdd!$D71,#REF!,0)),0)</f>
        <v>0</v>
      </c>
      <c r="Q71" s="32">
        <f t="shared" si="9"/>
        <v>0</v>
      </c>
      <c r="R71" s="29">
        <f t="shared" si="8"/>
        <v>0</v>
      </c>
      <c r="S71" s="14">
        <f t="shared" si="10"/>
        <v>1</v>
      </c>
    </row>
    <row r="72" spans="1:19" ht="15.75" x14ac:dyDescent="0.25">
      <c r="A72" s="7"/>
      <c r="B72" s="13">
        <v>300139001</v>
      </c>
      <c r="C72" s="21" t="s">
        <v>437</v>
      </c>
      <c r="D72" s="13" t="s">
        <v>208</v>
      </c>
      <c r="E72" s="15" t="s">
        <v>594</v>
      </c>
      <c r="F72" s="14"/>
      <c r="G72" s="14" t="str">
        <f>IFERROR(INDEX(#REF!,MATCH($D72,#REF!,0)),"Pièce")</f>
        <v>Pièce</v>
      </c>
      <c r="H72" s="14">
        <f>IFERROR(INDEX(#REF!,MATCH(bdd!D72,#REF!,0)),0)</f>
        <v>0</v>
      </c>
      <c r="I72" s="14">
        <f>IFERROR(INDEX(#REF!,MATCH(bdd!D72,#REF!,0)),0)</f>
        <v>0</v>
      </c>
      <c r="J72" s="14">
        <f>IFERROR(K72/INDEX(#REF!,MATCH(bdd!D72,#REF!,0)),0)</f>
        <v>0</v>
      </c>
      <c r="K72" s="14" t="e">
        <f>IF(E72="",0,INDEX(#REF!,MATCH(bdd!E72,#REF!,0))+IF(F72="",0,INDEX(#REF!,MATCH(bdd!F72,#REF!,0))))</f>
        <v>#REF!</v>
      </c>
      <c r="L72" s="14">
        <f>IFERROR(INDEX(#REF!,MATCH(bdd!D72,#REF!,0)),0)</f>
        <v>0</v>
      </c>
      <c r="M72" s="14">
        <f t="shared" si="7"/>
        <v>0</v>
      </c>
      <c r="N72" s="14">
        <f>IFERROR(INDEX(#REF!,MATCH(bdd!$D72,#REF!,0)),0)</f>
        <v>0</v>
      </c>
      <c r="O72" s="14">
        <f>IFERROR(INDEX(#REF!,MATCH(bdd!$D72,#REF!,0)),0)</f>
        <v>0</v>
      </c>
      <c r="P72" s="14">
        <f>IFERROR(INDEX(#REF!,MATCH(bdd!$D72,#REF!,0)),0)</f>
        <v>0</v>
      </c>
      <c r="Q72" s="32">
        <f t="shared" si="9"/>
        <v>0</v>
      </c>
      <c r="R72" s="29">
        <f t="shared" si="8"/>
        <v>0</v>
      </c>
      <c r="S72" s="14">
        <f t="shared" si="10"/>
        <v>1</v>
      </c>
    </row>
    <row r="73" spans="1:19" ht="15.75" x14ac:dyDescent="0.25">
      <c r="A73" s="7"/>
      <c r="B73" s="13">
        <v>305307001</v>
      </c>
      <c r="C73" s="21" t="s">
        <v>437</v>
      </c>
      <c r="D73" s="13" t="s">
        <v>209</v>
      </c>
      <c r="E73" s="15" t="s">
        <v>592</v>
      </c>
      <c r="F73" s="14"/>
      <c r="G73" s="14" t="str">
        <f>IFERROR(INDEX(#REF!,MATCH($D73,#REF!,0)),"Pièce")</f>
        <v>Pièce</v>
      </c>
      <c r="H73" s="14">
        <f>IFERROR(INDEX(#REF!,MATCH(bdd!D73,#REF!,0)),0)</f>
        <v>0</v>
      </c>
      <c r="I73" s="14">
        <f>IFERROR(INDEX(#REF!,MATCH(bdd!D73,#REF!,0)),0)</f>
        <v>0</v>
      </c>
      <c r="J73" s="14">
        <f>IFERROR(K73/INDEX(#REF!,MATCH(bdd!D73,#REF!,0)),0)</f>
        <v>0</v>
      </c>
      <c r="K73" s="14" t="e">
        <f>IF(E73="",0,INDEX(#REF!,MATCH(bdd!E73,#REF!,0))+IF(F73="",0,INDEX(#REF!,MATCH(bdd!F73,#REF!,0))))</f>
        <v>#REF!</v>
      </c>
      <c r="L73" s="14">
        <f>IFERROR(INDEX(#REF!,MATCH(bdd!D73,#REF!,0)),0)</f>
        <v>0</v>
      </c>
      <c r="M73" s="14">
        <f t="shared" si="7"/>
        <v>0</v>
      </c>
      <c r="N73" s="14">
        <f>IFERROR(INDEX(#REF!,MATCH(bdd!$D73,#REF!,0)),0)</f>
        <v>0</v>
      </c>
      <c r="O73" s="14">
        <f>IFERROR(INDEX(#REF!,MATCH(bdd!$D73,#REF!,0)),0)</f>
        <v>0</v>
      </c>
      <c r="P73" s="14">
        <f>IFERROR(INDEX(#REF!,MATCH(bdd!$D73,#REF!,0)),0)</f>
        <v>0</v>
      </c>
      <c r="Q73" s="32">
        <f t="shared" si="9"/>
        <v>0</v>
      </c>
      <c r="R73" s="29">
        <f t="shared" si="8"/>
        <v>0</v>
      </c>
      <c r="S73" s="14">
        <f t="shared" si="10"/>
        <v>1</v>
      </c>
    </row>
    <row r="74" spans="1:19" ht="15.75" x14ac:dyDescent="0.25">
      <c r="A74" s="7"/>
      <c r="B74" s="13">
        <v>304615001</v>
      </c>
      <c r="C74" s="21" t="s">
        <v>437</v>
      </c>
      <c r="D74" s="13" t="s">
        <v>34</v>
      </c>
      <c r="E74" s="13"/>
      <c r="F74" s="14"/>
      <c r="G74" s="14" t="str">
        <f>IFERROR(INDEX(#REF!,MATCH($D74,#REF!,0)),"Pièce")</f>
        <v>Pièce</v>
      </c>
      <c r="H74" s="14">
        <f>IFERROR(INDEX(#REF!,MATCH(bdd!D74,#REF!,0)),0)</f>
        <v>0</v>
      </c>
      <c r="I74" s="14">
        <f>IFERROR(INDEX(#REF!,MATCH(bdd!D74,#REF!,0)),0)</f>
        <v>0</v>
      </c>
      <c r="J74" s="14">
        <f>IFERROR(K74/INDEX(#REF!,MATCH(bdd!D74,#REF!,0)),0)</f>
        <v>0</v>
      </c>
      <c r="K74" s="14">
        <f>IF(E74="",0,INDEX(#REF!,MATCH(bdd!E74,#REF!,0))+IF(F74="",0,INDEX(#REF!,MATCH(bdd!F74,#REF!,0))))</f>
        <v>0</v>
      </c>
      <c r="L74" s="14">
        <f>IFERROR(INDEX(#REF!,MATCH(bdd!D74,#REF!,0)),0)</f>
        <v>0</v>
      </c>
      <c r="M74" s="14">
        <f t="shared" si="7"/>
        <v>0</v>
      </c>
      <c r="N74" s="14">
        <f>IFERROR(INDEX(#REF!,MATCH(bdd!$D74,#REF!,0)),0)</f>
        <v>0</v>
      </c>
      <c r="O74" s="14">
        <f>IFERROR(INDEX(#REF!,MATCH(bdd!$D74,#REF!,0)),0)</f>
        <v>0</v>
      </c>
      <c r="P74" s="14">
        <f>IFERROR(INDEX(#REF!,MATCH(bdd!$D74,#REF!,0)),0)</f>
        <v>0</v>
      </c>
      <c r="Q74" s="32">
        <f t="shared" si="9"/>
        <v>0</v>
      </c>
      <c r="R74" s="29">
        <f t="shared" si="8"/>
        <v>0</v>
      </c>
      <c r="S74" s="14">
        <f t="shared" si="10"/>
        <v>1</v>
      </c>
    </row>
    <row r="75" spans="1:19" ht="15.75" x14ac:dyDescent="0.25">
      <c r="A75" s="7"/>
      <c r="B75" s="13">
        <v>304616001</v>
      </c>
      <c r="C75" s="16" t="s">
        <v>437</v>
      </c>
      <c r="D75" s="13" t="s">
        <v>35</v>
      </c>
      <c r="E75" s="13"/>
      <c r="F75" s="14"/>
      <c r="G75" s="14" t="str">
        <f>IFERROR(INDEX(#REF!,MATCH($D75,#REF!,0)),"Pièce")</f>
        <v>Pièce</v>
      </c>
      <c r="H75" s="14">
        <f>IFERROR(INDEX(#REF!,MATCH(bdd!D75,#REF!,0)),0)</f>
        <v>0</v>
      </c>
      <c r="I75" s="14">
        <f>IFERROR(INDEX(#REF!,MATCH(bdd!D75,#REF!,0)),0)</f>
        <v>0</v>
      </c>
      <c r="J75" s="14">
        <f>IFERROR(K75/INDEX(#REF!,MATCH(bdd!D75,#REF!,0)),0)</f>
        <v>0</v>
      </c>
      <c r="K75" s="14">
        <f>IF(E75="",0,INDEX(#REF!,MATCH(bdd!E75,#REF!,0))+IF(F75="",0,INDEX(#REF!,MATCH(bdd!F75,#REF!,0))))</f>
        <v>0</v>
      </c>
      <c r="L75" s="14">
        <f>IFERROR(INDEX(#REF!,MATCH(bdd!D75,#REF!,0)),0)</f>
        <v>0</v>
      </c>
      <c r="M75" s="14">
        <f t="shared" si="7"/>
        <v>0</v>
      </c>
      <c r="N75" s="14">
        <f>IFERROR(INDEX(#REF!,MATCH(bdd!$D75,#REF!,0)),0)</f>
        <v>0</v>
      </c>
      <c r="O75" s="14">
        <f>IFERROR(INDEX(#REF!,MATCH(bdd!$D75,#REF!,0)),0)</f>
        <v>0</v>
      </c>
      <c r="P75" s="14">
        <f>IFERROR(INDEX(#REF!,MATCH(bdd!$D75,#REF!,0)),0)</f>
        <v>0</v>
      </c>
      <c r="Q75" s="32">
        <f t="shared" si="9"/>
        <v>0</v>
      </c>
      <c r="R75" s="29">
        <f t="shared" si="8"/>
        <v>0</v>
      </c>
      <c r="S75" s="14">
        <f t="shared" si="10"/>
        <v>1</v>
      </c>
    </row>
    <row r="76" spans="1:19" ht="15.75" x14ac:dyDescent="0.25">
      <c r="A76" s="7"/>
      <c r="B76" s="13">
        <v>300064001</v>
      </c>
      <c r="C76" s="21">
        <v>1</v>
      </c>
      <c r="D76" s="13" t="s">
        <v>16</v>
      </c>
      <c r="E76" s="15" t="s">
        <v>350</v>
      </c>
      <c r="F76" s="14"/>
      <c r="G76" s="14" t="str">
        <f>IFERROR(INDEX(#REF!,MATCH($D76,#REF!,0)),"Pièce")</f>
        <v>Pièce</v>
      </c>
      <c r="H76" s="14">
        <f>IFERROR(INDEX(#REF!,MATCH(bdd!D76,#REF!,0)),0)</f>
        <v>0</v>
      </c>
      <c r="I76" s="14">
        <f>IFERROR(INDEX(#REF!,MATCH(bdd!D76,#REF!,0)),0)</f>
        <v>0</v>
      </c>
      <c r="J76" s="14">
        <f>IFERROR(K76/INDEX(#REF!,MATCH(bdd!D76,#REF!,0)),0)</f>
        <v>0</v>
      </c>
      <c r="K76" s="14" t="e">
        <f>IF(E76="",0,INDEX(#REF!,MATCH(bdd!E76,#REF!,0))+IF(F76="",0,INDEX(#REF!,MATCH(bdd!F76,#REF!,0))))</f>
        <v>#REF!</v>
      </c>
      <c r="L76" s="14">
        <f>IFERROR(INDEX(#REF!,MATCH(bdd!D76,#REF!,0)),0)</f>
        <v>0</v>
      </c>
      <c r="M76" s="14">
        <f t="shared" si="7"/>
        <v>0</v>
      </c>
      <c r="N76" s="14">
        <f>IFERROR(INDEX(#REF!,MATCH(bdd!$D76,#REF!,0)),0)</f>
        <v>0</v>
      </c>
      <c r="O76" s="14">
        <f>IFERROR(INDEX(#REF!,MATCH(bdd!$D76,#REF!,0)),0)</f>
        <v>0</v>
      </c>
      <c r="P76" s="14">
        <f>IFERROR(INDEX(#REF!,MATCH(bdd!$D76,#REF!,0)),0)</f>
        <v>0</v>
      </c>
      <c r="Q76" s="32">
        <f t="shared" si="9"/>
        <v>0</v>
      </c>
      <c r="R76" s="29">
        <f t="shared" si="8"/>
        <v>0</v>
      </c>
      <c r="S76" s="14">
        <f t="shared" si="10"/>
        <v>1</v>
      </c>
    </row>
    <row r="77" spans="1:19" ht="15.75" x14ac:dyDescent="0.25">
      <c r="A77" s="7"/>
      <c r="B77" s="13">
        <v>307131001</v>
      </c>
      <c r="C77" s="21">
        <v>1</v>
      </c>
      <c r="D77" s="15" t="s">
        <v>306</v>
      </c>
      <c r="E77" s="15" t="s">
        <v>380</v>
      </c>
      <c r="F77" s="14"/>
      <c r="G77" s="14" t="str">
        <f>IFERROR(INDEX(#REF!,MATCH($D77,#REF!,0)),"Pièce")</f>
        <v>Pièce</v>
      </c>
      <c r="H77" s="14">
        <f>IFERROR(INDEX(#REF!,MATCH(bdd!D77,#REF!,0)),0)</f>
        <v>0</v>
      </c>
      <c r="I77" s="14">
        <f>IFERROR(INDEX(#REF!,MATCH(bdd!D77,#REF!,0)),0)</f>
        <v>0</v>
      </c>
      <c r="J77" s="14">
        <f>IFERROR(K77/INDEX(#REF!,MATCH(bdd!D77,#REF!,0)),0)</f>
        <v>0</v>
      </c>
      <c r="K77" s="14" t="e">
        <f>IF(E77="",0,INDEX(#REF!,MATCH(bdd!E77,#REF!,0))+IF(F77="",0,INDEX(#REF!,MATCH(bdd!F77,#REF!,0))))</f>
        <v>#REF!</v>
      </c>
      <c r="L77" s="14">
        <f>IFERROR(INDEX(#REF!,MATCH(bdd!D77,#REF!,0)),0)</f>
        <v>0</v>
      </c>
      <c r="M77" s="14">
        <f t="shared" si="7"/>
        <v>0</v>
      </c>
      <c r="N77" s="14">
        <f>IFERROR(INDEX(#REF!,MATCH(bdd!$D77,#REF!,0)),0)</f>
        <v>0</v>
      </c>
      <c r="O77" s="14">
        <f>IFERROR(INDEX(#REF!,MATCH(bdd!$D77,#REF!,0)),0)</f>
        <v>0</v>
      </c>
      <c r="P77" s="14">
        <f>IFERROR(INDEX(#REF!,MATCH(bdd!$D77,#REF!,0)),0)</f>
        <v>0</v>
      </c>
      <c r="Q77" s="32">
        <f t="shared" si="9"/>
        <v>0</v>
      </c>
      <c r="R77" s="29">
        <f t="shared" si="8"/>
        <v>0</v>
      </c>
      <c r="S77" s="14">
        <f t="shared" si="10"/>
        <v>1</v>
      </c>
    </row>
    <row r="78" spans="1:19" ht="15.75" x14ac:dyDescent="0.25">
      <c r="A78" s="7"/>
      <c r="B78" s="13">
        <v>307371001</v>
      </c>
      <c r="C78" s="21">
        <v>1</v>
      </c>
      <c r="D78" s="13" t="s">
        <v>210</v>
      </c>
      <c r="E78" s="13"/>
      <c r="F78" s="14"/>
      <c r="G78" s="14" t="str">
        <f>IFERROR(INDEX(#REF!,MATCH($D78,#REF!,0)),"Pièce")</f>
        <v>Pièce</v>
      </c>
      <c r="H78" s="14">
        <f>IFERROR(INDEX(#REF!,MATCH(bdd!D78,#REF!,0)),0)</f>
        <v>0</v>
      </c>
      <c r="I78" s="14">
        <f>IFERROR(INDEX(#REF!,MATCH(bdd!D78,#REF!,0)),0)</f>
        <v>0</v>
      </c>
      <c r="J78" s="14">
        <f>IFERROR(K78/INDEX(#REF!,MATCH(bdd!D78,#REF!,0)),0)</f>
        <v>0</v>
      </c>
      <c r="K78" s="14">
        <f>IF(E78="",0,INDEX(#REF!,MATCH(bdd!E78,#REF!,0))+IF(F78="",0,INDEX(#REF!,MATCH(bdd!F78,#REF!,0))))</f>
        <v>0</v>
      </c>
      <c r="L78" s="14">
        <f>IFERROR(INDEX(#REF!,MATCH(bdd!D78,#REF!,0)),0)</f>
        <v>0</v>
      </c>
      <c r="M78" s="14">
        <f t="shared" si="7"/>
        <v>0</v>
      </c>
      <c r="N78" s="14">
        <f>IFERROR(INDEX(#REF!,MATCH(bdd!$D78,#REF!,0)),0)</f>
        <v>0</v>
      </c>
      <c r="O78" s="14">
        <f>IFERROR(INDEX(#REF!,MATCH(bdd!$D78,#REF!,0)),0)</f>
        <v>0</v>
      </c>
      <c r="P78" s="14">
        <f>IFERROR(INDEX(#REF!,MATCH(bdd!$D78,#REF!,0)),0)</f>
        <v>0</v>
      </c>
      <c r="Q78" s="32">
        <f t="shared" si="9"/>
        <v>0</v>
      </c>
      <c r="R78" s="29">
        <f t="shared" si="8"/>
        <v>0</v>
      </c>
      <c r="S78" s="14">
        <f t="shared" si="10"/>
        <v>1</v>
      </c>
    </row>
    <row r="79" spans="1:19" ht="15.75" x14ac:dyDescent="0.25">
      <c r="A79" s="7"/>
      <c r="B79" s="13">
        <v>300685001</v>
      </c>
      <c r="C79" s="21">
        <v>1</v>
      </c>
      <c r="D79" s="15" t="s">
        <v>307</v>
      </c>
      <c r="E79" s="15" t="s">
        <v>381</v>
      </c>
      <c r="F79" s="14"/>
      <c r="G79" s="14" t="str">
        <f>IFERROR(INDEX(#REF!,MATCH($D79,#REF!,0)),"Pièce")</f>
        <v>Pièce</v>
      </c>
      <c r="H79" s="14">
        <f>IFERROR(INDEX(#REF!,MATCH(bdd!D79,#REF!,0)),0)</f>
        <v>0</v>
      </c>
      <c r="I79" s="14">
        <f>IFERROR(INDEX(#REF!,MATCH(bdd!D79,#REF!,0)),0)</f>
        <v>0</v>
      </c>
      <c r="J79" s="14">
        <f>IFERROR(K79/INDEX(#REF!,MATCH(bdd!D79,#REF!,0)),0)</f>
        <v>0</v>
      </c>
      <c r="K79" s="14" t="e">
        <f>IF(E79="",0,INDEX(#REF!,MATCH(bdd!E79,#REF!,0))+IF(F79="",0,INDEX(#REF!,MATCH(bdd!F79,#REF!,0))))</f>
        <v>#REF!</v>
      </c>
      <c r="L79" s="14">
        <f>IFERROR(INDEX(#REF!,MATCH(bdd!D79,#REF!,0)),0)</f>
        <v>0</v>
      </c>
      <c r="M79" s="14">
        <f t="shared" si="7"/>
        <v>0</v>
      </c>
      <c r="N79" s="14">
        <f>IFERROR(INDEX(#REF!,MATCH(bdd!$D79,#REF!,0)),0)</f>
        <v>0</v>
      </c>
      <c r="O79" s="14">
        <f>IFERROR(INDEX(#REF!,MATCH(bdd!$D79,#REF!,0)),0)</f>
        <v>0</v>
      </c>
      <c r="P79" s="14">
        <f>IFERROR(INDEX(#REF!,MATCH(bdd!$D79,#REF!,0)),0)</f>
        <v>0</v>
      </c>
      <c r="Q79" s="32">
        <f t="shared" si="9"/>
        <v>0</v>
      </c>
      <c r="R79" s="29">
        <f t="shared" si="8"/>
        <v>0</v>
      </c>
      <c r="S79" s="14">
        <f t="shared" si="10"/>
        <v>1</v>
      </c>
    </row>
    <row r="80" spans="1:19" ht="15.75" x14ac:dyDescent="0.25">
      <c r="A80" s="7"/>
      <c r="B80" s="13">
        <v>306843001</v>
      </c>
      <c r="C80" s="21">
        <v>1</v>
      </c>
      <c r="D80" s="13" t="s">
        <v>211</v>
      </c>
      <c r="E80" s="13"/>
      <c r="F80" s="14"/>
      <c r="G80" s="14" t="str">
        <f>IFERROR(INDEX(#REF!,MATCH($D80,#REF!,0)),"Pièce")</f>
        <v>Pièce</v>
      </c>
      <c r="H80" s="14">
        <f>IFERROR(INDEX(#REF!,MATCH(bdd!D80,#REF!,0)),0)</f>
        <v>0</v>
      </c>
      <c r="I80" s="14">
        <f>IFERROR(INDEX(#REF!,MATCH(bdd!D80,#REF!,0)),0)</f>
        <v>0</v>
      </c>
      <c r="J80" s="14">
        <f>IFERROR(K80/INDEX(#REF!,MATCH(bdd!D80,#REF!,0)),0)</f>
        <v>0</v>
      </c>
      <c r="K80" s="14">
        <f>IF(E80="",0,INDEX(#REF!,MATCH(bdd!E80,#REF!,0))+IF(F80="",0,INDEX(#REF!,MATCH(bdd!F80,#REF!,0))))</f>
        <v>0</v>
      </c>
      <c r="L80" s="14">
        <f>IFERROR(INDEX(#REF!,MATCH(bdd!D80,#REF!,0)),0)</f>
        <v>0</v>
      </c>
      <c r="M80" s="14">
        <f t="shared" si="7"/>
        <v>0</v>
      </c>
      <c r="N80" s="14">
        <f>IFERROR(INDEX(#REF!,MATCH(bdd!$D80,#REF!,0)),0)</f>
        <v>0</v>
      </c>
      <c r="O80" s="14">
        <f>IFERROR(INDEX(#REF!,MATCH(bdd!$D80,#REF!,0)),0)</f>
        <v>0</v>
      </c>
      <c r="P80" s="14">
        <f>IFERROR(INDEX(#REF!,MATCH(bdd!$D80,#REF!,0)),0)</f>
        <v>0</v>
      </c>
      <c r="Q80" s="32">
        <f t="shared" si="9"/>
        <v>0</v>
      </c>
      <c r="R80" s="29">
        <f t="shared" si="8"/>
        <v>0</v>
      </c>
      <c r="S80" s="14">
        <f t="shared" si="10"/>
        <v>1</v>
      </c>
    </row>
    <row r="81" spans="1:19" ht="15.75" x14ac:dyDescent="0.25">
      <c r="A81" s="7"/>
      <c r="B81" s="13">
        <v>301590001</v>
      </c>
      <c r="C81" s="21" t="s">
        <v>437</v>
      </c>
      <c r="D81" s="13" t="s">
        <v>212</v>
      </c>
      <c r="E81" s="15" t="s">
        <v>407</v>
      </c>
      <c r="F81" s="14"/>
      <c r="G81" s="14" t="str">
        <f>IFERROR(INDEX(#REF!,MATCH($D81,#REF!,0)),"Pièce")</f>
        <v>Pièce</v>
      </c>
      <c r="H81" s="14">
        <f>IFERROR(INDEX(#REF!,MATCH(bdd!D81,#REF!,0)),0)</f>
        <v>0</v>
      </c>
      <c r="I81" s="14">
        <f>IFERROR(INDEX(#REF!,MATCH(bdd!D81,#REF!,0)),0)</f>
        <v>0</v>
      </c>
      <c r="J81" s="14">
        <f>IFERROR(K81/INDEX(#REF!,MATCH(bdd!D81,#REF!,0)),0)</f>
        <v>0</v>
      </c>
      <c r="K81" s="14" t="e">
        <f>IF(E81="",0,INDEX(#REF!,MATCH(bdd!E81,#REF!,0))+IF(F81="",0,INDEX(#REF!,MATCH(bdd!F81,#REF!,0))))</f>
        <v>#REF!</v>
      </c>
      <c r="L81" s="14">
        <f>IFERROR(INDEX(#REF!,MATCH(bdd!D81,#REF!,0)),0)</f>
        <v>0</v>
      </c>
      <c r="M81" s="14">
        <f t="shared" si="7"/>
        <v>0</v>
      </c>
      <c r="N81" s="14">
        <f>IFERROR(INDEX(#REF!,MATCH(bdd!$D81,#REF!,0)),0)</f>
        <v>0</v>
      </c>
      <c r="O81" s="14">
        <f>IFERROR(INDEX(#REF!,MATCH(bdd!$D81,#REF!,0)),0)</f>
        <v>0</v>
      </c>
      <c r="P81" s="14">
        <f>IFERROR(INDEX(#REF!,MATCH(bdd!$D81,#REF!,0)),0)</f>
        <v>0</v>
      </c>
      <c r="Q81" s="32">
        <f t="shared" si="9"/>
        <v>0</v>
      </c>
      <c r="R81" s="29">
        <f t="shared" si="8"/>
        <v>0</v>
      </c>
      <c r="S81" s="14">
        <f t="shared" si="10"/>
        <v>1</v>
      </c>
    </row>
    <row r="82" spans="1:19" ht="15.75" x14ac:dyDescent="0.25">
      <c r="A82" s="7"/>
      <c r="B82" s="13">
        <v>301589001</v>
      </c>
      <c r="C82" s="21" t="s">
        <v>437</v>
      </c>
      <c r="D82" s="13" t="s">
        <v>213</v>
      </c>
      <c r="E82" s="15" t="s">
        <v>408</v>
      </c>
      <c r="F82" s="14"/>
      <c r="G82" s="14" t="str">
        <f>IFERROR(INDEX(#REF!,MATCH($D82,#REF!,0)),"Pièce")</f>
        <v>Pièce</v>
      </c>
      <c r="H82" s="14">
        <f>IFERROR(INDEX(#REF!,MATCH(bdd!D82,#REF!,0)),0)</f>
        <v>0</v>
      </c>
      <c r="I82" s="14">
        <f>IFERROR(INDEX(#REF!,MATCH(bdd!D82,#REF!,0)),0)</f>
        <v>0</v>
      </c>
      <c r="J82" s="14">
        <f>IFERROR(K82/INDEX(#REF!,MATCH(bdd!D82,#REF!,0)),0)</f>
        <v>0</v>
      </c>
      <c r="K82" s="14" t="e">
        <f>IF(E82="",0,INDEX(#REF!,MATCH(bdd!E82,#REF!,0))+IF(F82="",0,INDEX(#REF!,MATCH(bdd!F82,#REF!,0))))</f>
        <v>#REF!</v>
      </c>
      <c r="L82" s="14">
        <f>IFERROR(INDEX(#REF!,MATCH(bdd!D82,#REF!,0)),0)</f>
        <v>0</v>
      </c>
      <c r="M82" s="14">
        <f t="shared" si="7"/>
        <v>0</v>
      </c>
      <c r="N82" s="14">
        <f>IFERROR(INDEX(#REF!,MATCH(bdd!$D82,#REF!,0)),0)</f>
        <v>0</v>
      </c>
      <c r="O82" s="14">
        <f>IFERROR(INDEX(#REF!,MATCH(bdd!$D82,#REF!,0)),0)</f>
        <v>0</v>
      </c>
      <c r="P82" s="14">
        <f>IFERROR(INDEX(#REF!,MATCH(bdd!$D82,#REF!,0)),0)</f>
        <v>0</v>
      </c>
      <c r="Q82" s="32">
        <f t="shared" si="9"/>
        <v>0</v>
      </c>
      <c r="R82" s="29">
        <f t="shared" si="8"/>
        <v>0</v>
      </c>
      <c r="S82" s="14">
        <f t="shared" si="10"/>
        <v>1</v>
      </c>
    </row>
    <row r="83" spans="1:19" ht="15.75" x14ac:dyDescent="0.25">
      <c r="A83" s="7"/>
      <c r="B83" s="13">
        <v>306457001</v>
      </c>
      <c r="C83" s="21" t="s">
        <v>437</v>
      </c>
      <c r="D83" s="13" t="s">
        <v>36</v>
      </c>
      <c r="E83" s="13"/>
      <c r="F83" s="14"/>
      <c r="G83" s="14" t="str">
        <f>IFERROR(INDEX(#REF!,MATCH($D83,#REF!,0)),"Pièce")</f>
        <v>Pièce</v>
      </c>
      <c r="H83" s="14">
        <f>IFERROR(INDEX(#REF!,MATCH(bdd!D83,#REF!,0)),0)</f>
        <v>0</v>
      </c>
      <c r="I83" s="14">
        <f>IFERROR(INDEX(#REF!,MATCH(bdd!D83,#REF!,0)),0)</f>
        <v>0</v>
      </c>
      <c r="J83" s="14">
        <f>IFERROR(K83/INDEX(#REF!,MATCH(bdd!D83,#REF!,0)),0)</f>
        <v>0</v>
      </c>
      <c r="K83" s="14">
        <f>IF(E83="",0,INDEX(#REF!,MATCH(bdd!E83,#REF!,0))+IF(F83="",0,INDEX(#REF!,MATCH(bdd!F83,#REF!,0))))</f>
        <v>0</v>
      </c>
      <c r="L83" s="14">
        <f>IFERROR(INDEX(#REF!,MATCH(bdd!D83,#REF!,0)),0)</f>
        <v>0</v>
      </c>
      <c r="M83" s="14">
        <f t="shared" si="7"/>
        <v>0</v>
      </c>
      <c r="N83" s="14">
        <f>IFERROR(INDEX(#REF!,MATCH(bdd!$D83,#REF!,0)),0)</f>
        <v>0</v>
      </c>
      <c r="O83" s="14">
        <f>IFERROR(INDEX(#REF!,MATCH(bdd!$D83,#REF!,0)),0)</f>
        <v>0</v>
      </c>
      <c r="P83" s="14">
        <f>IFERROR(INDEX(#REF!,MATCH(bdd!$D83,#REF!,0)),0)</f>
        <v>0</v>
      </c>
      <c r="Q83" s="32">
        <f t="shared" si="9"/>
        <v>0</v>
      </c>
      <c r="R83" s="29">
        <f t="shared" si="8"/>
        <v>0</v>
      </c>
      <c r="S83" s="14">
        <f t="shared" si="10"/>
        <v>1</v>
      </c>
    </row>
    <row r="84" spans="1:19" ht="15.75" x14ac:dyDescent="0.25">
      <c r="A84" s="7"/>
      <c r="B84" s="13">
        <v>300157001</v>
      </c>
      <c r="C84" s="21" t="s">
        <v>437</v>
      </c>
      <c r="D84" s="13" t="s">
        <v>214</v>
      </c>
      <c r="E84" s="13"/>
      <c r="F84" s="14"/>
      <c r="G84" s="14" t="str">
        <f>IFERROR(INDEX(#REF!,MATCH($D84,#REF!,0)),"Pièce")</f>
        <v>Pièce</v>
      </c>
      <c r="H84" s="14">
        <f>IFERROR(INDEX(#REF!,MATCH(bdd!D84,#REF!,0)),0)</f>
        <v>0</v>
      </c>
      <c r="I84" s="14">
        <f>IFERROR(INDEX(#REF!,MATCH(bdd!D84,#REF!,0)),0)</f>
        <v>0</v>
      </c>
      <c r="J84" s="14">
        <f>IFERROR(K84/INDEX(#REF!,MATCH(bdd!D84,#REF!,0)),0)</f>
        <v>0</v>
      </c>
      <c r="K84" s="14">
        <f>IF(E84="",0,INDEX(#REF!,MATCH(bdd!E84,#REF!,0))+IF(F84="",0,INDEX(#REF!,MATCH(bdd!F84,#REF!,0))))</f>
        <v>0</v>
      </c>
      <c r="L84" s="14">
        <f>IFERROR(INDEX(#REF!,MATCH(bdd!D84,#REF!,0)),0)</f>
        <v>0</v>
      </c>
      <c r="M84" s="14">
        <f t="shared" si="7"/>
        <v>0</v>
      </c>
      <c r="N84" s="14">
        <f>IFERROR(INDEX(#REF!,MATCH(bdd!$D84,#REF!,0)),0)</f>
        <v>0</v>
      </c>
      <c r="O84" s="14">
        <f>IFERROR(INDEX(#REF!,MATCH(bdd!$D84,#REF!,0)),0)</f>
        <v>0</v>
      </c>
      <c r="P84" s="14">
        <f>IFERROR(INDEX(#REF!,MATCH(bdd!$D84,#REF!,0)),0)</f>
        <v>0</v>
      </c>
      <c r="Q84" s="32">
        <f t="shared" si="9"/>
        <v>0</v>
      </c>
      <c r="R84" s="29">
        <f t="shared" si="8"/>
        <v>0</v>
      </c>
      <c r="S84" s="14">
        <f t="shared" si="10"/>
        <v>1</v>
      </c>
    </row>
    <row r="85" spans="1:19" ht="15.75" x14ac:dyDescent="0.25">
      <c r="A85" s="7"/>
      <c r="B85" s="13">
        <v>300158001</v>
      </c>
      <c r="C85" s="21" t="s">
        <v>437</v>
      </c>
      <c r="D85" s="13" t="s">
        <v>215</v>
      </c>
      <c r="E85" s="15" t="s">
        <v>384</v>
      </c>
      <c r="F85" s="14"/>
      <c r="G85" s="14" t="str">
        <f>IFERROR(INDEX(#REF!,MATCH($D85,#REF!,0)),"Pièce")</f>
        <v>Pièce</v>
      </c>
      <c r="H85" s="14">
        <f>IFERROR(INDEX(#REF!,MATCH(bdd!D85,#REF!,0)),0)</f>
        <v>0</v>
      </c>
      <c r="I85" s="14">
        <f>IFERROR(INDEX(#REF!,MATCH(bdd!D85,#REF!,0)),0)</f>
        <v>0</v>
      </c>
      <c r="J85" s="14">
        <f>IFERROR(K85/INDEX(#REF!,MATCH(bdd!D85,#REF!,0)),0)</f>
        <v>0</v>
      </c>
      <c r="K85" s="14" t="e">
        <f>IF(E85="",0,INDEX(#REF!,MATCH(bdd!E85,#REF!,0))+IF(F85="",0,INDEX(#REF!,MATCH(bdd!F85,#REF!,0))))</f>
        <v>#REF!</v>
      </c>
      <c r="L85" s="14">
        <f>IFERROR(INDEX(#REF!,MATCH(bdd!D85,#REF!,0)),0)</f>
        <v>0</v>
      </c>
      <c r="M85" s="14">
        <f t="shared" si="7"/>
        <v>0</v>
      </c>
      <c r="N85" s="14">
        <f>IFERROR(INDEX(#REF!,MATCH(bdd!$D85,#REF!,0)),0)</f>
        <v>0</v>
      </c>
      <c r="O85" s="14">
        <f>IFERROR(INDEX(#REF!,MATCH(bdd!$D85,#REF!,0)),0)</f>
        <v>0</v>
      </c>
      <c r="P85" s="14">
        <f>IFERROR(INDEX(#REF!,MATCH(bdd!$D85,#REF!,0)),0)</f>
        <v>0</v>
      </c>
      <c r="Q85" s="32">
        <f t="shared" si="9"/>
        <v>0</v>
      </c>
      <c r="R85" s="29">
        <f t="shared" si="8"/>
        <v>0</v>
      </c>
      <c r="S85" s="14">
        <f t="shared" si="10"/>
        <v>1</v>
      </c>
    </row>
    <row r="86" spans="1:19" ht="15.75" x14ac:dyDescent="0.25">
      <c r="A86" s="7"/>
      <c r="B86" s="13">
        <v>306239001</v>
      </c>
      <c r="C86" s="21">
        <v>1</v>
      </c>
      <c r="D86" s="13" t="s">
        <v>37</v>
      </c>
      <c r="E86" s="13"/>
      <c r="F86" s="14"/>
      <c r="G86" s="14" t="str">
        <f>IFERROR(INDEX(#REF!,MATCH($D86,#REF!,0)),"Pièce")</f>
        <v>Pièce</v>
      </c>
      <c r="H86" s="14">
        <f>IFERROR(INDEX(#REF!,MATCH(bdd!D86,#REF!,0)),0)</f>
        <v>0</v>
      </c>
      <c r="I86" s="14">
        <f>IFERROR(INDEX(#REF!,MATCH(bdd!D86,#REF!,0)),0)</f>
        <v>0</v>
      </c>
      <c r="J86" s="14">
        <f>IFERROR(K86/INDEX(#REF!,MATCH(bdd!D86,#REF!,0)),0)</f>
        <v>0</v>
      </c>
      <c r="K86" s="14">
        <f>IF(E86="",0,INDEX(#REF!,MATCH(bdd!E86,#REF!,0))+IF(F86="",0,INDEX(#REF!,MATCH(bdd!F86,#REF!,0))))</f>
        <v>0</v>
      </c>
      <c r="L86" s="14">
        <f>IFERROR(INDEX(#REF!,MATCH(bdd!D86,#REF!,0)),0)</f>
        <v>0</v>
      </c>
      <c r="M86" s="14">
        <f t="shared" si="7"/>
        <v>0</v>
      </c>
      <c r="N86" s="14">
        <f>IFERROR(INDEX(#REF!,MATCH(bdd!$D86,#REF!,0)),0)</f>
        <v>0</v>
      </c>
      <c r="O86" s="14">
        <f>IFERROR(INDEX(#REF!,MATCH(bdd!$D86,#REF!,0)),0)</f>
        <v>0</v>
      </c>
      <c r="P86" s="14">
        <f>IFERROR(INDEX(#REF!,MATCH(bdd!$D86,#REF!,0)),0)</f>
        <v>0</v>
      </c>
      <c r="Q86" s="32">
        <f t="shared" si="9"/>
        <v>0</v>
      </c>
      <c r="R86" s="29">
        <f t="shared" si="8"/>
        <v>0</v>
      </c>
      <c r="S86" s="14">
        <f t="shared" si="10"/>
        <v>1</v>
      </c>
    </row>
    <row r="87" spans="1:19" ht="15.75" x14ac:dyDescent="0.25">
      <c r="A87" s="7"/>
      <c r="B87" s="13">
        <v>300759001</v>
      </c>
      <c r="C87" s="21">
        <v>1</v>
      </c>
      <c r="D87" s="13" t="s">
        <v>216</v>
      </c>
      <c r="E87" s="15" t="s">
        <v>392</v>
      </c>
      <c r="F87" s="14"/>
      <c r="G87" s="14" t="str">
        <f>IFERROR(INDEX(#REF!,MATCH($D87,#REF!,0)),"Pièce")</f>
        <v>Pièce</v>
      </c>
      <c r="H87" s="14">
        <f>IFERROR(INDEX(#REF!,MATCH(bdd!D87,#REF!,0)),0)</f>
        <v>0</v>
      </c>
      <c r="I87" s="14">
        <f>IFERROR(INDEX(#REF!,MATCH(bdd!D87,#REF!,0)),0)</f>
        <v>0</v>
      </c>
      <c r="J87" s="14">
        <f>IFERROR(K87/INDEX(#REF!,MATCH(bdd!D87,#REF!,0)),0)</f>
        <v>0</v>
      </c>
      <c r="K87" s="14" t="e">
        <f>IF(E87="",0,INDEX(#REF!,MATCH(bdd!E87,#REF!,0))+IF(F87="",0,INDEX(#REF!,MATCH(bdd!F87,#REF!,0))))</f>
        <v>#REF!</v>
      </c>
      <c r="L87" s="14">
        <f>IFERROR(INDEX(#REF!,MATCH(bdd!D87,#REF!,0)),0)</f>
        <v>0</v>
      </c>
      <c r="M87" s="14">
        <f t="shared" si="7"/>
        <v>0</v>
      </c>
      <c r="N87" s="14">
        <f>IFERROR(INDEX(#REF!,MATCH(bdd!$D87,#REF!,0)),0)</f>
        <v>0</v>
      </c>
      <c r="O87" s="14">
        <f>IFERROR(INDEX(#REF!,MATCH(bdd!$D87,#REF!,0)),0)</f>
        <v>0</v>
      </c>
      <c r="P87" s="14">
        <f>IFERROR(INDEX(#REF!,MATCH(bdd!$D87,#REF!,0)),0)</f>
        <v>0</v>
      </c>
      <c r="Q87" s="32">
        <f t="shared" si="9"/>
        <v>0</v>
      </c>
      <c r="R87" s="29">
        <f t="shared" si="8"/>
        <v>0</v>
      </c>
      <c r="S87" s="14">
        <f t="shared" si="10"/>
        <v>1</v>
      </c>
    </row>
    <row r="88" spans="1:19" ht="15.75" x14ac:dyDescent="0.25">
      <c r="A88" s="7"/>
      <c r="B88" s="13">
        <v>300166001</v>
      </c>
      <c r="C88" s="21">
        <v>1</v>
      </c>
      <c r="D88" s="13" t="s">
        <v>116</v>
      </c>
      <c r="E88" s="15" t="s">
        <v>368</v>
      </c>
      <c r="F88" s="14"/>
      <c r="G88" s="14" t="str">
        <f>IFERROR(INDEX(#REF!,MATCH($D88,#REF!,0)),"Pièce")</f>
        <v>Pièce</v>
      </c>
      <c r="H88" s="14">
        <f>IFERROR(INDEX(#REF!,MATCH(bdd!D88,#REF!,0)),0)</f>
        <v>0</v>
      </c>
      <c r="I88" s="14">
        <f>IFERROR(INDEX(#REF!,MATCH(bdd!D88,#REF!,0)),0)</f>
        <v>0</v>
      </c>
      <c r="J88" s="14">
        <f>IFERROR(K88/INDEX(#REF!,MATCH(bdd!D88,#REF!,0)),0)</f>
        <v>0</v>
      </c>
      <c r="K88" s="14" t="e">
        <f>IF(E88="",0,INDEX(#REF!,MATCH(bdd!E88,#REF!,0))+IF(F88="",0,INDEX(#REF!,MATCH(bdd!F88,#REF!,0))))</f>
        <v>#REF!</v>
      </c>
      <c r="L88" s="14">
        <f>IFERROR(INDEX(#REF!,MATCH(bdd!D88,#REF!,0)),0)</f>
        <v>0</v>
      </c>
      <c r="M88" s="14">
        <f t="shared" si="7"/>
        <v>0</v>
      </c>
      <c r="N88" s="14">
        <f>IFERROR(INDEX(#REF!,MATCH(bdd!$D88,#REF!,0)),0)</f>
        <v>0</v>
      </c>
      <c r="O88" s="14">
        <f>IFERROR(INDEX(#REF!,MATCH(bdd!$D88,#REF!,0)),0)</f>
        <v>0</v>
      </c>
      <c r="P88" s="14">
        <f>IFERROR(INDEX(#REF!,MATCH(bdd!$D88,#REF!,0)),0)</f>
        <v>0</v>
      </c>
      <c r="Q88" s="32">
        <f t="shared" si="9"/>
        <v>0</v>
      </c>
      <c r="R88" s="29">
        <f t="shared" si="8"/>
        <v>0</v>
      </c>
      <c r="S88" s="14">
        <f t="shared" si="10"/>
        <v>1</v>
      </c>
    </row>
    <row r="89" spans="1:19" ht="15.75" x14ac:dyDescent="0.25">
      <c r="A89" s="7"/>
      <c r="B89" s="13">
        <v>300561001</v>
      </c>
      <c r="C89" s="21">
        <v>0</v>
      </c>
      <c r="D89" s="13" t="s">
        <v>117</v>
      </c>
      <c r="E89" s="13"/>
      <c r="F89" s="14"/>
      <c r="G89" s="14" t="str">
        <f>IFERROR(INDEX(#REF!,MATCH($D89,#REF!,0)),"Pièce")</f>
        <v>Pièce</v>
      </c>
      <c r="H89" s="14">
        <f>IFERROR(INDEX(#REF!,MATCH(bdd!D89,#REF!,0)),0)</f>
        <v>0</v>
      </c>
      <c r="I89" s="14">
        <f>IFERROR(INDEX(#REF!,MATCH(bdd!D89,#REF!,0)),0)</f>
        <v>0</v>
      </c>
      <c r="J89" s="14">
        <f>IFERROR(K89/INDEX(#REF!,MATCH(bdd!D89,#REF!,0)),0)</f>
        <v>0</v>
      </c>
      <c r="K89" s="14">
        <f>IF(E89="",0,INDEX(#REF!,MATCH(bdd!E89,#REF!,0))+IF(F89="",0,INDEX(#REF!,MATCH(bdd!F89,#REF!,0))))</f>
        <v>0</v>
      </c>
      <c r="L89" s="14">
        <f>IFERROR(INDEX(#REF!,MATCH(bdd!D89,#REF!,0)),0)</f>
        <v>0</v>
      </c>
      <c r="M89" s="14">
        <f t="shared" ref="M89:M139" si="11">L89*O89</f>
        <v>0</v>
      </c>
      <c r="N89" s="14">
        <f>IFERROR(INDEX(#REF!,MATCH(bdd!$D89,#REF!,0)),0)</f>
        <v>0</v>
      </c>
      <c r="O89" s="14">
        <f>IFERROR(INDEX(#REF!,MATCH(bdd!$D89,#REF!,0)),0)</f>
        <v>0</v>
      </c>
      <c r="P89" s="14">
        <f>IFERROR(INDEX(#REF!,MATCH(bdd!$D89,#REF!,0)),0)</f>
        <v>0</v>
      </c>
      <c r="Q89" s="32">
        <f t="shared" si="9"/>
        <v>0</v>
      </c>
      <c r="R89" s="29">
        <f t="shared" ref="R89:R139" si="12">IFERROR(Q89*O89,0)</f>
        <v>0</v>
      </c>
      <c r="S89" s="14">
        <f t="shared" si="10"/>
        <v>1</v>
      </c>
    </row>
    <row r="90" spans="1:19" ht="15.75" x14ac:dyDescent="0.25">
      <c r="A90" s="7"/>
      <c r="B90" s="13">
        <v>300176001</v>
      </c>
      <c r="C90" s="21">
        <v>1</v>
      </c>
      <c r="D90" s="13" t="s">
        <v>38</v>
      </c>
      <c r="E90" s="13"/>
      <c r="F90" s="14"/>
      <c r="G90" s="14" t="str">
        <f>IFERROR(INDEX(#REF!,MATCH($D90,#REF!,0)),"Pièce")</f>
        <v>Pièce</v>
      </c>
      <c r="H90" s="14">
        <f>IFERROR(INDEX(#REF!,MATCH(bdd!D90,#REF!,0)),0)</f>
        <v>0</v>
      </c>
      <c r="I90" s="14">
        <f>IFERROR(INDEX(#REF!,MATCH(bdd!D90,#REF!,0)),0)</f>
        <v>0</v>
      </c>
      <c r="J90" s="14">
        <f>IFERROR(K90/INDEX(#REF!,MATCH(bdd!D90,#REF!,0)),0)</f>
        <v>0</v>
      </c>
      <c r="K90" s="14">
        <f>IF(E90="",0,INDEX(#REF!,MATCH(bdd!E90,#REF!,0))+IF(F90="",0,INDEX(#REF!,MATCH(bdd!F90,#REF!,0))))</f>
        <v>0</v>
      </c>
      <c r="L90" s="14">
        <f>IFERROR(INDEX(#REF!,MATCH(bdd!D90,#REF!,0)),0)</f>
        <v>0</v>
      </c>
      <c r="M90" s="14">
        <f t="shared" si="11"/>
        <v>0</v>
      </c>
      <c r="N90" s="14">
        <f>IFERROR(INDEX(#REF!,MATCH(bdd!$D90,#REF!,0)),0)</f>
        <v>0</v>
      </c>
      <c r="O90" s="14">
        <f>IFERROR(INDEX(#REF!,MATCH(bdd!$D90,#REF!,0)),0)</f>
        <v>0</v>
      </c>
      <c r="P90" s="14">
        <f>IFERROR(INDEX(#REF!,MATCH(bdd!$D90,#REF!,0)),0)</f>
        <v>0</v>
      </c>
      <c r="Q90" s="32">
        <f t="shared" si="9"/>
        <v>0</v>
      </c>
      <c r="R90" s="29">
        <f t="shared" si="12"/>
        <v>0</v>
      </c>
      <c r="S90" s="14">
        <f t="shared" si="10"/>
        <v>1</v>
      </c>
    </row>
    <row r="91" spans="1:19" ht="15.75" x14ac:dyDescent="0.25">
      <c r="A91" s="7"/>
      <c r="B91" s="13">
        <v>301547001</v>
      </c>
      <c r="C91" s="21">
        <v>1</v>
      </c>
      <c r="D91" s="13" t="s">
        <v>39</v>
      </c>
      <c r="E91" s="13"/>
      <c r="F91" s="14"/>
      <c r="G91" s="14" t="str">
        <f>IFERROR(INDEX(#REF!,MATCH($D91,#REF!,0)),"Pièce")</f>
        <v>Pièce</v>
      </c>
      <c r="H91" s="14">
        <f>IFERROR(INDEX(#REF!,MATCH(bdd!D91,#REF!,0)),0)</f>
        <v>0</v>
      </c>
      <c r="I91" s="14">
        <f>IFERROR(INDEX(#REF!,MATCH(bdd!D91,#REF!,0)),0)</f>
        <v>0</v>
      </c>
      <c r="J91" s="14">
        <f>IFERROR(K91/INDEX(#REF!,MATCH(bdd!D91,#REF!,0)),0)</f>
        <v>0</v>
      </c>
      <c r="K91" s="14">
        <f>IF(E91="",0,INDEX(#REF!,MATCH(bdd!E91,#REF!,0))+IF(F91="",0,INDEX(#REF!,MATCH(bdd!F91,#REF!,0))))</f>
        <v>0</v>
      </c>
      <c r="L91" s="14">
        <f>IFERROR(INDEX(#REF!,MATCH(bdd!D91,#REF!,0)),0)</f>
        <v>0</v>
      </c>
      <c r="M91" s="14">
        <f t="shared" si="11"/>
        <v>0</v>
      </c>
      <c r="N91" s="14">
        <f>IFERROR(INDEX(#REF!,MATCH(bdd!$D91,#REF!,0)),0)</f>
        <v>0</v>
      </c>
      <c r="O91" s="14">
        <f>IFERROR(INDEX(#REF!,MATCH(bdd!$D91,#REF!,0)),0)</f>
        <v>0</v>
      </c>
      <c r="P91" s="14">
        <f>IFERROR(INDEX(#REF!,MATCH(bdd!$D91,#REF!,0)),0)</f>
        <v>0</v>
      </c>
      <c r="Q91" s="32">
        <f t="shared" si="9"/>
        <v>0</v>
      </c>
      <c r="R91" s="29">
        <f t="shared" si="12"/>
        <v>0</v>
      </c>
      <c r="S91" s="14">
        <f t="shared" si="10"/>
        <v>1</v>
      </c>
    </row>
    <row r="92" spans="1:19" ht="15.75" x14ac:dyDescent="0.25">
      <c r="A92" s="7"/>
      <c r="B92" s="13">
        <v>300184001</v>
      </c>
      <c r="C92" s="21">
        <v>1</v>
      </c>
      <c r="D92" s="13" t="s">
        <v>40</v>
      </c>
      <c r="E92" s="13"/>
      <c r="F92" s="14"/>
      <c r="G92" s="14" t="str">
        <f>IFERROR(INDEX(#REF!,MATCH($D92,#REF!,0)),"Pièce")</f>
        <v>Pièce</v>
      </c>
      <c r="H92" s="14">
        <f>IFERROR(INDEX(#REF!,MATCH(bdd!D92,#REF!,0)),0)</f>
        <v>0</v>
      </c>
      <c r="I92" s="14">
        <f>IFERROR(INDEX(#REF!,MATCH(bdd!D92,#REF!,0)),0)</f>
        <v>0</v>
      </c>
      <c r="J92" s="14">
        <f>IFERROR(K92/INDEX(#REF!,MATCH(bdd!D92,#REF!,0)),0)</f>
        <v>0</v>
      </c>
      <c r="K92" s="14">
        <f>IF(E92="",0,INDEX(#REF!,MATCH(bdd!E92,#REF!,0))+IF(F92="",0,INDEX(#REF!,MATCH(bdd!F92,#REF!,0))))</f>
        <v>0</v>
      </c>
      <c r="L92" s="14">
        <f>IFERROR(INDEX(#REF!,MATCH(bdd!D92,#REF!,0)),0)</f>
        <v>0</v>
      </c>
      <c r="M92" s="14">
        <f t="shared" si="11"/>
        <v>0</v>
      </c>
      <c r="N92" s="14">
        <f>IFERROR(INDEX(#REF!,MATCH(bdd!$D92,#REF!,0)),0)</f>
        <v>0</v>
      </c>
      <c r="O92" s="14">
        <f>IFERROR(INDEX(#REF!,MATCH(bdd!$D92,#REF!,0)),0)</f>
        <v>0</v>
      </c>
      <c r="P92" s="14">
        <f>IFERROR(INDEX(#REF!,MATCH(bdd!$D92,#REF!,0)),0)</f>
        <v>0</v>
      </c>
      <c r="Q92" s="32">
        <f t="shared" si="9"/>
        <v>0</v>
      </c>
      <c r="R92" s="29">
        <f t="shared" si="12"/>
        <v>0</v>
      </c>
      <c r="S92" s="14">
        <f t="shared" si="10"/>
        <v>1</v>
      </c>
    </row>
    <row r="93" spans="1:19" ht="15.75" x14ac:dyDescent="0.25">
      <c r="A93" s="7"/>
      <c r="B93" s="13">
        <v>305858001</v>
      </c>
      <c r="C93" s="21">
        <v>1</v>
      </c>
      <c r="D93" s="13" t="s">
        <v>41</v>
      </c>
      <c r="E93" s="13"/>
      <c r="F93" s="14"/>
      <c r="G93" s="14" t="str">
        <f>IFERROR(INDEX(#REF!,MATCH($D93,#REF!,0)),"Pièce")</f>
        <v>Pièce</v>
      </c>
      <c r="H93" s="14">
        <f>IFERROR(INDEX(#REF!,MATCH(bdd!D93,#REF!,0)),0)</f>
        <v>0</v>
      </c>
      <c r="I93" s="14">
        <f>IFERROR(INDEX(#REF!,MATCH(bdd!D93,#REF!,0)),0)</f>
        <v>0</v>
      </c>
      <c r="J93" s="14">
        <f>IFERROR(K93/INDEX(#REF!,MATCH(bdd!D93,#REF!,0)),0)</f>
        <v>0</v>
      </c>
      <c r="K93" s="14">
        <f>IF(E93="",0,INDEX(#REF!,MATCH(bdd!E93,#REF!,0))+IF(F93="",0,INDEX(#REF!,MATCH(bdd!F93,#REF!,0))))</f>
        <v>0</v>
      </c>
      <c r="L93" s="14">
        <f>IFERROR(INDEX(#REF!,MATCH(bdd!D93,#REF!,0)),0)</f>
        <v>0</v>
      </c>
      <c r="M93" s="14">
        <f t="shared" si="11"/>
        <v>0</v>
      </c>
      <c r="N93" s="14">
        <f>IFERROR(INDEX(#REF!,MATCH(bdd!$D93,#REF!,0)),0)</f>
        <v>0</v>
      </c>
      <c r="O93" s="14">
        <f>IFERROR(INDEX(#REF!,MATCH(bdd!$D93,#REF!,0)),0)</f>
        <v>0</v>
      </c>
      <c r="P93" s="14">
        <f>IFERROR(INDEX(#REF!,MATCH(bdd!$D93,#REF!,0)),0)</f>
        <v>0</v>
      </c>
      <c r="Q93" s="32">
        <f t="shared" si="9"/>
        <v>0</v>
      </c>
      <c r="R93" s="29">
        <f t="shared" si="12"/>
        <v>0</v>
      </c>
      <c r="S93" s="14">
        <f t="shared" si="10"/>
        <v>1</v>
      </c>
    </row>
    <row r="94" spans="1:19" ht="15.75" x14ac:dyDescent="0.25">
      <c r="A94" s="7"/>
      <c r="B94" s="13">
        <v>302058001</v>
      </c>
      <c r="C94" s="21">
        <v>1</v>
      </c>
      <c r="D94" s="13" t="s">
        <v>217</v>
      </c>
      <c r="E94" s="15" t="s">
        <v>372</v>
      </c>
      <c r="F94" s="14"/>
      <c r="G94" s="14" t="str">
        <f>IFERROR(INDEX(#REF!,MATCH($D94,#REF!,0)),"Pièce")</f>
        <v>Pièce</v>
      </c>
      <c r="H94" s="14">
        <f>IFERROR(INDEX(#REF!,MATCH(bdd!D94,#REF!,0)),0)</f>
        <v>0</v>
      </c>
      <c r="I94" s="14">
        <f>IFERROR(INDEX(#REF!,MATCH(bdd!D94,#REF!,0)),0)</f>
        <v>0</v>
      </c>
      <c r="J94" s="14">
        <f>IFERROR(K94/INDEX(#REF!,MATCH(bdd!D94,#REF!,0)),0)</f>
        <v>0</v>
      </c>
      <c r="K94" s="14" t="e">
        <f>IF(E94="",0,INDEX(#REF!,MATCH(bdd!E94,#REF!,0))+IF(F94="",0,INDEX(#REF!,MATCH(bdd!F94,#REF!,0))))</f>
        <v>#REF!</v>
      </c>
      <c r="L94" s="14">
        <f>IFERROR(INDEX(#REF!,MATCH(bdd!D94,#REF!,0)),0)</f>
        <v>0</v>
      </c>
      <c r="M94" s="14">
        <f t="shared" si="11"/>
        <v>0</v>
      </c>
      <c r="N94" s="14">
        <f>IFERROR(INDEX(#REF!,MATCH(bdd!$D94,#REF!,0)),0)</f>
        <v>0</v>
      </c>
      <c r="O94" s="14">
        <f>IFERROR(INDEX(#REF!,MATCH(bdd!$D94,#REF!,0)),0)</f>
        <v>0</v>
      </c>
      <c r="P94" s="14">
        <f>IFERROR(INDEX(#REF!,MATCH(bdd!$D94,#REF!,0)),0)</f>
        <v>0</v>
      </c>
      <c r="Q94" s="32">
        <f t="shared" si="9"/>
        <v>0</v>
      </c>
      <c r="R94" s="29">
        <f t="shared" si="12"/>
        <v>0</v>
      </c>
      <c r="S94" s="14">
        <f t="shared" si="10"/>
        <v>1</v>
      </c>
    </row>
    <row r="95" spans="1:19" ht="15.75" x14ac:dyDescent="0.25">
      <c r="A95" s="7"/>
      <c r="B95" s="13">
        <v>300190001</v>
      </c>
      <c r="C95" s="21" t="s">
        <v>437</v>
      </c>
      <c r="D95" s="13" t="s">
        <v>218</v>
      </c>
      <c r="E95" s="15" t="s">
        <v>385</v>
      </c>
      <c r="F95" s="14"/>
      <c r="G95" s="14" t="str">
        <f>IFERROR(INDEX(#REF!,MATCH($D95,#REF!,0)),"Pièce")</f>
        <v>Pièce</v>
      </c>
      <c r="H95" s="14">
        <f>IFERROR(INDEX(#REF!,MATCH(bdd!D95,#REF!,0)),0)</f>
        <v>0</v>
      </c>
      <c r="I95" s="14">
        <f>IFERROR(INDEX(#REF!,MATCH(bdd!D95,#REF!,0)),0)</f>
        <v>0</v>
      </c>
      <c r="J95" s="14">
        <f>IFERROR(K95/INDEX(#REF!,MATCH(bdd!D95,#REF!,0)),0)</f>
        <v>0</v>
      </c>
      <c r="K95" s="14" t="e">
        <f>IF(E95="",0,INDEX(#REF!,MATCH(bdd!E95,#REF!,0))+IF(F95="",0,INDEX(#REF!,MATCH(bdd!F95,#REF!,0))))</f>
        <v>#REF!</v>
      </c>
      <c r="L95" s="14">
        <f>IFERROR(INDEX(#REF!,MATCH(bdd!D95,#REF!,0)),0)</f>
        <v>0</v>
      </c>
      <c r="M95" s="14">
        <f t="shared" si="11"/>
        <v>0</v>
      </c>
      <c r="N95" s="14">
        <f>IFERROR(INDEX(#REF!,MATCH(bdd!$D95,#REF!,0)),0)</f>
        <v>0</v>
      </c>
      <c r="O95" s="14">
        <f>IFERROR(INDEX(#REF!,MATCH(bdd!$D95,#REF!,0)),0)</f>
        <v>0</v>
      </c>
      <c r="P95" s="14">
        <f>IFERROR(INDEX(#REF!,MATCH(bdd!$D95,#REF!,0)),0)</f>
        <v>0</v>
      </c>
      <c r="Q95" s="32">
        <f t="shared" si="9"/>
        <v>0</v>
      </c>
      <c r="R95" s="29">
        <f t="shared" si="12"/>
        <v>0</v>
      </c>
      <c r="S95" s="14">
        <f t="shared" si="10"/>
        <v>1</v>
      </c>
    </row>
    <row r="96" spans="1:19" ht="15.75" x14ac:dyDescent="0.25">
      <c r="A96" s="7"/>
      <c r="B96" s="13">
        <v>300192001</v>
      </c>
      <c r="C96" s="21">
        <v>1</v>
      </c>
      <c r="D96" s="13" t="s">
        <v>42</v>
      </c>
      <c r="E96" s="15" t="s">
        <v>349</v>
      </c>
      <c r="F96" s="14"/>
      <c r="G96" s="14" t="str">
        <f>IFERROR(INDEX(#REF!,MATCH($D96,#REF!,0)),"Pièce")</f>
        <v>Pièce</v>
      </c>
      <c r="H96" s="14">
        <f>IFERROR(INDEX(#REF!,MATCH(bdd!D96,#REF!,0)),0)</f>
        <v>0</v>
      </c>
      <c r="I96" s="14">
        <f>IFERROR(INDEX(#REF!,MATCH(bdd!D96,#REF!,0)),0)</f>
        <v>0</v>
      </c>
      <c r="J96" s="14">
        <f>IFERROR(K96/INDEX(#REF!,MATCH(bdd!D96,#REF!,0)),0)</f>
        <v>0</v>
      </c>
      <c r="K96" s="14" t="e">
        <f>IF(E96="",0,INDEX(#REF!,MATCH(bdd!E96,#REF!,0))+IF(F96="",0,INDEX(#REF!,MATCH(bdd!F96,#REF!,0))))</f>
        <v>#REF!</v>
      </c>
      <c r="L96" s="14">
        <f>IFERROR(INDEX(#REF!,MATCH(bdd!D96,#REF!,0)),0)</f>
        <v>0</v>
      </c>
      <c r="M96" s="14">
        <f t="shared" si="11"/>
        <v>0</v>
      </c>
      <c r="N96" s="14">
        <f>IFERROR(INDEX(#REF!,MATCH(bdd!$D96,#REF!,0)),0)</f>
        <v>0</v>
      </c>
      <c r="O96" s="14">
        <f>IFERROR(INDEX(#REF!,MATCH(bdd!$D96,#REF!,0)),0)</f>
        <v>0</v>
      </c>
      <c r="P96" s="14">
        <f>IFERROR(INDEX(#REF!,MATCH(bdd!$D96,#REF!,0)),0)</f>
        <v>0</v>
      </c>
      <c r="Q96" s="32">
        <f t="shared" si="9"/>
        <v>0</v>
      </c>
      <c r="R96" s="29">
        <f t="shared" si="12"/>
        <v>0</v>
      </c>
      <c r="S96" s="14">
        <f t="shared" si="10"/>
        <v>1</v>
      </c>
    </row>
    <row r="97" spans="1:19" ht="15.75" x14ac:dyDescent="0.25">
      <c r="A97" s="7"/>
      <c r="B97" s="13">
        <v>300197001</v>
      </c>
      <c r="C97" s="21">
        <v>1</v>
      </c>
      <c r="D97" s="15" t="s">
        <v>323</v>
      </c>
      <c r="E97" s="15" t="s">
        <v>417</v>
      </c>
      <c r="F97" s="14"/>
      <c r="G97" s="14" t="str">
        <f>IFERROR(INDEX(#REF!,MATCH($D97,#REF!,0)),"Pièce")</f>
        <v>Pièce</v>
      </c>
      <c r="H97" s="14">
        <f>IFERROR(INDEX(#REF!,MATCH(bdd!D97,#REF!,0)),0)</f>
        <v>0</v>
      </c>
      <c r="I97" s="14">
        <f>IFERROR(INDEX(#REF!,MATCH(bdd!D97,#REF!,0)),0)</f>
        <v>0</v>
      </c>
      <c r="J97" s="14">
        <f>IFERROR(K97/INDEX(#REF!,MATCH(bdd!D97,#REF!,0)),0)</f>
        <v>0</v>
      </c>
      <c r="K97" s="14" t="e">
        <f>IF(E97="",0,INDEX(#REF!,MATCH(bdd!E97,#REF!,0))+IF(F97="",0,INDEX(#REF!,MATCH(bdd!F97,#REF!,0))))</f>
        <v>#REF!</v>
      </c>
      <c r="L97" s="14">
        <f>IFERROR(INDEX(#REF!,MATCH(bdd!D97,#REF!,0)),0)</f>
        <v>0</v>
      </c>
      <c r="M97" s="14">
        <f t="shared" si="11"/>
        <v>0</v>
      </c>
      <c r="N97" s="14">
        <f>IFERROR(INDEX(#REF!,MATCH(bdd!$D97,#REF!,0)),0)</f>
        <v>0</v>
      </c>
      <c r="O97" s="14">
        <f>IFERROR(INDEX(#REF!,MATCH(bdd!$D97,#REF!,0)),0)</f>
        <v>0</v>
      </c>
      <c r="P97" s="14">
        <f>IFERROR(INDEX(#REF!,MATCH(bdd!$D97,#REF!,0)),0)</f>
        <v>0</v>
      </c>
      <c r="Q97" s="32">
        <f t="shared" si="9"/>
        <v>0</v>
      </c>
      <c r="R97" s="29">
        <f t="shared" si="12"/>
        <v>0</v>
      </c>
      <c r="S97" s="14">
        <f t="shared" si="10"/>
        <v>1</v>
      </c>
    </row>
    <row r="98" spans="1:19" ht="15.75" x14ac:dyDescent="0.25">
      <c r="A98" s="7"/>
      <c r="B98" s="13">
        <v>300582001</v>
      </c>
      <c r="C98" s="21">
        <v>1</v>
      </c>
      <c r="D98" s="13" t="s">
        <v>118</v>
      </c>
      <c r="E98" s="15" t="s">
        <v>363</v>
      </c>
      <c r="F98" s="14"/>
      <c r="G98" s="14" t="str">
        <f>IFERROR(INDEX(#REF!,MATCH($D98,#REF!,0)),"Pièce")</f>
        <v>Pièce</v>
      </c>
      <c r="H98" s="14">
        <f>IFERROR(INDEX(#REF!,MATCH(bdd!D98,#REF!,0)),0)</f>
        <v>0</v>
      </c>
      <c r="I98" s="14">
        <f>IFERROR(INDEX(#REF!,MATCH(bdd!D98,#REF!,0)),0)</f>
        <v>0</v>
      </c>
      <c r="J98" s="14">
        <f>IFERROR(K98/INDEX(#REF!,MATCH(bdd!D98,#REF!,0)),0)</f>
        <v>0</v>
      </c>
      <c r="K98" s="14" t="e">
        <f>IF(E98="",0,INDEX(#REF!,MATCH(bdd!E98,#REF!,0))+IF(F98="",0,INDEX(#REF!,MATCH(bdd!F98,#REF!,0))))</f>
        <v>#REF!</v>
      </c>
      <c r="L98" s="14">
        <f>IFERROR(INDEX(#REF!,MATCH(bdd!D98,#REF!,0)),0)</f>
        <v>0</v>
      </c>
      <c r="M98" s="14">
        <f t="shared" si="11"/>
        <v>0</v>
      </c>
      <c r="N98" s="14">
        <f>IFERROR(INDEX(#REF!,MATCH(bdd!$D98,#REF!,0)),0)</f>
        <v>0</v>
      </c>
      <c r="O98" s="14">
        <f>IFERROR(INDEX(#REF!,MATCH(bdd!$D98,#REF!,0)),0)</f>
        <v>0</v>
      </c>
      <c r="P98" s="14">
        <f>IFERROR(INDEX(#REF!,MATCH(bdd!$D98,#REF!,0)),0)</f>
        <v>0</v>
      </c>
      <c r="Q98" s="32">
        <f t="shared" si="9"/>
        <v>0</v>
      </c>
      <c r="R98" s="29">
        <f t="shared" si="12"/>
        <v>0</v>
      </c>
      <c r="S98" s="14">
        <f t="shared" si="10"/>
        <v>1</v>
      </c>
    </row>
    <row r="99" spans="1:19" ht="15.75" x14ac:dyDescent="0.25">
      <c r="A99" s="7"/>
      <c r="B99" s="13">
        <v>300200001</v>
      </c>
      <c r="C99" s="21">
        <v>1</v>
      </c>
      <c r="D99" s="13" t="s">
        <v>219</v>
      </c>
      <c r="E99" s="15" t="s">
        <v>367</v>
      </c>
      <c r="F99" s="14"/>
      <c r="G99" s="14" t="str">
        <f>IFERROR(INDEX(#REF!,MATCH($D99,#REF!,0)),"Pièce")</f>
        <v>Pièce</v>
      </c>
      <c r="H99" s="14">
        <f>IFERROR(INDEX(#REF!,MATCH(bdd!D99,#REF!,0)),0)</f>
        <v>0</v>
      </c>
      <c r="I99" s="14">
        <f>IFERROR(INDEX(#REF!,MATCH(bdd!D99,#REF!,0)),0)</f>
        <v>0</v>
      </c>
      <c r="J99" s="14">
        <f>IFERROR(K99/INDEX(#REF!,MATCH(bdd!D99,#REF!,0)),0)</f>
        <v>0</v>
      </c>
      <c r="K99" s="14" t="e">
        <f>IF(E99="",0,INDEX(#REF!,MATCH(bdd!E99,#REF!,0))+IF(F99="",0,INDEX(#REF!,MATCH(bdd!F99,#REF!,0))))</f>
        <v>#REF!</v>
      </c>
      <c r="L99" s="14">
        <f>IFERROR(INDEX(#REF!,MATCH(bdd!D99,#REF!,0)),0)</f>
        <v>0</v>
      </c>
      <c r="M99" s="14">
        <f t="shared" si="11"/>
        <v>0</v>
      </c>
      <c r="N99" s="14">
        <f>IFERROR(INDEX(#REF!,MATCH(bdd!$D99,#REF!,0)),0)</f>
        <v>0</v>
      </c>
      <c r="O99" s="14">
        <f>IFERROR(INDEX(#REF!,MATCH(bdd!$D99,#REF!,0)),0)</f>
        <v>0</v>
      </c>
      <c r="P99" s="14">
        <f>IFERROR(INDEX(#REF!,MATCH(bdd!$D99,#REF!,0)),0)</f>
        <v>0</v>
      </c>
      <c r="Q99" s="32">
        <f t="shared" si="9"/>
        <v>0</v>
      </c>
      <c r="R99" s="29">
        <f t="shared" si="12"/>
        <v>0</v>
      </c>
      <c r="S99" s="14">
        <f t="shared" si="10"/>
        <v>1</v>
      </c>
    </row>
    <row r="100" spans="1:19" ht="15.75" x14ac:dyDescent="0.25">
      <c r="A100" s="7"/>
      <c r="B100" s="13">
        <v>300203001</v>
      </c>
      <c r="C100" s="21">
        <v>1</v>
      </c>
      <c r="D100" s="13" t="s">
        <v>119</v>
      </c>
      <c r="E100" s="15" t="s">
        <v>369</v>
      </c>
      <c r="F100" s="14"/>
      <c r="G100" s="14" t="str">
        <f>IFERROR(INDEX(#REF!,MATCH($D100,#REF!,0)),"Pièce")</f>
        <v>Pièce</v>
      </c>
      <c r="H100" s="14">
        <f>IFERROR(INDEX(#REF!,MATCH(bdd!D100,#REF!,0)),0)</f>
        <v>0</v>
      </c>
      <c r="I100" s="14">
        <f>IFERROR(INDEX(#REF!,MATCH(bdd!D100,#REF!,0)),0)</f>
        <v>0</v>
      </c>
      <c r="J100" s="14">
        <f>IFERROR(K100/INDEX(#REF!,MATCH(bdd!D100,#REF!,0)),0)</f>
        <v>0</v>
      </c>
      <c r="K100" s="14" t="e">
        <f>IF(E100="",0,INDEX(#REF!,MATCH(bdd!E100,#REF!,0))+IF(F100="",0,INDEX(#REF!,MATCH(bdd!F100,#REF!,0))))</f>
        <v>#REF!</v>
      </c>
      <c r="L100" s="14">
        <f>IFERROR(INDEX(#REF!,MATCH(bdd!D100,#REF!,0)),0)</f>
        <v>0</v>
      </c>
      <c r="M100" s="14">
        <f t="shared" si="11"/>
        <v>0</v>
      </c>
      <c r="N100" s="14">
        <f>IFERROR(INDEX(#REF!,MATCH(bdd!$D100,#REF!,0)),0)</f>
        <v>0</v>
      </c>
      <c r="O100" s="14">
        <f>IFERROR(INDEX(#REF!,MATCH(bdd!$D100,#REF!,0)),0)</f>
        <v>0</v>
      </c>
      <c r="P100" s="14">
        <f>IFERROR(INDEX(#REF!,MATCH(bdd!$D100,#REF!,0)),0)</f>
        <v>0</v>
      </c>
      <c r="Q100" s="32">
        <f t="shared" si="9"/>
        <v>0</v>
      </c>
      <c r="R100" s="29">
        <f t="shared" si="12"/>
        <v>0</v>
      </c>
      <c r="S100" s="14">
        <f t="shared" si="10"/>
        <v>1</v>
      </c>
    </row>
    <row r="101" spans="1:19" ht="15.75" x14ac:dyDescent="0.25">
      <c r="A101" s="7"/>
      <c r="B101" s="13">
        <v>306156001</v>
      </c>
      <c r="C101" s="21">
        <v>1</v>
      </c>
      <c r="D101" s="13" t="s">
        <v>120</v>
      </c>
      <c r="E101" s="15" t="s">
        <v>389</v>
      </c>
      <c r="F101" s="14"/>
      <c r="G101" s="14" t="str">
        <f>IFERROR(INDEX(#REF!,MATCH($D101,#REF!,0)),"Pièce")</f>
        <v>Pièce</v>
      </c>
      <c r="H101" s="14">
        <f>IFERROR(INDEX(#REF!,MATCH(bdd!D101,#REF!,0)),0)</f>
        <v>0</v>
      </c>
      <c r="I101" s="14">
        <f>IFERROR(INDEX(#REF!,MATCH(bdd!D101,#REF!,0)),0)</f>
        <v>0</v>
      </c>
      <c r="J101" s="14">
        <f>IFERROR(K101/INDEX(#REF!,MATCH(bdd!D101,#REF!,0)),0)</f>
        <v>0</v>
      </c>
      <c r="K101" s="14" t="e">
        <f>IF(E101="",0,INDEX(#REF!,MATCH(bdd!E101,#REF!,0))+IF(F101="",0,INDEX(#REF!,MATCH(bdd!F101,#REF!,0))))</f>
        <v>#REF!</v>
      </c>
      <c r="L101" s="14">
        <f>IFERROR(INDEX(#REF!,MATCH(bdd!D101,#REF!,0)),0)</f>
        <v>0</v>
      </c>
      <c r="M101" s="14">
        <f t="shared" si="11"/>
        <v>0</v>
      </c>
      <c r="N101" s="14">
        <f>IFERROR(INDEX(#REF!,MATCH(bdd!$D101,#REF!,0)),0)</f>
        <v>0</v>
      </c>
      <c r="O101" s="14">
        <f>IFERROR(INDEX(#REF!,MATCH(bdd!$D101,#REF!,0)),0)</f>
        <v>0</v>
      </c>
      <c r="P101" s="14">
        <f>IFERROR(INDEX(#REF!,MATCH(bdd!$D101,#REF!,0)),0)</f>
        <v>0</v>
      </c>
      <c r="Q101" s="32">
        <f t="shared" si="9"/>
        <v>0</v>
      </c>
      <c r="R101" s="29">
        <f t="shared" si="12"/>
        <v>0</v>
      </c>
      <c r="S101" s="14">
        <f t="shared" si="10"/>
        <v>1</v>
      </c>
    </row>
    <row r="102" spans="1:19" ht="15.75" x14ac:dyDescent="0.25">
      <c r="A102" s="7"/>
      <c r="B102" s="13">
        <v>303375001</v>
      </c>
      <c r="C102" s="21">
        <v>1</v>
      </c>
      <c r="D102" s="13" t="s">
        <v>220</v>
      </c>
      <c r="E102" s="13"/>
      <c r="F102" s="14"/>
      <c r="G102" s="14" t="str">
        <f>IFERROR(INDEX(#REF!,MATCH($D102,#REF!,0)),"Pièce")</f>
        <v>Pièce</v>
      </c>
      <c r="H102" s="14">
        <f>IFERROR(INDEX(#REF!,MATCH(bdd!D102,#REF!,0)),0)</f>
        <v>0</v>
      </c>
      <c r="I102" s="14">
        <f>IFERROR(INDEX(#REF!,MATCH(bdd!D102,#REF!,0)),0)</f>
        <v>0</v>
      </c>
      <c r="J102" s="14">
        <f>IFERROR(K102/INDEX(#REF!,MATCH(bdd!D102,#REF!,0)),0)</f>
        <v>0</v>
      </c>
      <c r="K102" s="14">
        <f>IF(E102="",0,INDEX(#REF!,MATCH(bdd!E102,#REF!,0))+IF(F102="",0,INDEX(#REF!,MATCH(bdd!F102,#REF!,0))))</f>
        <v>0</v>
      </c>
      <c r="L102" s="14">
        <f>IFERROR(INDEX(#REF!,MATCH(bdd!D102,#REF!,0)),0)</f>
        <v>0</v>
      </c>
      <c r="M102" s="14">
        <f t="shared" si="11"/>
        <v>0</v>
      </c>
      <c r="N102" s="14">
        <f>IFERROR(INDEX(#REF!,MATCH(bdd!$D102,#REF!,0)),0)</f>
        <v>0</v>
      </c>
      <c r="O102" s="14">
        <f>IFERROR(INDEX(#REF!,MATCH(bdd!$D102,#REF!,0)),0)</f>
        <v>0</v>
      </c>
      <c r="P102" s="14">
        <f>IFERROR(INDEX(#REF!,MATCH(bdd!$D102,#REF!,0)),0)</f>
        <v>0</v>
      </c>
      <c r="Q102" s="32">
        <f t="shared" si="9"/>
        <v>0</v>
      </c>
      <c r="R102" s="29">
        <f t="shared" si="12"/>
        <v>0</v>
      </c>
      <c r="S102" s="14">
        <f t="shared" si="10"/>
        <v>1</v>
      </c>
    </row>
    <row r="103" spans="1:19" ht="15.75" x14ac:dyDescent="0.25">
      <c r="A103" s="7"/>
      <c r="B103" s="13">
        <v>300366001</v>
      </c>
      <c r="C103" s="21">
        <v>1</v>
      </c>
      <c r="D103" s="13" t="s">
        <v>121</v>
      </c>
      <c r="E103" s="13"/>
      <c r="F103" s="14"/>
      <c r="G103" s="14" t="str">
        <f>IFERROR(INDEX(#REF!,MATCH($D103,#REF!,0)),"Pièce")</f>
        <v>Pièce</v>
      </c>
      <c r="H103" s="14">
        <f>IFERROR(INDEX(#REF!,MATCH(bdd!D103,#REF!,0)),0)</f>
        <v>0</v>
      </c>
      <c r="I103" s="14">
        <f>IFERROR(INDEX(#REF!,MATCH(bdd!D103,#REF!,0)),0)</f>
        <v>0</v>
      </c>
      <c r="J103" s="14">
        <f>IFERROR(K103/INDEX(#REF!,MATCH(bdd!D103,#REF!,0)),0)</f>
        <v>0</v>
      </c>
      <c r="K103" s="14">
        <f>IF(E103="",0,INDEX(#REF!,MATCH(bdd!E103,#REF!,0))+IF(F103="",0,INDEX(#REF!,MATCH(bdd!F103,#REF!,0))))</f>
        <v>0</v>
      </c>
      <c r="L103" s="14">
        <f>IFERROR(INDEX(#REF!,MATCH(bdd!D103,#REF!,0)),0)</f>
        <v>0</v>
      </c>
      <c r="M103" s="14">
        <f t="shared" si="11"/>
        <v>0</v>
      </c>
      <c r="N103" s="14">
        <f>IFERROR(INDEX(#REF!,MATCH(bdd!$D103,#REF!,0)),0)</f>
        <v>0</v>
      </c>
      <c r="O103" s="14">
        <f>IFERROR(INDEX(#REF!,MATCH(bdd!$D103,#REF!,0)),0)</f>
        <v>0</v>
      </c>
      <c r="P103" s="14">
        <f>IFERROR(INDEX(#REF!,MATCH(bdd!$D103,#REF!,0)),0)</f>
        <v>0</v>
      </c>
      <c r="Q103" s="32">
        <f t="shared" si="9"/>
        <v>0</v>
      </c>
      <c r="R103" s="29">
        <f t="shared" si="12"/>
        <v>0</v>
      </c>
      <c r="S103" s="14">
        <f t="shared" si="10"/>
        <v>1</v>
      </c>
    </row>
    <row r="104" spans="1:19" ht="31.5" x14ac:dyDescent="0.25">
      <c r="A104" s="7"/>
      <c r="B104" s="13">
        <v>307002001</v>
      </c>
      <c r="C104" s="21" t="s">
        <v>437</v>
      </c>
      <c r="D104" s="13" t="s">
        <v>223</v>
      </c>
      <c r="E104" s="13"/>
      <c r="F104" s="14"/>
      <c r="G104" s="14" t="str">
        <f>IFERROR(INDEX(#REF!,MATCH($D104,#REF!,0)),"Pièce")</f>
        <v>Pièce</v>
      </c>
      <c r="H104" s="14">
        <f>IFERROR(INDEX(#REF!,MATCH(bdd!D104,#REF!,0)),0)</f>
        <v>0</v>
      </c>
      <c r="I104" s="14">
        <f>IFERROR(INDEX(#REF!,MATCH(bdd!D104,#REF!,0)),0)</f>
        <v>0</v>
      </c>
      <c r="J104" s="14">
        <f>IFERROR(K104/INDEX(#REF!,MATCH(bdd!D104,#REF!,0)),0)</f>
        <v>0</v>
      </c>
      <c r="K104" s="14">
        <f>IF(E104="",0,INDEX(#REF!,MATCH(bdd!E104,#REF!,0))+IF(F104="",0,INDEX(#REF!,MATCH(bdd!F104,#REF!,0))))</f>
        <v>0</v>
      </c>
      <c r="L104" s="14">
        <f>IFERROR(INDEX(#REF!,MATCH(bdd!D104,#REF!,0)),0)</f>
        <v>0</v>
      </c>
      <c r="M104" s="14">
        <f t="shared" si="11"/>
        <v>0</v>
      </c>
      <c r="N104" s="14">
        <f>IFERROR(INDEX(#REF!,MATCH(bdd!$D104,#REF!,0)),0)</f>
        <v>0</v>
      </c>
      <c r="O104" s="14">
        <f>IFERROR(INDEX(#REF!,MATCH(bdd!$D104,#REF!,0)),0)</f>
        <v>0</v>
      </c>
      <c r="P104" s="14">
        <f>IFERROR(INDEX(#REF!,MATCH(bdd!$D104,#REF!,0)),0)</f>
        <v>0</v>
      </c>
      <c r="Q104" s="32">
        <f t="shared" si="9"/>
        <v>0</v>
      </c>
      <c r="R104" s="29">
        <f t="shared" si="12"/>
        <v>0</v>
      </c>
      <c r="S104" s="14">
        <f t="shared" si="10"/>
        <v>1</v>
      </c>
    </row>
    <row r="105" spans="1:19" ht="15.75" x14ac:dyDescent="0.25">
      <c r="A105" s="7"/>
      <c r="B105" s="13">
        <v>300206001</v>
      </c>
      <c r="C105" s="21" t="s">
        <v>437</v>
      </c>
      <c r="D105" s="13" t="s">
        <v>221</v>
      </c>
      <c r="E105" s="13"/>
      <c r="F105" s="14"/>
      <c r="G105" s="14" t="str">
        <f>IFERROR(INDEX(#REF!,MATCH($D105,#REF!,0)),"Pièce")</f>
        <v>Pièce</v>
      </c>
      <c r="H105" s="14">
        <f>IFERROR(INDEX(#REF!,MATCH(bdd!D105,#REF!,0)),0)</f>
        <v>0</v>
      </c>
      <c r="I105" s="14">
        <f>IFERROR(INDEX(#REF!,MATCH(bdd!D105,#REF!,0)),0)</f>
        <v>0</v>
      </c>
      <c r="J105" s="14">
        <f>IFERROR(K105/INDEX(#REF!,MATCH(bdd!D105,#REF!,0)),0)</f>
        <v>0</v>
      </c>
      <c r="K105" s="14">
        <f>IF(E105="",0,INDEX(#REF!,MATCH(bdd!E105,#REF!,0))+IF(F105="",0,INDEX(#REF!,MATCH(bdd!F105,#REF!,0))))</f>
        <v>0</v>
      </c>
      <c r="L105" s="14">
        <f>IFERROR(INDEX(#REF!,MATCH(bdd!D105,#REF!,0)),0)</f>
        <v>0</v>
      </c>
      <c r="M105" s="14">
        <f t="shared" si="11"/>
        <v>0</v>
      </c>
      <c r="N105" s="14">
        <f>IFERROR(INDEX(#REF!,MATCH(bdd!$D105,#REF!,0)),0)</f>
        <v>0</v>
      </c>
      <c r="O105" s="14">
        <f>IFERROR(INDEX(#REF!,MATCH(bdd!$D105,#REF!,0)),0)</f>
        <v>0</v>
      </c>
      <c r="P105" s="14">
        <f>IFERROR(INDEX(#REF!,MATCH(bdd!$D105,#REF!,0)),0)</f>
        <v>0</v>
      </c>
      <c r="Q105" s="32">
        <f t="shared" si="9"/>
        <v>0</v>
      </c>
      <c r="R105" s="29">
        <f t="shared" si="12"/>
        <v>0</v>
      </c>
      <c r="S105" s="14">
        <f t="shared" si="10"/>
        <v>1</v>
      </c>
    </row>
    <row r="106" spans="1:19" ht="15.75" x14ac:dyDescent="0.25">
      <c r="A106" s="7"/>
      <c r="B106" s="13">
        <v>300209001</v>
      </c>
      <c r="C106" s="21" t="s">
        <v>437</v>
      </c>
      <c r="D106" s="13" t="s">
        <v>222</v>
      </c>
      <c r="E106" s="13"/>
      <c r="F106" s="14"/>
      <c r="G106" s="14" t="str">
        <f>IFERROR(INDEX(#REF!,MATCH($D106,#REF!,0)),"Pièce")</f>
        <v>Pièce</v>
      </c>
      <c r="H106" s="14">
        <f>IFERROR(INDEX(#REF!,MATCH(bdd!D106,#REF!,0)),0)</f>
        <v>0</v>
      </c>
      <c r="I106" s="14">
        <f>IFERROR(INDEX(#REF!,MATCH(bdd!D106,#REF!,0)),0)</f>
        <v>0</v>
      </c>
      <c r="J106" s="14">
        <f>IFERROR(K106/INDEX(#REF!,MATCH(bdd!D106,#REF!,0)),0)</f>
        <v>0</v>
      </c>
      <c r="K106" s="14">
        <f>IF(E106="",0,INDEX(#REF!,MATCH(bdd!E106,#REF!,0))+IF(F106="",0,INDEX(#REF!,MATCH(bdd!F106,#REF!,0))))</f>
        <v>0</v>
      </c>
      <c r="L106" s="14">
        <f>IFERROR(INDEX(#REF!,MATCH(bdd!D106,#REF!,0)),0)</f>
        <v>0</v>
      </c>
      <c r="M106" s="14">
        <f t="shared" si="11"/>
        <v>0</v>
      </c>
      <c r="N106" s="14">
        <f>IFERROR(INDEX(#REF!,MATCH(bdd!$D106,#REF!,0)),0)</f>
        <v>0</v>
      </c>
      <c r="O106" s="14">
        <f>IFERROR(INDEX(#REF!,MATCH(bdd!$D106,#REF!,0)),0)</f>
        <v>0</v>
      </c>
      <c r="P106" s="14">
        <f>IFERROR(INDEX(#REF!,MATCH(bdd!$D106,#REF!,0)),0)</f>
        <v>0</v>
      </c>
      <c r="Q106" s="32">
        <f t="shared" si="9"/>
        <v>0</v>
      </c>
      <c r="R106" s="29">
        <f t="shared" si="12"/>
        <v>0</v>
      </c>
      <c r="S106" s="14">
        <f t="shared" si="10"/>
        <v>1</v>
      </c>
    </row>
    <row r="107" spans="1:19" ht="15.75" x14ac:dyDescent="0.25">
      <c r="A107" s="7"/>
      <c r="B107" s="13">
        <v>300852001</v>
      </c>
      <c r="C107" s="21" t="s">
        <v>437</v>
      </c>
      <c r="D107" s="13" t="s">
        <v>224</v>
      </c>
      <c r="E107" s="13"/>
      <c r="F107" s="14"/>
      <c r="G107" s="14" t="str">
        <f>IFERROR(INDEX(#REF!,MATCH($D107,#REF!,0)),"Pièce")</f>
        <v>Pièce</v>
      </c>
      <c r="H107" s="14">
        <f>IFERROR(INDEX(#REF!,MATCH(bdd!D107,#REF!,0)),0)</f>
        <v>0</v>
      </c>
      <c r="I107" s="14">
        <f>IFERROR(INDEX(#REF!,MATCH(bdd!D107,#REF!,0)),0)</f>
        <v>0</v>
      </c>
      <c r="J107" s="14">
        <f>IFERROR(K107/INDEX(#REF!,MATCH(bdd!D107,#REF!,0)),0)</f>
        <v>0</v>
      </c>
      <c r="K107" s="14">
        <f>IF(E107="",0,INDEX(#REF!,MATCH(bdd!E107,#REF!,0))+IF(F107="",0,INDEX(#REF!,MATCH(bdd!F107,#REF!,0))))</f>
        <v>0</v>
      </c>
      <c r="L107" s="14">
        <f>IFERROR(INDEX(#REF!,MATCH(bdd!D107,#REF!,0)),0)</f>
        <v>0</v>
      </c>
      <c r="M107" s="14">
        <f t="shared" si="11"/>
        <v>0</v>
      </c>
      <c r="N107" s="14">
        <f>IFERROR(INDEX(#REF!,MATCH(bdd!$D107,#REF!,0)),0)</f>
        <v>0</v>
      </c>
      <c r="O107" s="14">
        <f>IFERROR(INDEX(#REF!,MATCH(bdd!$D107,#REF!,0)),0)</f>
        <v>0</v>
      </c>
      <c r="P107" s="14">
        <f>IFERROR(INDEX(#REF!,MATCH(bdd!$D107,#REF!,0)),0)</f>
        <v>0</v>
      </c>
      <c r="Q107" s="32">
        <f t="shared" si="9"/>
        <v>0</v>
      </c>
      <c r="R107" s="29">
        <f t="shared" si="12"/>
        <v>0</v>
      </c>
      <c r="S107" s="14">
        <f t="shared" si="10"/>
        <v>1</v>
      </c>
    </row>
    <row r="108" spans="1:19" ht="15.75" x14ac:dyDescent="0.25">
      <c r="A108" s="7"/>
      <c r="B108" s="13">
        <v>300714001</v>
      </c>
      <c r="C108" s="21">
        <v>0</v>
      </c>
      <c r="D108" s="13" t="s">
        <v>43</v>
      </c>
      <c r="E108" s="13"/>
      <c r="F108" s="14"/>
      <c r="G108" s="14" t="str">
        <f>IFERROR(INDEX(#REF!,MATCH($D108,#REF!,0)),"Pièce")</f>
        <v>Pièce</v>
      </c>
      <c r="H108" s="14">
        <f>IFERROR(INDEX(#REF!,MATCH(bdd!D108,#REF!,0)),0)</f>
        <v>0</v>
      </c>
      <c r="I108" s="14">
        <f>IFERROR(INDEX(#REF!,MATCH(bdd!D108,#REF!,0)),0)</f>
        <v>0</v>
      </c>
      <c r="J108" s="14">
        <f>IFERROR(K108/INDEX(#REF!,MATCH(bdd!D108,#REF!,0)),0)</f>
        <v>0</v>
      </c>
      <c r="K108" s="14">
        <f>IF(E108="",0,INDEX(#REF!,MATCH(bdd!E108,#REF!,0))+IF(F108="",0,INDEX(#REF!,MATCH(bdd!F108,#REF!,0))))</f>
        <v>0</v>
      </c>
      <c r="L108" s="14">
        <f>IFERROR(INDEX(#REF!,MATCH(bdd!D108,#REF!,0)),0)</f>
        <v>0</v>
      </c>
      <c r="M108" s="14">
        <f t="shared" si="11"/>
        <v>0</v>
      </c>
      <c r="N108" s="14">
        <f>IFERROR(INDEX(#REF!,MATCH(bdd!$D108,#REF!,0)),0)</f>
        <v>0</v>
      </c>
      <c r="O108" s="14">
        <f>IFERROR(INDEX(#REF!,MATCH(bdd!$D108,#REF!,0)),0)</f>
        <v>0</v>
      </c>
      <c r="P108" s="14">
        <f>IFERROR(INDEX(#REF!,MATCH(bdd!$D108,#REF!,0)),0)</f>
        <v>0</v>
      </c>
      <c r="Q108" s="32">
        <f t="shared" si="9"/>
        <v>0</v>
      </c>
      <c r="R108" s="29">
        <f t="shared" si="12"/>
        <v>0</v>
      </c>
      <c r="S108" s="14">
        <f t="shared" si="10"/>
        <v>1</v>
      </c>
    </row>
    <row r="109" spans="1:19" ht="15.75" x14ac:dyDescent="0.25">
      <c r="A109" s="7"/>
      <c r="B109" s="13">
        <v>305902001</v>
      </c>
      <c r="C109" s="21">
        <v>0</v>
      </c>
      <c r="D109" s="13" t="s">
        <v>44</v>
      </c>
      <c r="E109" s="13"/>
      <c r="F109" s="14"/>
      <c r="G109" s="14" t="str">
        <f>IFERROR(INDEX(#REF!,MATCH($D109,#REF!,0)),"Pièce")</f>
        <v>Pièce</v>
      </c>
      <c r="H109" s="14">
        <f>IFERROR(INDEX(#REF!,MATCH(bdd!D109,#REF!,0)),0)</f>
        <v>0</v>
      </c>
      <c r="I109" s="14">
        <f>IFERROR(INDEX(#REF!,MATCH(bdd!D109,#REF!,0)),0)</f>
        <v>0</v>
      </c>
      <c r="J109" s="14">
        <f>IFERROR(K109/INDEX(#REF!,MATCH(bdd!D109,#REF!,0)),0)</f>
        <v>0</v>
      </c>
      <c r="K109" s="14">
        <f>IF(E109="",0,INDEX(#REF!,MATCH(bdd!E109,#REF!,0))+IF(F109="",0,INDEX(#REF!,MATCH(bdd!F109,#REF!,0))))</f>
        <v>0</v>
      </c>
      <c r="L109" s="14">
        <f>IFERROR(INDEX(#REF!,MATCH(bdd!D109,#REF!,0)),0)</f>
        <v>0</v>
      </c>
      <c r="M109" s="14">
        <f t="shared" si="11"/>
        <v>0</v>
      </c>
      <c r="N109" s="14">
        <f>IFERROR(INDEX(#REF!,MATCH(bdd!$D109,#REF!,0)),0)</f>
        <v>0</v>
      </c>
      <c r="O109" s="14">
        <f>IFERROR(INDEX(#REF!,MATCH(bdd!$D109,#REF!,0)),0)</f>
        <v>0</v>
      </c>
      <c r="P109" s="14">
        <f>IFERROR(INDEX(#REF!,MATCH(bdd!$D109,#REF!,0)),0)</f>
        <v>0</v>
      </c>
      <c r="Q109" s="32">
        <f t="shared" si="9"/>
        <v>0</v>
      </c>
      <c r="R109" s="29">
        <f t="shared" si="12"/>
        <v>0</v>
      </c>
      <c r="S109" s="14">
        <f t="shared" si="10"/>
        <v>1</v>
      </c>
    </row>
    <row r="110" spans="1:19" ht="15.75" x14ac:dyDescent="0.25">
      <c r="A110" s="7"/>
      <c r="B110" s="13">
        <v>300229001</v>
      </c>
      <c r="C110" s="21">
        <v>0</v>
      </c>
      <c r="D110" s="13" t="s">
        <v>45</v>
      </c>
      <c r="E110" s="13"/>
      <c r="F110" s="14"/>
      <c r="G110" s="14" t="str">
        <f>IFERROR(INDEX(#REF!,MATCH($D110,#REF!,0)),"Pièce")</f>
        <v>Pièce</v>
      </c>
      <c r="H110" s="14">
        <f>IFERROR(INDEX(#REF!,MATCH(bdd!D110,#REF!,0)),0)</f>
        <v>0</v>
      </c>
      <c r="I110" s="14">
        <f>IFERROR(INDEX(#REF!,MATCH(bdd!D110,#REF!,0)),0)</f>
        <v>0</v>
      </c>
      <c r="J110" s="14">
        <f>IFERROR(K110/INDEX(#REF!,MATCH(bdd!D110,#REF!,0)),0)</f>
        <v>0</v>
      </c>
      <c r="K110" s="14">
        <f>IF(E110="",0,INDEX(#REF!,MATCH(bdd!E110,#REF!,0))+IF(F110="",0,INDEX(#REF!,MATCH(bdd!F110,#REF!,0))))</f>
        <v>0</v>
      </c>
      <c r="L110" s="14">
        <f>IFERROR(INDEX(#REF!,MATCH(bdd!D110,#REF!,0)),0)</f>
        <v>0</v>
      </c>
      <c r="M110" s="14">
        <f t="shared" si="11"/>
        <v>0</v>
      </c>
      <c r="N110" s="14">
        <f>IFERROR(INDEX(#REF!,MATCH(bdd!$D110,#REF!,0)),0)</f>
        <v>0</v>
      </c>
      <c r="O110" s="14">
        <f>IFERROR(INDEX(#REF!,MATCH(bdd!$D110,#REF!,0)),0)</f>
        <v>0</v>
      </c>
      <c r="P110" s="14">
        <f>IFERROR(INDEX(#REF!,MATCH(bdd!$D110,#REF!,0)),0)</f>
        <v>0</v>
      </c>
      <c r="Q110" s="32">
        <f t="shared" si="9"/>
        <v>0</v>
      </c>
      <c r="R110" s="29">
        <f t="shared" si="12"/>
        <v>0</v>
      </c>
      <c r="S110" s="14">
        <f t="shared" si="10"/>
        <v>1</v>
      </c>
    </row>
    <row r="111" spans="1:19" ht="15.75" x14ac:dyDescent="0.25">
      <c r="A111" s="7"/>
      <c r="B111" s="13">
        <v>305050001</v>
      </c>
      <c r="C111" s="21">
        <v>0</v>
      </c>
      <c r="D111" s="13" t="s">
        <v>46</v>
      </c>
      <c r="E111" s="13"/>
      <c r="F111" s="14"/>
      <c r="G111" s="14" t="str">
        <f>IFERROR(INDEX(#REF!,MATCH($D111,#REF!,0)),"Pièce")</f>
        <v>Pièce</v>
      </c>
      <c r="H111" s="14">
        <f>IFERROR(INDEX(#REF!,MATCH(bdd!D111,#REF!,0)),0)</f>
        <v>0</v>
      </c>
      <c r="I111" s="14">
        <f>IFERROR(INDEX(#REF!,MATCH(bdd!D111,#REF!,0)),0)</f>
        <v>0</v>
      </c>
      <c r="J111" s="14">
        <f>IFERROR(K111/INDEX(#REF!,MATCH(bdd!D111,#REF!,0)),0)</f>
        <v>0</v>
      </c>
      <c r="K111" s="14">
        <f>IF(E111="",0,INDEX(#REF!,MATCH(bdd!E111,#REF!,0))+IF(F111="",0,INDEX(#REF!,MATCH(bdd!F111,#REF!,0))))</f>
        <v>0</v>
      </c>
      <c r="L111" s="14">
        <f>IFERROR(INDEX(#REF!,MATCH(bdd!D111,#REF!,0)),0)</f>
        <v>0</v>
      </c>
      <c r="M111" s="14">
        <f t="shared" si="11"/>
        <v>0</v>
      </c>
      <c r="N111" s="14">
        <f>IFERROR(INDEX(#REF!,MATCH(bdd!$D111,#REF!,0)),0)</f>
        <v>0</v>
      </c>
      <c r="O111" s="14">
        <f>IFERROR(INDEX(#REF!,MATCH(bdd!$D111,#REF!,0)),0)</f>
        <v>0</v>
      </c>
      <c r="P111" s="14">
        <f>IFERROR(INDEX(#REF!,MATCH(bdd!$D111,#REF!,0)),0)</f>
        <v>0</v>
      </c>
      <c r="Q111" s="32">
        <f t="shared" si="9"/>
        <v>0</v>
      </c>
      <c r="R111" s="29">
        <f t="shared" si="12"/>
        <v>0</v>
      </c>
      <c r="S111" s="14">
        <f t="shared" si="10"/>
        <v>1</v>
      </c>
    </row>
    <row r="112" spans="1:19" ht="15.75" x14ac:dyDescent="0.25">
      <c r="A112" s="7"/>
      <c r="B112" s="13">
        <v>300247001</v>
      </c>
      <c r="C112" s="21">
        <v>1</v>
      </c>
      <c r="D112" s="13" t="s">
        <v>47</v>
      </c>
      <c r="E112" s="15" t="s">
        <v>373</v>
      </c>
      <c r="F112" s="14"/>
      <c r="G112" s="14" t="str">
        <f>IFERROR(INDEX(#REF!,MATCH($D112,#REF!,0)),"Pièce")</f>
        <v>Pièce</v>
      </c>
      <c r="H112" s="14">
        <f>IFERROR(INDEX(#REF!,MATCH(bdd!D112,#REF!,0)),0)</f>
        <v>0</v>
      </c>
      <c r="I112" s="14">
        <f>IFERROR(INDEX(#REF!,MATCH(bdd!D112,#REF!,0)),0)</f>
        <v>0</v>
      </c>
      <c r="J112" s="14">
        <f>IFERROR(K112/INDEX(#REF!,MATCH(bdd!D112,#REF!,0)),0)</f>
        <v>0</v>
      </c>
      <c r="K112" s="14" t="e">
        <f>IF(E112="",0,INDEX(#REF!,MATCH(bdd!E112,#REF!,0))+IF(F112="",0,INDEX(#REF!,MATCH(bdd!F112,#REF!,0))))</f>
        <v>#REF!</v>
      </c>
      <c r="L112" s="14">
        <f>IFERROR(INDEX(#REF!,MATCH(bdd!D112,#REF!,0)),0)</f>
        <v>0</v>
      </c>
      <c r="M112" s="14">
        <f t="shared" si="11"/>
        <v>0</v>
      </c>
      <c r="N112" s="14">
        <f>IFERROR(INDEX(#REF!,MATCH(bdd!$D112,#REF!,0)),0)</f>
        <v>0</v>
      </c>
      <c r="O112" s="14">
        <f>IFERROR(INDEX(#REF!,MATCH(bdd!$D112,#REF!,0)),0)</f>
        <v>0</v>
      </c>
      <c r="P112" s="14">
        <f>IFERROR(INDEX(#REF!,MATCH(bdd!$D112,#REF!,0)),0)</f>
        <v>0</v>
      </c>
      <c r="Q112" s="32">
        <f t="shared" si="9"/>
        <v>0</v>
      </c>
      <c r="R112" s="29">
        <f t="shared" si="12"/>
        <v>0</v>
      </c>
      <c r="S112" s="14">
        <f t="shared" si="10"/>
        <v>1</v>
      </c>
    </row>
    <row r="113" spans="1:19" ht="15.75" x14ac:dyDescent="0.25">
      <c r="A113" s="7"/>
      <c r="B113" s="13">
        <v>300248001</v>
      </c>
      <c r="C113" s="21">
        <v>0</v>
      </c>
      <c r="D113" s="13" t="s">
        <v>48</v>
      </c>
      <c r="E113" s="15" t="s">
        <v>374</v>
      </c>
      <c r="F113" s="14"/>
      <c r="G113" s="14" t="str">
        <f>IFERROR(INDEX(#REF!,MATCH($D113,#REF!,0)),"Pièce")</f>
        <v>Pièce</v>
      </c>
      <c r="H113" s="14">
        <f>IFERROR(INDEX(#REF!,MATCH(bdd!D113,#REF!,0)),0)</f>
        <v>0</v>
      </c>
      <c r="I113" s="14">
        <f>IFERROR(INDEX(#REF!,MATCH(bdd!D113,#REF!,0)),0)</f>
        <v>0</v>
      </c>
      <c r="J113" s="14">
        <f>IFERROR(K113/INDEX(#REF!,MATCH(bdd!D113,#REF!,0)),0)</f>
        <v>0</v>
      </c>
      <c r="K113" s="14" t="e">
        <f>IF(E113="",0,INDEX(#REF!,MATCH(bdd!E113,#REF!,0))+IF(F113="",0,INDEX(#REF!,MATCH(bdd!F113,#REF!,0))))</f>
        <v>#REF!</v>
      </c>
      <c r="L113" s="14">
        <f>IFERROR(INDEX(#REF!,MATCH(bdd!D113,#REF!,0)),0)</f>
        <v>0</v>
      </c>
      <c r="M113" s="14">
        <f t="shared" si="11"/>
        <v>0</v>
      </c>
      <c r="N113" s="14">
        <f>IFERROR(INDEX(#REF!,MATCH(bdd!$D113,#REF!,0)),0)</f>
        <v>0</v>
      </c>
      <c r="O113" s="14">
        <f>IFERROR(INDEX(#REF!,MATCH(bdd!$D113,#REF!,0)),0)</f>
        <v>0</v>
      </c>
      <c r="P113" s="14">
        <f>IFERROR(INDEX(#REF!,MATCH(bdd!$D113,#REF!,0)),0)</f>
        <v>0</v>
      </c>
      <c r="Q113" s="32">
        <f t="shared" si="9"/>
        <v>0</v>
      </c>
      <c r="R113" s="29">
        <f t="shared" si="12"/>
        <v>0</v>
      </c>
      <c r="S113" s="14">
        <f t="shared" si="10"/>
        <v>1</v>
      </c>
    </row>
    <row r="114" spans="1:19" ht="15.75" x14ac:dyDescent="0.25">
      <c r="A114" s="7"/>
      <c r="B114" s="13">
        <v>301563001</v>
      </c>
      <c r="C114" s="21">
        <v>0</v>
      </c>
      <c r="D114" s="13" t="s">
        <v>49</v>
      </c>
      <c r="E114" s="13"/>
      <c r="F114" s="14"/>
      <c r="G114" s="14" t="str">
        <f>IFERROR(INDEX(#REF!,MATCH($D114,#REF!,0)),"Pièce")</f>
        <v>Pièce</v>
      </c>
      <c r="H114" s="14">
        <f>IFERROR(INDEX(#REF!,MATCH(bdd!D114,#REF!,0)),0)</f>
        <v>0</v>
      </c>
      <c r="I114" s="14">
        <f>IFERROR(INDEX(#REF!,MATCH(bdd!D114,#REF!,0)),0)</f>
        <v>0</v>
      </c>
      <c r="J114" s="14">
        <f>IFERROR(K114/INDEX(#REF!,MATCH(bdd!D114,#REF!,0)),0)</f>
        <v>0</v>
      </c>
      <c r="K114" s="14">
        <f>IF(E114="",0,INDEX(#REF!,MATCH(bdd!E114,#REF!,0))+IF(F114="",0,INDEX(#REF!,MATCH(bdd!F114,#REF!,0))))</f>
        <v>0</v>
      </c>
      <c r="L114" s="14">
        <f>IFERROR(INDEX(#REF!,MATCH(bdd!D114,#REF!,0)),0)</f>
        <v>0</v>
      </c>
      <c r="M114" s="14">
        <f t="shared" si="11"/>
        <v>0</v>
      </c>
      <c r="N114" s="14">
        <f>IFERROR(INDEX(#REF!,MATCH(bdd!$D114,#REF!,0)),0)</f>
        <v>0</v>
      </c>
      <c r="O114" s="14">
        <f>IFERROR(INDEX(#REF!,MATCH(bdd!$D114,#REF!,0)),0)</f>
        <v>0</v>
      </c>
      <c r="P114" s="14">
        <f>IFERROR(INDEX(#REF!,MATCH(bdd!$D114,#REF!,0)),0)</f>
        <v>0</v>
      </c>
      <c r="Q114" s="32">
        <f t="shared" si="9"/>
        <v>0</v>
      </c>
      <c r="R114" s="29">
        <f t="shared" si="12"/>
        <v>0</v>
      </c>
      <c r="S114" s="14">
        <f t="shared" si="10"/>
        <v>1</v>
      </c>
    </row>
    <row r="115" spans="1:19" ht="15.75" x14ac:dyDescent="0.25">
      <c r="A115" s="7"/>
      <c r="B115" s="13">
        <v>300253001</v>
      </c>
      <c r="C115" s="21">
        <v>1</v>
      </c>
      <c r="D115" s="13" t="s">
        <v>488</v>
      </c>
      <c r="E115" s="15" t="s">
        <v>394</v>
      </c>
      <c r="F115" s="14"/>
      <c r="G115" s="14" t="str">
        <f>IFERROR(INDEX(#REF!,MATCH($D115,#REF!,0)),"Pièce")</f>
        <v>Pièce</v>
      </c>
      <c r="H115" s="14">
        <f>IFERROR(INDEX(#REF!,MATCH(bdd!D115,#REF!,0)),0)</f>
        <v>0</v>
      </c>
      <c r="I115" s="14">
        <f>IFERROR(INDEX(#REF!,MATCH(bdd!D115,#REF!,0)),0)</f>
        <v>0</v>
      </c>
      <c r="J115" s="14">
        <f>IFERROR(K115/INDEX(#REF!,MATCH(bdd!D115,#REF!,0)),0)</f>
        <v>0</v>
      </c>
      <c r="K115" s="14" t="e">
        <f>IF(E115="",0,INDEX(#REF!,MATCH(bdd!E115,#REF!,0))+IF(F115="",0,INDEX(#REF!,MATCH(bdd!F115,#REF!,0))))</f>
        <v>#REF!</v>
      </c>
      <c r="L115" s="14">
        <f>IFERROR(INDEX(#REF!,MATCH(bdd!D115,#REF!,0)),0)</f>
        <v>0</v>
      </c>
      <c r="M115" s="14">
        <f t="shared" si="11"/>
        <v>0</v>
      </c>
      <c r="N115" s="14">
        <f>IFERROR(INDEX(#REF!,MATCH(bdd!$D115,#REF!,0)),0)</f>
        <v>0</v>
      </c>
      <c r="O115" s="14">
        <f>IFERROR(INDEX(#REF!,MATCH(bdd!$D115,#REF!,0)),0)</f>
        <v>0</v>
      </c>
      <c r="P115" s="14">
        <f>IFERROR(INDEX(#REF!,MATCH(bdd!$D115,#REF!,0)),0)</f>
        <v>0</v>
      </c>
      <c r="Q115" s="32">
        <f t="shared" si="9"/>
        <v>0</v>
      </c>
      <c r="R115" s="29">
        <f t="shared" si="12"/>
        <v>0</v>
      </c>
      <c r="S115" s="14">
        <f t="shared" si="10"/>
        <v>1</v>
      </c>
    </row>
    <row r="116" spans="1:19" ht="15.75" x14ac:dyDescent="0.25">
      <c r="A116" s="7"/>
      <c r="B116" s="13">
        <v>300258001</v>
      </c>
      <c r="C116" s="21" t="s">
        <v>437</v>
      </c>
      <c r="D116" s="13" t="s">
        <v>122</v>
      </c>
      <c r="E116" s="15" t="s">
        <v>346</v>
      </c>
      <c r="F116" s="14"/>
      <c r="G116" s="14" t="str">
        <f>IFERROR(INDEX(#REF!,MATCH($D116,#REF!,0)),"Pièce")</f>
        <v>Pièce</v>
      </c>
      <c r="H116" s="14">
        <f>IFERROR(INDEX(#REF!,MATCH(bdd!D116,#REF!,0)),0)</f>
        <v>0</v>
      </c>
      <c r="I116" s="14">
        <f>IFERROR(INDEX(#REF!,MATCH(bdd!D116,#REF!,0)),0)</f>
        <v>0</v>
      </c>
      <c r="J116" s="14">
        <f>IFERROR(K116/INDEX(#REF!,MATCH(bdd!D116,#REF!,0)),0)</f>
        <v>0</v>
      </c>
      <c r="K116" s="14" t="e">
        <f>IF(E116="",0,INDEX(#REF!,MATCH(bdd!E116,#REF!,0))+IF(F116="",0,INDEX(#REF!,MATCH(bdd!F116,#REF!,0))))</f>
        <v>#REF!</v>
      </c>
      <c r="L116" s="14">
        <f>IFERROR(INDEX(#REF!,MATCH(bdd!D116,#REF!,0)),0)</f>
        <v>0</v>
      </c>
      <c r="M116" s="14">
        <f t="shared" si="11"/>
        <v>0</v>
      </c>
      <c r="N116" s="14">
        <f>IFERROR(INDEX(#REF!,MATCH(bdd!$D116,#REF!,0)),0)</f>
        <v>0</v>
      </c>
      <c r="O116" s="14">
        <f>IFERROR(INDEX(#REF!,MATCH(bdd!$D116,#REF!,0)),0)</f>
        <v>0</v>
      </c>
      <c r="P116" s="14">
        <f>IFERROR(INDEX(#REF!,MATCH(bdd!$D116,#REF!,0)),0)</f>
        <v>0</v>
      </c>
      <c r="Q116" s="32">
        <f t="shared" si="9"/>
        <v>0</v>
      </c>
      <c r="R116" s="29">
        <f t="shared" si="12"/>
        <v>0</v>
      </c>
      <c r="S116" s="14">
        <f t="shared" si="10"/>
        <v>1</v>
      </c>
    </row>
    <row r="117" spans="1:19" ht="15.75" x14ac:dyDescent="0.25">
      <c r="A117" s="7"/>
      <c r="B117" s="13">
        <v>301246001</v>
      </c>
      <c r="C117" s="21" t="s">
        <v>437</v>
      </c>
      <c r="D117" s="13" t="s">
        <v>50</v>
      </c>
      <c r="E117" s="15" t="s">
        <v>353</v>
      </c>
      <c r="F117" s="14"/>
      <c r="G117" s="14" t="str">
        <f>IFERROR(INDEX(#REF!,MATCH($D117,#REF!,0)),"Pièce")</f>
        <v>Pièce</v>
      </c>
      <c r="H117" s="14">
        <f>IFERROR(INDEX(#REF!,MATCH(bdd!D117,#REF!,0)),0)</f>
        <v>0</v>
      </c>
      <c r="I117" s="14">
        <f>IFERROR(INDEX(#REF!,MATCH(bdd!D117,#REF!,0)),0)</f>
        <v>0</v>
      </c>
      <c r="J117" s="14">
        <f>IFERROR(K117/INDEX(#REF!,MATCH(bdd!D117,#REF!,0)),0)</f>
        <v>0</v>
      </c>
      <c r="K117" s="14" t="e">
        <f>IF(E117="",0,INDEX(#REF!,MATCH(bdd!E117,#REF!,0))+IF(F117="",0,INDEX(#REF!,MATCH(bdd!F117,#REF!,0))))</f>
        <v>#REF!</v>
      </c>
      <c r="L117" s="14">
        <f>IFERROR(INDEX(#REF!,MATCH(bdd!D117,#REF!,0)),0)</f>
        <v>0</v>
      </c>
      <c r="M117" s="14">
        <f t="shared" si="11"/>
        <v>0</v>
      </c>
      <c r="N117" s="14">
        <f>IFERROR(INDEX(#REF!,MATCH(bdd!$D117,#REF!,0)),0)</f>
        <v>0</v>
      </c>
      <c r="O117" s="14">
        <f>IFERROR(INDEX(#REF!,MATCH(bdd!$D117,#REF!,0)),0)</f>
        <v>0</v>
      </c>
      <c r="P117" s="14">
        <f>IFERROR(INDEX(#REF!,MATCH(bdd!$D117,#REF!,0)),0)</f>
        <v>0</v>
      </c>
      <c r="Q117" s="32">
        <f t="shared" si="9"/>
        <v>0</v>
      </c>
      <c r="R117" s="29">
        <f t="shared" si="12"/>
        <v>0</v>
      </c>
      <c r="S117" s="14">
        <f t="shared" si="10"/>
        <v>1</v>
      </c>
    </row>
    <row r="118" spans="1:19" ht="15.75" x14ac:dyDescent="0.25">
      <c r="A118" s="7"/>
      <c r="B118" s="13">
        <v>300584001</v>
      </c>
      <c r="C118" s="21">
        <v>0</v>
      </c>
      <c r="D118" s="13" t="s">
        <v>123</v>
      </c>
      <c r="E118" s="13"/>
      <c r="F118" s="14"/>
      <c r="G118" s="14" t="str">
        <f>IFERROR(INDEX(#REF!,MATCH($D118,#REF!,0)),"Pièce")</f>
        <v>Pièce</v>
      </c>
      <c r="H118" s="14">
        <f>IFERROR(INDEX(#REF!,MATCH(bdd!D118,#REF!,0)),0)</f>
        <v>0</v>
      </c>
      <c r="I118" s="14">
        <f>IFERROR(INDEX(#REF!,MATCH(bdd!D118,#REF!,0)),0)</f>
        <v>0</v>
      </c>
      <c r="J118" s="14">
        <f>IFERROR(K118/INDEX(#REF!,MATCH(bdd!D118,#REF!,0)),0)</f>
        <v>0</v>
      </c>
      <c r="K118" s="14">
        <f>IF(E118="",0,INDEX(#REF!,MATCH(bdd!E118,#REF!,0))+IF(F118="",0,INDEX(#REF!,MATCH(bdd!F118,#REF!,0))))</f>
        <v>0</v>
      </c>
      <c r="L118" s="14">
        <f>IFERROR(INDEX(#REF!,MATCH(bdd!D118,#REF!,0)),0)</f>
        <v>0</v>
      </c>
      <c r="M118" s="14">
        <f t="shared" si="11"/>
        <v>0</v>
      </c>
      <c r="N118" s="14">
        <f>IFERROR(INDEX(#REF!,MATCH(bdd!$D118,#REF!,0)),0)</f>
        <v>0</v>
      </c>
      <c r="O118" s="14">
        <f>IFERROR(INDEX(#REF!,MATCH(bdd!$D118,#REF!,0)),0)</f>
        <v>0</v>
      </c>
      <c r="P118" s="14">
        <f>IFERROR(INDEX(#REF!,MATCH(bdd!$D118,#REF!,0)),0)</f>
        <v>0</v>
      </c>
      <c r="Q118" s="32">
        <f t="shared" si="9"/>
        <v>0</v>
      </c>
      <c r="R118" s="29">
        <f t="shared" si="12"/>
        <v>0</v>
      </c>
      <c r="S118" s="14">
        <f t="shared" si="10"/>
        <v>1</v>
      </c>
    </row>
    <row r="119" spans="1:19" ht="15.75" x14ac:dyDescent="0.25">
      <c r="A119" s="7"/>
      <c r="B119" s="13">
        <v>300261001</v>
      </c>
      <c r="C119" s="21">
        <v>1</v>
      </c>
      <c r="D119" s="13" t="s">
        <v>51</v>
      </c>
      <c r="E119" s="15" t="s">
        <v>377</v>
      </c>
      <c r="F119" s="14"/>
      <c r="G119" s="14" t="str">
        <f>IFERROR(INDEX(#REF!,MATCH($D119,#REF!,0)),"Pièce")</f>
        <v>Pièce</v>
      </c>
      <c r="H119" s="14">
        <f>IFERROR(INDEX(#REF!,MATCH(bdd!D119,#REF!,0)),0)</f>
        <v>0</v>
      </c>
      <c r="I119" s="14">
        <f>IFERROR(INDEX(#REF!,MATCH(bdd!D119,#REF!,0)),0)</f>
        <v>0</v>
      </c>
      <c r="J119" s="14">
        <f>IFERROR(K119/INDEX(#REF!,MATCH(bdd!D119,#REF!,0)),0)</f>
        <v>0</v>
      </c>
      <c r="K119" s="14" t="e">
        <f>IF(E119="",0,INDEX(#REF!,MATCH(bdd!E119,#REF!,0))+IF(F119="",0,INDEX(#REF!,MATCH(bdd!F119,#REF!,0))))</f>
        <v>#REF!</v>
      </c>
      <c r="L119" s="14">
        <f>IFERROR(INDEX(#REF!,MATCH(bdd!D119,#REF!,0)),0)</f>
        <v>0</v>
      </c>
      <c r="M119" s="14">
        <f t="shared" si="11"/>
        <v>0</v>
      </c>
      <c r="N119" s="14">
        <f>IFERROR(INDEX(#REF!,MATCH(bdd!$D119,#REF!,0)),0)</f>
        <v>0</v>
      </c>
      <c r="O119" s="14">
        <f>IFERROR(INDEX(#REF!,MATCH(bdd!$D119,#REF!,0)),0)</f>
        <v>0</v>
      </c>
      <c r="P119" s="14">
        <f>IFERROR(INDEX(#REF!,MATCH(bdd!$D119,#REF!,0)),0)</f>
        <v>0</v>
      </c>
      <c r="Q119" s="32">
        <f t="shared" si="9"/>
        <v>0</v>
      </c>
      <c r="R119" s="29">
        <f t="shared" si="12"/>
        <v>0</v>
      </c>
      <c r="S119" s="14">
        <f t="shared" si="10"/>
        <v>1</v>
      </c>
    </row>
    <row r="120" spans="1:19" ht="15.75" x14ac:dyDescent="0.25">
      <c r="A120" s="7"/>
      <c r="B120" s="13">
        <v>300270001</v>
      </c>
      <c r="C120" s="21">
        <v>0</v>
      </c>
      <c r="D120" s="13" t="s">
        <v>52</v>
      </c>
      <c r="E120" s="13"/>
      <c r="F120" s="14"/>
      <c r="G120" s="14" t="str">
        <f>IFERROR(INDEX(#REF!,MATCH($D120,#REF!,0)),"Pièce")</f>
        <v>Pièce</v>
      </c>
      <c r="H120" s="14">
        <f>IFERROR(INDEX(#REF!,MATCH(bdd!D120,#REF!,0)),0)</f>
        <v>0</v>
      </c>
      <c r="I120" s="14">
        <f>IFERROR(INDEX(#REF!,MATCH(bdd!D120,#REF!,0)),0)</f>
        <v>0</v>
      </c>
      <c r="J120" s="14">
        <f>IFERROR(K120/INDEX(#REF!,MATCH(bdd!D120,#REF!,0)),0)</f>
        <v>0</v>
      </c>
      <c r="K120" s="14">
        <f>IF(E120="",0,INDEX(#REF!,MATCH(bdd!E120,#REF!,0))+IF(F120="",0,INDEX(#REF!,MATCH(bdd!F120,#REF!,0))))</f>
        <v>0</v>
      </c>
      <c r="L120" s="14">
        <f>IFERROR(INDEX(#REF!,MATCH(bdd!D120,#REF!,0)),0)</f>
        <v>0</v>
      </c>
      <c r="M120" s="14">
        <f t="shared" si="11"/>
        <v>0</v>
      </c>
      <c r="N120" s="14">
        <f>IFERROR(INDEX(#REF!,MATCH(bdd!$D120,#REF!,0)),0)</f>
        <v>0</v>
      </c>
      <c r="O120" s="14">
        <f>IFERROR(INDEX(#REF!,MATCH(bdd!$D120,#REF!,0)),0)</f>
        <v>0</v>
      </c>
      <c r="P120" s="14">
        <f>IFERROR(INDEX(#REF!,MATCH(bdd!$D120,#REF!,0)),0)</f>
        <v>0</v>
      </c>
      <c r="Q120" s="32">
        <f t="shared" ref="Q120:Q173" si="13">IFERROR((H120+J120-N120)-L120,"")</f>
        <v>0</v>
      </c>
      <c r="R120" s="29">
        <f t="shared" si="12"/>
        <v>0</v>
      </c>
      <c r="S120" s="14">
        <f t="shared" si="10"/>
        <v>1</v>
      </c>
    </row>
    <row r="121" spans="1:19" ht="15.75" x14ac:dyDescent="0.25">
      <c r="A121" s="7"/>
      <c r="B121" s="13">
        <v>305867001</v>
      </c>
      <c r="C121" s="21">
        <v>0</v>
      </c>
      <c r="D121" s="13" t="s">
        <v>53</v>
      </c>
      <c r="E121" s="13"/>
      <c r="F121" s="14"/>
      <c r="G121" s="14" t="str">
        <f>IFERROR(INDEX(#REF!,MATCH($D121,#REF!,0)),"Pièce")</f>
        <v>Pièce</v>
      </c>
      <c r="H121" s="14">
        <f>IFERROR(INDEX(#REF!,MATCH(bdd!D121,#REF!,0)),0)</f>
        <v>0</v>
      </c>
      <c r="I121" s="14">
        <f>IFERROR(INDEX(#REF!,MATCH(bdd!D121,#REF!,0)),0)</f>
        <v>0</v>
      </c>
      <c r="J121" s="14">
        <f>IFERROR(K121/INDEX(#REF!,MATCH(bdd!D121,#REF!,0)),0)</f>
        <v>0</v>
      </c>
      <c r="K121" s="14">
        <f>IF(E121="",0,INDEX(#REF!,MATCH(bdd!E121,#REF!,0))+IF(F121="",0,INDEX(#REF!,MATCH(bdd!F121,#REF!,0))))</f>
        <v>0</v>
      </c>
      <c r="L121" s="14">
        <f>IFERROR(INDEX(#REF!,MATCH(bdd!D121,#REF!,0)),0)</f>
        <v>0</v>
      </c>
      <c r="M121" s="14">
        <f t="shared" si="11"/>
        <v>0</v>
      </c>
      <c r="N121" s="14">
        <f>IFERROR(INDEX(#REF!,MATCH(bdd!$D121,#REF!,0)),0)</f>
        <v>0</v>
      </c>
      <c r="O121" s="14">
        <f>IFERROR(INDEX(#REF!,MATCH(bdd!$D121,#REF!,0)),0)</f>
        <v>0</v>
      </c>
      <c r="P121" s="14">
        <f>IFERROR(INDEX(#REF!,MATCH(bdd!$D121,#REF!,0)),0)</f>
        <v>0</v>
      </c>
      <c r="Q121" s="32">
        <f t="shared" si="13"/>
        <v>0</v>
      </c>
      <c r="R121" s="29">
        <f t="shared" si="12"/>
        <v>0</v>
      </c>
      <c r="S121" s="14">
        <f t="shared" si="10"/>
        <v>1</v>
      </c>
    </row>
    <row r="122" spans="1:19" ht="15.75" x14ac:dyDescent="0.25">
      <c r="A122" s="7"/>
      <c r="B122" s="13">
        <v>307253001</v>
      </c>
      <c r="C122" s="21">
        <v>1</v>
      </c>
      <c r="D122" s="13" t="s">
        <v>54</v>
      </c>
      <c r="E122" s="15" t="s">
        <v>403</v>
      </c>
      <c r="F122" s="14"/>
      <c r="G122" s="14" t="str">
        <f>IFERROR(INDEX(#REF!,MATCH($D122,#REF!,0)),"Pièce")</f>
        <v>Pièce</v>
      </c>
      <c r="H122" s="14">
        <f>IFERROR(INDEX(#REF!,MATCH(bdd!D122,#REF!,0)),0)</f>
        <v>0</v>
      </c>
      <c r="I122" s="14">
        <f>IFERROR(INDEX(#REF!,MATCH(bdd!D122,#REF!,0)),0)</f>
        <v>0</v>
      </c>
      <c r="J122" s="14">
        <f>IFERROR(K122/INDEX(#REF!,MATCH(bdd!D122,#REF!,0)),0)</f>
        <v>0</v>
      </c>
      <c r="K122" s="14" t="e">
        <f>IF(E122="",0,INDEX(#REF!,MATCH(bdd!E122,#REF!,0))+IF(F122="",0,INDEX(#REF!,MATCH(bdd!F122,#REF!,0))))</f>
        <v>#REF!</v>
      </c>
      <c r="L122" s="14">
        <f>IFERROR(INDEX(#REF!,MATCH(bdd!D122,#REF!,0)),0)</f>
        <v>0</v>
      </c>
      <c r="M122" s="14">
        <f t="shared" si="11"/>
        <v>0</v>
      </c>
      <c r="N122" s="14">
        <f>IFERROR(INDEX(#REF!,MATCH(bdd!$D122,#REF!,0)),0)</f>
        <v>0</v>
      </c>
      <c r="O122" s="14">
        <f>IFERROR(INDEX(#REF!,MATCH(bdd!$D122,#REF!,0)),0)</f>
        <v>0</v>
      </c>
      <c r="P122" s="14">
        <f>IFERROR(INDEX(#REF!,MATCH(bdd!$D122,#REF!,0)),0)</f>
        <v>0</v>
      </c>
      <c r="Q122" s="32">
        <f t="shared" si="13"/>
        <v>0</v>
      </c>
      <c r="R122" s="29">
        <f t="shared" si="12"/>
        <v>0</v>
      </c>
      <c r="S122" s="14">
        <f t="shared" si="10"/>
        <v>1</v>
      </c>
    </row>
    <row r="123" spans="1:19" ht="15.75" x14ac:dyDescent="0.25">
      <c r="A123" s="7"/>
      <c r="B123" s="13">
        <v>300271001</v>
      </c>
      <c r="C123" s="21" t="s">
        <v>437</v>
      </c>
      <c r="D123" s="13" t="s">
        <v>225</v>
      </c>
      <c r="E123" s="15" t="s">
        <v>409</v>
      </c>
      <c r="F123" s="14"/>
      <c r="G123" s="14" t="str">
        <f>IFERROR(INDEX(#REF!,MATCH($D123,#REF!,0)),"Pièce")</f>
        <v>Pièce</v>
      </c>
      <c r="H123" s="14">
        <f>IFERROR(INDEX(#REF!,MATCH(bdd!D123,#REF!,0)),0)</f>
        <v>0</v>
      </c>
      <c r="I123" s="14">
        <f>IFERROR(INDEX(#REF!,MATCH(bdd!D123,#REF!,0)),0)</f>
        <v>0</v>
      </c>
      <c r="J123" s="14">
        <f>IFERROR(K123/INDEX(#REF!,MATCH(bdd!D123,#REF!,0)),0)</f>
        <v>0</v>
      </c>
      <c r="K123" s="14" t="e">
        <f>IF(E123="",0,INDEX(#REF!,MATCH(bdd!E123,#REF!,0))+IF(F123="",0,INDEX(#REF!,MATCH(bdd!F123,#REF!,0))))</f>
        <v>#REF!</v>
      </c>
      <c r="L123" s="14">
        <f>IFERROR(INDEX(#REF!,MATCH(bdd!D123,#REF!,0)),0)</f>
        <v>0</v>
      </c>
      <c r="M123" s="14">
        <f t="shared" si="11"/>
        <v>0</v>
      </c>
      <c r="N123" s="14">
        <f>IFERROR(INDEX(#REF!,MATCH(bdd!$D123,#REF!,0)),0)</f>
        <v>0</v>
      </c>
      <c r="O123" s="14">
        <f>IFERROR(INDEX(#REF!,MATCH(bdd!$D123,#REF!,0)),0)</f>
        <v>0</v>
      </c>
      <c r="P123" s="14">
        <f>IFERROR(INDEX(#REF!,MATCH(bdd!$D123,#REF!,0)),0)</f>
        <v>0</v>
      </c>
      <c r="Q123" s="32">
        <f t="shared" si="13"/>
        <v>0</v>
      </c>
      <c r="R123" s="29">
        <f t="shared" si="12"/>
        <v>0</v>
      </c>
      <c r="S123" s="14">
        <f t="shared" si="10"/>
        <v>1</v>
      </c>
    </row>
    <row r="124" spans="1:19" ht="15.75" x14ac:dyDescent="0.25">
      <c r="A124" s="7"/>
      <c r="B124" s="13">
        <v>301006001</v>
      </c>
      <c r="C124" s="21" t="s">
        <v>437</v>
      </c>
      <c r="D124" s="13" t="s">
        <v>226</v>
      </c>
      <c r="E124" s="15" t="s">
        <v>410</v>
      </c>
      <c r="F124" s="14"/>
      <c r="G124" s="14" t="str">
        <f>IFERROR(INDEX(#REF!,MATCH($D124,#REF!,0)),"Pièce")</f>
        <v>Pièce</v>
      </c>
      <c r="H124" s="14">
        <f>IFERROR(INDEX(#REF!,MATCH(bdd!D124,#REF!,0)),0)</f>
        <v>0</v>
      </c>
      <c r="I124" s="14">
        <f>IFERROR(INDEX(#REF!,MATCH(bdd!D124,#REF!,0)),0)</f>
        <v>0</v>
      </c>
      <c r="J124" s="14">
        <f>IFERROR(K124/INDEX(#REF!,MATCH(bdd!D124,#REF!,0)),0)</f>
        <v>0</v>
      </c>
      <c r="K124" s="14" t="e">
        <f>IF(E124="",0,INDEX(#REF!,MATCH(bdd!E124,#REF!,0))+IF(F124="",0,INDEX(#REF!,MATCH(bdd!F124,#REF!,0))))</f>
        <v>#REF!</v>
      </c>
      <c r="L124" s="14">
        <f>IFERROR(INDEX(#REF!,MATCH(bdd!D124,#REF!,0)),0)</f>
        <v>0</v>
      </c>
      <c r="M124" s="14">
        <f t="shared" si="11"/>
        <v>0</v>
      </c>
      <c r="N124" s="14">
        <f>IFERROR(INDEX(#REF!,MATCH(bdd!$D124,#REF!,0)),0)</f>
        <v>0</v>
      </c>
      <c r="O124" s="14">
        <f>IFERROR(INDEX(#REF!,MATCH(bdd!$D124,#REF!,0)),0)</f>
        <v>0</v>
      </c>
      <c r="P124" s="14">
        <f>IFERROR(INDEX(#REF!,MATCH(bdd!$D124,#REF!,0)),0)</f>
        <v>0</v>
      </c>
      <c r="Q124" s="32">
        <f t="shared" si="13"/>
        <v>0</v>
      </c>
      <c r="R124" s="29">
        <f t="shared" si="12"/>
        <v>0</v>
      </c>
      <c r="S124" s="14">
        <f t="shared" si="10"/>
        <v>1</v>
      </c>
    </row>
    <row r="125" spans="1:19" ht="15.75" x14ac:dyDescent="0.25">
      <c r="A125" s="7"/>
      <c r="B125" s="13">
        <v>300272001</v>
      </c>
      <c r="C125" s="21" t="s">
        <v>437</v>
      </c>
      <c r="D125" s="13" t="s">
        <v>227</v>
      </c>
      <c r="E125" s="13"/>
      <c r="F125" s="14"/>
      <c r="G125" s="14" t="str">
        <f>IFERROR(INDEX(#REF!,MATCH($D125,#REF!,0)),"Pièce")</f>
        <v>Pièce</v>
      </c>
      <c r="H125" s="14">
        <f>IFERROR(INDEX(#REF!,MATCH(bdd!D125,#REF!,0)),0)</f>
        <v>0</v>
      </c>
      <c r="I125" s="14">
        <f>IFERROR(INDEX(#REF!,MATCH(bdd!D125,#REF!,0)),0)</f>
        <v>0</v>
      </c>
      <c r="J125" s="14">
        <f>IFERROR(K125/INDEX(#REF!,MATCH(bdd!D125,#REF!,0)),0)</f>
        <v>0</v>
      </c>
      <c r="K125" s="14">
        <f>IF(E125="",0,INDEX(#REF!,MATCH(bdd!E125,#REF!,0))+IF(F125="",0,INDEX(#REF!,MATCH(bdd!F125,#REF!,0))))</f>
        <v>0</v>
      </c>
      <c r="L125" s="14">
        <f>IFERROR(INDEX(#REF!,MATCH(bdd!D125,#REF!,0)),0)</f>
        <v>0</v>
      </c>
      <c r="M125" s="14">
        <f t="shared" si="11"/>
        <v>0</v>
      </c>
      <c r="N125" s="14">
        <f>IFERROR(INDEX(#REF!,MATCH(bdd!$D125,#REF!,0)),0)</f>
        <v>0</v>
      </c>
      <c r="O125" s="14">
        <f>IFERROR(INDEX(#REF!,MATCH(bdd!$D125,#REF!,0)),0)</f>
        <v>0</v>
      </c>
      <c r="P125" s="14">
        <f>IFERROR(INDEX(#REF!,MATCH(bdd!$D125,#REF!,0)),0)</f>
        <v>0</v>
      </c>
      <c r="Q125" s="32">
        <f t="shared" si="13"/>
        <v>0</v>
      </c>
      <c r="R125" s="29">
        <f t="shared" si="12"/>
        <v>0</v>
      </c>
      <c r="S125" s="14">
        <f t="shared" si="10"/>
        <v>1</v>
      </c>
    </row>
    <row r="126" spans="1:19" ht="15.75" x14ac:dyDescent="0.25">
      <c r="A126" s="7"/>
      <c r="B126" s="13">
        <v>300273001</v>
      </c>
      <c r="C126" s="21" t="s">
        <v>437</v>
      </c>
      <c r="D126" s="13" t="s">
        <v>228</v>
      </c>
      <c r="E126" s="15" t="s">
        <v>411</v>
      </c>
      <c r="F126" s="14"/>
      <c r="G126" s="14" t="str">
        <f>IFERROR(INDEX(#REF!,MATCH($D126,#REF!,0)),"Pièce")</f>
        <v>Pièce</v>
      </c>
      <c r="H126" s="14">
        <f>IFERROR(INDEX(#REF!,MATCH(bdd!D126,#REF!,0)),0)</f>
        <v>0</v>
      </c>
      <c r="I126" s="14">
        <f>IFERROR(INDEX(#REF!,MATCH(bdd!D126,#REF!,0)),0)</f>
        <v>0</v>
      </c>
      <c r="J126" s="14">
        <f>IFERROR(K126/INDEX(#REF!,MATCH(bdd!D126,#REF!,0)),0)</f>
        <v>0</v>
      </c>
      <c r="K126" s="14" t="e">
        <f>IF(E126="",0,INDEX(#REF!,MATCH(bdd!E126,#REF!,0))+IF(F126="",0,INDEX(#REF!,MATCH(bdd!F126,#REF!,0))))</f>
        <v>#REF!</v>
      </c>
      <c r="L126" s="14">
        <f>IFERROR(INDEX(#REF!,MATCH(bdd!D126,#REF!,0)),0)</f>
        <v>0</v>
      </c>
      <c r="M126" s="14">
        <f t="shared" si="11"/>
        <v>0</v>
      </c>
      <c r="N126" s="14">
        <f>IFERROR(INDEX(#REF!,MATCH(bdd!$D126,#REF!,0)),0)</f>
        <v>0</v>
      </c>
      <c r="O126" s="14">
        <f>IFERROR(INDEX(#REF!,MATCH(bdd!$D126,#REF!,0)),0)</f>
        <v>0</v>
      </c>
      <c r="P126" s="14">
        <f>IFERROR(INDEX(#REF!,MATCH(bdd!$D126,#REF!,0)),0)</f>
        <v>0</v>
      </c>
      <c r="Q126" s="32">
        <f t="shared" si="13"/>
        <v>0</v>
      </c>
      <c r="R126" s="29">
        <f t="shared" si="12"/>
        <v>0</v>
      </c>
      <c r="S126" s="14">
        <f t="shared" si="10"/>
        <v>1</v>
      </c>
    </row>
    <row r="127" spans="1:19" ht="15.75" x14ac:dyDescent="0.25">
      <c r="A127" s="7"/>
      <c r="B127" s="13">
        <v>300279001</v>
      </c>
      <c r="C127" s="21">
        <v>1</v>
      </c>
      <c r="D127" s="13" t="s">
        <v>55</v>
      </c>
      <c r="E127" s="13"/>
      <c r="F127" s="14"/>
      <c r="G127" s="14" t="str">
        <f>IFERROR(INDEX(#REF!,MATCH($D127,#REF!,0)),"Pièce")</f>
        <v>Pièce</v>
      </c>
      <c r="H127" s="14">
        <f>IFERROR(INDEX(#REF!,MATCH(bdd!D127,#REF!,0)),0)</f>
        <v>0</v>
      </c>
      <c r="I127" s="14">
        <f>IFERROR(INDEX(#REF!,MATCH(bdd!D127,#REF!,0)),0)</f>
        <v>0</v>
      </c>
      <c r="J127" s="14">
        <f>IFERROR(K127/INDEX(#REF!,MATCH(bdd!D127,#REF!,0)),0)</f>
        <v>0</v>
      </c>
      <c r="K127" s="14">
        <f>IF(E127="",0,INDEX(#REF!,MATCH(bdd!E127,#REF!,0))+IF(F127="",0,INDEX(#REF!,MATCH(bdd!F127,#REF!,0))))</f>
        <v>0</v>
      </c>
      <c r="L127" s="14">
        <f>IFERROR(INDEX(#REF!,MATCH(bdd!D127,#REF!,0)),0)</f>
        <v>0</v>
      </c>
      <c r="M127" s="14">
        <f t="shared" si="11"/>
        <v>0</v>
      </c>
      <c r="N127" s="14">
        <f>IFERROR(INDEX(#REF!,MATCH(bdd!$D127,#REF!,0)),0)</f>
        <v>0</v>
      </c>
      <c r="O127" s="14">
        <f>IFERROR(INDEX(#REF!,MATCH(bdd!$D127,#REF!,0)),0)</f>
        <v>0</v>
      </c>
      <c r="P127" s="14">
        <f>IFERROR(INDEX(#REF!,MATCH(bdd!$D127,#REF!,0)),0)</f>
        <v>0</v>
      </c>
      <c r="Q127" s="32">
        <f t="shared" si="13"/>
        <v>0</v>
      </c>
      <c r="R127" s="29">
        <f t="shared" si="12"/>
        <v>0</v>
      </c>
      <c r="S127" s="14">
        <f t="shared" si="10"/>
        <v>1</v>
      </c>
    </row>
    <row r="128" spans="1:19" ht="15.75" x14ac:dyDescent="0.25">
      <c r="A128" s="7"/>
      <c r="B128" s="13">
        <v>300285001</v>
      </c>
      <c r="C128" s="21" t="s">
        <v>437</v>
      </c>
      <c r="D128" s="13" t="s">
        <v>229</v>
      </c>
      <c r="E128" s="15" t="s">
        <v>422</v>
      </c>
      <c r="F128" s="14"/>
      <c r="G128" s="14" t="str">
        <f>IFERROR(INDEX(#REF!,MATCH($D128,#REF!,0)),"Pièce")</f>
        <v>Pièce</v>
      </c>
      <c r="H128" s="14">
        <f>IFERROR(INDEX(#REF!,MATCH(bdd!D128,#REF!,0)),0)</f>
        <v>0</v>
      </c>
      <c r="I128" s="14">
        <f>IFERROR(INDEX(#REF!,MATCH(bdd!D128,#REF!,0)),0)</f>
        <v>0</v>
      </c>
      <c r="J128" s="14">
        <f>IFERROR(K128/INDEX(#REF!,MATCH(bdd!D128,#REF!,0)),0)</f>
        <v>0</v>
      </c>
      <c r="K128" s="14" t="e">
        <f>IF(E128="",0,INDEX(#REF!,MATCH(bdd!E128,#REF!,0))+IF(F128="",0,INDEX(#REF!,MATCH(bdd!F128,#REF!,0))))</f>
        <v>#REF!</v>
      </c>
      <c r="L128" s="14">
        <f>IFERROR(INDEX(#REF!,MATCH(bdd!D128,#REF!,0)),0)</f>
        <v>0</v>
      </c>
      <c r="M128" s="14">
        <f t="shared" si="11"/>
        <v>0</v>
      </c>
      <c r="N128" s="14">
        <f>IFERROR(INDEX(#REF!,MATCH(bdd!$D128,#REF!,0)),0)</f>
        <v>0</v>
      </c>
      <c r="O128" s="14">
        <f>IFERROR(INDEX(#REF!,MATCH(bdd!$D128,#REF!,0)),0)</f>
        <v>0</v>
      </c>
      <c r="P128" s="14">
        <f>IFERROR(INDEX(#REF!,MATCH(bdd!$D128,#REF!,0)),0)</f>
        <v>0</v>
      </c>
      <c r="Q128" s="32">
        <f t="shared" si="13"/>
        <v>0</v>
      </c>
      <c r="R128" s="29">
        <f t="shared" si="12"/>
        <v>0</v>
      </c>
      <c r="S128" s="14">
        <f t="shared" si="10"/>
        <v>1</v>
      </c>
    </row>
    <row r="129" spans="1:19" ht="15.75" x14ac:dyDescent="0.25">
      <c r="A129" s="7"/>
      <c r="B129" s="13">
        <v>300286001</v>
      </c>
      <c r="C129" s="21">
        <v>1</v>
      </c>
      <c r="D129" s="13" t="s">
        <v>124</v>
      </c>
      <c r="E129" s="15" t="s">
        <v>401</v>
      </c>
      <c r="F129" s="14"/>
      <c r="G129" s="14" t="str">
        <f>IFERROR(INDEX(#REF!,MATCH($D129,#REF!,0)),"Pièce")</f>
        <v>Pièce</v>
      </c>
      <c r="H129" s="14">
        <f>IFERROR(INDEX(#REF!,MATCH(bdd!D129,#REF!,0)),0)</f>
        <v>0</v>
      </c>
      <c r="I129" s="14">
        <f>IFERROR(INDEX(#REF!,MATCH(bdd!D129,#REF!,0)),0)</f>
        <v>0</v>
      </c>
      <c r="J129" s="14">
        <f>IFERROR(K129/INDEX(#REF!,MATCH(bdd!D129,#REF!,0)),0)</f>
        <v>0</v>
      </c>
      <c r="K129" s="14" t="e">
        <f>IF(E129="",0,INDEX(#REF!,MATCH(bdd!E129,#REF!,0))+IF(F129="",0,INDEX(#REF!,MATCH(bdd!F129,#REF!,0))))</f>
        <v>#REF!</v>
      </c>
      <c r="L129" s="14">
        <f>IFERROR(INDEX(#REF!,MATCH(bdd!D129,#REF!,0)),0)</f>
        <v>0</v>
      </c>
      <c r="M129" s="14">
        <f t="shared" si="11"/>
        <v>0</v>
      </c>
      <c r="N129" s="14">
        <f>IFERROR(INDEX(#REF!,MATCH(bdd!$D129,#REF!,0)),0)</f>
        <v>0</v>
      </c>
      <c r="O129" s="14">
        <f>IFERROR(INDEX(#REF!,MATCH(bdd!$D129,#REF!,0)),0)</f>
        <v>0</v>
      </c>
      <c r="P129" s="14">
        <f>IFERROR(INDEX(#REF!,MATCH(bdd!$D129,#REF!,0)),0)</f>
        <v>0</v>
      </c>
      <c r="Q129" s="32">
        <f t="shared" si="13"/>
        <v>0</v>
      </c>
      <c r="R129" s="29">
        <f t="shared" si="12"/>
        <v>0</v>
      </c>
      <c r="S129" s="14">
        <f t="shared" si="10"/>
        <v>1</v>
      </c>
    </row>
    <row r="130" spans="1:19" ht="15.75" x14ac:dyDescent="0.25">
      <c r="A130" s="7"/>
      <c r="B130" s="13">
        <v>300288001</v>
      </c>
      <c r="C130" s="21">
        <v>1</v>
      </c>
      <c r="D130" s="13" t="s">
        <v>230</v>
      </c>
      <c r="E130" s="13"/>
      <c r="F130" s="14"/>
      <c r="G130" s="14" t="str">
        <f>IFERROR(INDEX(#REF!,MATCH($D130,#REF!,0)),"Pièce")</f>
        <v>Pièce</v>
      </c>
      <c r="H130" s="14">
        <f>IFERROR(INDEX(#REF!,MATCH(bdd!D130,#REF!,0)),0)</f>
        <v>0</v>
      </c>
      <c r="I130" s="14">
        <f>IFERROR(INDEX(#REF!,MATCH(bdd!D130,#REF!,0)),0)</f>
        <v>0</v>
      </c>
      <c r="J130" s="14">
        <f>IFERROR(K130/INDEX(#REF!,MATCH(bdd!D130,#REF!,0)),0)</f>
        <v>0</v>
      </c>
      <c r="K130" s="14">
        <f>IF(E130="",0,INDEX(#REF!,MATCH(bdd!E130,#REF!,0))+IF(F130="",0,INDEX(#REF!,MATCH(bdd!F130,#REF!,0))))</f>
        <v>0</v>
      </c>
      <c r="L130" s="14">
        <f>IFERROR(INDEX(#REF!,MATCH(bdd!D130,#REF!,0)),0)</f>
        <v>0</v>
      </c>
      <c r="M130" s="14">
        <f t="shared" si="11"/>
        <v>0</v>
      </c>
      <c r="N130" s="14">
        <f>IFERROR(INDEX(#REF!,MATCH(bdd!$D130,#REF!,0)),0)</f>
        <v>0</v>
      </c>
      <c r="O130" s="14">
        <f>IFERROR(INDEX(#REF!,MATCH(bdd!$D130,#REF!,0)),0)</f>
        <v>0</v>
      </c>
      <c r="P130" s="14">
        <f>IFERROR(INDEX(#REF!,MATCH(bdd!$D130,#REF!,0)),0)</f>
        <v>0</v>
      </c>
      <c r="Q130" s="32">
        <f t="shared" si="13"/>
        <v>0</v>
      </c>
      <c r="R130" s="29">
        <f t="shared" si="12"/>
        <v>0</v>
      </c>
      <c r="S130" s="14">
        <f t="shared" si="10"/>
        <v>1</v>
      </c>
    </row>
    <row r="131" spans="1:19" ht="15.75" x14ac:dyDescent="0.25">
      <c r="A131" s="7"/>
      <c r="B131" s="13">
        <v>301549001</v>
      </c>
      <c r="C131" s="21">
        <v>1</v>
      </c>
      <c r="D131" s="13" t="s">
        <v>56</v>
      </c>
      <c r="E131" s="13"/>
      <c r="F131" s="14"/>
      <c r="G131" s="14" t="str">
        <f>IFERROR(INDEX(#REF!,MATCH($D131,#REF!,0)),"Pièce")</f>
        <v>Pièce</v>
      </c>
      <c r="H131" s="14">
        <f>IFERROR(INDEX(#REF!,MATCH(bdd!D131,#REF!,0)),0)</f>
        <v>0</v>
      </c>
      <c r="I131" s="14">
        <f>IFERROR(INDEX(#REF!,MATCH(bdd!D131,#REF!,0)),0)</f>
        <v>0</v>
      </c>
      <c r="J131" s="14">
        <f>IFERROR(K131/INDEX(#REF!,MATCH(bdd!D131,#REF!,0)),0)</f>
        <v>0</v>
      </c>
      <c r="K131" s="14">
        <f>IF(E131="",0,INDEX(#REF!,MATCH(bdd!E131,#REF!,0))+IF(F131="",0,INDEX(#REF!,MATCH(bdd!F131,#REF!,0))))</f>
        <v>0</v>
      </c>
      <c r="L131" s="14">
        <f>IFERROR(INDEX(#REF!,MATCH(bdd!D131,#REF!,0)),0)</f>
        <v>0</v>
      </c>
      <c r="M131" s="14">
        <f t="shared" si="11"/>
        <v>0</v>
      </c>
      <c r="N131" s="14">
        <f>IFERROR(INDEX(#REF!,MATCH(bdd!$D131,#REF!,0)),0)</f>
        <v>0</v>
      </c>
      <c r="O131" s="14">
        <f>IFERROR(INDEX(#REF!,MATCH(bdd!$D131,#REF!,0)),0)</f>
        <v>0</v>
      </c>
      <c r="P131" s="14">
        <f>IFERROR(INDEX(#REF!,MATCH(bdd!$D131,#REF!,0)),0)</f>
        <v>0</v>
      </c>
      <c r="Q131" s="32">
        <f t="shared" si="13"/>
        <v>0</v>
      </c>
      <c r="R131" s="29">
        <f t="shared" si="12"/>
        <v>0</v>
      </c>
      <c r="S131" s="14">
        <f t="shared" si="10"/>
        <v>1</v>
      </c>
    </row>
    <row r="132" spans="1:19" ht="15.75" x14ac:dyDescent="0.25">
      <c r="A132" s="7"/>
      <c r="B132" s="13">
        <v>300586001</v>
      </c>
      <c r="C132" s="21">
        <v>1</v>
      </c>
      <c r="D132" s="13" t="s">
        <v>125</v>
      </c>
      <c r="E132" s="13"/>
      <c r="F132" s="14"/>
      <c r="G132" s="14" t="str">
        <f>IFERROR(INDEX(#REF!,MATCH($D132,#REF!,0)),"Pièce")</f>
        <v>Pièce</v>
      </c>
      <c r="H132" s="14">
        <f>IFERROR(INDEX(#REF!,MATCH(bdd!D132,#REF!,0)),0)</f>
        <v>0</v>
      </c>
      <c r="I132" s="14">
        <f>IFERROR(INDEX(#REF!,MATCH(bdd!D132,#REF!,0)),0)</f>
        <v>0</v>
      </c>
      <c r="J132" s="14">
        <f>IFERROR(K132/INDEX(#REF!,MATCH(bdd!D132,#REF!,0)),0)</f>
        <v>0</v>
      </c>
      <c r="K132" s="14">
        <f>IF(E132="",0,INDEX(#REF!,MATCH(bdd!E132,#REF!,0))+IF(F132="",0,INDEX(#REF!,MATCH(bdd!F132,#REF!,0))))</f>
        <v>0</v>
      </c>
      <c r="L132" s="14">
        <f>IFERROR(INDEX(#REF!,MATCH(bdd!D132,#REF!,0)),0)</f>
        <v>0</v>
      </c>
      <c r="M132" s="14">
        <f t="shared" si="11"/>
        <v>0</v>
      </c>
      <c r="N132" s="14">
        <f>IFERROR(INDEX(#REF!,MATCH(bdd!$D132,#REF!,0)),0)</f>
        <v>0</v>
      </c>
      <c r="O132" s="14">
        <f>IFERROR(INDEX(#REF!,MATCH(bdd!$D132,#REF!,0)),0)</f>
        <v>0</v>
      </c>
      <c r="P132" s="14">
        <f>IFERROR(INDEX(#REF!,MATCH(bdd!$D132,#REF!,0)),0)</f>
        <v>0</v>
      </c>
      <c r="Q132" s="32">
        <f t="shared" si="13"/>
        <v>0</v>
      </c>
      <c r="R132" s="29">
        <f t="shared" si="12"/>
        <v>0</v>
      </c>
      <c r="S132" s="14">
        <f t="shared" ref="S132:S195" si="14">RANK(R132,$R$4:$R$909,0)</f>
        <v>1</v>
      </c>
    </row>
    <row r="133" spans="1:19" ht="15.75" x14ac:dyDescent="0.25">
      <c r="A133" s="7"/>
      <c r="B133" s="13">
        <v>300296001</v>
      </c>
      <c r="C133" s="21">
        <v>1</v>
      </c>
      <c r="D133" s="13" t="s">
        <v>126</v>
      </c>
      <c r="E133" s="13"/>
      <c r="F133" s="14"/>
      <c r="G133" s="14" t="str">
        <f>IFERROR(INDEX(#REF!,MATCH($D133,#REF!,0)),"Pièce")</f>
        <v>Pièce</v>
      </c>
      <c r="H133" s="14">
        <f>IFERROR(INDEX(#REF!,MATCH(bdd!D133,#REF!,0)),0)</f>
        <v>0</v>
      </c>
      <c r="I133" s="14">
        <f>IFERROR(INDEX(#REF!,MATCH(bdd!D133,#REF!,0)),0)</f>
        <v>0</v>
      </c>
      <c r="J133" s="14">
        <f>IFERROR(K133/INDEX(#REF!,MATCH(bdd!D133,#REF!,0)),0)</f>
        <v>0</v>
      </c>
      <c r="K133" s="14">
        <f>IF(E133="",0,INDEX(#REF!,MATCH(bdd!E133,#REF!,0))+IF(F133="",0,INDEX(#REF!,MATCH(bdd!F133,#REF!,0))))</f>
        <v>0</v>
      </c>
      <c r="L133" s="14">
        <f>IFERROR(INDEX(#REF!,MATCH(bdd!D133,#REF!,0)),0)</f>
        <v>0</v>
      </c>
      <c r="M133" s="14">
        <f t="shared" si="11"/>
        <v>0</v>
      </c>
      <c r="N133" s="14">
        <f>IFERROR(INDEX(#REF!,MATCH(bdd!$D133,#REF!,0)),0)</f>
        <v>0</v>
      </c>
      <c r="O133" s="14">
        <f>IFERROR(INDEX(#REF!,MATCH(bdd!$D133,#REF!,0)),0)</f>
        <v>0</v>
      </c>
      <c r="P133" s="14">
        <f>IFERROR(INDEX(#REF!,MATCH(bdd!$D133,#REF!,0)),0)</f>
        <v>0</v>
      </c>
      <c r="Q133" s="32">
        <f t="shared" si="13"/>
        <v>0</v>
      </c>
      <c r="R133" s="29">
        <f t="shared" si="12"/>
        <v>0</v>
      </c>
      <c r="S133" s="14">
        <f t="shared" si="14"/>
        <v>1</v>
      </c>
    </row>
    <row r="134" spans="1:19" ht="15.75" x14ac:dyDescent="0.25">
      <c r="A134" s="7"/>
      <c r="B134" s="13">
        <v>304107001</v>
      </c>
      <c r="C134" s="21">
        <v>1</v>
      </c>
      <c r="D134" s="13" t="s">
        <v>57</v>
      </c>
      <c r="E134" s="13"/>
      <c r="F134" s="14"/>
      <c r="G134" s="14" t="str">
        <f>IFERROR(INDEX(#REF!,MATCH($D134,#REF!,0)),"Pièce")</f>
        <v>Pièce</v>
      </c>
      <c r="H134" s="14">
        <f>IFERROR(INDEX(#REF!,MATCH(bdd!D134,#REF!,0)),0)</f>
        <v>0</v>
      </c>
      <c r="I134" s="14">
        <f>IFERROR(INDEX(#REF!,MATCH(bdd!D134,#REF!,0)),0)</f>
        <v>0</v>
      </c>
      <c r="J134" s="14">
        <f>IFERROR(K134/INDEX(#REF!,MATCH(bdd!D134,#REF!,0)),0)</f>
        <v>0</v>
      </c>
      <c r="K134" s="14">
        <f>IF(E134="",0,INDEX(#REF!,MATCH(bdd!E134,#REF!,0))+IF(F134="",0,INDEX(#REF!,MATCH(bdd!F134,#REF!,0))))</f>
        <v>0</v>
      </c>
      <c r="L134" s="14">
        <f>IFERROR(INDEX(#REF!,MATCH(bdd!D134,#REF!,0)),0)</f>
        <v>0</v>
      </c>
      <c r="M134" s="14">
        <f t="shared" si="11"/>
        <v>0</v>
      </c>
      <c r="N134" s="14">
        <f>IFERROR(INDEX(#REF!,MATCH(bdd!$D134,#REF!,0)),0)</f>
        <v>0</v>
      </c>
      <c r="O134" s="14">
        <f>IFERROR(INDEX(#REF!,MATCH(bdd!$D134,#REF!,0)),0)</f>
        <v>0</v>
      </c>
      <c r="P134" s="14">
        <f>IFERROR(INDEX(#REF!,MATCH(bdd!$D134,#REF!,0)),0)</f>
        <v>0</v>
      </c>
      <c r="Q134" s="32">
        <f t="shared" si="13"/>
        <v>0</v>
      </c>
      <c r="R134" s="29">
        <f t="shared" si="12"/>
        <v>0</v>
      </c>
      <c r="S134" s="14">
        <f t="shared" si="14"/>
        <v>1</v>
      </c>
    </row>
    <row r="135" spans="1:19" ht="31.5" x14ac:dyDescent="0.25">
      <c r="A135" s="7"/>
      <c r="B135" s="13">
        <v>300300001</v>
      </c>
      <c r="C135" s="21">
        <v>1</v>
      </c>
      <c r="D135" s="13" t="s">
        <v>58</v>
      </c>
      <c r="E135" s="15" t="s">
        <v>375</v>
      </c>
      <c r="F135" s="14"/>
      <c r="G135" s="14" t="str">
        <f>IFERROR(INDEX(#REF!,MATCH($D135,#REF!,0)),"Pièce")</f>
        <v>Pièce</v>
      </c>
      <c r="H135" s="14">
        <f>IFERROR(INDEX(#REF!,MATCH(bdd!D135,#REF!,0)),0)</f>
        <v>0</v>
      </c>
      <c r="I135" s="14">
        <f>IFERROR(INDEX(#REF!,MATCH(bdd!D135,#REF!,0)),0)</f>
        <v>0</v>
      </c>
      <c r="J135" s="14">
        <f>IFERROR(K135/INDEX(#REF!,MATCH(bdd!D135,#REF!,0)),0)</f>
        <v>0</v>
      </c>
      <c r="K135" s="14" t="e">
        <f>IF(E135="",0,INDEX(#REF!,MATCH(bdd!E135,#REF!,0))+IF(F135="",0,INDEX(#REF!,MATCH(bdd!F135,#REF!,0))))</f>
        <v>#REF!</v>
      </c>
      <c r="L135" s="14">
        <f>IFERROR(INDEX(#REF!,MATCH(bdd!D135,#REF!,0)),0)</f>
        <v>0</v>
      </c>
      <c r="M135" s="14">
        <f t="shared" si="11"/>
        <v>0</v>
      </c>
      <c r="N135" s="14">
        <f>IFERROR(INDEX(#REF!,MATCH(bdd!$D135,#REF!,0)),0)</f>
        <v>0</v>
      </c>
      <c r="O135" s="14">
        <f>IFERROR(INDEX(#REF!,MATCH(bdd!$D135,#REF!,0)),0)</f>
        <v>0</v>
      </c>
      <c r="P135" s="14">
        <f>IFERROR(INDEX(#REF!,MATCH(bdd!$D135,#REF!,0)),0)</f>
        <v>0</v>
      </c>
      <c r="Q135" s="32">
        <f t="shared" si="13"/>
        <v>0</v>
      </c>
      <c r="R135" s="29">
        <f t="shared" si="12"/>
        <v>0</v>
      </c>
      <c r="S135" s="14">
        <f t="shared" si="14"/>
        <v>1</v>
      </c>
    </row>
    <row r="136" spans="1:19" ht="15.75" x14ac:dyDescent="0.25">
      <c r="A136" s="7"/>
      <c r="B136" s="13">
        <v>302418001</v>
      </c>
      <c r="C136" s="21">
        <v>1</v>
      </c>
      <c r="D136" s="13" t="s">
        <v>127</v>
      </c>
      <c r="E136" s="15" t="s">
        <v>370</v>
      </c>
      <c r="F136" s="14"/>
      <c r="G136" s="14" t="str">
        <f>IFERROR(INDEX(#REF!,MATCH($D136,#REF!,0)),"Pièce")</f>
        <v>Pièce</v>
      </c>
      <c r="H136" s="14">
        <f>IFERROR(INDEX(#REF!,MATCH(bdd!D136,#REF!,0)),0)</f>
        <v>0</v>
      </c>
      <c r="I136" s="14">
        <f>IFERROR(INDEX(#REF!,MATCH(bdd!D136,#REF!,0)),0)</f>
        <v>0</v>
      </c>
      <c r="J136" s="14">
        <f>IFERROR(K136/INDEX(#REF!,MATCH(bdd!D136,#REF!,0)),0)</f>
        <v>0</v>
      </c>
      <c r="K136" s="14" t="e">
        <f>IF(E136="",0,INDEX(#REF!,MATCH(bdd!E136,#REF!,0))+IF(F136="",0,INDEX(#REF!,MATCH(bdd!F136,#REF!,0))))</f>
        <v>#REF!</v>
      </c>
      <c r="L136" s="14">
        <f>IFERROR(INDEX(#REF!,MATCH(bdd!D136,#REF!,0)),0)</f>
        <v>0</v>
      </c>
      <c r="M136" s="14">
        <f t="shared" si="11"/>
        <v>0</v>
      </c>
      <c r="N136" s="14">
        <f>IFERROR(INDEX(#REF!,MATCH(bdd!$D136,#REF!,0)),0)</f>
        <v>0</v>
      </c>
      <c r="O136" s="14">
        <f>IFERROR(INDEX(#REF!,MATCH(bdd!$D136,#REF!,0)),0)</f>
        <v>0</v>
      </c>
      <c r="P136" s="14">
        <f>IFERROR(INDEX(#REF!,MATCH(bdd!$D136,#REF!,0)),0)</f>
        <v>0</v>
      </c>
      <c r="Q136" s="32">
        <f t="shared" si="13"/>
        <v>0</v>
      </c>
      <c r="R136" s="29">
        <f t="shared" si="12"/>
        <v>0</v>
      </c>
      <c r="S136" s="14">
        <f t="shared" si="14"/>
        <v>1</v>
      </c>
    </row>
    <row r="137" spans="1:19" ht="15.75" x14ac:dyDescent="0.25">
      <c r="A137" s="7"/>
      <c r="B137" s="13">
        <v>300306001</v>
      </c>
      <c r="C137" s="21" t="s">
        <v>437</v>
      </c>
      <c r="D137" s="13" t="s">
        <v>231</v>
      </c>
      <c r="E137" s="13"/>
      <c r="F137" s="14"/>
      <c r="G137" s="14" t="str">
        <f>IFERROR(INDEX(#REF!,MATCH($D137,#REF!,0)),"Pièce")</f>
        <v>Pièce</v>
      </c>
      <c r="H137" s="14">
        <f>IFERROR(INDEX(#REF!,MATCH(bdd!D137,#REF!,0)),0)</f>
        <v>0</v>
      </c>
      <c r="I137" s="14">
        <f>IFERROR(INDEX(#REF!,MATCH(bdd!D137,#REF!,0)),0)</f>
        <v>0</v>
      </c>
      <c r="J137" s="14">
        <f>IFERROR(K137/INDEX(#REF!,MATCH(bdd!D137,#REF!,0)),0)</f>
        <v>0</v>
      </c>
      <c r="K137" s="14">
        <f>IF(E137="",0,INDEX(#REF!,MATCH(bdd!E137,#REF!,0))+IF(F137="",0,INDEX(#REF!,MATCH(bdd!F137,#REF!,0))))</f>
        <v>0</v>
      </c>
      <c r="L137" s="14">
        <f>IFERROR(INDEX(#REF!,MATCH(bdd!D137,#REF!,0)),0)</f>
        <v>0</v>
      </c>
      <c r="M137" s="14">
        <f t="shared" si="11"/>
        <v>0</v>
      </c>
      <c r="N137" s="14">
        <f>IFERROR(INDEX(#REF!,MATCH(bdd!$D137,#REF!,0)),0)</f>
        <v>0</v>
      </c>
      <c r="O137" s="14">
        <f>IFERROR(INDEX(#REF!,MATCH(bdd!$D137,#REF!,0)),0)</f>
        <v>0</v>
      </c>
      <c r="P137" s="14">
        <f>IFERROR(INDEX(#REF!,MATCH(bdd!$D137,#REF!,0)),0)</f>
        <v>0</v>
      </c>
      <c r="Q137" s="32">
        <f t="shared" si="13"/>
        <v>0</v>
      </c>
      <c r="R137" s="29">
        <f t="shared" si="12"/>
        <v>0</v>
      </c>
      <c r="S137" s="14">
        <f t="shared" si="14"/>
        <v>1</v>
      </c>
    </row>
    <row r="138" spans="1:19" ht="15.75" x14ac:dyDescent="0.25">
      <c r="A138" s="7"/>
      <c r="B138" s="13">
        <v>300308001</v>
      </c>
      <c r="C138" s="21" t="s">
        <v>437</v>
      </c>
      <c r="D138" s="13" t="s">
        <v>232</v>
      </c>
      <c r="E138" s="13"/>
      <c r="F138" s="14"/>
      <c r="G138" s="14" t="str">
        <f>IFERROR(INDEX(#REF!,MATCH($D138,#REF!,0)),"Pièce")</f>
        <v>Pièce</v>
      </c>
      <c r="H138" s="14">
        <f>IFERROR(INDEX(#REF!,MATCH(bdd!D138,#REF!,0)),0)</f>
        <v>0</v>
      </c>
      <c r="I138" s="14">
        <f>IFERROR(INDEX(#REF!,MATCH(bdd!D138,#REF!,0)),0)</f>
        <v>0</v>
      </c>
      <c r="J138" s="14">
        <f>IFERROR(K138/INDEX(#REF!,MATCH(bdd!D138,#REF!,0)),0)</f>
        <v>0</v>
      </c>
      <c r="K138" s="14">
        <f>IF(E138="",0,INDEX(#REF!,MATCH(bdd!E138,#REF!,0))+IF(F138="",0,INDEX(#REF!,MATCH(bdd!F138,#REF!,0))))</f>
        <v>0</v>
      </c>
      <c r="L138" s="14">
        <f>IFERROR(INDEX(#REF!,MATCH(bdd!D138,#REF!,0)),0)</f>
        <v>0</v>
      </c>
      <c r="M138" s="14">
        <f t="shared" si="11"/>
        <v>0</v>
      </c>
      <c r="N138" s="14">
        <f>IFERROR(INDEX(#REF!,MATCH(bdd!$D138,#REF!,0)),0)</f>
        <v>0</v>
      </c>
      <c r="O138" s="14">
        <f>IFERROR(INDEX(#REF!,MATCH(bdd!$D138,#REF!,0)),0)</f>
        <v>0</v>
      </c>
      <c r="P138" s="14">
        <f>IFERROR(INDEX(#REF!,MATCH(bdd!$D138,#REF!,0)),0)</f>
        <v>0</v>
      </c>
      <c r="Q138" s="32">
        <f t="shared" si="13"/>
        <v>0</v>
      </c>
      <c r="R138" s="29">
        <f t="shared" si="12"/>
        <v>0</v>
      </c>
      <c r="S138" s="14">
        <f t="shared" si="14"/>
        <v>1</v>
      </c>
    </row>
    <row r="139" spans="1:19" ht="15.75" x14ac:dyDescent="0.25">
      <c r="A139" s="7"/>
      <c r="B139" s="13">
        <v>300307001</v>
      </c>
      <c r="C139" s="21" t="s">
        <v>437</v>
      </c>
      <c r="D139" s="13" t="s">
        <v>233</v>
      </c>
      <c r="E139" s="13"/>
      <c r="F139" s="14"/>
      <c r="G139" s="14" t="str">
        <f>IFERROR(INDEX(#REF!,MATCH($D139,#REF!,0)),"Pièce")</f>
        <v>Pièce</v>
      </c>
      <c r="H139" s="14">
        <f>IFERROR(INDEX(#REF!,MATCH(bdd!D139,#REF!,0)),0)</f>
        <v>0</v>
      </c>
      <c r="I139" s="14">
        <f>IFERROR(INDEX(#REF!,MATCH(bdd!D139,#REF!,0)),0)</f>
        <v>0</v>
      </c>
      <c r="J139" s="14">
        <f>IFERROR(K139/INDEX(#REF!,MATCH(bdd!D139,#REF!,0)),0)</f>
        <v>0</v>
      </c>
      <c r="K139" s="14">
        <f>IF(E139="",0,INDEX(#REF!,MATCH(bdd!E139,#REF!,0))+IF(F139="",0,INDEX(#REF!,MATCH(bdd!F139,#REF!,0))))</f>
        <v>0</v>
      </c>
      <c r="L139" s="14">
        <f>IFERROR(INDEX(#REF!,MATCH(bdd!D139,#REF!,0)),0)</f>
        <v>0</v>
      </c>
      <c r="M139" s="14">
        <f t="shared" si="11"/>
        <v>0</v>
      </c>
      <c r="N139" s="14">
        <f>IFERROR(INDEX(#REF!,MATCH(bdd!$D139,#REF!,0)),0)</f>
        <v>0</v>
      </c>
      <c r="O139" s="14">
        <f>IFERROR(INDEX(#REF!,MATCH(bdd!$D139,#REF!,0)),0)</f>
        <v>0</v>
      </c>
      <c r="P139" s="14">
        <f>IFERROR(INDEX(#REF!,MATCH(bdd!$D139,#REF!,0)),0)</f>
        <v>0</v>
      </c>
      <c r="Q139" s="32">
        <f t="shared" si="13"/>
        <v>0</v>
      </c>
      <c r="R139" s="29">
        <f t="shared" si="12"/>
        <v>0</v>
      </c>
      <c r="S139" s="14">
        <f t="shared" si="14"/>
        <v>1</v>
      </c>
    </row>
    <row r="140" spans="1:19" ht="15.75" x14ac:dyDescent="0.25">
      <c r="A140" s="7"/>
      <c r="B140" s="13">
        <v>300311001</v>
      </c>
      <c r="C140" s="21" t="s">
        <v>437</v>
      </c>
      <c r="D140" s="13" t="s">
        <v>234</v>
      </c>
      <c r="E140" s="13"/>
      <c r="F140" s="14"/>
      <c r="G140" s="14" t="str">
        <f>IFERROR(INDEX(#REF!,MATCH($D140,#REF!,0)),"Pièce")</f>
        <v>Pièce</v>
      </c>
      <c r="H140" s="14">
        <f>IFERROR(INDEX(#REF!,MATCH(bdd!D140,#REF!,0)),0)</f>
        <v>0</v>
      </c>
      <c r="I140" s="14">
        <f>IFERROR(INDEX(#REF!,MATCH(bdd!D140,#REF!,0)),0)</f>
        <v>0</v>
      </c>
      <c r="J140" s="14">
        <f>IFERROR(K140/INDEX(#REF!,MATCH(bdd!D140,#REF!,0)),0)</f>
        <v>0</v>
      </c>
      <c r="K140" s="14">
        <f>IF(E140="",0,INDEX(#REF!,MATCH(bdd!E140,#REF!,0))+IF(F140="",0,INDEX(#REF!,MATCH(bdd!F140,#REF!,0))))</f>
        <v>0</v>
      </c>
      <c r="L140" s="14">
        <f>IFERROR(INDEX(#REF!,MATCH(bdd!D140,#REF!,0)),0)</f>
        <v>0</v>
      </c>
      <c r="M140" s="14">
        <f t="shared" ref="M140:M195" si="15">L140*O140</f>
        <v>0</v>
      </c>
      <c r="N140" s="14">
        <f>IFERROR(INDEX(#REF!,MATCH(bdd!$D140,#REF!,0)),0)</f>
        <v>0</v>
      </c>
      <c r="O140" s="14">
        <f>IFERROR(INDEX(#REF!,MATCH(bdd!$D140,#REF!,0)),0)</f>
        <v>0</v>
      </c>
      <c r="P140" s="14">
        <f>IFERROR(INDEX(#REF!,MATCH(bdd!$D140,#REF!,0)),0)</f>
        <v>0</v>
      </c>
      <c r="Q140" s="32">
        <f t="shared" si="13"/>
        <v>0</v>
      </c>
      <c r="R140" s="29">
        <f t="shared" ref="R140:R195" si="16">IFERROR(Q140*O140,0)</f>
        <v>0</v>
      </c>
      <c r="S140" s="14">
        <f t="shared" si="14"/>
        <v>1</v>
      </c>
    </row>
    <row r="141" spans="1:19" ht="15.75" x14ac:dyDescent="0.25">
      <c r="A141" s="7"/>
      <c r="B141" s="13">
        <v>300313001</v>
      </c>
      <c r="C141" s="21">
        <v>1</v>
      </c>
      <c r="D141" s="13" t="s">
        <v>235</v>
      </c>
      <c r="E141" s="15" t="s">
        <v>386</v>
      </c>
      <c r="F141" s="14"/>
      <c r="G141" s="14" t="str">
        <f>IFERROR(INDEX(#REF!,MATCH($D141,#REF!,0)),"Pièce")</f>
        <v>Pièce</v>
      </c>
      <c r="H141" s="14">
        <f>IFERROR(INDEX(#REF!,MATCH(bdd!D141,#REF!,0)),0)</f>
        <v>0</v>
      </c>
      <c r="I141" s="14">
        <f>IFERROR(INDEX(#REF!,MATCH(bdd!D141,#REF!,0)),0)</f>
        <v>0</v>
      </c>
      <c r="J141" s="14">
        <f>IFERROR(K141/INDEX(#REF!,MATCH(bdd!D141,#REF!,0)),0)</f>
        <v>0</v>
      </c>
      <c r="K141" s="14" t="e">
        <f>IF(E141="",0,INDEX(#REF!,MATCH(bdd!E141,#REF!,0))+IF(F141="",0,INDEX(#REF!,MATCH(bdd!F141,#REF!,0))))</f>
        <v>#REF!</v>
      </c>
      <c r="L141" s="14">
        <f>IFERROR(INDEX(#REF!,MATCH(bdd!D141,#REF!,0)),0)</f>
        <v>0</v>
      </c>
      <c r="M141" s="14">
        <f t="shared" si="15"/>
        <v>0</v>
      </c>
      <c r="N141" s="14">
        <f>IFERROR(INDEX(#REF!,MATCH(bdd!$D141,#REF!,0)),0)</f>
        <v>0</v>
      </c>
      <c r="O141" s="14">
        <f>IFERROR(INDEX(#REF!,MATCH(bdd!$D141,#REF!,0)),0)</f>
        <v>0</v>
      </c>
      <c r="P141" s="14">
        <f>IFERROR(INDEX(#REF!,MATCH(bdd!$D141,#REF!,0)),0)</f>
        <v>0</v>
      </c>
      <c r="Q141" s="32">
        <f t="shared" si="13"/>
        <v>0</v>
      </c>
      <c r="R141" s="29">
        <f t="shared" si="16"/>
        <v>0</v>
      </c>
      <c r="S141" s="14">
        <f t="shared" si="14"/>
        <v>1</v>
      </c>
    </row>
    <row r="142" spans="1:19" ht="15.75" x14ac:dyDescent="0.25">
      <c r="A142" s="7"/>
      <c r="B142" s="13">
        <v>300319001</v>
      </c>
      <c r="C142" s="21">
        <v>1</v>
      </c>
      <c r="D142" s="13" t="s">
        <v>59</v>
      </c>
      <c r="E142" s="13"/>
      <c r="F142" s="14"/>
      <c r="G142" s="14" t="str">
        <f>IFERROR(INDEX(#REF!,MATCH($D142,#REF!,0)),"Pièce")</f>
        <v>Pièce</v>
      </c>
      <c r="H142" s="14">
        <f>IFERROR(INDEX(#REF!,MATCH(bdd!D142,#REF!,0)),0)</f>
        <v>0</v>
      </c>
      <c r="I142" s="14">
        <f>IFERROR(INDEX(#REF!,MATCH(bdd!D142,#REF!,0)),0)</f>
        <v>0</v>
      </c>
      <c r="J142" s="14">
        <f>IFERROR(K142/INDEX(#REF!,MATCH(bdd!D142,#REF!,0)),0)</f>
        <v>0</v>
      </c>
      <c r="K142" s="14">
        <f>IF(E142="",0,INDEX(#REF!,MATCH(bdd!E142,#REF!,0))+IF(F142="",0,INDEX(#REF!,MATCH(bdd!F142,#REF!,0))))</f>
        <v>0</v>
      </c>
      <c r="L142" s="14">
        <f>IFERROR(INDEX(#REF!,MATCH(bdd!D142,#REF!,0)),0)</f>
        <v>0</v>
      </c>
      <c r="M142" s="14">
        <f t="shared" si="15"/>
        <v>0</v>
      </c>
      <c r="N142" s="14">
        <f>IFERROR(INDEX(#REF!,MATCH(bdd!$D142,#REF!,0)),0)</f>
        <v>0</v>
      </c>
      <c r="O142" s="14">
        <f>IFERROR(INDEX(#REF!,MATCH(bdd!$D142,#REF!,0)),0)</f>
        <v>0</v>
      </c>
      <c r="P142" s="14">
        <f>IFERROR(INDEX(#REF!,MATCH(bdd!$D142,#REF!,0)),0)</f>
        <v>0</v>
      </c>
      <c r="Q142" s="32">
        <f t="shared" si="13"/>
        <v>0</v>
      </c>
      <c r="R142" s="29">
        <f t="shared" si="16"/>
        <v>0</v>
      </c>
      <c r="S142" s="14">
        <f t="shared" si="14"/>
        <v>1</v>
      </c>
    </row>
    <row r="143" spans="1:19" ht="31.5" x14ac:dyDescent="0.25">
      <c r="A143" s="7"/>
      <c r="B143" s="13">
        <v>300324001</v>
      </c>
      <c r="C143" s="21">
        <v>1</v>
      </c>
      <c r="D143" s="13" t="s">
        <v>586</v>
      </c>
      <c r="E143" s="15" t="s">
        <v>526</v>
      </c>
      <c r="F143" s="14"/>
      <c r="G143" s="14" t="str">
        <f>IFERROR(INDEX(#REF!,MATCH($D143,#REF!,0)),"Pièce")</f>
        <v>Pièce</v>
      </c>
      <c r="H143" s="14">
        <f>IFERROR(INDEX(#REF!,MATCH(bdd!D143,#REF!,0)),0)</f>
        <v>0</v>
      </c>
      <c r="I143" s="14">
        <f>IFERROR(INDEX(#REF!,MATCH(bdd!D143,#REF!,0)),0)</f>
        <v>0</v>
      </c>
      <c r="J143" s="14">
        <f>IFERROR(K143/INDEX(#REF!,MATCH(bdd!D143,#REF!,0)),0)</f>
        <v>0</v>
      </c>
      <c r="K143" s="14" t="e">
        <f>IF(E143="",0,INDEX(#REF!,MATCH(bdd!E143,#REF!,0))+IF(F143="",0,INDEX(#REF!,MATCH(bdd!F143,#REF!,0))))</f>
        <v>#REF!</v>
      </c>
      <c r="L143" s="14">
        <f>IFERROR(INDEX(#REF!,MATCH(bdd!D143,#REF!,0)),0)</f>
        <v>0</v>
      </c>
      <c r="M143" s="14">
        <f t="shared" si="15"/>
        <v>0</v>
      </c>
      <c r="N143" s="14">
        <f>IFERROR(INDEX(#REF!,MATCH(bdd!$D143,#REF!,0)),0)</f>
        <v>0</v>
      </c>
      <c r="O143" s="14">
        <f>IFERROR(INDEX(#REF!,MATCH(bdd!$D143,#REF!,0)),0)</f>
        <v>0</v>
      </c>
      <c r="P143" s="14">
        <f>IFERROR(INDEX(#REF!,MATCH(bdd!$D143,#REF!,0)),0)</f>
        <v>0</v>
      </c>
      <c r="Q143" s="32">
        <f t="shared" si="13"/>
        <v>0</v>
      </c>
      <c r="R143" s="29">
        <f t="shared" si="16"/>
        <v>0</v>
      </c>
      <c r="S143" s="14">
        <f t="shared" si="14"/>
        <v>1</v>
      </c>
    </row>
    <row r="144" spans="1:19" ht="15.75" x14ac:dyDescent="0.25">
      <c r="A144" s="7"/>
      <c r="B144" s="13">
        <v>300325001</v>
      </c>
      <c r="C144" s="21">
        <v>1</v>
      </c>
      <c r="D144" s="13" t="s">
        <v>236</v>
      </c>
      <c r="E144" s="13"/>
      <c r="F144" s="14"/>
      <c r="G144" s="14" t="str">
        <f>IFERROR(INDEX(#REF!,MATCH($D144,#REF!,0)),"Pièce")</f>
        <v>Pièce</v>
      </c>
      <c r="H144" s="14">
        <f>IFERROR(INDEX(#REF!,MATCH(bdd!D144,#REF!,0)),0)</f>
        <v>0</v>
      </c>
      <c r="I144" s="14">
        <f>IFERROR(INDEX(#REF!,MATCH(bdd!D144,#REF!,0)),0)</f>
        <v>0</v>
      </c>
      <c r="J144" s="14">
        <f>IFERROR(K144/INDEX(#REF!,MATCH(bdd!D144,#REF!,0)),0)</f>
        <v>0</v>
      </c>
      <c r="K144" s="14">
        <f>IF(E144="",0,INDEX(#REF!,MATCH(bdd!E144,#REF!,0))+IF(F144="",0,INDEX(#REF!,MATCH(bdd!F144,#REF!,0))))</f>
        <v>0</v>
      </c>
      <c r="L144" s="14">
        <f>IFERROR(INDEX(#REF!,MATCH(bdd!D144,#REF!,0)),0)</f>
        <v>0</v>
      </c>
      <c r="M144" s="14">
        <f t="shared" si="15"/>
        <v>0</v>
      </c>
      <c r="N144" s="14">
        <f>IFERROR(INDEX(#REF!,MATCH(bdd!$D144,#REF!,0)),0)</f>
        <v>0</v>
      </c>
      <c r="O144" s="14">
        <f>IFERROR(INDEX(#REF!,MATCH(bdd!$D144,#REF!,0)),0)</f>
        <v>0</v>
      </c>
      <c r="P144" s="14">
        <f>IFERROR(INDEX(#REF!,MATCH(bdd!$D144,#REF!,0)),0)</f>
        <v>0</v>
      </c>
      <c r="Q144" s="32">
        <f t="shared" si="13"/>
        <v>0</v>
      </c>
      <c r="R144" s="29">
        <f t="shared" si="16"/>
        <v>0</v>
      </c>
      <c r="S144" s="14">
        <f t="shared" si="14"/>
        <v>1</v>
      </c>
    </row>
    <row r="145" spans="1:19" ht="15.75" x14ac:dyDescent="0.25">
      <c r="A145" s="7"/>
      <c r="B145" s="13">
        <v>302581001</v>
      </c>
      <c r="C145" s="21" t="s">
        <v>437</v>
      </c>
      <c r="D145" s="13" t="s">
        <v>237</v>
      </c>
      <c r="E145" s="15" t="s">
        <v>412</v>
      </c>
      <c r="F145" s="14"/>
      <c r="G145" s="14" t="str">
        <f>IFERROR(INDEX(#REF!,MATCH($D145,#REF!,0)),"Pièce")</f>
        <v>Pièce</v>
      </c>
      <c r="H145" s="14">
        <f>IFERROR(INDEX(#REF!,MATCH(bdd!D145,#REF!,0)),0)</f>
        <v>0</v>
      </c>
      <c r="I145" s="14">
        <f>IFERROR(INDEX(#REF!,MATCH(bdd!D145,#REF!,0)),0)</f>
        <v>0</v>
      </c>
      <c r="J145" s="14">
        <f>IFERROR(K145/INDEX(#REF!,MATCH(bdd!D145,#REF!,0)),0)</f>
        <v>0</v>
      </c>
      <c r="K145" s="14" t="e">
        <f>IF(E145="",0,INDEX(#REF!,MATCH(bdd!E145,#REF!,0))+IF(F145="",0,INDEX(#REF!,MATCH(bdd!F145,#REF!,0))))</f>
        <v>#REF!</v>
      </c>
      <c r="L145" s="14">
        <f>IFERROR(INDEX(#REF!,MATCH(bdd!D145,#REF!,0)),0)</f>
        <v>0</v>
      </c>
      <c r="M145" s="14">
        <f t="shared" si="15"/>
        <v>0</v>
      </c>
      <c r="N145" s="14">
        <f>IFERROR(INDEX(#REF!,MATCH(bdd!$D145,#REF!,0)),0)</f>
        <v>0</v>
      </c>
      <c r="O145" s="14">
        <f>IFERROR(INDEX(#REF!,MATCH(bdd!$D145,#REF!,0)),0)</f>
        <v>0</v>
      </c>
      <c r="P145" s="14">
        <f>IFERROR(INDEX(#REF!,MATCH(bdd!$D145,#REF!,0)),0)</f>
        <v>0</v>
      </c>
      <c r="Q145" s="32">
        <f t="shared" si="13"/>
        <v>0</v>
      </c>
      <c r="R145" s="29">
        <f t="shared" si="16"/>
        <v>0</v>
      </c>
      <c r="S145" s="14">
        <f t="shared" si="14"/>
        <v>1</v>
      </c>
    </row>
    <row r="146" spans="1:19" ht="15.75" x14ac:dyDescent="0.25">
      <c r="A146" s="7"/>
      <c r="B146" s="13">
        <v>302582001</v>
      </c>
      <c r="C146" s="21" t="s">
        <v>437</v>
      </c>
      <c r="D146" s="13" t="s">
        <v>238</v>
      </c>
      <c r="E146" s="15" t="s">
        <v>413</v>
      </c>
      <c r="F146" s="14"/>
      <c r="G146" s="14" t="str">
        <f>IFERROR(INDEX(#REF!,MATCH($D146,#REF!,0)),"Pièce")</f>
        <v>Pièce</v>
      </c>
      <c r="H146" s="14">
        <f>IFERROR(INDEX(#REF!,MATCH(bdd!D146,#REF!,0)),0)</f>
        <v>0</v>
      </c>
      <c r="I146" s="14">
        <f>IFERROR(INDEX(#REF!,MATCH(bdd!D146,#REF!,0)),0)</f>
        <v>0</v>
      </c>
      <c r="J146" s="14">
        <f>IFERROR(K146/INDEX(#REF!,MATCH(bdd!D146,#REF!,0)),0)</f>
        <v>0</v>
      </c>
      <c r="K146" s="14" t="e">
        <f>IF(E146="",0,INDEX(#REF!,MATCH(bdd!E146,#REF!,0))+IF(F146="",0,INDEX(#REF!,MATCH(bdd!F146,#REF!,0))))</f>
        <v>#REF!</v>
      </c>
      <c r="L146" s="14">
        <f>IFERROR(INDEX(#REF!,MATCH(bdd!D146,#REF!,0)),0)</f>
        <v>0</v>
      </c>
      <c r="M146" s="14">
        <f t="shared" si="15"/>
        <v>0</v>
      </c>
      <c r="N146" s="14">
        <f>IFERROR(INDEX(#REF!,MATCH(bdd!$D146,#REF!,0)),0)</f>
        <v>0</v>
      </c>
      <c r="O146" s="14">
        <f>IFERROR(INDEX(#REF!,MATCH(bdd!$D146,#REF!,0)),0)</f>
        <v>0</v>
      </c>
      <c r="P146" s="14">
        <f>IFERROR(INDEX(#REF!,MATCH(bdd!$D146,#REF!,0)),0)</f>
        <v>0</v>
      </c>
      <c r="Q146" s="32">
        <f t="shared" si="13"/>
        <v>0</v>
      </c>
      <c r="R146" s="29">
        <f t="shared" si="16"/>
        <v>0</v>
      </c>
      <c r="S146" s="14">
        <f t="shared" si="14"/>
        <v>1</v>
      </c>
    </row>
    <row r="147" spans="1:19" ht="15.75" x14ac:dyDescent="0.25">
      <c r="A147" s="7"/>
      <c r="B147" s="13">
        <v>302789001</v>
      </c>
      <c r="C147" s="21" t="s">
        <v>437</v>
      </c>
      <c r="D147" s="13" t="s">
        <v>239</v>
      </c>
      <c r="E147" s="15" t="s">
        <v>414</v>
      </c>
      <c r="F147" s="14"/>
      <c r="G147" s="14" t="str">
        <f>IFERROR(INDEX(#REF!,MATCH($D147,#REF!,0)),"Pièce")</f>
        <v>Pièce</v>
      </c>
      <c r="H147" s="14">
        <f>IFERROR(INDEX(#REF!,MATCH(bdd!D147,#REF!,0)),0)</f>
        <v>0</v>
      </c>
      <c r="I147" s="14">
        <f>IFERROR(INDEX(#REF!,MATCH(bdd!D147,#REF!,0)),0)</f>
        <v>0</v>
      </c>
      <c r="J147" s="14">
        <f>IFERROR(K147/INDEX(#REF!,MATCH(bdd!D147,#REF!,0)),0)</f>
        <v>0</v>
      </c>
      <c r="K147" s="14" t="e">
        <f>IF(E147="",0,INDEX(#REF!,MATCH(bdd!E147,#REF!,0))+IF(F147="",0,INDEX(#REF!,MATCH(bdd!F147,#REF!,0))))</f>
        <v>#REF!</v>
      </c>
      <c r="L147" s="14">
        <f>IFERROR(INDEX(#REF!,MATCH(bdd!D147,#REF!,0)),0)</f>
        <v>0</v>
      </c>
      <c r="M147" s="14">
        <f t="shared" si="15"/>
        <v>0</v>
      </c>
      <c r="N147" s="14">
        <f>IFERROR(INDEX(#REF!,MATCH(bdd!$D147,#REF!,0)),0)</f>
        <v>0</v>
      </c>
      <c r="O147" s="14">
        <f>IFERROR(INDEX(#REF!,MATCH(bdd!$D147,#REF!,0)),0)</f>
        <v>0</v>
      </c>
      <c r="P147" s="14">
        <f>IFERROR(INDEX(#REF!,MATCH(bdd!$D147,#REF!,0)),0)</f>
        <v>0</v>
      </c>
      <c r="Q147" s="32">
        <f t="shared" si="13"/>
        <v>0</v>
      </c>
      <c r="R147" s="29">
        <f t="shared" si="16"/>
        <v>0</v>
      </c>
      <c r="S147" s="14">
        <f t="shared" si="14"/>
        <v>1</v>
      </c>
    </row>
    <row r="148" spans="1:19" ht="15.75" x14ac:dyDescent="0.25">
      <c r="A148" s="7"/>
      <c r="B148" s="13">
        <v>302580001</v>
      </c>
      <c r="C148" s="21" t="s">
        <v>437</v>
      </c>
      <c r="D148" s="13" t="s">
        <v>240</v>
      </c>
      <c r="E148" s="15" t="s">
        <v>415</v>
      </c>
      <c r="F148" s="14"/>
      <c r="G148" s="14" t="str">
        <f>IFERROR(INDEX(#REF!,MATCH($D148,#REF!,0)),"Pièce")</f>
        <v>Pièce</v>
      </c>
      <c r="H148" s="14">
        <f>IFERROR(INDEX(#REF!,MATCH(bdd!D148,#REF!,0)),0)</f>
        <v>0</v>
      </c>
      <c r="I148" s="14">
        <f>IFERROR(INDEX(#REF!,MATCH(bdd!D148,#REF!,0)),0)</f>
        <v>0</v>
      </c>
      <c r="J148" s="14">
        <f>IFERROR(K148/INDEX(#REF!,MATCH(bdd!D148,#REF!,0)),0)</f>
        <v>0</v>
      </c>
      <c r="K148" s="14" t="e">
        <f>IF(E148="",0,INDEX(#REF!,MATCH(bdd!E148,#REF!,0))+IF(F148="",0,INDEX(#REF!,MATCH(bdd!F148,#REF!,0))))</f>
        <v>#REF!</v>
      </c>
      <c r="L148" s="14">
        <f>IFERROR(INDEX(#REF!,MATCH(bdd!D148,#REF!,0)),0)</f>
        <v>0</v>
      </c>
      <c r="M148" s="14">
        <f t="shared" si="15"/>
        <v>0</v>
      </c>
      <c r="N148" s="14">
        <f>IFERROR(INDEX(#REF!,MATCH(bdd!$D148,#REF!,0)),0)</f>
        <v>0</v>
      </c>
      <c r="O148" s="14">
        <f>IFERROR(INDEX(#REF!,MATCH(bdd!$D148,#REF!,0)),0)</f>
        <v>0</v>
      </c>
      <c r="P148" s="14">
        <f>IFERROR(INDEX(#REF!,MATCH(bdd!$D148,#REF!,0)),0)</f>
        <v>0</v>
      </c>
      <c r="Q148" s="32">
        <f t="shared" si="13"/>
        <v>0</v>
      </c>
      <c r="R148" s="29">
        <f t="shared" si="16"/>
        <v>0</v>
      </c>
      <c r="S148" s="14">
        <f t="shared" si="14"/>
        <v>1</v>
      </c>
    </row>
    <row r="149" spans="1:19" ht="18" customHeight="1" x14ac:dyDescent="0.25">
      <c r="A149" s="7"/>
      <c r="B149" s="13">
        <v>303205001</v>
      </c>
      <c r="C149" s="21">
        <v>1</v>
      </c>
      <c r="D149" s="13" t="s">
        <v>60</v>
      </c>
      <c r="E149" s="13" t="s">
        <v>530</v>
      </c>
      <c r="F149" s="14"/>
      <c r="G149" s="14" t="str">
        <f>IFERROR(INDEX(#REF!,MATCH($D149,#REF!,0)),"Pièce")</f>
        <v>Pièce</v>
      </c>
      <c r="H149" s="14">
        <f>IFERROR(INDEX(#REF!,MATCH(bdd!D149,#REF!,0)),0)</f>
        <v>0</v>
      </c>
      <c r="I149" s="14">
        <f>IFERROR(INDEX(#REF!,MATCH(bdd!D149,#REF!,0)),0)</f>
        <v>0</v>
      </c>
      <c r="J149" s="14">
        <f>IFERROR(K149/INDEX(#REF!,MATCH(bdd!D149,#REF!,0)),0)</f>
        <v>0</v>
      </c>
      <c r="K149" s="14" t="e">
        <f>IF(E149="",0,INDEX(#REF!,MATCH(bdd!E149,#REF!,0))+IF(F149="",0,INDEX(#REF!,MATCH(bdd!F149,#REF!,0))))</f>
        <v>#REF!</v>
      </c>
      <c r="L149" s="14">
        <f>IFERROR(INDEX(#REF!,MATCH(bdd!D149,#REF!,0)),0)</f>
        <v>0</v>
      </c>
      <c r="M149" s="14">
        <f t="shared" si="15"/>
        <v>0</v>
      </c>
      <c r="N149" s="14">
        <f>IFERROR(INDEX(#REF!,MATCH(bdd!$D149,#REF!,0)),0)</f>
        <v>0</v>
      </c>
      <c r="O149" s="14">
        <f>IFERROR(INDEX(#REF!,MATCH(bdd!$D149,#REF!,0)),0)</f>
        <v>0</v>
      </c>
      <c r="P149" s="14">
        <f>IFERROR(INDEX(#REF!,MATCH(bdd!$D149,#REF!,0)),0)</f>
        <v>0</v>
      </c>
      <c r="Q149" s="32">
        <f t="shared" si="13"/>
        <v>0</v>
      </c>
      <c r="R149" s="29">
        <f t="shared" si="16"/>
        <v>0</v>
      </c>
      <c r="S149" s="14">
        <f t="shared" si="14"/>
        <v>1</v>
      </c>
    </row>
    <row r="150" spans="1:19" ht="15.75" x14ac:dyDescent="0.25">
      <c r="A150" s="7"/>
      <c r="B150" s="13">
        <v>305215001</v>
      </c>
      <c r="C150" s="21">
        <v>1</v>
      </c>
      <c r="D150" s="13" t="s">
        <v>61</v>
      </c>
      <c r="E150" s="13"/>
      <c r="F150" s="14"/>
      <c r="G150" s="14" t="str">
        <f>IFERROR(INDEX(#REF!,MATCH($D150,#REF!,0)),"Pièce")</f>
        <v>Pièce</v>
      </c>
      <c r="H150" s="14">
        <f>IFERROR(INDEX(#REF!,MATCH(bdd!D150,#REF!,0)),0)</f>
        <v>0</v>
      </c>
      <c r="I150" s="14">
        <f>IFERROR(INDEX(#REF!,MATCH(bdd!D150,#REF!,0)),0)</f>
        <v>0</v>
      </c>
      <c r="J150" s="14">
        <f>IFERROR(K150/INDEX(#REF!,MATCH(bdd!D150,#REF!,0)),0)</f>
        <v>0</v>
      </c>
      <c r="K150" s="14">
        <f>IF(E150="",0,INDEX(#REF!,MATCH(bdd!E150,#REF!,0))+IF(F150="",0,INDEX(#REF!,MATCH(bdd!F150,#REF!,0))))</f>
        <v>0</v>
      </c>
      <c r="L150" s="14">
        <f>IFERROR(INDEX(#REF!,MATCH(bdd!D150,#REF!,0)),0)</f>
        <v>0</v>
      </c>
      <c r="M150" s="14">
        <f t="shared" si="15"/>
        <v>0</v>
      </c>
      <c r="N150" s="14">
        <f>IFERROR(INDEX(#REF!,MATCH(bdd!$D150,#REF!,0)),0)</f>
        <v>0</v>
      </c>
      <c r="O150" s="14">
        <f>IFERROR(INDEX(#REF!,MATCH(bdd!$D150,#REF!,0)),0)</f>
        <v>0</v>
      </c>
      <c r="P150" s="14">
        <f>IFERROR(INDEX(#REF!,MATCH(bdd!$D150,#REF!,0)),0)</f>
        <v>0</v>
      </c>
      <c r="Q150" s="32">
        <f t="shared" si="13"/>
        <v>0</v>
      </c>
      <c r="R150" s="29">
        <f t="shared" si="16"/>
        <v>0</v>
      </c>
      <c r="S150" s="14">
        <f t="shared" si="14"/>
        <v>1</v>
      </c>
    </row>
    <row r="151" spans="1:19" ht="15.75" x14ac:dyDescent="0.25">
      <c r="A151" s="7"/>
      <c r="B151" s="13">
        <v>300332001</v>
      </c>
      <c r="C151" s="21">
        <v>1</v>
      </c>
      <c r="D151" s="13" t="s">
        <v>62</v>
      </c>
      <c r="E151" s="15" t="s">
        <v>529</v>
      </c>
      <c r="F151" s="14"/>
      <c r="G151" s="14" t="str">
        <f>IFERROR(INDEX(#REF!,MATCH($D151,#REF!,0)),"Pièce")</f>
        <v>Pièce</v>
      </c>
      <c r="H151" s="14">
        <f>IFERROR(INDEX(#REF!,MATCH(bdd!D151,#REF!,0)),0)</f>
        <v>0</v>
      </c>
      <c r="I151" s="14">
        <f>IFERROR(INDEX(#REF!,MATCH(bdd!D151,#REF!,0)),0)</f>
        <v>0</v>
      </c>
      <c r="J151" s="14">
        <f>IFERROR(K151/INDEX(#REF!,MATCH(bdd!D151,#REF!,0)),0)</f>
        <v>0</v>
      </c>
      <c r="K151" s="14" t="e">
        <f>IF(E151="",0,INDEX(#REF!,MATCH(bdd!E151,#REF!,0))+IF(F151="",0,INDEX(#REF!,MATCH(bdd!F151,#REF!,0))))</f>
        <v>#REF!</v>
      </c>
      <c r="L151" s="14">
        <f>IFERROR(INDEX(#REF!,MATCH(bdd!D151,#REF!,0)),0)</f>
        <v>0</v>
      </c>
      <c r="M151" s="14">
        <f t="shared" si="15"/>
        <v>0</v>
      </c>
      <c r="N151" s="14">
        <f>IFERROR(INDEX(#REF!,MATCH(bdd!$D151,#REF!,0)),0)</f>
        <v>0</v>
      </c>
      <c r="O151" s="14">
        <f>IFERROR(INDEX(#REF!,MATCH(bdd!$D151,#REF!,0)),0)</f>
        <v>0</v>
      </c>
      <c r="P151" s="14">
        <f>IFERROR(INDEX(#REF!,MATCH(bdd!$D151,#REF!,0)),0)</f>
        <v>0</v>
      </c>
      <c r="Q151" s="32">
        <f t="shared" si="13"/>
        <v>0</v>
      </c>
      <c r="R151" s="29">
        <f t="shared" si="16"/>
        <v>0</v>
      </c>
      <c r="S151" s="14">
        <f t="shared" si="14"/>
        <v>1</v>
      </c>
    </row>
    <row r="152" spans="1:19" ht="15.75" x14ac:dyDescent="0.25">
      <c r="A152" s="7"/>
      <c r="B152" s="13">
        <v>300334001</v>
      </c>
      <c r="C152" s="16">
        <v>1</v>
      </c>
      <c r="D152" s="13" t="s">
        <v>63</v>
      </c>
      <c r="E152" s="15" t="s">
        <v>354</v>
      </c>
      <c r="F152" s="14"/>
      <c r="G152" s="14" t="str">
        <f>IFERROR(INDEX(#REF!,MATCH($D152,#REF!,0)),"Pièce")</f>
        <v>Pièce</v>
      </c>
      <c r="H152" s="14">
        <f>IFERROR(INDEX(#REF!,MATCH(bdd!D152,#REF!,0)),0)</f>
        <v>0</v>
      </c>
      <c r="I152" s="14">
        <f>IFERROR(INDEX(#REF!,MATCH(bdd!D152,#REF!,0)),0)</f>
        <v>0</v>
      </c>
      <c r="J152" s="14">
        <f>IFERROR(K152/INDEX(#REF!,MATCH(bdd!D152,#REF!,0)),0)</f>
        <v>0</v>
      </c>
      <c r="K152" s="14" t="e">
        <f>IF(E152="",0,INDEX(#REF!,MATCH(bdd!E152,#REF!,0))+IF(F152="",0,INDEX(#REF!,MATCH(bdd!F152,#REF!,0))))</f>
        <v>#REF!</v>
      </c>
      <c r="L152" s="14">
        <f>IFERROR(INDEX(#REF!,MATCH(bdd!D152,#REF!,0)),0)</f>
        <v>0</v>
      </c>
      <c r="M152" s="14">
        <f t="shared" si="15"/>
        <v>0</v>
      </c>
      <c r="N152" s="14">
        <f>IFERROR(INDEX(#REF!,MATCH(bdd!$D152,#REF!,0)),0)</f>
        <v>0</v>
      </c>
      <c r="O152" s="14">
        <f>IFERROR(INDEX(#REF!,MATCH(bdd!$D152,#REF!,0)),0)</f>
        <v>0</v>
      </c>
      <c r="P152" s="14">
        <f>IFERROR(INDEX(#REF!,MATCH(bdd!$D152,#REF!,0)),0)</f>
        <v>0</v>
      </c>
      <c r="Q152" s="32">
        <f t="shared" si="13"/>
        <v>0</v>
      </c>
      <c r="R152" s="29">
        <f t="shared" si="16"/>
        <v>0</v>
      </c>
      <c r="S152" s="14">
        <f t="shared" si="14"/>
        <v>1</v>
      </c>
    </row>
    <row r="153" spans="1:19" ht="15.75" x14ac:dyDescent="0.25">
      <c r="A153" s="7"/>
      <c r="B153" s="13">
        <v>204235</v>
      </c>
      <c r="C153" s="21">
        <v>0</v>
      </c>
      <c r="D153" s="13" t="s">
        <v>174</v>
      </c>
      <c r="E153" s="13"/>
      <c r="F153" s="14"/>
      <c r="G153" s="14" t="str">
        <f>IFERROR(INDEX(#REF!,MATCH($D153,#REF!,0)),"Pièce")</f>
        <v>Pièce</v>
      </c>
      <c r="H153" s="14">
        <f>IFERROR(INDEX(#REF!,MATCH(bdd!D153,#REF!,0)),0)</f>
        <v>0</v>
      </c>
      <c r="I153" s="14">
        <f>IFERROR(INDEX(#REF!,MATCH(bdd!D153,#REF!,0)),0)</f>
        <v>0</v>
      </c>
      <c r="J153" s="14">
        <f>IFERROR(K153/INDEX(#REF!,MATCH(bdd!D153,#REF!,0)),0)</f>
        <v>0</v>
      </c>
      <c r="K153" s="14">
        <f>IF(E153="",0,INDEX(#REF!,MATCH(bdd!E153,#REF!,0))+IF(F153="",0,INDEX(#REF!,MATCH(bdd!F153,#REF!,0))))</f>
        <v>0</v>
      </c>
      <c r="L153" s="14">
        <f>IFERROR(INDEX(#REF!,MATCH(bdd!D153,#REF!,0)),0)</f>
        <v>0</v>
      </c>
      <c r="M153" s="14">
        <f t="shared" si="15"/>
        <v>0</v>
      </c>
      <c r="N153" s="14">
        <f>IFERROR(INDEX(#REF!,MATCH(bdd!$D153,#REF!,0)),0)</f>
        <v>0</v>
      </c>
      <c r="O153" s="14">
        <f>IFERROR(INDEX(#REF!,MATCH(bdd!$D153,#REF!,0)),0)</f>
        <v>0</v>
      </c>
      <c r="P153" s="14">
        <f>IFERROR(INDEX(#REF!,MATCH(bdd!$D153,#REF!,0)),0)</f>
        <v>0</v>
      </c>
      <c r="Q153" s="32">
        <f t="shared" si="13"/>
        <v>0</v>
      </c>
      <c r="R153" s="29">
        <f t="shared" si="16"/>
        <v>0</v>
      </c>
      <c r="S153" s="14">
        <f t="shared" si="14"/>
        <v>1</v>
      </c>
    </row>
    <row r="154" spans="1:19" ht="15.75" x14ac:dyDescent="0.25">
      <c r="A154" s="7"/>
      <c r="B154" s="13">
        <v>300335001</v>
      </c>
      <c r="C154" s="21">
        <v>1</v>
      </c>
      <c r="D154" s="13" t="s">
        <v>128</v>
      </c>
      <c r="E154" s="15" t="s">
        <v>378</v>
      </c>
      <c r="F154" s="14"/>
      <c r="G154" s="14" t="str">
        <f>IFERROR(INDEX(#REF!,MATCH($D154,#REF!,0)),"Pièce")</f>
        <v>Pièce</v>
      </c>
      <c r="H154" s="14">
        <f>IFERROR(INDEX(#REF!,MATCH(bdd!D154,#REF!,0)),0)</f>
        <v>0</v>
      </c>
      <c r="I154" s="14">
        <f>IFERROR(INDEX(#REF!,MATCH(bdd!D154,#REF!,0)),0)</f>
        <v>0</v>
      </c>
      <c r="J154" s="14">
        <f>IFERROR(K154/INDEX(#REF!,MATCH(bdd!D154,#REF!,0)),0)</f>
        <v>0</v>
      </c>
      <c r="K154" s="14" t="e">
        <f>IF(E154="",0,INDEX(#REF!,MATCH(bdd!E154,#REF!,0))+IF(F154="",0,INDEX(#REF!,MATCH(bdd!F154,#REF!,0))))</f>
        <v>#REF!</v>
      </c>
      <c r="L154" s="14">
        <f>IFERROR(INDEX(#REF!,MATCH(bdd!D154,#REF!,0)),0)</f>
        <v>0</v>
      </c>
      <c r="M154" s="14">
        <f t="shared" si="15"/>
        <v>0</v>
      </c>
      <c r="N154" s="14">
        <f>IFERROR(INDEX(#REF!,MATCH(bdd!$D154,#REF!,0)),0)</f>
        <v>0</v>
      </c>
      <c r="O154" s="14">
        <f>IFERROR(INDEX(#REF!,MATCH(bdd!$D154,#REF!,0)),0)</f>
        <v>0</v>
      </c>
      <c r="P154" s="14">
        <f>IFERROR(INDEX(#REF!,MATCH(bdd!$D154,#REF!,0)),0)</f>
        <v>0</v>
      </c>
      <c r="Q154" s="32">
        <f t="shared" si="13"/>
        <v>0</v>
      </c>
      <c r="R154" s="29">
        <f t="shared" si="16"/>
        <v>0</v>
      </c>
      <c r="S154" s="14">
        <f t="shared" si="14"/>
        <v>1</v>
      </c>
    </row>
    <row r="155" spans="1:19" ht="15.75" x14ac:dyDescent="0.25">
      <c r="A155" s="7"/>
      <c r="B155" s="13">
        <v>300336001</v>
      </c>
      <c r="C155" s="21">
        <v>0</v>
      </c>
      <c r="D155" s="13" t="s">
        <v>129</v>
      </c>
      <c r="E155" s="15" t="s">
        <v>379</v>
      </c>
      <c r="F155" s="14"/>
      <c r="G155" s="14" t="str">
        <f>IFERROR(INDEX(#REF!,MATCH($D155,#REF!,0)),"Pièce")</f>
        <v>Pièce</v>
      </c>
      <c r="H155" s="14">
        <f>IFERROR(INDEX(#REF!,MATCH(bdd!D155,#REF!,0)),0)</f>
        <v>0</v>
      </c>
      <c r="I155" s="14">
        <f>IFERROR(INDEX(#REF!,MATCH(bdd!D155,#REF!,0)),0)</f>
        <v>0</v>
      </c>
      <c r="J155" s="14">
        <f>IFERROR(K155/INDEX(#REF!,MATCH(bdd!D155,#REF!,0)),0)</f>
        <v>0</v>
      </c>
      <c r="K155" s="14" t="e">
        <f>IF(E155="",0,INDEX(#REF!,MATCH(bdd!E155,#REF!,0))+IF(F155="",0,INDEX(#REF!,MATCH(bdd!F155,#REF!,0))))</f>
        <v>#REF!</v>
      </c>
      <c r="L155" s="14">
        <f>IFERROR(INDEX(#REF!,MATCH(bdd!D155,#REF!,0)),0)</f>
        <v>0</v>
      </c>
      <c r="M155" s="14">
        <f t="shared" si="15"/>
        <v>0</v>
      </c>
      <c r="N155" s="14">
        <f>IFERROR(INDEX(#REF!,MATCH(bdd!$D155,#REF!,0)),0)</f>
        <v>0</v>
      </c>
      <c r="O155" s="14">
        <f>IFERROR(INDEX(#REF!,MATCH(bdd!$D155,#REF!,0)),0)</f>
        <v>0</v>
      </c>
      <c r="P155" s="14">
        <f>IFERROR(INDEX(#REF!,MATCH(bdd!$D155,#REF!,0)),0)</f>
        <v>0</v>
      </c>
      <c r="Q155" s="32">
        <f t="shared" si="13"/>
        <v>0</v>
      </c>
      <c r="R155" s="29">
        <f t="shared" si="16"/>
        <v>0</v>
      </c>
      <c r="S155" s="14">
        <f t="shared" si="14"/>
        <v>1</v>
      </c>
    </row>
    <row r="156" spans="1:19" ht="15.75" x14ac:dyDescent="0.25">
      <c r="A156" s="7"/>
      <c r="B156" s="13">
        <v>300339001</v>
      </c>
      <c r="C156" s="21">
        <v>1</v>
      </c>
      <c r="D156" s="13" t="s">
        <v>64</v>
      </c>
      <c r="E156" s="13"/>
      <c r="F156" s="14"/>
      <c r="G156" s="14" t="str">
        <f>IFERROR(INDEX(#REF!,MATCH($D156,#REF!,0)),"Pièce")</f>
        <v>Pièce</v>
      </c>
      <c r="H156" s="14">
        <f>IFERROR(INDEX(#REF!,MATCH(bdd!D156,#REF!,0)),0)</f>
        <v>0</v>
      </c>
      <c r="I156" s="14">
        <f>IFERROR(INDEX(#REF!,MATCH(bdd!D156,#REF!,0)),0)</f>
        <v>0</v>
      </c>
      <c r="J156" s="14">
        <f>IFERROR(K156/INDEX(#REF!,MATCH(bdd!D156,#REF!,0)),0)</f>
        <v>0</v>
      </c>
      <c r="K156" s="14">
        <f>IF(E156="",0,INDEX(#REF!,MATCH(bdd!E156,#REF!,0))+IF(F156="",0,INDEX(#REF!,MATCH(bdd!F156,#REF!,0))))</f>
        <v>0</v>
      </c>
      <c r="L156" s="14">
        <f>IFERROR(INDEX(#REF!,MATCH(bdd!D156,#REF!,0)),0)</f>
        <v>0</v>
      </c>
      <c r="M156" s="14">
        <f t="shared" si="15"/>
        <v>0</v>
      </c>
      <c r="N156" s="14">
        <f>IFERROR(INDEX(#REF!,MATCH(bdd!$D156,#REF!,0)),0)</f>
        <v>0</v>
      </c>
      <c r="O156" s="14">
        <f>IFERROR(INDEX(#REF!,MATCH(bdd!$D156,#REF!,0)),0)</f>
        <v>0</v>
      </c>
      <c r="P156" s="14">
        <f>IFERROR(INDEX(#REF!,MATCH(bdd!$D156,#REF!,0)),0)</f>
        <v>0</v>
      </c>
      <c r="Q156" s="32">
        <f t="shared" si="13"/>
        <v>0</v>
      </c>
      <c r="R156" s="29">
        <f t="shared" si="16"/>
        <v>0</v>
      </c>
      <c r="S156" s="14">
        <f t="shared" si="14"/>
        <v>1</v>
      </c>
    </row>
    <row r="157" spans="1:19" ht="31.5" x14ac:dyDescent="0.25">
      <c r="A157" s="7"/>
      <c r="B157" s="13">
        <v>204298</v>
      </c>
      <c r="C157" s="21">
        <v>0</v>
      </c>
      <c r="D157" s="13" t="s">
        <v>175</v>
      </c>
      <c r="E157" s="13"/>
      <c r="F157" s="14"/>
      <c r="G157" s="14" t="str">
        <f>IFERROR(INDEX(#REF!,MATCH($D157,#REF!,0)),"Pièce")</f>
        <v>Pièce</v>
      </c>
      <c r="H157" s="14">
        <f>IFERROR(INDEX(#REF!,MATCH(bdd!D157,#REF!,0)),0)</f>
        <v>0</v>
      </c>
      <c r="I157" s="14">
        <f>IFERROR(INDEX(#REF!,MATCH(bdd!D157,#REF!,0)),0)</f>
        <v>0</v>
      </c>
      <c r="J157" s="14">
        <f>IFERROR(K157/INDEX(#REF!,MATCH(bdd!D157,#REF!,0)),0)</f>
        <v>0</v>
      </c>
      <c r="K157" s="14">
        <f>IF(E157="",0,INDEX(#REF!,MATCH(bdd!E157,#REF!,0))+IF(F157="",0,INDEX(#REF!,MATCH(bdd!F157,#REF!,0))))</f>
        <v>0</v>
      </c>
      <c r="L157" s="14">
        <f>IFERROR(INDEX(#REF!,MATCH(bdd!D157,#REF!,0)),0)</f>
        <v>0</v>
      </c>
      <c r="M157" s="14">
        <f t="shared" si="15"/>
        <v>0</v>
      </c>
      <c r="N157" s="14">
        <f>IFERROR(INDEX(#REF!,MATCH(bdd!$D157,#REF!,0)),0)</f>
        <v>0</v>
      </c>
      <c r="O157" s="14">
        <f>IFERROR(INDEX(#REF!,MATCH(bdd!$D157,#REF!,0)),0)</f>
        <v>0</v>
      </c>
      <c r="P157" s="14">
        <f>IFERROR(INDEX(#REF!,MATCH(bdd!$D157,#REF!,0)),0)</f>
        <v>0</v>
      </c>
      <c r="Q157" s="32">
        <f t="shared" si="13"/>
        <v>0</v>
      </c>
      <c r="R157" s="29">
        <f t="shared" si="16"/>
        <v>0</v>
      </c>
      <c r="S157" s="14">
        <f t="shared" si="14"/>
        <v>1</v>
      </c>
    </row>
    <row r="158" spans="1:19" ht="15.75" x14ac:dyDescent="0.25">
      <c r="A158" s="7"/>
      <c r="B158" s="13">
        <v>303875001</v>
      </c>
      <c r="C158" s="21" t="s">
        <v>437</v>
      </c>
      <c r="D158" s="13" t="s">
        <v>242</v>
      </c>
      <c r="E158" s="15" t="s">
        <v>383</v>
      </c>
      <c r="F158" s="14"/>
      <c r="G158" s="14" t="str">
        <f>IFERROR(INDEX(#REF!,MATCH($D158,#REF!,0)),"Pièce")</f>
        <v>Pièce</v>
      </c>
      <c r="H158" s="14">
        <f>IFERROR(INDEX(#REF!,MATCH(bdd!D158,#REF!,0)),0)</f>
        <v>0</v>
      </c>
      <c r="I158" s="14">
        <f>IFERROR(INDEX(#REF!,MATCH(bdd!D158,#REF!,0)),0)</f>
        <v>0</v>
      </c>
      <c r="J158" s="14">
        <f>IFERROR(K158/INDEX(#REF!,MATCH(bdd!D158,#REF!,0)),0)</f>
        <v>0</v>
      </c>
      <c r="K158" s="14" t="e">
        <f>IF(E158="",0,INDEX(#REF!,MATCH(bdd!E158,#REF!,0))+IF(F158="",0,INDEX(#REF!,MATCH(bdd!F158,#REF!,0))))</f>
        <v>#REF!</v>
      </c>
      <c r="L158" s="14">
        <f>IFERROR(INDEX(#REF!,MATCH(bdd!D158,#REF!,0)),0)</f>
        <v>0</v>
      </c>
      <c r="M158" s="14">
        <f t="shared" si="15"/>
        <v>0</v>
      </c>
      <c r="N158" s="14">
        <f>IFERROR(INDEX(#REF!,MATCH(bdd!$D158,#REF!,0)),0)</f>
        <v>0</v>
      </c>
      <c r="O158" s="14">
        <f>IFERROR(INDEX(#REF!,MATCH(bdd!$D158,#REF!,0)),0)</f>
        <v>0</v>
      </c>
      <c r="P158" s="14">
        <f>IFERROR(INDEX(#REF!,MATCH(bdd!$D158,#REF!,0)),0)</f>
        <v>0</v>
      </c>
      <c r="Q158" s="32">
        <f t="shared" si="13"/>
        <v>0</v>
      </c>
      <c r="R158" s="29">
        <f t="shared" si="16"/>
        <v>0</v>
      </c>
      <c r="S158" s="14">
        <f t="shared" si="14"/>
        <v>1</v>
      </c>
    </row>
    <row r="159" spans="1:19" ht="15.75" x14ac:dyDescent="0.25">
      <c r="A159" s="7"/>
      <c r="B159" s="13">
        <v>300351001</v>
      </c>
      <c r="C159" s="21" t="s">
        <v>437</v>
      </c>
      <c r="D159" s="13" t="s">
        <v>243</v>
      </c>
      <c r="E159" s="15" t="s">
        <v>595</v>
      </c>
      <c r="F159" s="14"/>
      <c r="G159" s="14" t="str">
        <f>IFERROR(INDEX(#REF!,MATCH($D159,#REF!,0)),"Pièce")</f>
        <v>Pièce</v>
      </c>
      <c r="H159" s="14">
        <f>IFERROR(INDEX(#REF!,MATCH(bdd!D159,#REF!,0)),0)</f>
        <v>0</v>
      </c>
      <c r="I159" s="14">
        <f>IFERROR(INDEX(#REF!,MATCH(bdd!D159,#REF!,0)),0)</f>
        <v>0</v>
      </c>
      <c r="J159" s="14">
        <f>IFERROR(K159/INDEX(#REF!,MATCH(bdd!D159,#REF!,0)),0)</f>
        <v>0</v>
      </c>
      <c r="K159" s="14" t="e">
        <f>IF(E159="",0,INDEX(#REF!,MATCH(bdd!E159,#REF!,0))+IF(F159="",0,INDEX(#REF!,MATCH(bdd!F159,#REF!,0))))</f>
        <v>#REF!</v>
      </c>
      <c r="L159" s="14">
        <f>IFERROR(INDEX(#REF!,MATCH(bdd!D159,#REF!,0)),0)</f>
        <v>0</v>
      </c>
      <c r="M159" s="14">
        <f t="shared" si="15"/>
        <v>0</v>
      </c>
      <c r="N159" s="14">
        <f>IFERROR(INDEX(#REF!,MATCH(bdd!$D159,#REF!,0)),0)</f>
        <v>0</v>
      </c>
      <c r="O159" s="14">
        <f>IFERROR(INDEX(#REF!,MATCH(bdd!$D159,#REF!,0)),0)</f>
        <v>0</v>
      </c>
      <c r="P159" s="14">
        <f>IFERROR(INDEX(#REF!,MATCH(bdd!$D159,#REF!,0)),0)</f>
        <v>0</v>
      </c>
      <c r="Q159" s="32">
        <f t="shared" si="13"/>
        <v>0</v>
      </c>
      <c r="R159" s="29">
        <f t="shared" si="16"/>
        <v>0</v>
      </c>
      <c r="S159" s="14">
        <f t="shared" si="14"/>
        <v>1</v>
      </c>
    </row>
    <row r="160" spans="1:19" ht="31.5" x14ac:dyDescent="0.25">
      <c r="A160" s="7"/>
      <c r="B160" s="13">
        <v>300554001</v>
      </c>
      <c r="C160" s="21" t="s">
        <v>437</v>
      </c>
      <c r="D160" s="13" t="s">
        <v>244</v>
      </c>
      <c r="E160" s="15" t="s">
        <v>596</v>
      </c>
      <c r="F160" s="14"/>
      <c r="G160" s="14" t="str">
        <f>IFERROR(INDEX(#REF!,MATCH($D160,#REF!,0)),"Pièce")</f>
        <v>Pièce</v>
      </c>
      <c r="H160" s="14">
        <f>IFERROR(INDEX(#REF!,MATCH(bdd!D160,#REF!,0)),0)</f>
        <v>0</v>
      </c>
      <c r="I160" s="14">
        <f>IFERROR(INDEX(#REF!,MATCH(bdd!D160,#REF!,0)),0)</f>
        <v>0</v>
      </c>
      <c r="J160" s="14">
        <f>IFERROR(K160/INDEX(#REF!,MATCH(bdd!D160,#REF!,0)),0)</f>
        <v>0</v>
      </c>
      <c r="K160" s="14" t="e">
        <f>IF(E160="",0,INDEX(#REF!,MATCH(bdd!E160,#REF!,0))+IF(F160="",0,INDEX(#REF!,MATCH(bdd!F160,#REF!,0))))</f>
        <v>#REF!</v>
      </c>
      <c r="L160" s="14">
        <f>IFERROR(INDEX(#REF!,MATCH(bdd!D160,#REF!,0)),0)</f>
        <v>0</v>
      </c>
      <c r="M160" s="14">
        <f t="shared" si="15"/>
        <v>0</v>
      </c>
      <c r="N160" s="14">
        <f>IFERROR(INDEX(#REF!,MATCH(bdd!$D160,#REF!,0)),0)</f>
        <v>0</v>
      </c>
      <c r="O160" s="14">
        <f>IFERROR(INDEX(#REF!,MATCH(bdd!$D160,#REF!,0)),0)</f>
        <v>0</v>
      </c>
      <c r="P160" s="14">
        <f>IFERROR(INDEX(#REF!,MATCH(bdd!$D160,#REF!,0)),0)</f>
        <v>0</v>
      </c>
      <c r="Q160" s="32">
        <f t="shared" si="13"/>
        <v>0</v>
      </c>
      <c r="R160" s="29">
        <f t="shared" si="16"/>
        <v>0</v>
      </c>
      <c r="S160" s="14">
        <f t="shared" si="14"/>
        <v>1</v>
      </c>
    </row>
    <row r="161" spans="1:19" ht="15.75" x14ac:dyDescent="0.25">
      <c r="A161" s="7"/>
      <c r="B161" s="13">
        <v>307532001</v>
      </c>
      <c r="C161" s="21" t="s">
        <v>437</v>
      </c>
      <c r="D161" s="13" t="s">
        <v>66</v>
      </c>
      <c r="E161" s="13"/>
      <c r="F161" s="14"/>
      <c r="G161" s="14" t="str">
        <f>IFERROR(INDEX(#REF!,MATCH($D161,#REF!,0)),"Pièce")</f>
        <v>Pièce</v>
      </c>
      <c r="H161" s="14">
        <f>IFERROR(INDEX(#REF!,MATCH(bdd!D161,#REF!,0)),0)</f>
        <v>0</v>
      </c>
      <c r="I161" s="14">
        <f>IFERROR(INDEX(#REF!,MATCH(bdd!D161,#REF!,0)),0)</f>
        <v>0</v>
      </c>
      <c r="J161" s="14">
        <f>IFERROR(K161/INDEX(#REF!,MATCH(bdd!D161,#REF!,0)),0)</f>
        <v>0</v>
      </c>
      <c r="K161" s="14">
        <f>IF(E161="",0,INDEX(#REF!,MATCH(bdd!E161,#REF!,0))+IF(F161="",0,INDEX(#REF!,MATCH(bdd!F161,#REF!,0))))</f>
        <v>0</v>
      </c>
      <c r="L161" s="14">
        <f>IFERROR(INDEX(#REF!,MATCH(bdd!D161,#REF!,0)),0)</f>
        <v>0</v>
      </c>
      <c r="M161" s="14">
        <f t="shared" si="15"/>
        <v>0</v>
      </c>
      <c r="N161" s="14">
        <f>IFERROR(INDEX(#REF!,MATCH(bdd!$D161,#REF!,0)),0)</f>
        <v>0</v>
      </c>
      <c r="O161" s="14">
        <f>IFERROR(INDEX(#REF!,MATCH(bdd!$D161,#REF!,0)),0)</f>
        <v>0</v>
      </c>
      <c r="P161" s="14">
        <f>IFERROR(INDEX(#REF!,MATCH(bdd!$D161,#REF!,0)),0)</f>
        <v>0</v>
      </c>
      <c r="Q161" s="32">
        <f t="shared" si="13"/>
        <v>0</v>
      </c>
      <c r="R161" s="29">
        <f t="shared" si="16"/>
        <v>0</v>
      </c>
      <c r="S161" s="14">
        <f t="shared" si="14"/>
        <v>1</v>
      </c>
    </row>
    <row r="162" spans="1:19" ht="15.75" x14ac:dyDescent="0.25">
      <c r="A162" s="7"/>
      <c r="B162" s="13">
        <v>300096001</v>
      </c>
      <c r="C162" s="21" t="s">
        <v>437</v>
      </c>
      <c r="D162" s="13" t="s">
        <v>245</v>
      </c>
      <c r="E162" s="15" t="s">
        <v>423</v>
      </c>
      <c r="F162" s="15"/>
      <c r="G162" s="14" t="str">
        <f>IFERROR(INDEX(#REF!,MATCH($D162,#REF!,0)),"Pièce")</f>
        <v>Pièce</v>
      </c>
      <c r="H162" s="14">
        <f>IFERROR(INDEX(#REF!,MATCH(bdd!D162,#REF!,0)),0)</f>
        <v>0</v>
      </c>
      <c r="I162" s="14">
        <f>IFERROR(INDEX(#REF!,MATCH(bdd!D162,#REF!,0)),0)</f>
        <v>0</v>
      </c>
      <c r="J162" s="14">
        <f>IFERROR(K162/INDEX(#REF!,MATCH(bdd!D162,#REF!,0)),0)</f>
        <v>0</v>
      </c>
      <c r="K162" s="14" t="e">
        <f>IF(E162="",0,INDEX(#REF!,MATCH(bdd!E162,#REF!,0))+IF(F162="",0,INDEX(#REF!,MATCH(bdd!F162,#REF!,0))))</f>
        <v>#REF!</v>
      </c>
      <c r="L162" s="14">
        <f>IFERROR(INDEX(#REF!,MATCH(bdd!D162,#REF!,0)),0)</f>
        <v>0</v>
      </c>
      <c r="M162" s="14">
        <f t="shared" si="15"/>
        <v>0</v>
      </c>
      <c r="N162" s="14">
        <f>IFERROR(INDEX(#REF!,MATCH(bdd!$D162,#REF!,0)),0)</f>
        <v>0</v>
      </c>
      <c r="O162" s="14">
        <f>IFERROR(INDEX(#REF!,MATCH(bdd!$D162,#REF!,0)),0)</f>
        <v>0</v>
      </c>
      <c r="P162" s="14">
        <f>IFERROR(INDEX(#REF!,MATCH(bdd!$D162,#REF!,0)),0)</f>
        <v>0</v>
      </c>
      <c r="Q162" s="32">
        <f t="shared" si="13"/>
        <v>0</v>
      </c>
      <c r="R162" s="29">
        <f t="shared" si="16"/>
        <v>0</v>
      </c>
      <c r="S162" s="14">
        <f t="shared" si="14"/>
        <v>1</v>
      </c>
    </row>
    <row r="163" spans="1:19" ht="15.75" x14ac:dyDescent="0.25">
      <c r="A163" s="7"/>
      <c r="B163" s="13">
        <v>306336001</v>
      </c>
      <c r="C163" s="21" t="s">
        <v>437</v>
      </c>
      <c r="D163" s="13" t="s">
        <v>246</v>
      </c>
      <c r="E163" s="13"/>
      <c r="F163" s="14"/>
      <c r="G163" s="14" t="str">
        <f>IFERROR(INDEX(#REF!,MATCH($D163,#REF!,0)),"Pièce")</f>
        <v>Pièce</v>
      </c>
      <c r="H163" s="14">
        <f>IFERROR(INDEX(#REF!,MATCH(bdd!D163,#REF!,0)),0)</f>
        <v>0</v>
      </c>
      <c r="I163" s="14">
        <f>IFERROR(INDEX(#REF!,MATCH(bdd!D163,#REF!,0)),0)</f>
        <v>0</v>
      </c>
      <c r="J163" s="14">
        <f>IFERROR(K163/INDEX(#REF!,MATCH(bdd!D163,#REF!,0)),0)</f>
        <v>0</v>
      </c>
      <c r="K163" s="14">
        <f>IF(E163="",0,INDEX(#REF!,MATCH(bdd!E163,#REF!,0))+IF(F163="",0,INDEX(#REF!,MATCH(bdd!F163,#REF!,0))))</f>
        <v>0</v>
      </c>
      <c r="L163" s="14">
        <f>IFERROR(INDEX(#REF!,MATCH(bdd!D163,#REF!,0)),0)</f>
        <v>0</v>
      </c>
      <c r="M163" s="14">
        <f t="shared" si="15"/>
        <v>0</v>
      </c>
      <c r="N163" s="14">
        <f>IFERROR(INDEX(#REF!,MATCH(bdd!$D163,#REF!,0)),0)</f>
        <v>0</v>
      </c>
      <c r="O163" s="14">
        <f>IFERROR(INDEX(#REF!,MATCH(bdd!$D163,#REF!,0)),0)</f>
        <v>0</v>
      </c>
      <c r="P163" s="14">
        <f>IFERROR(INDEX(#REF!,MATCH(bdd!$D163,#REF!,0)),0)</f>
        <v>0</v>
      </c>
      <c r="Q163" s="32">
        <f t="shared" si="13"/>
        <v>0</v>
      </c>
      <c r="R163" s="29">
        <f t="shared" si="16"/>
        <v>0</v>
      </c>
      <c r="S163" s="14">
        <f t="shared" si="14"/>
        <v>1</v>
      </c>
    </row>
    <row r="164" spans="1:19" ht="15.75" x14ac:dyDescent="0.25">
      <c r="A164" s="7"/>
      <c r="B164" s="13">
        <v>300370001</v>
      </c>
      <c r="C164" s="21">
        <v>1</v>
      </c>
      <c r="D164" s="13" t="s">
        <v>247</v>
      </c>
      <c r="E164" s="13"/>
      <c r="F164" s="14"/>
      <c r="G164" s="14" t="str">
        <f>IFERROR(INDEX(#REF!,MATCH($D164,#REF!,0)),"Pièce")</f>
        <v>Pièce</v>
      </c>
      <c r="H164" s="14">
        <f>IFERROR(INDEX(#REF!,MATCH(bdd!D164,#REF!,0)),0)</f>
        <v>0</v>
      </c>
      <c r="I164" s="14">
        <f>IFERROR(INDEX(#REF!,MATCH(bdd!D164,#REF!,0)),0)</f>
        <v>0</v>
      </c>
      <c r="J164" s="14">
        <f>IFERROR(K164/INDEX(#REF!,MATCH(bdd!D164,#REF!,0)),0)</f>
        <v>0</v>
      </c>
      <c r="K164" s="14">
        <f>IF(E164="",0,INDEX(#REF!,MATCH(bdd!E164,#REF!,0))+IF(F164="",0,INDEX(#REF!,MATCH(bdd!F164,#REF!,0))))</f>
        <v>0</v>
      </c>
      <c r="L164" s="14">
        <f>IFERROR(INDEX(#REF!,MATCH(bdd!D164,#REF!,0)),0)</f>
        <v>0</v>
      </c>
      <c r="M164" s="14">
        <f t="shared" si="15"/>
        <v>0</v>
      </c>
      <c r="N164" s="14">
        <f>IFERROR(INDEX(#REF!,MATCH(bdd!$D164,#REF!,0)),0)</f>
        <v>0</v>
      </c>
      <c r="O164" s="14">
        <f>IFERROR(INDEX(#REF!,MATCH(bdd!$D164,#REF!,0)),0)</f>
        <v>0</v>
      </c>
      <c r="P164" s="14">
        <f>IFERROR(INDEX(#REF!,MATCH(bdd!$D164,#REF!,0)),0)</f>
        <v>0</v>
      </c>
      <c r="Q164" s="32">
        <f t="shared" si="13"/>
        <v>0</v>
      </c>
      <c r="R164" s="29">
        <f t="shared" si="16"/>
        <v>0</v>
      </c>
      <c r="S164" s="14">
        <f t="shared" si="14"/>
        <v>1</v>
      </c>
    </row>
    <row r="165" spans="1:19" ht="15.75" x14ac:dyDescent="0.25">
      <c r="A165" s="7"/>
      <c r="B165" s="13">
        <v>300373001</v>
      </c>
      <c r="C165" s="21">
        <v>1</v>
      </c>
      <c r="D165" s="13" t="s">
        <v>248</v>
      </c>
      <c r="E165" s="15" t="s">
        <v>387</v>
      </c>
      <c r="F165" s="14"/>
      <c r="G165" s="14" t="str">
        <f>IFERROR(INDEX(#REF!,MATCH($D165,#REF!,0)),"Pièce")</f>
        <v>Pièce</v>
      </c>
      <c r="H165" s="14">
        <f>IFERROR(INDEX(#REF!,MATCH(bdd!D165,#REF!,0)),0)</f>
        <v>0</v>
      </c>
      <c r="I165" s="14">
        <f>IFERROR(INDEX(#REF!,MATCH(bdd!D165,#REF!,0)),0)</f>
        <v>0</v>
      </c>
      <c r="J165" s="14">
        <f>IFERROR(K165/INDEX(#REF!,MATCH(bdd!D165,#REF!,0)),0)</f>
        <v>0</v>
      </c>
      <c r="K165" s="14">
        <v>0</v>
      </c>
      <c r="L165" s="14">
        <f>IFERROR(INDEX(#REF!,MATCH(bdd!D165,#REF!,0)),0)</f>
        <v>0</v>
      </c>
      <c r="M165" s="14">
        <f t="shared" si="15"/>
        <v>0</v>
      </c>
      <c r="N165" s="14">
        <f>IFERROR(INDEX(#REF!,MATCH(bdd!$D165,#REF!,0)),0)</f>
        <v>0</v>
      </c>
      <c r="O165" s="14">
        <f>IFERROR(INDEX(#REF!,MATCH(bdd!$D165,#REF!,0)),0)</f>
        <v>0</v>
      </c>
      <c r="P165" s="14">
        <f>IFERROR(INDEX(#REF!,MATCH(bdd!$D165,#REF!,0)),0)</f>
        <v>0</v>
      </c>
      <c r="Q165" s="32">
        <f t="shared" si="13"/>
        <v>0</v>
      </c>
      <c r="R165" s="29">
        <f t="shared" si="16"/>
        <v>0</v>
      </c>
      <c r="S165" s="14">
        <f t="shared" si="14"/>
        <v>1</v>
      </c>
    </row>
    <row r="166" spans="1:19" ht="15.75" x14ac:dyDescent="0.25">
      <c r="A166" s="7"/>
      <c r="B166" s="13">
        <v>300376001</v>
      </c>
      <c r="C166" s="21">
        <v>1</v>
      </c>
      <c r="D166" s="13" t="s">
        <v>67</v>
      </c>
      <c r="E166" s="13" t="s">
        <v>443</v>
      </c>
      <c r="F166" s="14"/>
      <c r="G166" s="14" t="str">
        <f>IFERROR(INDEX(#REF!,MATCH($D166,#REF!,0)),"Pièce")</f>
        <v>Pièce</v>
      </c>
      <c r="H166" s="14">
        <f>IFERROR(INDEX(#REF!,MATCH(bdd!D166,#REF!,0)),0)</f>
        <v>0</v>
      </c>
      <c r="I166" s="14">
        <f>IFERROR(INDEX(#REF!,MATCH(bdd!D166,#REF!,0)),0)</f>
        <v>0</v>
      </c>
      <c r="J166" s="14">
        <f>IFERROR(K166/INDEX(#REF!,MATCH(bdd!D166,#REF!,0)),0)</f>
        <v>0</v>
      </c>
      <c r="K166" s="14" t="e">
        <f>IF(E166="",0,INDEX(#REF!,MATCH(bdd!E166,#REF!,0))+IF(F166="",0,INDEX(#REF!,MATCH(bdd!F166,#REF!,0))))</f>
        <v>#REF!</v>
      </c>
      <c r="L166" s="14">
        <f>IFERROR(INDEX(#REF!,MATCH(bdd!D166,#REF!,0)),0)</f>
        <v>0</v>
      </c>
      <c r="M166" s="14">
        <f t="shared" si="15"/>
        <v>0</v>
      </c>
      <c r="N166" s="14">
        <f>IFERROR(INDEX(#REF!,MATCH(bdd!$D166,#REF!,0)),0)</f>
        <v>0</v>
      </c>
      <c r="O166" s="14">
        <f>IFERROR(INDEX(#REF!,MATCH(bdd!$D166,#REF!,0)),0)</f>
        <v>0</v>
      </c>
      <c r="P166" s="14">
        <f>IFERROR(INDEX(#REF!,MATCH(bdd!$D166,#REF!,0)),0)</f>
        <v>0</v>
      </c>
      <c r="Q166" s="32">
        <f t="shared" si="13"/>
        <v>0</v>
      </c>
      <c r="R166" s="29">
        <f t="shared" si="16"/>
        <v>0</v>
      </c>
      <c r="S166" s="14">
        <f t="shared" si="14"/>
        <v>1</v>
      </c>
    </row>
    <row r="167" spans="1:19" ht="15.75" x14ac:dyDescent="0.25">
      <c r="A167" s="7"/>
      <c r="B167" s="13">
        <v>303926001</v>
      </c>
      <c r="C167" s="21">
        <v>1</v>
      </c>
      <c r="D167" s="13" t="s">
        <v>68</v>
      </c>
      <c r="E167" s="13"/>
      <c r="F167" s="14"/>
      <c r="G167" s="14" t="str">
        <f>IFERROR(INDEX(#REF!,MATCH($D167,#REF!,0)),"Pièce")</f>
        <v>Pièce</v>
      </c>
      <c r="H167" s="14">
        <f>IFERROR(INDEX(#REF!,MATCH(bdd!D167,#REF!,0)),0)</f>
        <v>0</v>
      </c>
      <c r="I167" s="14">
        <f>IFERROR(INDEX(#REF!,MATCH(bdd!D167,#REF!,0)),0)</f>
        <v>0</v>
      </c>
      <c r="J167" s="14">
        <f>IFERROR(K167/INDEX(#REF!,MATCH(bdd!D167,#REF!,0)),0)</f>
        <v>0</v>
      </c>
      <c r="K167" s="14">
        <f>IF(E167="",0,INDEX(#REF!,MATCH(bdd!E167,#REF!,0))+IF(F167="",0,INDEX(#REF!,MATCH(bdd!F167,#REF!,0))))</f>
        <v>0</v>
      </c>
      <c r="L167" s="14">
        <f>IFERROR(INDEX(#REF!,MATCH(bdd!D167,#REF!,0)),0)</f>
        <v>0</v>
      </c>
      <c r="M167" s="14">
        <f t="shared" si="15"/>
        <v>0</v>
      </c>
      <c r="N167" s="14">
        <f>IFERROR(INDEX(#REF!,MATCH(bdd!$D167,#REF!,0)),0)</f>
        <v>0</v>
      </c>
      <c r="O167" s="14">
        <f>IFERROR(INDEX(#REF!,MATCH(bdd!$D167,#REF!,0)),0)</f>
        <v>0</v>
      </c>
      <c r="P167" s="14">
        <f>IFERROR(INDEX(#REF!,MATCH(bdd!$D167,#REF!,0)),0)</f>
        <v>0</v>
      </c>
      <c r="Q167" s="32">
        <f t="shared" si="13"/>
        <v>0</v>
      </c>
      <c r="R167" s="29">
        <f t="shared" si="16"/>
        <v>0</v>
      </c>
      <c r="S167" s="14">
        <f t="shared" si="14"/>
        <v>1</v>
      </c>
    </row>
    <row r="168" spans="1:19" ht="15.75" x14ac:dyDescent="0.25">
      <c r="A168" s="7"/>
      <c r="B168" s="13">
        <v>300619001</v>
      </c>
      <c r="C168" s="21" t="s">
        <v>437</v>
      </c>
      <c r="D168" s="13" t="s">
        <v>69</v>
      </c>
      <c r="E168" s="15" t="s">
        <v>335</v>
      </c>
      <c r="F168" s="14"/>
      <c r="G168" s="14" t="str">
        <f>IFERROR(INDEX(#REF!,MATCH($D168,#REF!,0)),"Pièce")</f>
        <v>Pièce</v>
      </c>
      <c r="H168" s="14">
        <f>IFERROR(INDEX(#REF!,MATCH(bdd!D168,#REF!,0)),0)</f>
        <v>0</v>
      </c>
      <c r="I168" s="14">
        <f>IFERROR(INDEX(#REF!,MATCH(bdd!D168,#REF!,0)),0)</f>
        <v>0</v>
      </c>
      <c r="J168" s="14">
        <f>IFERROR(K168/INDEX(#REF!,MATCH(bdd!D168,#REF!,0)),0)</f>
        <v>0</v>
      </c>
      <c r="K168" s="14" t="e">
        <f>IF(E168="",0,INDEX(#REF!,MATCH(bdd!E168,#REF!,0))+IF(F168="",0,INDEX(#REF!,MATCH(bdd!F168,#REF!,0))))</f>
        <v>#REF!</v>
      </c>
      <c r="L168" s="14">
        <f>IFERROR(INDEX(#REF!,MATCH(bdd!D168,#REF!,0)),0)</f>
        <v>0</v>
      </c>
      <c r="M168" s="14">
        <f t="shared" si="15"/>
        <v>0</v>
      </c>
      <c r="N168" s="14">
        <f>IFERROR(INDEX(#REF!,MATCH(bdd!$D168,#REF!,0)),0)</f>
        <v>0</v>
      </c>
      <c r="O168" s="14">
        <f>IFERROR(INDEX(#REF!,MATCH(bdd!$D168,#REF!,0)),0)</f>
        <v>0</v>
      </c>
      <c r="P168" s="14">
        <f>IFERROR(INDEX(#REF!,MATCH(bdd!$D168,#REF!,0)),0)</f>
        <v>0</v>
      </c>
      <c r="Q168" s="32">
        <f t="shared" si="13"/>
        <v>0</v>
      </c>
      <c r="R168" s="29">
        <f t="shared" si="16"/>
        <v>0</v>
      </c>
      <c r="S168" s="14">
        <f t="shared" si="14"/>
        <v>1</v>
      </c>
    </row>
    <row r="169" spans="1:19" ht="31.5" x14ac:dyDescent="0.25">
      <c r="A169" s="7"/>
      <c r="B169" s="13">
        <v>307355001</v>
      </c>
      <c r="C169" s="21" t="s">
        <v>437</v>
      </c>
      <c r="D169" s="13" t="s">
        <v>70</v>
      </c>
      <c r="E169" s="13"/>
      <c r="F169" s="14"/>
      <c r="G169" s="14" t="str">
        <f>IFERROR(INDEX(#REF!,MATCH($D169,#REF!,0)),"Pièce")</f>
        <v>Pièce</v>
      </c>
      <c r="H169" s="14">
        <f>IFERROR(INDEX(#REF!,MATCH(bdd!D169,#REF!,0)),0)</f>
        <v>0</v>
      </c>
      <c r="I169" s="14">
        <f>IFERROR(INDEX(#REF!,MATCH(bdd!D169,#REF!,0)),0)</f>
        <v>0</v>
      </c>
      <c r="J169" s="14">
        <f>IFERROR(K169/INDEX(#REF!,MATCH(bdd!D169,#REF!,0)),0)</f>
        <v>0</v>
      </c>
      <c r="K169" s="14">
        <f>IF(E169="",0,INDEX(#REF!,MATCH(bdd!E169,#REF!,0))+IF(F169="",0,INDEX(#REF!,MATCH(bdd!F169,#REF!,0))))</f>
        <v>0</v>
      </c>
      <c r="L169" s="14">
        <f>IFERROR(INDEX(#REF!,MATCH(bdd!D169,#REF!,0)),0)</f>
        <v>0</v>
      </c>
      <c r="M169" s="14">
        <f t="shared" si="15"/>
        <v>0</v>
      </c>
      <c r="N169" s="14">
        <f>IFERROR(INDEX(#REF!,MATCH(bdd!$D169,#REF!,0)),0)</f>
        <v>0</v>
      </c>
      <c r="O169" s="14">
        <f>IFERROR(INDEX(#REF!,MATCH(bdd!$D169,#REF!,0)),0)</f>
        <v>0</v>
      </c>
      <c r="P169" s="14">
        <f>IFERROR(INDEX(#REF!,MATCH(bdd!$D169,#REF!,0)),0)</f>
        <v>0</v>
      </c>
      <c r="Q169" s="32">
        <f t="shared" si="13"/>
        <v>0</v>
      </c>
      <c r="R169" s="29">
        <f t="shared" si="16"/>
        <v>0</v>
      </c>
      <c r="S169" s="14">
        <f t="shared" si="14"/>
        <v>1</v>
      </c>
    </row>
    <row r="170" spans="1:19" ht="15.75" x14ac:dyDescent="0.25">
      <c r="A170" s="7"/>
      <c r="B170" s="13">
        <v>300622001</v>
      </c>
      <c r="C170" s="21" t="s">
        <v>437</v>
      </c>
      <c r="D170" s="13" t="s">
        <v>71</v>
      </c>
      <c r="E170" s="15" t="s">
        <v>336</v>
      </c>
      <c r="F170" s="14"/>
      <c r="G170" s="14" t="str">
        <f>IFERROR(INDEX(#REF!,MATCH($D170,#REF!,0)),"Pièce")</f>
        <v>Pièce</v>
      </c>
      <c r="H170" s="14">
        <f>IFERROR(INDEX(#REF!,MATCH(bdd!D170,#REF!,0)),0)</f>
        <v>0</v>
      </c>
      <c r="I170" s="14">
        <f>IFERROR(INDEX(#REF!,MATCH(bdd!D170,#REF!,0)),0)</f>
        <v>0</v>
      </c>
      <c r="J170" s="14">
        <f>IFERROR(K170/INDEX(#REF!,MATCH(bdd!D170,#REF!,0)),0)</f>
        <v>0</v>
      </c>
      <c r="K170" s="14" t="e">
        <f>IF(E170="",0,INDEX(#REF!,MATCH(bdd!E170,#REF!,0))+IF(F170="",0,INDEX(#REF!,MATCH(bdd!F170,#REF!,0))))</f>
        <v>#REF!</v>
      </c>
      <c r="L170" s="14">
        <f>IFERROR(INDEX(#REF!,MATCH(bdd!D170,#REF!,0)),0)</f>
        <v>0</v>
      </c>
      <c r="M170" s="14">
        <f t="shared" si="15"/>
        <v>0</v>
      </c>
      <c r="N170" s="14">
        <f>IFERROR(INDEX(#REF!,MATCH(bdd!$D170,#REF!,0)),0)</f>
        <v>0</v>
      </c>
      <c r="O170" s="14">
        <f>IFERROR(INDEX(#REF!,MATCH(bdd!$D170,#REF!,0)),0)</f>
        <v>0</v>
      </c>
      <c r="P170" s="14">
        <f>IFERROR(INDEX(#REF!,MATCH(bdd!$D170,#REF!,0)),0)</f>
        <v>0</v>
      </c>
      <c r="Q170" s="32">
        <f t="shared" si="13"/>
        <v>0</v>
      </c>
      <c r="R170" s="29">
        <f t="shared" si="16"/>
        <v>0</v>
      </c>
      <c r="S170" s="14">
        <f t="shared" si="14"/>
        <v>1</v>
      </c>
    </row>
    <row r="171" spans="1:19" ht="15.75" x14ac:dyDescent="0.25">
      <c r="A171" s="7"/>
      <c r="B171" s="13">
        <v>300623001</v>
      </c>
      <c r="C171" s="21" t="s">
        <v>437</v>
      </c>
      <c r="D171" s="13" t="s">
        <v>72</v>
      </c>
      <c r="E171" s="15" t="s">
        <v>337</v>
      </c>
      <c r="F171" s="14"/>
      <c r="G171" s="14" t="str">
        <f>IFERROR(INDEX(#REF!,MATCH($D171,#REF!,0)),"Pièce")</f>
        <v>Pièce</v>
      </c>
      <c r="H171" s="14">
        <f>IFERROR(INDEX(#REF!,MATCH(bdd!D171,#REF!,0)),0)</f>
        <v>0</v>
      </c>
      <c r="I171" s="14">
        <f>IFERROR(INDEX(#REF!,MATCH(bdd!D171,#REF!,0)),0)</f>
        <v>0</v>
      </c>
      <c r="J171" s="14">
        <f>IFERROR(K171/INDEX(#REF!,MATCH(bdd!D171,#REF!,0)),0)</f>
        <v>0</v>
      </c>
      <c r="K171" s="14" t="e">
        <f>IF(E171="",0,INDEX(#REF!,MATCH(bdd!E171,#REF!,0))+IF(F171="",0,INDEX(#REF!,MATCH(bdd!F171,#REF!,0))))</f>
        <v>#REF!</v>
      </c>
      <c r="L171" s="14">
        <f>IFERROR(INDEX(#REF!,MATCH(bdd!D171,#REF!,0)),0)</f>
        <v>0</v>
      </c>
      <c r="M171" s="14">
        <f t="shared" si="15"/>
        <v>0</v>
      </c>
      <c r="N171" s="14">
        <f>IFERROR(INDEX(#REF!,MATCH(bdd!$D171,#REF!,0)),0)</f>
        <v>0</v>
      </c>
      <c r="O171" s="14">
        <f>IFERROR(INDEX(#REF!,MATCH(bdd!$D171,#REF!,0)),0)</f>
        <v>0</v>
      </c>
      <c r="P171" s="14">
        <f>IFERROR(INDEX(#REF!,MATCH(bdd!$D171,#REF!,0)),0)</f>
        <v>0</v>
      </c>
      <c r="Q171" s="32">
        <f t="shared" si="13"/>
        <v>0</v>
      </c>
      <c r="R171" s="29">
        <f t="shared" si="16"/>
        <v>0</v>
      </c>
      <c r="S171" s="14">
        <f t="shared" si="14"/>
        <v>1</v>
      </c>
    </row>
    <row r="172" spans="1:19" ht="15.75" x14ac:dyDescent="0.25">
      <c r="A172" s="7"/>
      <c r="B172" s="13">
        <v>300625001</v>
      </c>
      <c r="C172" s="21" t="s">
        <v>437</v>
      </c>
      <c r="D172" s="13" t="s">
        <v>73</v>
      </c>
      <c r="E172" s="15" t="s">
        <v>338</v>
      </c>
      <c r="F172" s="14"/>
      <c r="G172" s="14" t="str">
        <f>IFERROR(INDEX(#REF!,MATCH($D172,#REF!,0)),"Pièce")</f>
        <v>Pièce</v>
      </c>
      <c r="H172" s="14">
        <f>IFERROR(INDEX(#REF!,MATCH(bdd!D172,#REF!,0)),0)</f>
        <v>0</v>
      </c>
      <c r="I172" s="14">
        <f>IFERROR(INDEX(#REF!,MATCH(bdd!D172,#REF!,0)),0)</f>
        <v>0</v>
      </c>
      <c r="J172" s="14">
        <f>IFERROR(K172/INDEX(#REF!,MATCH(bdd!D172,#REF!,0)),0)</f>
        <v>0</v>
      </c>
      <c r="K172" s="14" t="e">
        <f>IF(E172="",0,INDEX(#REF!,MATCH(bdd!E172,#REF!,0))+IF(F172="",0,INDEX(#REF!,MATCH(bdd!F172,#REF!,0))))</f>
        <v>#REF!</v>
      </c>
      <c r="L172" s="14">
        <f>IFERROR(INDEX(#REF!,MATCH(bdd!D172,#REF!,0)),0)</f>
        <v>0</v>
      </c>
      <c r="M172" s="14">
        <f t="shared" si="15"/>
        <v>0</v>
      </c>
      <c r="N172" s="14">
        <f>IFERROR(INDEX(#REF!,MATCH(bdd!$D172,#REF!,0)),0)</f>
        <v>0</v>
      </c>
      <c r="O172" s="14">
        <f>IFERROR(INDEX(#REF!,MATCH(bdd!$D172,#REF!,0)),0)</f>
        <v>0</v>
      </c>
      <c r="P172" s="14">
        <f>IFERROR(INDEX(#REF!,MATCH(bdd!$D172,#REF!,0)),0)</f>
        <v>0</v>
      </c>
      <c r="Q172" s="32">
        <f t="shared" si="13"/>
        <v>0</v>
      </c>
      <c r="R172" s="29">
        <f t="shared" si="16"/>
        <v>0</v>
      </c>
      <c r="S172" s="14">
        <f t="shared" si="14"/>
        <v>1</v>
      </c>
    </row>
    <row r="173" spans="1:19" ht="15.75" x14ac:dyDescent="0.25">
      <c r="A173" s="7"/>
      <c r="B173" s="13">
        <v>300626001</v>
      </c>
      <c r="C173" s="21" t="s">
        <v>437</v>
      </c>
      <c r="D173" s="13" t="s">
        <v>74</v>
      </c>
      <c r="E173" s="15" t="s">
        <v>339</v>
      </c>
      <c r="F173" s="14"/>
      <c r="G173" s="14" t="str">
        <f>IFERROR(INDEX(#REF!,MATCH($D173,#REF!,0)),"Pièce")</f>
        <v>Pièce</v>
      </c>
      <c r="H173" s="14">
        <f>IFERROR(INDEX(#REF!,MATCH(bdd!D173,#REF!,0)),0)</f>
        <v>0</v>
      </c>
      <c r="I173" s="14">
        <f>IFERROR(INDEX(#REF!,MATCH(bdd!D173,#REF!,0)),0)</f>
        <v>0</v>
      </c>
      <c r="J173" s="14">
        <f>IFERROR(K173/INDEX(#REF!,MATCH(bdd!D173,#REF!,0)),0)</f>
        <v>0</v>
      </c>
      <c r="K173" s="14" t="e">
        <f>IF(E173="",0,INDEX(#REF!,MATCH(bdd!E173,#REF!,0))+IF(F173="",0,INDEX(#REF!,MATCH(bdd!F173,#REF!,0))))</f>
        <v>#REF!</v>
      </c>
      <c r="L173" s="14">
        <f>IFERROR(INDEX(#REF!,MATCH(bdd!D173,#REF!,0)),0)</f>
        <v>0</v>
      </c>
      <c r="M173" s="14">
        <f t="shared" si="15"/>
        <v>0</v>
      </c>
      <c r="N173" s="14">
        <f>IFERROR(INDEX(#REF!,MATCH(bdd!$D173,#REF!,0)),0)</f>
        <v>0</v>
      </c>
      <c r="O173" s="14">
        <f>IFERROR(INDEX(#REF!,MATCH(bdd!$D173,#REF!,0)),0)</f>
        <v>0</v>
      </c>
      <c r="P173" s="14">
        <f>IFERROR(INDEX(#REF!,MATCH(bdd!$D173,#REF!,0)),0)</f>
        <v>0</v>
      </c>
      <c r="Q173" s="32">
        <f t="shared" si="13"/>
        <v>0</v>
      </c>
      <c r="R173" s="29">
        <f t="shared" si="16"/>
        <v>0</v>
      </c>
      <c r="S173" s="14">
        <f t="shared" si="14"/>
        <v>1</v>
      </c>
    </row>
    <row r="174" spans="1:19" ht="15.75" x14ac:dyDescent="0.25">
      <c r="A174" s="7"/>
      <c r="B174" s="13">
        <v>300627001</v>
      </c>
      <c r="C174" s="21" t="s">
        <v>437</v>
      </c>
      <c r="D174" s="13" t="s">
        <v>75</v>
      </c>
      <c r="E174" s="13"/>
      <c r="F174" s="14"/>
      <c r="G174" s="14" t="str">
        <f>IFERROR(INDEX(#REF!,MATCH($D174,#REF!,0)),"Pièce")</f>
        <v>Pièce</v>
      </c>
      <c r="H174" s="14">
        <f>IFERROR(INDEX(#REF!,MATCH(bdd!D174,#REF!,0)),0)</f>
        <v>0</v>
      </c>
      <c r="I174" s="14">
        <f>IFERROR(INDEX(#REF!,MATCH(bdd!D174,#REF!,0)),0)</f>
        <v>0</v>
      </c>
      <c r="J174" s="14">
        <f>IFERROR(K174/INDEX(#REF!,MATCH(bdd!D174,#REF!,0)),0)</f>
        <v>0</v>
      </c>
      <c r="K174" s="14">
        <f>IF(E174="",0,INDEX(#REF!,MATCH(bdd!E174,#REF!,0))+IF(F174="",0,INDEX(#REF!,MATCH(bdd!F174,#REF!,0))))</f>
        <v>0</v>
      </c>
      <c r="L174" s="14">
        <f>IFERROR(INDEX(#REF!,MATCH(bdd!D174,#REF!,0)),0)</f>
        <v>0</v>
      </c>
      <c r="M174" s="14">
        <f t="shared" si="15"/>
        <v>0</v>
      </c>
      <c r="N174" s="14">
        <f>IFERROR(INDEX(#REF!,MATCH(bdd!$D174,#REF!,0)),0)</f>
        <v>0</v>
      </c>
      <c r="O174" s="14">
        <f>IFERROR(INDEX(#REF!,MATCH(bdd!$D174,#REF!,0)),0)</f>
        <v>0</v>
      </c>
      <c r="P174" s="14">
        <f>IFERROR(INDEX(#REF!,MATCH(bdd!$D174,#REF!,0)),0)</f>
        <v>0</v>
      </c>
      <c r="Q174" s="32"/>
      <c r="R174" s="29">
        <f t="shared" si="16"/>
        <v>0</v>
      </c>
      <c r="S174" s="14">
        <f t="shared" si="14"/>
        <v>1</v>
      </c>
    </row>
    <row r="175" spans="1:19" ht="15.75" x14ac:dyDescent="0.25">
      <c r="A175" s="7"/>
      <c r="B175" s="13">
        <v>307244001</v>
      </c>
      <c r="C175" s="21" t="s">
        <v>437</v>
      </c>
      <c r="D175" s="13" t="s">
        <v>76</v>
      </c>
      <c r="E175" s="15" t="s">
        <v>340</v>
      </c>
      <c r="F175" s="14"/>
      <c r="G175" s="14" t="str">
        <f>IFERROR(INDEX(#REF!,MATCH($D175,#REF!,0)),"Pièce")</f>
        <v>Pièce</v>
      </c>
      <c r="H175" s="14">
        <f>IFERROR(INDEX(#REF!,MATCH(bdd!D175,#REF!,0)),0)</f>
        <v>0</v>
      </c>
      <c r="I175" s="14">
        <f>IFERROR(INDEX(#REF!,MATCH(bdd!D175,#REF!,0)),0)</f>
        <v>0</v>
      </c>
      <c r="J175" s="14">
        <f>IFERROR(K175/INDEX(#REF!,MATCH(bdd!D175,#REF!,0)),0)</f>
        <v>0</v>
      </c>
      <c r="K175" s="14" t="e">
        <f>IF(E175="",0,INDEX(#REF!,MATCH(bdd!E175,#REF!,0))+IF(F175="",0,INDEX(#REF!,MATCH(bdd!F175,#REF!,0))))</f>
        <v>#REF!</v>
      </c>
      <c r="L175" s="14">
        <f>IFERROR(INDEX(#REF!,MATCH(bdd!D175,#REF!,0)),0)</f>
        <v>0</v>
      </c>
      <c r="M175" s="14">
        <f t="shared" si="15"/>
        <v>0</v>
      </c>
      <c r="N175" s="14">
        <f>IFERROR(INDEX(#REF!,MATCH(bdd!$D175,#REF!,0)),0)</f>
        <v>0</v>
      </c>
      <c r="O175" s="14">
        <f>IFERROR(INDEX(#REF!,MATCH(bdd!$D175,#REF!,0)),0)</f>
        <v>0</v>
      </c>
      <c r="P175" s="14">
        <f>IFERROR(INDEX(#REF!,MATCH(bdd!$D175,#REF!,0)),0)</f>
        <v>0</v>
      </c>
      <c r="Q175" s="32">
        <f t="shared" ref="Q175:Q195" si="17">(H175+J175-N175)-L175</f>
        <v>0</v>
      </c>
      <c r="R175" s="29">
        <f t="shared" si="16"/>
        <v>0</v>
      </c>
      <c r="S175" s="14">
        <f t="shared" si="14"/>
        <v>1</v>
      </c>
    </row>
    <row r="176" spans="1:19" ht="15.75" x14ac:dyDescent="0.25">
      <c r="A176" s="7"/>
      <c r="B176" s="13">
        <v>300628001</v>
      </c>
      <c r="C176" s="21" t="s">
        <v>437</v>
      </c>
      <c r="D176" s="13" t="s">
        <v>77</v>
      </c>
      <c r="E176" s="15" t="s">
        <v>341</v>
      </c>
      <c r="F176" s="14"/>
      <c r="G176" s="14" t="str">
        <f>IFERROR(INDEX(#REF!,MATCH($D176,#REF!,0)),"Pièce")</f>
        <v>Pièce</v>
      </c>
      <c r="H176" s="14">
        <f>IFERROR(INDEX(#REF!,MATCH(bdd!D176,#REF!,0)),0)</f>
        <v>0</v>
      </c>
      <c r="I176" s="14">
        <f>IFERROR(INDEX(#REF!,MATCH(bdd!D176,#REF!,0)),0)</f>
        <v>0</v>
      </c>
      <c r="J176" s="14">
        <f>IFERROR(K176/INDEX(#REF!,MATCH(bdd!D176,#REF!,0)),0)</f>
        <v>0</v>
      </c>
      <c r="K176" s="14" t="e">
        <f>IF(E176="",0,INDEX(#REF!,MATCH(bdd!E176,#REF!,0))+IF(F176="",0,INDEX(#REF!,MATCH(bdd!F176,#REF!,0))))</f>
        <v>#REF!</v>
      </c>
      <c r="L176" s="14">
        <f>IFERROR(INDEX(#REF!,MATCH(bdd!D176,#REF!,0)),0)</f>
        <v>0</v>
      </c>
      <c r="M176" s="14">
        <f t="shared" si="15"/>
        <v>0</v>
      </c>
      <c r="N176" s="14">
        <f>IFERROR(INDEX(#REF!,MATCH(bdd!$D176,#REF!,0)),0)</f>
        <v>0</v>
      </c>
      <c r="O176" s="14">
        <f>IFERROR(INDEX(#REF!,MATCH(bdd!$D176,#REF!,0)),0)</f>
        <v>0</v>
      </c>
      <c r="P176" s="14">
        <f>IFERROR(INDEX(#REF!,MATCH(bdd!$D176,#REF!,0)),0)</f>
        <v>0</v>
      </c>
      <c r="Q176" s="32">
        <f t="shared" si="17"/>
        <v>0</v>
      </c>
      <c r="R176" s="29">
        <f t="shared" si="16"/>
        <v>0</v>
      </c>
      <c r="S176" s="14">
        <f t="shared" si="14"/>
        <v>1</v>
      </c>
    </row>
    <row r="177" spans="1:19" ht="15.75" x14ac:dyDescent="0.25">
      <c r="A177" s="7"/>
      <c r="B177" s="13">
        <v>307399001</v>
      </c>
      <c r="C177" s="21" t="s">
        <v>437</v>
      </c>
      <c r="D177" s="13" t="s">
        <v>78</v>
      </c>
      <c r="E177" s="14"/>
      <c r="F177" s="14"/>
      <c r="G177" s="14" t="str">
        <f>IFERROR(INDEX(#REF!,MATCH($D177,#REF!,0)),"Pièce")</f>
        <v>Pièce</v>
      </c>
      <c r="H177" s="14">
        <f>IFERROR(INDEX(#REF!,MATCH(bdd!D177,#REF!,0)),0)</f>
        <v>0</v>
      </c>
      <c r="I177" s="14">
        <f>IFERROR(INDEX(#REF!,MATCH(bdd!D177,#REF!,0)),0)</f>
        <v>0</v>
      </c>
      <c r="J177" s="14">
        <f>IFERROR(K177/INDEX(#REF!,MATCH(bdd!D177,#REF!,0)),0)</f>
        <v>0</v>
      </c>
      <c r="K177" s="14">
        <f>IF(E177="",0,INDEX(#REF!,MATCH(bdd!E177,#REF!,0))+IF(F177="",0,INDEX(#REF!,MATCH(bdd!F177,#REF!,0))))</f>
        <v>0</v>
      </c>
      <c r="L177" s="14">
        <f>IFERROR(INDEX(#REF!,MATCH(bdd!D177,#REF!,0)),0)</f>
        <v>0</v>
      </c>
      <c r="M177" s="14">
        <f t="shared" si="15"/>
        <v>0</v>
      </c>
      <c r="N177" s="14">
        <f>IFERROR(INDEX(#REF!,MATCH(bdd!$D177,#REF!,0)),0)</f>
        <v>0</v>
      </c>
      <c r="O177" s="14">
        <f>IFERROR(INDEX(#REF!,MATCH(bdd!$D177,#REF!,0)),0)</f>
        <v>0</v>
      </c>
      <c r="P177" s="14">
        <f>IFERROR(INDEX(#REF!,MATCH(bdd!$D177,#REF!,0)),0)</f>
        <v>0</v>
      </c>
      <c r="Q177" s="32"/>
      <c r="R177" s="29">
        <f t="shared" si="16"/>
        <v>0</v>
      </c>
      <c r="S177" s="14">
        <f t="shared" si="14"/>
        <v>1</v>
      </c>
    </row>
    <row r="178" spans="1:19" ht="15.75" x14ac:dyDescent="0.25">
      <c r="A178" s="7"/>
      <c r="B178" s="13">
        <v>300629001</v>
      </c>
      <c r="C178" s="21" t="s">
        <v>437</v>
      </c>
      <c r="D178" s="13" t="s">
        <v>79</v>
      </c>
      <c r="E178" s="15" t="s">
        <v>342</v>
      </c>
      <c r="F178" s="14"/>
      <c r="G178" s="14" t="str">
        <f>IFERROR(INDEX(#REF!,MATCH($D178,#REF!,0)),"Pièce")</f>
        <v>Pièce</v>
      </c>
      <c r="H178" s="14">
        <f>IFERROR(INDEX(#REF!,MATCH(bdd!D178,#REF!,0)),0)</f>
        <v>0</v>
      </c>
      <c r="I178" s="14">
        <f>IFERROR(INDEX(#REF!,MATCH(bdd!D178,#REF!,0)),0)</f>
        <v>0</v>
      </c>
      <c r="J178" s="14">
        <f>IFERROR(K178/INDEX(#REF!,MATCH(bdd!D178,#REF!,0)),0)</f>
        <v>0</v>
      </c>
      <c r="K178" s="14" t="e">
        <f>IF(E178="",0,INDEX(#REF!,MATCH(bdd!E178,#REF!,0))+IF(F178="",0,INDEX(#REF!,MATCH(bdd!F178,#REF!,0))))</f>
        <v>#REF!</v>
      </c>
      <c r="L178" s="14">
        <f>IFERROR(INDEX(#REF!,MATCH(bdd!D178,#REF!,0)),0)</f>
        <v>0</v>
      </c>
      <c r="M178" s="14">
        <f t="shared" si="15"/>
        <v>0</v>
      </c>
      <c r="N178" s="14">
        <f>IFERROR(INDEX(#REF!,MATCH(bdd!$D178,#REF!,0)),0)</f>
        <v>0</v>
      </c>
      <c r="O178" s="14">
        <f>IFERROR(INDEX(#REF!,MATCH(bdd!$D178,#REF!,0)),0)</f>
        <v>0</v>
      </c>
      <c r="P178" s="14">
        <f>IFERROR(INDEX(#REF!,MATCH(bdd!$D178,#REF!,0)),0)</f>
        <v>0</v>
      </c>
      <c r="Q178" s="32">
        <f t="shared" si="17"/>
        <v>0</v>
      </c>
      <c r="R178" s="29">
        <f t="shared" si="16"/>
        <v>0</v>
      </c>
      <c r="S178" s="14">
        <f t="shared" si="14"/>
        <v>1</v>
      </c>
    </row>
    <row r="179" spans="1:19" ht="15.75" x14ac:dyDescent="0.25">
      <c r="A179" s="7"/>
      <c r="B179" s="13">
        <v>300630001</v>
      </c>
      <c r="C179" s="21" t="s">
        <v>437</v>
      </c>
      <c r="D179" s="13" t="s">
        <v>80</v>
      </c>
      <c r="E179" s="15" t="s">
        <v>343</v>
      </c>
      <c r="F179" s="14"/>
      <c r="G179" s="14" t="str">
        <f>IFERROR(INDEX(#REF!,MATCH($D179,#REF!,0)),"Pièce")</f>
        <v>Pièce</v>
      </c>
      <c r="H179" s="14">
        <f>IFERROR(INDEX(#REF!,MATCH(bdd!D179,#REF!,0)),0)</f>
        <v>0</v>
      </c>
      <c r="I179" s="14">
        <f>IFERROR(INDEX(#REF!,MATCH(bdd!D179,#REF!,0)),0)</f>
        <v>0</v>
      </c>
      <c r="J179" s="14">
        <f>IFERROR(K179/INDEX(#REF!,MATCH(bdd!D179,#REF!,0)),0)</f>
        <v>0</v>
      </c>
      <c r="K179" s="14" t="e">
        <f>IF(E179="",0,INDEX(#REF!,MATCH(bdd!E179,#REF!,0))+IF(F179="",0,INDEX(#REF!,MATCH(bdd!F179,#REF!,0))))</f>
        <v>#REF!</v>
      </c>
      <c r="L179" s="14">
        <f>IFERROR(INDEX(#REF!,MATCH(bdd!D179,#REF!,0)),0)</f>
        <v>0</v>
      </c>
      <c r="M179" s="14">
        <f t="shared" si="15"/>
        <v>0</v>
      </c>
      <c r="N179" s="14">
        <f>IFERROR(INDEX(#REF!,MATCH(bdd!$D179,#REF!,0)),0)</f>
        <v>0</v>
      </c>
      <c r="O179" s="14">
        <f>IFERROR(INDEX(#REF!,MATCH(bdd!$D179,#REF!,0)),0)</f>
        <v>0</v>
      </c>
      <c r="P179" s="14">
        <f>IFERROR(INDEX(#REF!,MATCH(bdd!$D179,#REF!,0)),0)</f>
        <v>0</v>
      </c>
      <c r="Q179" s="32">
        <f t="shared" si="17"/>
        <v>0</v>
      </c>
      <c r="R179" s="29">
        <f t="shared" si="16"/>
        <v>0</v>
      </c>
      <c r="S179" s="14">
        <f t="shared" si="14"/>
        <v>1</v>
      </c>
    </row>
    <row r="180" spans="1:19" ht="15.75" x14ac:dyDescent="0.25">
      <c r="A180" s="7"/>
      <c r="B180" s="13">
        <v>307959001</v>
      </c>
      <c r="C180" s="21" t="s">
        <v>437</v>
      </c>
      <c r="D180" s="13" t="s">
        <v>81</v>
      </c>
      <c r="E180" s="13"/>
      <c r="F180" s="14"/>
      <c r="G180" s="14" t="str">
        <f>IFERROR(INDEX(#REF!,MATCH($D180,#REF!,0)),"Pièce")</f>
        <v>Pièce</v>
      </c>
      <c r="H180" s="14">
        <f>IFERROR(INDEX(#REF!,MATCH(bdd!D180,#REF!,0)),0)</f>
        <v>0</v>
      </c>
      <c r="I180" s="14">
        <f>IFERROR(INDEX(#REF!,MATCH(bdd!D180,#REF!,0)),0)</f>
        <v>0</v>
      </c>
      <c r="J180" s="14">
        <f>IFERROR(K180/INDEX(#REF!,MATCH(bdd!D180,#REF!,0)),0)</f>
        <v>0</v>
      </c>
      <c r="K180" s="14">
        <f>IF(E180="",0,INDEX(#REF!,MATCH(bdd!E180,#REF!,0))+IF(F180="",0,INDEX(#REF!,MATCH(bdd!F180,#REF!,0))))</f>
        <v>0</v>
      </c>
      <c r="L180" s="14">
        <f>IFERROR(INDEX(#REF!,MATCH(bdd!D180,#REF!,0)),0)</f>
        <v>0</v>
      </c>
      <c r="M180" s="14">
        <f t="shared" si="15"/>
        <v>0</v>
      </c>
      <c r="N180" s="14">
        <f>IFERROR(INDEX(#REF!,MATCH(bdd!$D180,#REF!,0)),0)</f>
        <v>0</v>
      </c>
      <c r="O180" s="14">
        <f>IFERROR(INDEX(#REF!,MATCH(bdd!$D180,#REF!,0)),0)</f>
        <v>0</v>
      </c>
      <c r="P180" s="14">
        <f>IFERROR(INDEX(#REF!,MATCH(bdd!$D180,#REF!,0)),0)</f>
        <v>0</v>
      </c>
      <c r="Q180" s="32">
        <f t="shared" si="17"/>
        <v>0</v>
      </c>
      <c r="R180" s="29">
        <f t="shared" si="16"/>
        <v>0</v>
      </c>
      <c r="S180" s="14">
        <f t="shared" si="14"/>
        <v>1</v>
      </c>
    </row>
    <row r="181" spans="1:19" ht="15.75" x14ac:dyDescent="0.25">
      <c r="A181" s="7"/>
      <c r="B181" s="13">
        <v>307401001</v>
      </c>
      <c r="C181" s="21" t="s">
        <v>437</v>
      </c>
      <c r="D181" s="13" t="s">
        <v>82</v>
      </c>
      <c r="E181" s="13"/>
      <c r="F181" s="14"/>
      <c r="G181" s="14" t="str">
        <f>IFERROR(INDEX(#REF!,MATCH($D181,#REF!,0)),"Pièce")</f>
        <v>Pièce</v>
      </c>
      <c r="H181" s="14">
        <f>IFERROR(INDEX(#REF!,MATCH(bdd!D181,#REF!,0)),0)</f>
        <v>0</v>
      </c>
      <c r="I181" s="14">
        <f>IFERROR(INDEX(#REF!,MATCH(bdd!D181,#REF!,0)),0)</f>
        <v>0</v>
      </c>
      <c r="J181" s="14">
        <f>IFERROR(K181/INDEX(#REF!,MATCH(bdd!D181,#REF!,0)),0)</f>
        <v>0</v>
      </c>
      <c r="K181" s="14">
        <f>IF(E181="",0,INDEX(#REF!,MATCH(bdd!E181,#REF!,0))+IF(F181="",0,INDEX(#REF!,MATCH(bdd!F181,#REF!,0))))</f>
        <v>0</v>
      </c>
      <c r="L181" s="14">
        <f>IFERROR(INDEX(#REF!,MATCH(bdd!D181,#REF!,0)),0)</f>
        <v>0</v>
      </c>
      <c r="M181" s="14">
        <f t="shared" si="15"/>
        <v>0</v>
      </c>
      <c r="N181" s="14">
        <f>IFERROR(INDEX(#REF!,MATCH(bdd!$D181,#REF!,0)),0)</f>
        <v>0</v>
      </c>
      <c r="O181" s="14">
        <f>IFERROR(INDEX(#REF!,MATCH(bdd!$D181,#REF!,0)),0)</f>
        <v>0</v>
      </c>
      <c r="P181" s="14">
        <f>IFERROR(INDEX(#REF!,MATCH(bdd!$D181,#REF!,0)),0)</f>
        <v>0</v>
      </c>
      <c r="Q181" s="32">
        <f t="shared" si="17"/>
        <v>0</v>
      </c>
      <c r="R181" s="29">
        <f t="shared" si="16"/>
        <v>0</v>
      </c>
      <c r="S181" s="14">
        <f t="shared" si="14"/>
        <v>1</v>
      </c>
    </row>
    <row r="182" spans="1:19" ht="15.75" x14ac:dyDescent="0.25">
      <c r="A182" s="7"/>
      <c r="B182" s="13">
        <v>305796001</v>
      </c>
      <c r="C182" s="21" t="s">
        <v>437</v>
      </c>
      <c r="D182" s="15" t="s">
        <v>274</v>
      </c>
      <c r="E182" s="15" t="s">
        <v>344</v>
      </c>
      <c r="F182" s="14"/>
      <c r="G182" s="14" t="str">
        <f>IFERROR(INDEX(#REF!,MATCH($D182,#REF!,0)),"Pièce")</f>
        <v>Pièce</v>
      </c>
      <c r="H182" s="14">
        <f>IFERROR(INDEX(#REF!,MATCH(bdd!D182,#REF!,0)),0)</f>
        <v>0</v>
      </c>
      <c r="I182" s="14">
        <f>IFERROR(INDEX(#REF!,MATCH(bdd!D182,#REF!,0)),0)</f>
        <v>0</v>
      </c>
      <c r="J182" s="14">
        <f>IFERROR(K182/INDEX(#REF!,MATCH(bdd!D182,#REF!,0)),0)</f>
        <v>0</v>
      </c>
      <c r="K182" s="14" t="e">
        <f>IF(E182="",0,INDEX(#REF!,MATCH(bdd!E182,#REF!,0))+IF(F182="",0,INDEX(#REF!,MATCH(bdd!F182,#REF!,0))))</f>
        <v>#REF!</v>
      </c>
      <c r="L182" s="14">
        <f>IFERROR(INDEX(#REF!,MATCH(bdd!D182,#REF!,0)),0)</f>
        <v>0</v>
      </c>
      <c r="M182" s="14">
        <f t="shared" si="15"/>
        <v>0</v>
      </c>
      <c r="N182" s="14">
        <f>IFERROR(INDEX(#REF!,MATCH(bdd!$D182,#REF!,0)),0)</f>
        <v>0</v>
      </c>
      <c r="O182" s="14">
        <f>IFERROR(INDEX(#REF!,MATCH(bdd!$D182,#REF!,0)),0)</f>
        <v>0</v>
      </c>
      <c r="P182" s="14">
        <f>IFERROR(INDEX(#REF!,MATCH(bdd!$D182,#REF!,0)),0)</f>
        <v>0</v>
      </c>
      <c r="Q182" s="32">
        <f t="shared" si="17"/>
        <v>0</v>
      </c>
      <c r="R182" s="29">
        <f t="shared" si="16"/>
        <v>0</v>
      </c>
      <c r="S182" s="14">
        <f t="shared" si="14"/>
        <v>1</v>
      </c>
    </row>
    <row r="183" spans="1:19" ht="15.75" x14ac:dyDescent="0.25">
      <c r="A183" s="7"/>
      <c r="B183" s="13">
        <v>300632001</v>
      </c>
      <c r="C183" s="21" t="s">
        <v>437</v>
      </c>
      <c r="D183" s="13" t="s">
        <v>83</v>
      </c>
      <c r="E183" s="15" t="s">
        <v>345</v>
      </c>
      <c r="F183" s="14"/>
      <c r="G183" s="14" t="str">
        <f>IFERROR(INDEX(#REF!,MATCH($D183,#REF!,0)),"Pièce")</f>
        <v>Pièce</v>
      </c>
      <c r="H183" s="14">
        <f>IFERROR(INDEX(#REF!,MATCH(bdd!D183,#REF!,0)),0)</f>
        <v>0</v>
      </c>
      <c r="I183" s="14">
        <f>IFERROR(INDEX(#REF!,MATCH(bdd!D183,#REF!,0)),0)</f>
        <v>0</v>
      </c>
      <c r="J183" s="14">
        <f>IFERROR(K183/INDEX(#REF!,MATCH(bdd!D183,#REF!,0)),0)</f>
        <v>0</v>
      </c>
      <c r="K183" s="14" t="e">
        <f>IF(E183="",0,INDEX(#REF!,MATCH(bdd!E183,#REF!,0))+IF(F183="",0,INDEX(#REF!,MATCH(bdd!F183,#REF!,0))))</f>
        <v>#REF!</v>
      </c>
      <c r="L183" s="14">
        <f>IFERROR(INDEX(#REF!,MATCH(bdd!D183,#REF!,0)),0)</f>
        <v>0</v>
      </c>
      <c r="M183" s="14">
        <f t="shared" si="15"/>
        <v>0</v>
      </c>
      <c r="N183" s="14">
        <f>IFERROR(INDEX(#REF!,MATCH(bdd!$D183,#REF!,0)),0)</f>
        <v>0</v>
      </c>
      <c r="O183" s="14">
        <f>IFERROR(INDEX(#REF!,MATCH(bdd!$D183,#REF!,0)),0)</f>
        <v>0</v>
      </c>
      <c r="P183" s="14">
        <f>IFERROR(INDEX(#REF!,MATCH(bdd!$D183,#REF!,0)),0)</f>
        <v>0</v>
      </c>
      <c r="Q183" s="32">
        <f t="shared" si="17"/>
        <v>0</v>
      </c>
      <c r="R183" s="29">
        <f t="shared" si="16"/>
        <v>0</v>
      </c>
      <c r="S183" s="14">
        <f t="shared" si="14"/>
        <v>1</v>
      </c>
    </row>
    <row r="184" spans="1:19" ht="15.75" x14ac:dyDescent="0.25">
      <c r="A184" s="7"/>
      <c r="B184" s="13">
        <v>300389001</v>
      </c>
      <c r="C184" s="21">
        <v>1</v>
      </c>
      <c r="D184" s="13" t="s">
        <v>84</v>
      </c>
      <c r="E184" s="13"/>
      <c r="F184" s="14"/>
      <c r="G184" s="14" t="str">
        <f>IFERROR(INDEX(#REF!,MATCH($D184,#REF!,0)),"Pièce")</f>
        <v>Pièce</v>
      </c>
      <c r="H184" s="14">
        <f>IFERROR(INDEX(#REF!,MATCH(bdd!D184,#REF!,0)),0)</f>
        <v>0</v>
      </c>
      <c r="I184" s="14">
        <f>IFERROR(INDEX(#REF!,MATCH(bdd!D184,#REF!,0)),0)</f>
        <v>0</v>
      </c>
      <c r="J184" s="14">
        <f>IFERROR(K184/INDEX(#REF!,MATCH(bdd!D184,#REF!,0)),0)</f>
        <v>0</v>
      </c>
      <c r="K184" s="14">
        <f>IF(E184="",0,INDEX(#REF!,MATCH(bdd!E184,#REF!,0))+IF(F184="",0,INDEX(#REF!,MATCH(bdd!F184,#REF!,0))))</f>
        <v>0</v>
      </c>
      <c r="L184" s="14">
        <f>IFERROR(INDEX(#REF!,MATCH(bdd!D184,#REF!,0)),0)</f>
        <v>0</v>
      </c>
      <c r="M184" s="14">
        <f t="shared" si="15"/>
        <v>0</v>
      </c>
      <c r="N184" s="14">
        <f>IFERROR(INDEX(#REF!,MATCH(bdd!$D184,#REF!,0)),0)</f>
        <v>0</v>
      </c>
      <c r="O184" s="14">
        <f>IFERROR(INDEX(#REF!,MATCH(bdd!$D184,#REF!,0)),0)</f>
        <v>0</v>
      </c>
      <c r="P184" s="14">
        <f>IFERROR(INDEX(#REF!,MATCH(bdd!$D184,#REF!,0)),0)</f>
        <v>0</v>
      </c>
      <c r="Q184" s="32">
        <f t="shared" si="17"/>
        <v>0</v>
      </c>
      <c r="R184" s="29">
        <f t="shared" si="16"/>
        <v>0</v>
      </c>
      <c r="S184" s="14">
        <f t="shared" si="14"/>
        <v>1</v>
      </c>
    </row>
    <row r="185" spans="1:19" ht="15.75" x14ac:dyDescent="0.25">
      <c r="A185" s="7"/>
      <c r="B185" s="13">
        <v>300390001</v>
      </c>
      <c r="C185" s="21">
        <v>1</v>
      </c>
      <c r="D185" s="13" t="s">
        <v>85</v>
      </c>
      <c r="E185" s="13"/>
      <c r="F185" s="14"/>
      <c r="G185" s="14" t="str">
        <f>IFERROR(INDEX(#REF!,MATCH($D185,#REF!,0)),"Pièce")</f>
        <v>Pièce</v>
      </c>
      <c r="H185" s="14">
        <f>IFERROR(INDEX(#REF!,MATCH(bdd!D185,#REF!,0)),0)</f>
        <v>0</v>
      </c>
      <c r="I185" s="14">
        <f>IFERROR(INDEX(#REF!,MATCH(bdd!D185,#REF!,0)),0)</f>
        <v>0</v>
      </c>
      <c r="J185" s="14">
        <f>IFERROR(K185/INDEX(#REF!,MATCH(bdd!D185,#REF!,0)),0)</f>
        <v>0</v>
      </c>
      <c r="K185" s="14">
        <f>IF(E185="",0,INDEX(#REF!,MATCH(bdd!E185,#REF!,0))+IF(F185="",0,INDEX(#REF!,MATCH(bdd!F185,#REF!,0))))</f>
        <v>0</v>
      </c>
      <c r="L185" s="14">
        <f>IFERROR(INDEX(#REF!,MATCH(bdd!D185,#REF!,0)),0)</f>
        <v>0</v>
      </c>
      <c r="M185" s="14">
        <f t="shared" si="15"/>
        <v>0</v>
      </c>
      <c r="N185" s="14">
        <f>IFERROR(INDEX(#REF!,MATCH(bdd!$D185,#REF!,0)),0)</f>
        <v>0</v>
      </c>
      <c r="O185" s="14">
        <f>IFERROR(INDEX(#REF!,MATCH(bdd!$D185,#REF!,0)),0)</f>
        <v>0</v>
      </c>
      <c r="P185" s="14">
        <f>IFERROR(INDEX(#REF!,MATCH(bdd!$D185,#REF!,0)),0)</f>
        <v>0</v>
      </c>
      <c r="Q185" s="32">
        <f t="shared" si="17"/>
        <v>0</v>
      </c>
      <c r="R185" s="29">
        <f t="shared" si="16"/>
        <v>0</v>
      </c>
      <c r="S185" s="14">
        <f t="shared" si="14"/>
        <v>1</v>
      </c>
    </row>
    <row r="186" spans="1:19" ht="15.75" x14ac:dyDescent="0.25">
      <c r="A186" s="7"/>
      <c r="B186" s="13">
        <v>300391001</v>
      </c>
      <c r="C186" s="21">
        <v>1</v>
      </c>
      <c r="D186" s="13" t="s">
        <v>86</v>
      </c>
      <c r="E186" s="15" t="s">
        <v>355</v>
      </c>
      <c r="F186" s="14"/>
      <c r="G186" s="14" t="str">
        <f>IFERROR(INDEX(#REF!,MATCH($D186,#REF!,0)),"Pièce")</f>
        <v>Pièce</v>
      </c>
      <c r="H186" s="14">
        <f>IFERROR(INDEX(#REF!,MATCH(bdd!D186,#REF!,0)),0)</f>
        <v>0</v>
      </c>
      <c r="I186" s="14">
        <f>IFERROR(INDEX(#REF!,MATCH(bdd!D186,#REF!,0)),0)</f>
        <v>0</v>
      </c>
      <c r="J186" s="14">
        <f>IFERROR(K186/INDEX(#REF!,MATCH(bdd!D186,#REF!,0)),0)</f>
        <v>0</v>
      </c>
      <c r="K186" s="14" t="e">
        <f>IF(E186="",0,INDEX(#REF!,MATCH(bdd!E186,#REF!,0))+IF(F186="",0,INDEX(#REF!,MATCH(bdd!F186,#REF!,0))))</f>
        <v>#REF!</v>
      </c>
      <c r="L186" s="14">
        <f>IFERROR(INDEX(#REF!,MATCH(bdd!D186,#REF!,0)),0)</f>
        <v>0</v>
      </c>
      <c r="M186" s="14">
        <f t="shared" si="15"/>
        <v>0</v>
      </c>
      <c r="N186" s="14">
        <f>IFERROR(INDEX(#REF!,MATCH(bdd!$D186,#REF!,0)),0)</f>
        <v>0</v>
      </c>
      <c r="O186" s="14">
        <f>IFERROR(INDEX(#REF!,MATCH(bdd!$D186,#REF!,0)),0)</f>
        <v>0</v>
      </c>
      <c r="P186" s="14">
        <f>IFERROR(INDEX(#REF!,MATCH(bdd!$D186,#REF!,0)),0)</f>
        <v>0</v>
      </c>
      <c r="Q186" s="32">
        <f t="shared" si="17"/>
        <v>0</v>
      </c>
      <c r="R186" s="29">
        <f t="shared" si="16"/>
        <v>0</v>
      </c>
      <c r="S186" s="14">
        <f t="shared" si="14"/>
        <v>1</v>
      </c>
    </row>
    <row r="187" spans="1:19" ht="15.75" x14ac:dyDescent="0.25">
      <c r="A187" s="7"/>
      <c r="B187" s="13">
        <v>307938001</v>
      </c>
      <c r="C187" s="21">
        <v>1</v>
      </c>
      <c r="D187" s="13" t="s">
        <v>87</v>
      </c>
      <c r="E187" s="13"/>
      <c r="F187" s="14"/>
      <c r="G187" s="14" t="str">
        <f>IFERROR(INDEX(#REF!,MATCH($D187,#REF!,0)),"Pièce")</f>
        <v>Pièce</v>
      </c>
      <c r="H187" s="14">
        <f>IFERROR(INDEX(#REF!,MATCH(bdd!D187,#REF!,0)),0)</f>
        <v>0</v>
      </c>
      <c r="I187" s="14">
        <f>IFERROR(INDEX(#REF!,MATCH(bdd!D187,#REF!,0)),0)</f>
        <v>0</v>
      </c>
      <c r="J187" s="14">
        <f>IFERROR(K187/INDEX(#REF!,MATCH(bdd!D187,#REF!,0)),0)</f>
        <v>0</v>
      </c>
      <c r="K187" s="14">
        <f>IF(E187="",0,INDEX(#REF!,MATCH(bdd!E187,#REF!,0))+IF(F187="",0,INDEX(#REF!,MATCH(bdd!F187,#REF!,0))))</f>
        <v>0</v>
      </c>
      <c r="L187" s="14">
        <f>IFERROR(INDEX(#REF!,MATCH(bdd!D187,#REF!,0)),0)</f>
        <v>0</v>
      </c>
      <c r="M187" s="14">
        <f t="shared" si="15"/>
        <v>0</v>
      </c>
      <c r="N187" s="14">
        <f>IFERROR(INDEX(#REF!,MATCH(bdd!$D187,#REF!,0)),0)</f>
        <v>0</v>
      </c>
      <c r="O187" s="14">
        <f>IFERROR(INDEX(#REF!,MATCH(bdd!$D187,#REF!,0)),0)</f>
        <v>0</v>
      </c>
      <c r="P187" s="14">
        <f>IFERROR(INDEX(#REF!,MATCH(bdd!$D187,#REF!,0)),0)</f>
        <v>0</v>
      </c>
      <c r="Q187" s="32">
        <f t="shared" si="17"/>
        <v>0</v>
      </c>
      <c r="R187" s="29">
        <f t="shared" si="16"/>
        <v>0</v>
      </c>
      <c r="S187" s="14">
        <f t="shared" si="14"/>
        <v>1</v>
      </c>
    </row>
    <row r="188" spans="1:19" ht="15.75" x14ac:dyDescent="0.25">
      <c r="A188" s="7"/>
      <c r="B188" s="13">
        <v>307542001</v>
      </c>
      <c r="C188" s="21">
        <v>1</v>
      </c>
      <c r="D188" s="13" t="s">
        <v>249</v>
      </c>
      <c r="E188" s="13"/>
      <c r="F188" s="14"/>
      <c r="G188" s="14" t="str">
        <f>IFERROR(INDEX(#REF!,MATCH($D188,#REF!,0)),"Pièce")</f>
        <v>Pièce</v>
      </c>
      <c r="H188" s="14">
        <f>IFERROR(INDEX(#REF!,MATCH(bdd!D188,#REF!,0)),0)</f>
        <v>0</v>
      </c>
      <c r="I188" s="14">
        <f>IFERROR(INDEX(#REF!,MATCH(bdd!D188,#REF!,0)),0)</f>
        <v>0</v>
      </c>
      <c r="J188" s="14">
        <f>IFERROR(K188/INDEX(#REF!,MATCH(bdd!D188,#REF!,0)),0)</f>
        <v>0</v>
      </c>
      <c r="K188" s="14">
        <f>IF(E188="",0,INDEX(#REF!,MATCH(bdd!E188,#REF!,0))+IF(F188="",0,INDEX(#REF!,MATCH(bdd!F188,#REF!,0))))</f>
        <v>0</v>
      </c>
      <c r="L188" s="14">
        <f>IFERROR(INDEX(#REF!,MATCH(bdd!D188,#REF!,0)),0)</f>
        <v>0</v>
      </c>
      <c r="M188" s="14">
        <f t="shared" si="15"/>
        <v>0</v>
      </c>
      <c r="N188" s="14">
        <f>IFERROR(INDEX(#REF!,MATCH(bdd!$D188,#REF!,0)),0)</f>
        <v>0</v>
      </c>
      <c r="O188" s="14">
        <f>IFERROR(INDEX(#REF!,MATCH(bdd!$D188,#REF!,0)),0)</f>
        <v>0</v>
      </c>
      <c r="P188" s="14">
        <f>IFERROR(INDEX(#REF!,MATCH(bdd!$D188,#REF!,0)),0)</f>
        <v>0</v>
      </c>
      <c r="Q188" s="32">
        <f t="shared" si="17"/>
        <v>0</v>
      </c>
      <c r="R188" s="29">
        <f t="shared" si="16"/>
        <v>0</v>
      </c>
      <c r="S188" s="14">
        <f t="shared" si="14"/>
        <v>1</v>
      </c>
    </row>
    <row r="189" spans="1:19" ht="15.75" x14ac:dyDescent="0.25">
      <c r="A189" s="7"/>
      <c r="B189" s="13">
        <v>300403001</v>
      </c>
      <c r="C189" s="21">
        <v>1</v>
      </c>
      <c r="D189" s="13" t="s">
        <v>88</v>
      </c>
      <c r="E189" s="13"/>
      <c r="F189" s="14"/>
      <c r="G189" s="14" t="str">
        <f>IFERROR(INDEX(#REF!,MATCH($D189,#REF!,0)),"Pièce")</f>
        <v>Pièce</v>
      </c>
      <c r="H189" s="14">
        <f>IFERROR(INDEX(#REF!,MATCH(bdd!D189,#REF!,0)),0)</f>
        <v>0</v>
      </c>
      <c r="I189" s="14">
        <f>IFERROR(INDEX(#REF!,MATCH(bdd!D189,#REF!,0)),0)</f>
        <v>0</v>
      </c>
      <c r="J189" s="14">
        <f>IFERROR(K189/INDEX(#REF!,MATCH(bdd!D189,#REF!,0)),0)</f>
        <v>0</v>
      </c>
      <c r="K189" s="14">
        <f>IF(E189="",0,INDEX(#REF!,MATCH(bdd!E189,#REF!,0))+IF(F189="",0,INDEX(#REF!,MATCH(bdd!F189,#REF!,0))))</f>
        <v>0</v>
      </c>
      <c r="L189" s="14">
        <f>IFERROR(INDEX(#REF!,MATCH(bdd!D189,#REF!,0)),0)</f>
        <v>0</v>
      </c>
      <c r="M189" s="14">
        <f t="shared" si="15"/>
        <v>0</v>
      </c>
      <c r="N189" s="14">
        <f>IFERROR(INDEX(#REF!,MATCH(bdd!$D189,#REF!,0)),0)</f>
        <v>0</v>
      </c>
      <c r="O189" s="14">
        <f>IFERROR(INDEX(#REF!,MATCH(bdd!$D189,#REF!,0)),0)</f>
        <v>0</v>
      </c>
      <c r="P189" s="14">
        <f>IFERROR(INDEX(#REF!,MATCH(bdd!$D189,#REF!,0)),0)</f>
        <v>0</v>
      </c>
      <c r="Q189" s="32">
        <f t="shared" si="17"/>
        <v>0</v>
      </c>
      <c r="R189" s="29">
        <f t="shared" si="16"/>
        <v>0</v>
      </c>
      <c r="S189" s="14">
        <f t="shared" si="14"/>
        <v>1</v>
      </c>
    </row>
    <row r="190" spans="1:19" ht="15.75" x14ac:dyDescent="0.25">
      <c r="A190" s="7"/>
      <c r="B190" s="13">
        <v>300405001</v>
      </c>
      <c r="C190" s="21">
        <v>1</v>
      </c>
      <c r="D190" s="13" t="s">
        <v>250</v>
      </c>
      <c r="E190" s="13"/>
      <c r="F190" s="14"/>
      <c r="G190" s="14" t="str">
        <f>IFERROR(INDEX(#REF!,MATCH($D190,#REF!,0)),"Pièce")</f>
        <v>Pièce</v>
      </c>
      <c r="H190" s="14">
        <f>IFERROR(INDEX(#REF!,MATCH(bdd!D190,#REF!,0)),0)</f>
        <v>0</v>
      </c>
      <c r="I190" s="14">
        <f>IFERROR(INDEX(#REF!,MATCH(bdd!D190,#REF!,0)),0)</f>
        <v>0</v>
      </c>
      <c r="J190" s="14">
        <f>IFERROR(K190/INDEX(#REF!,MATCH(bdd!D190,#REF!,0)),0)</f>
        <v>0</v>
      </c>
      <c r="K190" s="14">
        <f>IF(E190="",0,INDEX(#REF!,MATCH(bdd!E190,#REF!,0))+IF(F190="",0,INDEX(#REF!,MATCH(bdd!F190,#REF!,0))))</f>
        <v>0</v>
      </c>
      <c r="L190" s="14">
        <f>IFERROR(INDEX(#REF!,MATCH(bdd!D190,#REF!,0)),0)</f>
        <v>0</v>
      </c>
      <c r="M190" s="14">
        <f t="shared" si="15"/>
        <v>0</v>
      </c>
      <c r="N190" s="14">
        <f>IFERROR(INDEX(#REF!,MATCH(bdd!$D190,#REF!,0)),0)</f>
        <v>0</v>
      </c>
      <c r="O190" s="14">
        <f>IFERROR(INDEX(#REF!,MATCH(bdd!$D190,#REF!,0)),0)</f>
        <v>0</v>
      </c>
      <c r="P190" s="14">
        <f>IFERROR(INDEX(#REF!,MATCH(bdd!$D190,#REF!,0)),0)</f>
        <v>0</v>
      </c>
      <c r="Q190" s="32">
        <f t="shared" si="17"/>
        <v>0</v>
      </c>
      <c r="R190" s="29">
        <f t="shared" si="16"/>
        <v>0</v>
      </c>
      <c r="S190" s="14">
        <f t="shared" si="14"/>
        <v>1</v>
      </c>
    </row>
    <row r="191" spans="1:19" ht="15.75" x14ac:dyDescent="0.25">
      <c r="A191" s="7"/>
      <c r="B191" s="13">
        <v>304145001</v>
      </c>
      <c r="C191" s="21">
        <v>1</v>
      </c>
      <c r="D191" s="13" t="s">
        <v>251</v>
      </c>
      <c r="E191" s="15" t="s">
        <v>361</v>
      </c>
      <c r="F191" s="14"/>
      <c r="G191" s="14" t="str">
        <f>IFERROR(INDEX(#REF!,MATCH($D191,#REF!,0)),"Pièce")</f>
        <v>Pièce</v>
      </c>
      <c r="H191" s="14">
        <f>IFERROR(INDEX(#REF!,MATCH(bdd!D191,#REF!,0)),0)</f>
        <v>0</v>
      </c>
      <c r="I191" s="14">
        <f>IFERROR(INDEX(#REF!,MATCH(bdd!D191,#REF!,0)),0)</f>
        <v>0</v>
      </c>
      <c r="J191" s="14">
        <f>IFERROR(K191/INDEX(#REF!,MATCH(bdd!D191,#REF!,0)),0)</f>
        <v>0</v>
      </c>
      <c r="K191" s="14" t="e">
        <f>IF(E191="",0,INDEX(#REF!,MATCH(bdd!E191,#REF!,0))+IF(F191="",0,INDEX(#REF!,MATCH(bdd!F191,#REF!,0))))</f>
        <v>#REF!</v>
      </c>
      <c r="L191" s="14">
        <f>IFERROR(INDEX(#REF!,MATCH(bdd!D191,#REF!,0)),0)</f>
        <v>0</v>
      </c>
      <c r="M191" s="14">
        <f t="shared" si="15"/>
        <v>0</v>
      </c>
      <c r="N191" s="14">
        <f>IFERROR(INDEX(#REF!,MATCH(bdd!$D191,#REF!,0)),0)</f>
        <v>0</v>
      </c>
      <c r="O191" s="14">
        <f>IFERROR(INDEX(#REF!,MATCH(bdd!$D191,#REF!,0)),0)</f>
        <v>0</v>
      </c>
      <c r="P191" s="14">
        <f>IFERROR(INDEX(#REF!,MATCH(bdd!$D191,#REF!,0)),0)</f>
        <v>0</v>
      </c>
      <c r="Q191" s="32">
        <f t="shared" si="17"/>
        <v>0</v>
      </c>
      <c r="R191" s="29">
        <f t="shared" si="16"/>
        <v>0</v>
      </c>
      <c r="S191" s="14">
        <f t="shared" si="14"/>
        <v>1</v>
      </c>
    </row>
    <row r="192" spans="1:19" ht="15.75" x14ac:dyDescent="0.25">
      <c r="A192" s="7"/>
      <c r="B192" s="13">
        <v>305165001</v>
      </c>
      <c r="C192" s="21">
        <v>1</v>
      </c>
      <c r="D192" s="13" t="s">
        <v>89</v>
      </c>
      <c r="E192" s="13"/>
      <c r="F192" s="14"/>
      <c r="G192" s="14" t="str">
        <f>IFERROR(INDEX(#REF!,MATCH($D192,#REF!,0)),"Pièce")</f>
        <v>Pièce</v>
      </c>
      <c r="H192" s="14">
        <f>IFERROR(INDEX(#REF!,MATCH(bdd!D192,#REF!,0)),0)</f>
        <v>0</v>
      </c>
      <c r="I192" s="14">
        <f>IFERROR(INDEX(#REF!,MATCH(bdd!D192,#REF!,0)),0)</f>
        <v>0</v>
      </c>
      <c r="J192" s="14">
        <f>IFERROR(K192/INDEX(#REF!,MATCH(bdd!D192,#REF!,0)),0)</f>
        <v>0</v>
      </c>
      <c r="K192" s="14">
        <f>IF(E192="",0,INDEX(#REF!,MATCH(bdd!E192,#REF!,0))+IF(F192="",0,INDEX(#REF!,MATCH(bdd!F192,#REF!,0))))</f>
        <v>0</v>
      </c>
      <c r="L192" s="14">
        <f>IFERROR(INDEX(#REF!,MATCH(bdd!D192,#REF!,0)),0)</f>
        <v>0</v>
      </c>
      <c r="M192" s="14">
        <f t="shared" si="15"/>
        <v>0</v>
      </c>
      <c r="N192" s="14">
        <f>IFERROR(INDEX(#REF!,MATCH(bdd!$D192,#REF!,0)),0)</f>
        <v>0</v>
      </c>
      <c r="O192" s="14">
        <f>IFERROR(INDEX(#REF!,MATCH(bdd!$D192,#REF!,0)),0)</f>
        <v>0</v>
      </c>
      <c r="P192" s="14">
        <f>IFERROR(INDEX(#REF!,MATCH(bdd!$D192,#REF!,0)),0)</f>
        <v>0</v>
      </c>
      <c r="Q192" s="32">
        <f t="shared" si="17"/>
        <v>0</v>
      </c>
      <c r="R192" s="29">
        <f t="shared" si="16"/>
        <v>0</v>
      </c>
      <c r="S192" s="14">
        <f t="shared" si="14"/>
        <v>1</v>
      </c>
    </row>
    <row r="193" spans="1:19" ht="15.75" x14ac:dyDescent="0.25">
      <c r="A193" s="7"/>
      <c r="B193" s="13">
        <v>300827001</v>
      </c>
      <c r="C193" s="21">
        <v>1</v>
      </c>
      <c r="D193" s="13" t="s">
        <v>130</v>
      </c>
      <c r="E193" s="13"/>
      <c r="F193" s="14"/>
      <c r="G193" s="14" t="str">
        <f>IFERROR(INDEX(#REF!,MATCH($D193,#REF!,0)),"Pièce")</f>
        <v>Pièce</v>
      </c>
      <c r="H193" s="14">
        <f>IFERROR(INDEX(#REF!,MATCH(bdd!D193,#REF!,0)),0)</f>
        <v>0</v>
      </c>
      <c r="I193" s="14">
        <f>IFERROR(INDEX(#REF!,MATCH(bdd!D193,#REF!,0)),0)</f>
        <v>0</v>
      </c>
      <c r="J193" s="14">
        <f>IFERROR(K193/INDEX(#REF!,MATCH(bdd!D193,#REF!,0)),0)</f>
        <v>0</v>
      </c>
      <c r="K193" s="14">
        <f>IF(E193="",0,INDEX(#REF!,MATCH(bdd!E193,#REF!,0))+IF(F193="",0,INDEX(#REF!,MATCH(bdd!F193,#REF!,0))))</f>
        <v>0</v>
      </c>
      <c r="L193" s="14">
        <f>IFERROR(INDEX(#REF!,MATCH(bdd!D193,#REF!,0)),0)</f>
        <v>0</v>
      </c>
      <c r="M193" s="14">
        <f t="shared" si="15"/>
        <v>0</v>
      </c>
      <c r="N193" s="14">
        <f>IFERROR(INDEX(#REF!,MATCH(bdd!$D193,#REF!,0)),0)</f>
        <v>0</v>
      </c>
      <c r="O193" s="14">
        <f>IFERROR(INDEX(#REF!,MATCH(bdd!$D193,#REF!,0)),0)</f>
        <v>0</v>
      </c>
      <c r="P193" s="14">
        <f>IFERROR(INDEX(#REF!,MATCH(bdd!$D193,#REF!,0)),0)</f>
        <v>0</v>
      </c>
      <c r="Q193" s="32">
        <f t="shared" si="17"/>
        <v>0</v>
      </c>
      <c r="R193" s="29">
        <f t="shared" si="16"/>
        <v>0</v>
      </c>
      <c r="S193" s="14">
        <f t="shared" si="14"/>
        <v>1</v>
      </c>
    </row>
    <row r="194" spans="1:19" ht="15.75" x14ac:dyDescent="0.25">
      <c r="A194" s="7"/>
      <c r="B194" s="13">
        <v>300410001</v>
      </c>
      <c r="C194" s="21">
        <v>1</v>
      </c>
      <c r="D194" s="13" t="s">
        <v>252</v>
      </c>
      <c r="E194" s="15" t="s">
        <v>390</v>
      </c>
      <c r="F194" s="15"/>
      <c r="G194" s="14" t="str">
        <f>IFERROR(INDEX(#REF!,MATCH($D194,#REF!,0)),"Pièce")</f>
        <v>Pièce</v>
      </c>
      <c r="H194" s="14">
        <f>IFERROR(INDEX(#REF!,MATCH(bdd!D194,#REF!,0)),0)</f>
        <v>0</v>
      </c>
      <c r="I194" s="14">
        <f>IFERROR(INDEX(#REF!,MATCH(bdd!D194,#REF!,0)),0)</f>
        <v>0</v>
      </c>
      <c r="J194" s="14">
        <f>IFERROR(K194/INDEX(#REF!,MATCH(bdd!D194,#REF!,0)),0)</f>
        <v>0</v>
      </c>
      <c r="K194" s="14" t="e">
        <f>IF(E194="",0,INDEX(#REF!,MATCH(bdd!E194,#REF!,0))+IF(F194="",0,INDEX(#REF!,MATCH(bdd!F194,#REF!,0))))</f>
        <v>#REF!</v>
      </c>
      <c r="L194" s="14">
        <f>IFERROR(INDEX(#REF!,MATCH(bdd!D194,#REF!,0)),0)</f>
        <v>0</v>
      </c>
      <c r="M194" s="14">
        <f t="shared" si="15"/>
        <v>0</v>
      </c>
      <c r="N194" s="14">
        <f>IFERROR(INDEX(#REF!,MATCH(bdd!$D194,#REF!,0)),0)</f>
        <v>0</v>
      </c>
      <c r="O194" s="14">
        <f>IFERROR(INDEX(#REF!,MATCH(bdd!$D194,#REF!,0)),0)</f>
        <v>0</v>
      </c>
      <c r="P194" s="14">
        <f>IFERROR(INDEX(#REF!,MATCH(bdd!$D194,#REF!,0)),0)</f>
        <v>0</v>
      </c>
      <c r="Q194" s="32">
        <f t="shared" si="17"/>
        <v>0</v>
      </c>
      <c r="R194" s="29">
        <f t="shared" si="16"/>
        <v>0</v>
      </c>
      <c r="S194" s="14">
        <f t="shared" si="14"/>
        <v>1</v>
      </c>
    </row>
    <row r="195" spans="1:19" ht="15.75" x14ac:dyDescent="0.25">
      <c r="A195" s="7"/>
      <c r="B195" s="13">
        <v>305507001</v>
      </c>
      <c r="C195" s="21" t="s">
        <v>437</v>
      </c>
      <c r="D195" s="13" t="s">
        <v>253</v>
      </c>
      <c r="E195" s="13"/>
      <c r="F195" s="14"/>
      <c r="G195" s="14" t="str">
        <f>IFERROR(INDEX(#REF!,MATCH($D195,#REF!,0)),"Pièce")</f>
        <v>Pièce</v>
      </c>
      <c r="H195" s="14">
        <f>IFERROR(INDEX(#REF!,MATCH(bdd!D195,#REF!,0)),0)</f>
        <v>0</v>
      </c>
      <c r="I195" s="14">
        <f>IFERROR(INDEX(#REF!,MATCH(bdd!D195,#REF!,0)),0)</f>
        <v>0</v>
      </c>
      <c r="J195" s="14">
        <f>IFERROR(K195/INDEX(#REF!,MATCH(bdd!D195,#REF!,0)),0)</f>
        <v>0</v>
      </c>
      <c r="K195" s="14">
        <f>IF(E195="",0,INDEX(#REF!,MATCH(bdd!E195,#REF!,0))+IF(F195="",0,INDEX(#REF!,MATCH(bdd!F195,#REF!,0))))</f>
        <v>0</v>
      </c>
      <c r="L195" s="14">
        <f>IFERROR(INDEX(#REF!,MATCH(bdd!D195,#REF!,0)),0)</f>
        <v>0</v>
      </c>
      <c r="M195" s="14">
        <f t="shared" si="15"/>
        <v>0</v>
      </c>
      <c r="N195" s="14">
        <f>IFERROR(INDEX(#REF!,MATCH(bdd!$D195,#REF!,0)),0)</f>
        <v>0</v>
      </c>
      <c r="O195" s="14">
        <f>IFERROR(INDEX(#REF!,MATCH(bdd!$D195,#REF!,0)),0)</f>
        <v>0</v>
      </c>
      <c r="P195" s="14">
        <f>IFERROR(INDEX(#REF!,MATCH(bdd!$D195,#REF!,0)),0)</f>
        <v>0</v>
      </c>
      <c r="Q195" s="32">
        <f t="shared" si="17"/>
        <v>0</v>
      </c>
      <c r="R195" s="29">
        <f t="shared" si="16"/>
        <v>0</v>
      </c>
      <c r="S195" s="14">
        <f t="shared" si="14"/>
        <v>1</v>
      </c>
    </row>
    <row r="196" spans="1:19" ht="15.75" x14ac:dyDescent="0.25">
      <c r="A196" s="7"/>
      <c r="B196" s="13">
        <v>305508001</v>
      </c>
      <c r="C196" s="21" t="s">
        <v>437</v>
      </c>
      <c r="D196" s="13" t="s">
        <v>254</v>
      </c>
      <c r="E196" s="13"/>
      <c r="F196" s="14"/>
      <c r="G196" s="14" t="str">
        <f>IFERROR(INDEX(#REF!,MATCH($D196,#REF!,0)),"Pièce")</f>
        <v>Pièce</v>
      </c>
      <c r="H196" s="14">
        <f>IFERROR(INDEX(#REF!,MATCH(bdd!D196,#REF!,0)),0)</f>
        <v>0</v>
      </c>
      <c r="I196" s="14">
        <f>IFERROR(INDEX(#REF!,MATCH(bdd!D196,#REF!,0)),0)</f>
        <v>0</v>
      </c>
      <c r="J196" s="14">
        <f>IFERROR(K196/INDEX(#REF!,MATCH(bdd!D196,#REF!,0)),0)</f>
        <v>0</v>
      </c>
      <c r="K196" s="14">
        <f>IF(E196="",0,INDEX(#REF!,MATCH(bdd!E196,#REF!,0))+IF(F196="",0,INDEX(#REF!,MATCH(bdd!F196,#REF!,0))))</f>
        <v>0</v>
      </c>
      <c r="L196" s="14">
        <f>IFERROR(INDEX(#REF!,MATCH(bdd!D196,#REF!,0)),0)</f>
        <v>0</v>
      </c>
      <c r="M196" s="14">
        <f t="shared" ref="M196:M238" si="18">L196*O196</f>
        <v>0</v>
      </c>
      <c r="N196" s="14">
        <f>IFERROR(INDEX(#REF!,MATCH(bdd!$D196,#REF!,0)),0)</f>
        <v>0</v>
      </c>
      <c r="O196" s="14">
        <f>IFERROR(INDEX(#REF!,MATCH(bdd!$D196,#REF!,0)),0)</f>
        <v>0</v>
      </c>
      <c r="P196" s="14">
        <f>IFERROR(INDEX(#REF!,MATCH(bdd!$D196,#REF!,0)),0)</f>
        <v>0</v>
      </c>
      <c r="Q196" s="32">
        <f t="shared" ref="Q196:Q238" si="19">(H196+J196-N196)-L196</f>
        <v>0</v>
      </c>
      <c r="R196" s="29">
        <f t="shared" ref="R196:R238" si="20">IFERROR(Q196*O196,0)</f>
        <v>0</v>
      </c>
      <c r="S196" s="14">
        <f t="shared" ref="S196:S259" si="21">RANK(R196,$R$4:$R$909,0)</f>
        <v>1</v>
      </c>
    </row>
    <row r="197" spans="1:19" ht="15.75" x14ac:dyDescent="0.25">
      <c r="A197" s="7"/>
      <c r="B197" s="13">
        <v>305506001</v>
      </c>
      <c r="C197" s="21" t="s">
        <v>437</v>
      </c>
      <c r="D197" s="13" t="s">
        <v>255</v>
      </c>
      <c r="E197" s="13"/>
      <c r="F197" s="14"/>
      <c r="G197" s="14" t="str">
        <f>IFERROR(INDEX(#REF!,MATCH($D197,#REF!,0)),"Pièce")</f>
        <v>Pièce</v>
      </c>
      <c r="H197" s="14">
        <f>IFERROR(INDEX(#REF!,MATCH(bdd!D197,#REF!,0)),0)</f>
        <v>0</v>
      </c>
      <c r="I197" s="14">
        <f>IFERROR(INDEX(#REF!,MATCH(bdd!D197,#REF!,0)),0)</f>
        <v>0</v>
      </c>
      <c r="J197" s="14">
        <f>IFERROR(K197/INDEX(#REF!,MATCH(bdd!D197,#REF!,0)),0)</f>
        <v>0</v>
      </c>
      <c r="K197" s="14">
        <f>IF(E197="",0,INDEX(#REF!,MATCH(bdd!E197,#REF!,0))+IF(F197="",0,INDEX(#REF!,MATCH(bdd!F197,#REF!,0))))</f>
        <v>0</v>
      </c>
      <c r="L197" s="14">
        <f>IFERROR(INDEX(#REF!,MATCH(bdd!D197,#REF!,0)),0)</f>
        <v>0</v>
      </c>
      <c r="M197" s="14">
        <f t="shared" si="18"/>
        <v>0</v>
      </c>
      <c r="N197" s="14">
        <f>IFERROR(INDEX(#REF!,MATCH(bdd!$D197,#REF!,0)),0)</f>
        <v>0</v>
      </c>
      <c r="O197" s="14">
        <f>IFERROR(INDEX(#REF!,MATCH(bdd!$D197,#REF!,0)),0)</f>
        <v>0</v>
      </c>
      <c r="P197" s="14">
        <f>IFERROR(INDEX(#REF!,MATCH(bdd!$D197,#REF!,0)),0)</f>
        <v>0</v>
      </c>
      <c r="Q197" s="32">
        <f t="shared" si="19"/>
        <v>0</v>
      </c>
      <c r="R197" s="29">
        <f t="shared" si="20"/>
        <v>0</v>
      </c>
      <c r="S197" s="14">
        <f t="shared" si="21"/>
        <v>1</v>
      </c>
    </row>
    <row r="198" spans="1:19" ht="15.75" x14ac:dyDescent="0.25">
      <c r="A198" s="7"/>
      <c r="B198" s="13">
        <v>300594001</v>
      </c>
      <c r="C198" s="21">
        <v>1</v>
      </c>
      <c r="D198" s="13" t="s">
        <v>131</v>
      </c>
      <c r="E198" s="13"/>
      <c r="F198" s="14"/>
      <c r="G198" s="14" t="str">
        <f>IFERROR(INDEX(#REF!,MATCH($D198,#REF!,0)),"Pièce")</f>
        <v>Pièce</v>
      </c>
      <c r="H198" s="14">
        <f>IFERROR(INDEX(#REF!,MATCH(bdd!D198,#REF!,0)),0)</f>
        <v>0</v>
      </c>
      <c r="I198" s="14">
        <f>IFERROR(INDEX(#REF!,MATCH(bdd!D198,#REF!,0)),0)</f>
        <v>0</v>
      </c>
      <c r="J198" s="14">
        <f>IFERROR(K198/INDEX(#REF!,MATCH(bdd!D198,#REF!,0)),0)</f>
        <v>0</v>
      </c>
      <c r="K198" s="14">
        <f>IF(E198="",0,INDEX(#REF!,MATCH(bdd!E198,#REF!,0))+IF(F198="",0,INDEX(#REF!,MATCH(bdd!F198,#REF!,0))))</f>
        <v>0</v>
      </c>
      <c r="L198" s="14">
        <f>IFERROR(INDEX(#REF!,MATCH(bdd!D198,#REF!,0)),0)</f>
        <v>0</v>
      </c>
      <c r="M198" s="14">
        <f t="shared" si="18"/>
        <v>0</v>
      </c>
      <c r="N198" s="14">
        <f>IFERROR(INDEX(#REF!,MATCH(bdd!$D198,#REF!,0)),0)</f>
        <v>0</v>
      </c>
      <c r="O198" s="14">
        <f>IFERROR(INDEX(#REF!,MATCH(bdd!$D198,#REF!,0)),0)</f>
        <v>0</v>
      </c>
      <c r="P198" s="14">
        <f>IFERROR(INDEX(#REF!,MATCH(bdd!$D198,#REF!,0)),0)</f>
        <v>0</v>
      </c>
      <c r="Q198" s="32">
        <f t="shared" si="19"/>
        <v>0</v>
      </c>
      <c r="R198" s="29">
        <f t="shared" si="20"/>
        <v>0</v>
      </c>
      <c r="S198" s="14">
        <f t="shared" si="21"/>
        <v>1</v>
      </c>
    </row>
    <row r="199" spans="1:19" ht="15.75" x14ac:dyDescent="0.25">
      <c r="A199" s="7"/>
      <c r="B199" s="13">
        <v>306238001</v>
      </c>
      <c r="C199" s="21" t="s">
        <v>437</v>
      </c>
      <c r="D199" s="13" t="s">
        <v>256</v>
      </c>
      <c r="E199" s="13"/>
      <c r="F199" s="14"/>
      <c r="G199" s="14" t="str">
        <f>IFERROR(INDEX(#REF!,MATCH($D199,#REF!,0)),"Pièce")</f>
        <v>Pièce</v>
      </c>
      <c r="H199" s="14">
        <f>IFERROR(INDEX(#REF!,MATCH(bdd!D199,#REF!,0)),0)</f>
        <v>0</v>
      </c>
      <c r="I199" s="14">
        <f>IFERROR(INDEX(#REF!,MATCH(bdd!D199,#REF!,0)),0)</f>
        <v>0</v>
      </c>
      <c r="J199" s="14">
        <f>IFERROR(K199/INDEX(#REF!,MATCH(bdd!D199,#REF!,0)),0)</f>
        <v>0</v>
      </c>
      <c r="K199" s="14">
        <f>IF(E199="",0,INDEX(#REF!,MATCH(bdd!E199,#REF!,0))+IF(F199="",0,INDEX(#REF!,MATCH(bdd!F199,#REF!,0))))</f>
        <v>0</v>
      </c>
      <c r="L199" s="14">
        <f>IFERROR(INDEX(#REF!,MATCH(bdd!D199,#REF!,0)),0)</f>
        <v>0</v>
      </c>
      <c r="M199" s="14">
        <f t="shared" si="18"/>
        <v>0</v>
      </c>
      <c r="N199" s="14">
        <f>IFERROR(INDEX(#REF!,MATCH(bdd!$D199,#REF!,0)),0)</f>
        <v>0</v>
      </c>
      <c r="O199" s="14">
        <f>IFERROR(INDEX(#REF!,MATCH(bdd!$D199,#REF!,0)),0)</f>
        <v>0</v>
      </c>
      <c r="P199" s="14">
        <f>IFERROR(INDEX(#REF!,MATCH(bdd!$D199,#REF!,0)),0)</f>
        <v>0</v>
      </c>
      <c r="Q199" s="32">
        <f t="shared" si="19"/>
        <v>0</v>
      </c>
      <c r="R199" s="29">
        <f t="shared" si="20"/>
        <v>0</v>
      </c>
      <c r="S199" s="14">
        <f t="shared" si="21"/>
        <v>1</v>
      </c>
    </row>
    <row r="200" spans="1:19" ht="15.75" x14ac:dyDescent="0.25">
      <c r="A200" s="7"/>
      <c r="B200" s="13">
        <v>306977001</v>
      </c>
      <c r="C200" s="21">
        <v>1</v>
      </c>
      <c r="D200" s="13" t="s">
        <v>257</v>
      </c>
      <c r="E200" s="13"/>
      <c r="F200" s="14"/>
      <c r="G200" s="14" t="str">
        <f>IFERROR(INDEX(#REF!,MATCH($D200,#REF!,0)),"Pièce")</f>
        <v>Pièce</v>
      </c>
      <c r="H200" s="14">
        <f>IFERROR(INDEX(#REF!,MATCH(bdd!D200,#REF!,0)),0)</f>
        <v>0</v>
      </c>
      <c r="I200" s="14">
        <f>IFERROR(INDEX(#REF!,MATCH(bdd!D200,#REF!,0)),0)</f>
        <v>0</v>
      </c>
      <c r="J200" s="14">
        <f>IFERROR(K200/INDEX(#REF!,MATCH(bdd!D200,#REF!,0)),0)</f>
        <v>0</v>
      </c>
      <c r="K200" s="14">
        <f>IF(E200="",0,INDEX(#REF!,MATCH(bdd!E200,#REF!,0))+IF(F200="",0,INDEX(#REF!,MATCH(bdd!F200,#REF!,0))))</f>
        <v>0</v>
      </c>
      <c r="L200" s="14">
        <f>IFERROR(INDEX(#REF!,MATCH(bdd!D200,#REF!,0)),0)</f>
        <v>0</v>
      </c>
      <c r="M200" s="14">
        <f t="shared" si="18"/>
        <v>0</v>
      </c>
      <c r="N200" s="14">
        <f>IFERROR(INDEX(#REF!,MATCH(bdd!$D200,#REF!,0)),0)</f>
        <v>0</v>
      </c>
      <c r="O200" s="14">
        <f>IFERROR(INDEX(#REF!,MATCH(bdd!$D200,#REF!,0)),0)</f>
        <v>0</v>
      </c>
      <c r="P200" s="14">
        <f>IFERROR(INDEX(#REF!,MATCH(bdd!$D200,#REF!,0)),0)</f>
        <v>0</v>
      </c>
      <c r="Q200" s="32">
        <f t="shared" si="19"/>
        <v>0</v>
      </c>
      <c r="R200" s="29">
        <f t="shared" si="20"/>
        <v>0</v>
      </c>
      <c r="S200" s="14">
        <f t="shared" si="21"/>
        <v>1</v>
      </c>
    </row>
    <row r="201" spans="1:19" ht="15.75" x14ac:dyDescent="0.25">
      <c r="A201" s="7"/>
      <c r="B201" s="13">
        <v>300565001</v>
      </c>
      <c r="C201" s="21">
        <v>1</v>
      </c>
      <c r="D201" s="13" t="s">
        <v>132</v>
      </c>
      <c r="E201" s="15" t="s">
        <v>518</v>
      </c>
      <c r="F201" s="14"/>
      <c r="G201" s="14" t="str">
        <f>IFERROR(INDEX(#REF!,MATCH($D201,#REF!,0)),"Pièce")</f>
        <v>Pièce</v>
      </c>
      <c r="H201" s="14">
        <f>IFERROR(INDEX(#REF!,MATCH(bdd!D201,#REF!,0)),0)</f>
        <v>0</v>
      </c>
      <c r="I201" s="14">
        <f>IFERROR(INDEX(#REF!,MATCH(bdd!D201,#REF!,0)),0)</f>
        <v>0</v>
      </c>
      <c r="J201" s="14">
        <f>IFERROR(K201/INDEX(#REF!,MATCH(bdd!D201,#REF!,0)),0)</f>
        <v>0</v>
      </c>
      <c r="K201" s="14" t="e">
        <f>IF(E201="",0,INDEX(#REF!,MATCH(bdd!E201,#REF!,0))+IF(F201="",0,INDEX(#REF!,MATCH(bdd!F201,#REF!,0))))</f>
        <v>#REF!</v>
      </c>
      <c r="L201" s="14">
        <f>IFERROR(INDEX(#REF!,MATCH(bdd!D201,#REF!,0)),0)</f>
        <v>0</v>
      </c>
      <c r="M201" s="14">
        <f t="shared" si="18"/>
        <v>0</v>
      </c>
      <c r="N201" s="14">
        <f>IFERROR(INDEX(#REF!,MATCH(bdd!$D201,#REF!,0)),0)</f>
        <v>0</v>
      </c>
      <c r="O201" s="14">
        <f>IFERROR(INDEX(#REF!,MATCH(bdd!$D201,#REF!,0)),0)</f>
        <v>0</v>
      </c>
      <c r="P201" s="14">
        <f>IFERROR(INDEX(#REF!,MATCH(bdd!$D201,#REF!,0)),0)</f>
        <v>0</v>
      </c>
      <c r="Q201" s="32">
        <f t="shared" si="19"/>
        <v>0</v>
      </c>
      <c r="R201" s="29">
        <f t="shared" si="20"/>
        <v>0</v>
      </c>
      <c r="S201" s="14">
        <f t="shared" si="21"/>
        <v>1</v>
      </c>
    </row>
    <row r="202" spans="1:19" ht="15.75" x14ac:dyDescent="0.25">
      <c r="A202" s="7"/>
      <c r="B202" s="13">
        <v>300438001</v>
      </c>
      <c r="C202" s="21">
        <v>1</v>
      </c>
      <c r="D202" s="13" t="s">
        <v>133</v>
      </c>
      <c r="E202" s="15" t="s">
        <v>395</v>
      </c>
      <c r="F202" s="14"/>
      <c r="G202" s="14" t="str">
        <f>IFERROR(INDEX(#REF!,MATCH($D202,#REF!,0)),"Pièce")</f>
        <v>Pièce</v>
      </c>
      <c r="H202" s="14">
        <f>IFERROR(INDEX(#REF!,MATCH(bdd!D202,#REF!,0)),0)</f>
        <v>0</v>
      </c>
      <c r="I202" s="14">
        <f>IFERROR(INDEX(#REF!,MATCH(bdd!D202,#REF!,0)),0)</f>
        <v>0</v>
      </c>
      <c r="J202" s="14">
        <f>IFERROR(K202/INDEX(#REF!,MATCH(bdd!D202,#REF!,0)),0)</f>
        <v>0</v>
      </c>
      <c r="K202" s="14" t="e">
        <f>IF(E202="",0,INDEX(#REF!,MATCH(bdd!E202,#REF!,0))+IF(F202="",0,INDEX(#REF!,MATCH(bdd!F202,#REF!,0))))</f>
        <v>#REF!</v>
      </c>
      <c r="L202" s="14">
        <f>IFERROR(INDEX(#REF!,MATCH(bdd!D202,#REF!,0)),0)</f>
        <v>0</v>
      </c>
      <c r="M202" s="14">
        <f t="shared" si="18"/>
        <v>0</v>
      </c>
      <c r="N202" s="14">
        <f>IFERROR(INDEX(#REF!,MATCH(bdd!$D202,#REF!,0)),0)</f>
        <v>0</v>
      </c>
      <c r="O202" s="14">
        <f>IFERROR(INDEX(#REF!,MATCH(bdd!$D202,#REF!,0)),0)</f>
        <v>0</v>
      </c>
      <c r="P202" s="14">
        <f>IFERROR(INDEX(#REF!,MATCH(bdd!$D202,#REF!,0)),0)</f>
        <v>0</v>
      </c>
      <c r="Q202" s="32">
        <f t="shared" si="19"/>
        <v>0</v>
      </c>
      <c r="R202" s="29">
        <f t="shared" si="20"/>
        <v>0</v>
      </c>
      <c r="S202" s="14">
        <f t="shared" si="21"/>
        <v>1</v>
      </c>
    </row>
    <row r="203" spans="1:19" ht="15.75" x14ac:dyDescent="0.25">
      <c r="A203" s="7"/>
      <c r="B203" s="13">
        <v>300567001</v>
      </c>
      <c r="C203" s="21">
        <v>1</v>
      </c>
      <c r="D203" s="13" t="s">
        <v>134</v>
      </c>
      <c r="E203" s="15" t="s">
        <v>364</v>
      </c>
      <c r="F203" s="14"/>
      <c r="G203" s="14" t="str">
        <f>IFERROR(INDEX(#REF!,MATCH($D203,#REF!,0)),"Pièce")</f>
        <v>Pièce</v>
      </c>
      <c r="H203" s="14">
        <f>IFERROR(INDEX(#REF!,MATCH(bdd!D203,#REF!,0)),0)</f>
        <v>0</v>
      </c>
      <c r="I203" s="14">
        <f>IFERROR(INDEX(#REF!,MATCH(bdd!D203,#REF!,0)),0)</f>
        <v>0</v>
      </c>
      <c r="J203" s="14">
        <f>IFERROR(K203/INDEX(#REF!,MATCH(bdd!D203,#REF!,0)),0)</f>
        <v>0</v>
      </c>
      <c r="K203" s="14" t="e">
        <f>IF(E203="",0,INDEX(#REF!,MATCH(bdd!E203,#REF!,0))+IF(F203="",0,INDEX(#REF!,MATCH(bdd!F203,#REF!,0))))</f>
        <v>#REF!</v>
      </c>
      <c r="L203" s="14">
        <f>IFERROR(INDEX(#REF!,MATCH(bdd!D203,#REF!,0)),0)</f>
        <v>0</v>
      </c>
      <c r="M203" s="14">
        <f t="shared" si="18"/>
        <v>0</v>
      </c>
      <c r="N203" s="14">
        <f>IFERROR(INDEX(#REF!,MATCH(bdd!$D203,#REF!,0)),0)</f>
        <v>0</v>
      </c>
      <c r="O203" s="14">
        <f>IFERROR(INDEX(#REF!,MATCH(bdd!$D203,#REF!,0)),0)</f>
        <v>0</v>
      </c>
      <c r="P203" s="14">
        <f>IFERROR(INDEX(#REF!,MATCH(bdd!$D203,#REF!,0)),0)</f>
        <v>0</v>
      </c>
      <c r="Q203" s="32">
        <f t="shared" si="19"/>
        <v>0</v>
      </c>
      <c r="R203" s="29">
        <f t="shared" si="20"/>
        <v>0</v>
      </c>
      <c r="S203" s="14">
        <f t="shared" si="21"/>
        <v>1</v>
      </c>
    </row>
    <row r="204" spans="1:19" ht="31.5" x14ac:dyDescent="0.25">
      <c r="A204" s="7"/>
      <c r="B204" s="13">
        <v>307812001</v>
      </c>
      <c r="C204" s="21">
        <v>1</v>
      </c>
      <c r="D204" s="13" t="s">
        <v>135</v>
      </c>
      <c r="E204" s="14"/>
      <c r="F204" s="14"/>
      <c r="G204" s="14" t="str">
        <f>IFERROR(INDEX(#REF!,MATCH($D204,#REF!,0)),"Pièce")</f>
        <v>Pièce</v>
      </c>
      <c r="H204" s="14">
        <f>IFERROR(INDEX(#REF!,MATCH(bdd!D204,#REF!,0)),0)</f>
        <v>0</v>
      </c>
      <c r="I204" s="14">
        <f>IFERROR(INDEX(#REF!,MATCH(bdd!D204,#REF!,0)),0)</f>
        <v>0</v>
      </c>
      <c r="J204" s="14">
        <f>IFERROR(K204/INDEX(#REF!,MATCH(bdd!D204,#REF!,0)),0)</f>
        <v>0</v>
      </c>
      <c r="K204" s="14">
        <f>IF(E204="",0,INDEX(#REF!,MATCH(bdd!E204,#REF!,0))+IF(F204="",0,INDEX(#REF!,MATCH(bdd!F204,#REF!,0))))</f>
        <v>0</v>
      </c>
      <c r="L204" s="14">
        <f>IFERROR(INDEX(#REF!,MATCH(bdd!D204,#REF!,0)),0)</f>
        <v>0</v>
      </c>
      <c r="M204" s="14">
        <f t="shared" si="18"/>
        <v>0</v>
      </c>
      <c r="N204" s="14">
        <f>IFERROR(INDEX(#REF!,MATCH(bdd!$D204,#REF!,0)),0)</f>
        <v>0</v>
      </c>
      <c r="O204" s="14">
        <f>IFERROR(INDEX(#REF!,MATCH(bdd!$D204,#REF!,0)),0)</f>
        <v>0</v>
      </c>
      <c r="P204" s="14">
        <f>IFERROR(INDEX(#REF!,MATCH(bdd!$D204,#REF!,0)),0)</f>
        <v>0</v>
      </c>
      <c r="Q204" s="32">
        <f t="shared" si="19"/>
        <v>0</v>
      </c>
      <c r="R204" s="29">
        <f t="shared" si="20"/>
        <v>0</v>
      </c>
      <c r="S204" s="14">
        <f t="shared" si="21"/>
        <v>1</v>
      </c>
    </row>
    <row r="205" spans="1:19" ht="15.75" x14ac:dyDescent="0.25">
      <c r="A205" s="7"/>
      <c r="B205" s="13">
        <v>302458001</v>
      </c>
      <c r="C205" s="16">
        <v>1</v>
      </c>
      <c r="D205" s="13" t="s">
        <v>136</v>
      </c>
      <c r="E205" s="15" t="s">
        <v>519</v>
      </c>
      <c r="F205" s="14"/>
      <c r="G205" s="14" t="str">
        <f>IFERROR(INDEX(#REF!,MATCH($D205,#REF!,0)),"Pièce")</f>
        <v>Pièce</v>
      </c>
      <c r="H205" s="14">
        <f>IFERROR(INDEX(#REF!,MATCH(bdd!D205,#REF!,0)),0)</f>
        <v>0</v>
      </c>
      <c r="I205" s="14">
        <f>IFERROR(INDEX(#REF!,MATCH(bdd!D205,#REF!,0)),0)</f>
        <v>0</v>
      </c>
      <c r="J205" s="14">
        <f>IFERROR(K205/INDEX(#REF!,MATCH(bdd!D205,#REF!,0)),0)</f>
        <v>0</v>
      </c>
      <c r="K205" s="14" t="e">
        <f>IF(E205="",0,INDEX(#REF!,MATCH(bdd!E205,#REF!,0))+IF(F205="",0,INDEX(#REF!,MATCH(bdd!F205,#REF!,0))))</f>
        <v>#REF!</v>
      </c>
      <c r="L205" s="14">
        <f>IFERROR(INDEX(#REF!,MATCH(bdd!D205,#REF!,0)),0)</f>
        <v>0</v>
      </c>
      <c r="M205" s="14">
        <f t="shared" si="18"/>
        <v>0</v>
      </c>
      <c r="N205" s="14">
        <f>IFERROR(INDEX(#REF!,MATCH(bdd!$D205,#REF!,0)),0)</f>
        <v>0</v>
      </c>
      <c r="O205" s="14">
        <f>IFERROR(INDEX(#REF!,MATCH(bdd!$D205,#REF!,0)),0)</f>
        <v>0</v>
      </c>
      <c r="P205" s="14">
        <f>IFERROR(INDEX(#REF!,MATCH(bdd!$D205,#REF!,0)),0)</f>
        <v>0</v>
      </c>
      <c r="Q205" s="32">
        <f t="shared" si="19"/>
        <v>0</v>
      </c>
      <c r="R205" s="29">
        <f t="shared" si="20"/>
        <v>0</v>
      </c>
      <c r="S205" s="14">
        <f t="shared" si="21"/>
        <v>1</v>
      </c>
    </row>
    <row r="206" spans="1:19" ht="15.75" x14ac:dyDescent="0.25">
      <c r="A206" s="7"/>
      <c r="B206" s="13">
        <v>300568001</v>
      </c>
      <c r="C206" s="21">
        <v>1</v>
      </c>
      <c r="D206" s="13" t="s">
        <v>137</v>
      </c>
      <c r="E206" s="15" t="s">
        <v>365</v>
      </c>
      <c r="F206" s="14"/>
      <c r="G206" s="14" t="str">
        <f>IFERROR(INDEX(#REF!,MATCH($D206,#REF!,0)),"Pièce")</f>
        <v>Pièce</v>
      </c>
      <c r="H206" s="14">
        <f>IFERROR(INDEX(#REF!,MATCH(bdd!D206,#REF!,0)),0)</f>
        <v>0</v>
      </c>
      <c r="I206" s="14">
        <f>IFERROR(INDEX(#REF!,MATCH(bdd!D206,#REF!,0)),0)</f>
        <v>0</v>
      </c>
      <c r="J206" s="14">
        <f>IFERROR(K206/INDEX(#REF!,MATCH(bdd!D206,#REF!,0)),0)</f>
        <v>0</v>
      </c>
      <c r="K206" s="14" t="e">
        <f>IF(E206="",0,INDEX(#REF!,MATCH(bdd!E206,#REF!,0))+IF(F206="",0,INDEX(#REF!,MATCH(bdd!F206,#REF!,0))))</f>
        <v>#REF!</v>
      </c>
      <c r="L206" s="14">
        <f>IFERROR(INDEX(#REF!,MATCH(bdd!D206,#REF!,0)),0)</f>
        <v>0</v>
      </c>
      <c r="M206" s="14">
        <f t="shared" si="18"/>
        <v>0</v>
      </c>
      <c r="N206" s="14">
        <f>IFERROR(INDEX(#REF!,MATCH(bdd!$D206,#REF!,0)),0)</f>
        <v>0</v>
      </c>
      <c r="O206" s="14">
        <f>IFERROR(INDEX(#REF!,MATCH(bdd!$D206,#REF!,0)),0)</f>
        <v>0</v>
      </c>
      <c r="P206" s="14">
        <f>IFERROR(INDEX(#REF!,MATCH(bdd!$D206,#REF!,0)),0)</f>
        <v>0</v>
      </c>
      <c r="Q206" s="32">
        <f t="shared" si="19"/>
        <v>0</v>
      </c>
      <c r="R206" s="29">
        <f t="shared" si="20"/>
        <v>0</v>
      </c>
      <c r="S206" s="14">
        <f t="shared" si="21"/>
        <v>1</v>
      </c>
    </row>
    <row r="207" spans="1:19" ht="15.75" x14ac:dyDescent="0.25">
      <c r="A207" s="7"/>
      <c r="B207" s="13">
        <v>307297001</v>
      </c>
      <c r="C207" s="21">
        <v>1</v>
      </c>
      <c r="D207" s="15" t="s">
        <v>319</v>
      </c>
      <c r="E207" s="15" t="s">
        <v>399</v>
      </c>
      <c r="F207" s="14"/>
      <c r="G207" s="14" t="str">
        <f>IFERROR(INDEX(#REF!,MATCH($D207,#REF!,0)),"Pièce")</f>
        <v>Pièce</v>
      </c>
      <c r="H207" s="14">
        <f>IFERROR(INDEX(#REF!,MATCH(bdd!D207,#REF!,0)),0)</f>
        <v>0</v>
      </c>
      <c r="I207" s="14">
        <f>IFERROR(INDEX(#REF!,MATCH(bdd!D207,#REF!,0)),0)</f>
        <v>0</v>
      </c>
      <c r="J207" s="14">
        <f>IFERROR(K207/INDEX(#REF!,MATCH(bdd!D207,#REF!,0)),0)</f>
        <v>0</v>
      </c>
      <c r="K207" s="14" t="e">
        <f>IF(E207="",0,INDEX(#REF!,MATCH(bdd!E207,#REF!,0))+IF(F207="",0,INDEX(#REF!,MATCH(bdd!F207,#REF!,0))))</f>
        <v>#REF!</v>
      </c>
      <c r="L207" s="14">
        <f>IFERROR(INDEX(#REF!,MATCH(bdd!D207,#REF!,0)),0)</f>
        <v>0</v>
      </c>
      <c r="M207" s="14">
        <f t="shared" si="18"/>
        <v>0</v>
      </c>
      <c r="N207" s="14">
        <f>IFERROR(INDEX(#REF!,MATCH(bdd!$D207,#REF!,0)),0)</f>
        <v>0</v>
      </c>
      <c r="O207" s="14">
        <f>IFERROR(INDEX(#REF!,MATCH(bdd!$D207,#REF!,0)),0)</f>
        <v>0</v>
      </c>
      <c r="P207" s="14">
        <f>IFERROR(INDEX(#REF!,MATCH(bdd!$D207,#REF!,0)),0)</f>
        <v>0</v>
      </c>
      <c r="Q207" s="32">
        <f t="shared" si="19"/>
        <v>0</v>
      </c>
      <c r="R207" s="29">
        <f t="shared" si="20"/>
        <v>0</v>
      </c>
      <c r="S207" s="14">
        <f t="shared" si="21"/>
        <v>1</v>
      </c>
    </row>
    <row r="208" spans="1:19" ht="15.75" x14ac:dyDescent="0.25">
      <c r="A208" s="7"/>
      <c r="B208" s="13">
        <v>307277001</v>
      </c>
      <c r="C208" s="21">
        <v>1</v>
      </c>
      <c r="D208" s="13" t="s">
        <v>258</v>
      </c>
      <c r="E208" s="14"/>
      <c r="F208" s="14"/>
      <c r="G208" s="14" t="str">
        <f>IFERROR(INDEX(#REF!,MATCH($D208,#REF!,0)),"Pièce")</f>
        <v>Pièce</v>
      </c>
      <c r="H208" s="14">
        <f>IFERROR(INDEX(#REF!,MATCH(bdd!D208,#REF!,0)),0)</f>
        <v>0</v>
      </c>
      <c r="I208" s="14">
        <f>IFERROR(INDEX(#REF!,MATCH(bdd!D208,#REF!,0)),0)</f>
        <v>0</v>
      </c>
      <c r="J208" s="14">
        <f>IFERROR(K208/INDEX(#REF!,MATCH(bdd!D208,#REF!,0)),0)</f>
        <v>0</v>
      </c>
      <c r="K208" s="14">
        <f>IF(E208="",0,INDEX(#REF!,MATCH(bdd!E208,#REF!,0))+IF(F208="",0,INDEX(#REF!,MATCH(bdd!F208,#REF!,0))))</f>
        <v>0</v>
      </c>
      <c r="L208" s="14">
        <f>IFERROR(INDEX(#REF!,MATCH(bdd!D208,#REF!,0)),0)</f>
        <v>0</v>
      </c>
      <c r="M208" s="14">
        <f t="shared" si="18"/>
        <v>0</v>
      </c>
      <c r="N208" s="14">
        <f>IFERROR(INDEX(#REF!,MATCH(bdd!$D208,#REF!,0)),0)</f>
        <v>0</v>
      </c>
      <c r="O208" s="14">
        <f>IFERROR(INDEX(#REF!,MATCH(bdd!$D208,#REF!,0)),0)</f>
        <v>0</v>
      </c>
      <c r="P208" s="14">
        <f>IFERROR(INDEX(#REF!,MATCH(bdd!$D208,#REF!,0)),0)</f>
        <v>0</v>
      </c>
      <c r="Q208" s="32">
        <f t="shared" si="19"/>
        <v>0</v>
      </c>
      <c r="R208" s="29">
        <f t="shared" si="20"/>
        <v>0</v>
      </c>
      <c r="S208" s="14">
        <f t="shared" si="21"/>
        <v>1</v>
      </c>
    </row>
    <row r="209" spans="1:19" ht="15.75" x14ac:dyDescent="0.25">
      <c r="A209" s="7"/>
      <c r="B209" s="13">
        <v>303196001</v>
      </c>
      <c r="C209" s="21">
        <v>1</v>
      </c>
      <c r="D209" s="13" t="s">
        <v>90</v>
      </c>
      <c r="E209" s="15" t="s">
        <v>396</v>
      </c>
      <c r="F209" s="14"/>
      <c r="G209" s="14" t="str">
        <f>IFERROR(INDEX(#REF!,MATCH($D209,#REF!,0)),"Pièce")</f>
        <v>Pièce</v>
      </c>
      <c r="H209" s="14">
        <f>IFERROR(INDEX(#REF!,MATCH(bdd!D209,#REF!,0)),0)</f>
        <v>0</v>
      </c>
      <c r="I209" s="14">
        <f>IFERROR(INDEX(#REF!,MATCH(bdd!D209,#REF!,0)),0)</f>
        <v>0</v>
      </c>
      <c r="J209" s="14">
        <f>IFERROR(K209/INDEX(#REF!,MATCH(bdd!D209,#REF!,0)),0)</f>
        <v>0</v>
      </c>
      <c r="K209" s="14" t="e">
        <f>IF(E209="",0,INDEX(#REF!,MATCH(bdd!E209,#REF!,0))+IF(F209="",0,INDEX(#REF!,MATCH(bdd!F209,#REF!,0))))</f>
        <v>#REF!</v>
      </c>
      <c r="L209" s="14">
        <f>IFERROR(INDEX(#REF!,MATCH(bdd!D209,#REF!,0)),0)</f>
        <v>0</v>
      </c>
      <c r="M209" s="14">
        <f t="shared" si="18"/>
        <v>0</v>
      </c>
      <c r="N209" s="14">
        <f>IFERROR(INDEX(#REF!,MATCH(bdd!$D209,#REF!,0)),0)</f>
        <v>0</v>
      </c>
      <c r="O209" s="14">
        <f>IFERROR(INDEX(#REF!,MATCH(bdd!$D209,#REF!,0)),0)</f>
        <v>0</v>
      </c>
      <c r="P209" s="14">
        <f>IFERROR(INDEX(#REF!,MATCH(bdd!$D209,#REF!,0)),0)</f>
        <v>0</v>
      </c>
      <c r="Q209" s="32">
        <f t="shared" si="19"/>
        <v>0</v>
      </c>
      <c r="R209" s="29">
        <f t="shared" si="20"/>
        <v>0</v>
      </c>
      <c r="S209" s="14">
        <f t="shared" si="21"/>
        <v>1</v>
      </c>
    </row>
    <row r="210" spans="1:19" ht="15.75" x14ac:dyDescent="0.25">
      <c r="A210" s="7"/>
      <c r="B210" s="13">
        <v>304139001</v>
      </c>
      <c r="C210" s="21">
        <v>1</v>
      </c>
      <c r="D210" s="13" t="s">
        <v>91</v>
      </c>
      <c r="E210" s="15" t="s">
        <v>400</v>
      </c>
      <c r="F210" s="14"/>
      <c r="G210" s="14" t="str">
        <f>IFERROR(INDEX(#REF!,MATCH($D210,#REF!,0)),"Pièce")</f>
        <v>Pièce</v>
      </c>
      <c r="H210" s="14">
        <f>IFERROR(INDEX(#REF!,MATCH(bdd!D210,#REF!,0)),0)</f>
        <v>0</v>
      </c>
      <c r="I210" s="14">
        <f>IFERROR(INDEX(#REF!,MATCH(bdd!D210,#REF!,0)),0)</f>
        <v>0</v>
      </c>
      <c r="J210" s="14">
        <f>IFERROR(K210/INDEX(#REF!,MATCH(bdd!D210,#REF!,0)),0)</f>
        <v>0</v>
      </c>
      <c r="K210" s="14" t="e">
        <f>IF(E210="",0,INDEX(#REF!,MATCH(bdd!E210,#REF!,0))+IF(F210="",0,INDEX(#REF!,MATCH(bdd!F210,#REF!,0))))</f>
        <v>#REF!</v>
      </c>
      <c r="L210" s="14">
        <f>IFERROR(INDEX(#REF!,MATCH(bdd!D210,#REF!,0)),0)</f>
        <v>0</v>
      </c>
      <c r="M210" s="14">
        <f t="shared" si="18"/>
        <v>0</v>
      </c>
      <c r="N210" s="14">
        <f>IFERROR(INDEX(#REF!,MATCH(bdd!$D210,#REF!,0)),0)</f>
        <v>0</v>
      </c>
      <c r="O210" s="14">
        <f>IFERROR(INDEX(#REF!,MATCH(bdd!$D210,#REF!,0)),0)</f>
        <v>0</v>
      </c>
      <c r="P210" s="14">
        <f>IFERROR(INDEX(#REF!,MATCH(bdd!$D210,#REF!,0)),0)</f>
        <v>0</v>
      </c>
      <c r="Q210" s="32">
        <f t="shared" si="19"/>
        <v>0</v>
      </c>
      <c r="R210" s="29">
        <f t="shared" si="20"/>
        <v>0</v>
      </c>
      <c r="S210" s="14">
        <f t="shared" si="21"/>
        <v>1</v>
      </c>
    </row>
    <row r="211" spans="1:19" ht="15.75" x14ac:dyDescent="0.25">
      <c r="A211" s="7"/>
      <c r="B211" s="13">
        <v>304905001</v>
      </c>
      <c r="C211" s="21">
        <v>1</v>
      </c>
      <c r="D211" s="13" t="s">
        <v>92</v>
      </c>
      <c r="E211" s="15" t="s">
        <v>397</v>
      </c>
      <c r="F211" s="14"/>
      <c r="G211" s="14" t="str">
        <f>IFERROR(INDEX(#REF!,MATCH($D211,#REF!,0)),"Pièce")</f>
        <v>Pièce</v>
      </c>
      <c r="H211" s="14">
        <f>IFERROR(INDEX(#REF!,MATCH(bdd!D211,#REF!,0)),0)</f>
        <v>0</v>
      </c>
      <c r="I211" s="14">
        <f>IFERROR(INDEX(#REF!,MATCH(bdd!D211,#REF!,0)),0)</f>
        <v>0</v>
      </c>
      <c r="J211" s="14">
        <f>IFERROR(K211/INDEX(#REF!,MATCH(bdd!D211,#REF!,0)),0)</f>
        <v>0</v>
      </c>
      <c r="K211" s="14" t="e">
        <f>IF(E211="",0,INDEX(#REF!,MATCH(bdd!E211,#REF!,0))+IF(F211="",0,INDEX(#REF!,MATCH(bdd!F211,#REF!,0))))</f>
        <v>#REF!</v>
      </c>
      <c r="L211" s="14">
        <f>IFERROR(INDEX(#REF!,MATCH(bdd!D211,#REF!,0)),0)</f>
        <v>0</v>
      </c>
      <c r="M211" s="14">
        <f t="shared" si="18"/>
        <v>0</v>
      </c>
      <c r="N211" s="14">
        <f>IFERROR(INDEX(#REF!,MATCH(bdd!$D211,#REF!,0)),0)</f>
        <v>0</v>
      </c>
      <c r="O211" s="14">
        <f>IFERROR(INDEX(#REF!,MATCH(bdd!$D211,#REF!,0)),0)</f>
        <v>0</v>
      </c>
      <c r="P211" s="14">
        <f>IFERROR(INDEX(#REF!,MATCH(bdd!$D211,#REF!,0)),0)</f>
        <v>0</v>
      </c>
      <c r="Q211" s="32">
        <f t="shared" si="19"/>
        <v>0</v>
      </c>
      <c r="R211" s="29">
        <f t="shared" si="20"/>
        <v>0</v>
      </c>
      <c r="S211" s="14">
        <f t="shared" si="21"/>
        <v>1</v>
      </c>
    </row>
    <row r="212" spans="1:19" ht="15.75" x14ac:dyDescent="0.25">
      <c r="A212" s="7"/>
      <c r="B212" s="13">
        <v>304577001</v>
      </c>
      <c r="C212" s="21">
        <v>1</v>
      </c>
      <c r="D212" s="13" t="s">
        <v>93</v>
      </c>
      <c r="E212" s="14"/>
      <c r="F212" s="14"/>
      <c r="G212" s="14" t="str">
        <f>IFERROR(INDEX(#REF!,MATCH($D212,#REF!,0)),"Pièce")</f>
        <v>Pièce</v>
      </c>
      <c r="H212" s="14">
        <f>IFERROR(INDEX(#REF!,MATCH(bdd!D212,#REF!,0)),0)</f>
        <v>0</v>
      </c>
      <c r="I212" s="14">
        <f>IFERROR(INDEX(#REF!,MATCH(bdd!D212,#REF!,0)),0)</f>
        <v>0</v>
      </c>
      <c r="J212" s="14">
        <f>IFERROR(K212/INDEX(#REF!,MATCH(bdd!D212,#REF!,0)),0)</f>
        <v>0</v>
      </c>
      <c r="K212" s="14">
        <f>IF(E212="",0,INDEX(#REF!,MATCH(bdd!E212,#REF!,0))+IF(F212="",0,INDEX(#REF!,MATCH(bdd!F212,#REF!,0))))</f>
        <v>0</v>
      </c>
      <c r="L212" s="14">
        <f>IFERROR(INDEX(#REF!,MATCH(bdd!D212,#REF!,0)),0)</f>
        <v>0</v>
      </c>
      <c r="M212" s="14">
        <f t="shared" si="18"/>
        <v>0</v>
      </c>
      <c r="N212" s="14">
        <f>IFERROR(INDEX(#REF!,MATCH(bdd!$D212,#REF!,0)),0)</f>
        <v>0</v>
      </c>
      <c r="O212" s="14">
        <f>IFERROR(INDEX(#REF!,MATCH(bdd!$D212,#REF!,0)),0)</f>
        <v>0</v>
      </c>
      <c r="P212" s="14">
        <f>IFERROR(INDEX(#REF!,MATCH(bdd!$D212,#REF!,0)),0)</f>
        <v>0</v>
      </c>
      <c r="Q212" s="32">
        <f t="shared" si="19"/>
        <v>0</v>
      </c>
      <c r="R212" s="29">
        <f t="shared" si="20"/>
        <v>0</v>
      </c>
      <c r="S212" s="14">
        <f t="shared" si="21"/>
        <v>1</v>
      </c>
    </row>
    <row r="213" spans="1:19" ht="15.75" x14ac:dyDescent="0.25">
      <c r="A213" s="7"/>
      <c r="B213" s="13">
        <v>304695001</v>
      </c>
      <c r="C213" s="21">
        <v>1</v>
      </c>
      <c r="D213" s="13" t="s">
        <v>94</v>
      </c>
      <c r="E213" s="14"/>
      <c r="F213" s="14"/>
      <c r="G213" s="14" t="str">
        <f>IFERROR(INDEX(#REF!,MATCH($D213,#REF!,0)),"Pièce")</f>
        <v>Pièce</v>
      </c>
      <c r="H213" s="14">
        <f>IFERROR(INDEX(#REF!,MATCH(bdd!D213,#REF!,0)),0)</f>
        <v>0</v>
      </c>
      <c r="I213" s="14">
        <f>IFERROR(INDEX(#REF!,MATCH(bdd!D213,#REF!,0)),0)</f>
        <v>0</v>
      </c>
      <c r="J213" s="14">
        <f>IFERROR(K213/INDEX(#REF!,MATCH(bdd!D213,#REF!,0)),0)</f>
        <v>0</v>
      </c>
      <c r="K213" s="14">
        <f>IF(E213="",0,INDEX(#REF!,MATCH(bdd!E213,#REF!,0))+IF(F213="",0,INDEX(#REF!,MATCH(bdd!F213,#REF!,0))))</f>
        <v>0</v>
      </c>
      <c r="L213" s="14">
        <f>IFERROR(INDEX(#REF!,MATCH(bdd!D213,#REF!,0)),0)</f>
        <v>0</v>
      </c>
      <c r="M213" s="14">
        <f t="shared" si="18"/>
        <v>0</v>
      </c>
      <c r="N213" s="14">
        <f>IFERROR(INDEX(#REF!,MATCH(bdd!$D213,#REF!,0)),0)</f>
        <v>0</v>
      </c>
      <c r="O213" s="14">
        <f>IFERROR(INDEX(#REF!,MATCH(bdd!$D213,#REF!,0)),0)</f>
        <v>0</v>
      </c>
      <c r="P213" s="14">
        <f>IFERROR(INDEX(#REF!,MATCH(bdd!$D213,#REF!,0)),0)</f>
        <v>0</v>
      </c>
      <c r="Q213" s="32">
        <f t="shared" si="19"/>
        <v>0</v>
      </c>
      <c r="R213" s="29">
        <f t="shared" si="20"/>
        <v>0</v>
      </c>
      <c r="S213" s="14">
        <f t="shared" si="21"/>
        <v>1</v>
      </c>
    </row>
    <row r="214" spans="1:19" ht="15.75" x14ac:dyDescent="0.25">
      <c r="A214" s="7"/>
      <c r="B214" s="13">
        <v>306845001</v>
      </c>
      <c r="C214" s="21">
        <v>1</v>
      </c>
      <c r="D214" s="13" t="s">
        <v>95</v>
      </c>
      <c r="E214" s="14"/>
      <c r="F214" s="14"/>
      <c r="G214" s="14" t="str">
        <f>IFERROR(INDEX(#REF!,MATCH($D214,#REF!,0)),"Pièce")</f>
        <v>Pièce</v>
      </c>
      <c r="H214" s="14">
        <f>IFERROR(INDEX(#REF!,MATCH(bdd!D214,#REF!,0)),0)</f>
        <v>0</v>
      </c>
      <c r="I214" s="14">
        <f>IFERROR(INDEX(#REF!,MATCH(bdd!D214,#REF!,0)),0)</f>
        <v>0</v>
      </c>
      <c r="J214" s="14">
        <f>IFERROR(K214/INDEX(#REF!,MATCH(bdd!D214,#REF!,0)),0)</f>
        <v>0</v>
      </c>
      <c r="K214" s="14">
        <f>IF(E214="",0,INDEX(#REF!,MATCH(bdd!E214,#REF!,0))+IF(F214="",0,INDEX(#REF!,MATCH(bdd!F214,#REF!,0))))</f>
        <v>0</v>
      </c>
      <c r="L214" s="14">
        <f>IFERROR(INDEX(#REF!,MATCH(bdd!D214,#REF!,0)),0)</f>
        <v>0</v>
      </c>
      <c r="M214" s="14">
        <f t="shared" si="18"/>
        <v>0</v>
      </c>
      <c r="N214" s="14">
        <f>IFERROR(INDEX(#REF!,MATCH(bdd!$D214,#REF!,0)),0)</f>
        <v>0</v>
      </c>
      <c r="O214" s="14">
        <f>IFERROR(INDEX(#REF!,MATCH(bdd!$D214,#REF!,0)),0)</f>
        <v>0</v>
      </c>
      <c r="P214" s="14">
        <f>IFERROR(INDEX(#REF!,MATCH(bdd!$D214,#REF!,0)),0)</f>
        <v>0</v>
      </c>
      <c r="Q214" s="32">
        <f t="shared" si="19"/>
        <v>0</v>
      </c>
      <c r="R214" s="29">
        <f t="shared" si="20"/>
        <v>0</v>
      </c>
      <c r="S214" s="14">
        <f t="shared" si="21"/>
        <v>1</v>
      </c>
    </row>
    <row r="215" spans="1:19" ht="15.75" x14ac:dyDescent="0.25">
      <c r="A215" s="7"/>
      <c r="B215" s="13">
        <v>300459001</v>
      </c>
      <c r="C215" s="21">
        <v>1</v>
      </c>
      <c r="D215" s="13" t="s">
        <v>96</v>
      </c>
      <c r="E215" s="15" t="s">
        <v>398</v>
      </c>
      <c r="F215" s="14"/>
      <c r="G215" s="14" t="str">
        <f>IFERROR(INDEX(#REF!,MATCH($D215,#REF!,0)),"Pièce")</f>
        <v>Pièce</v>
      </c>
      <c r="H215" s="14">
        <f>IFERROR(INDEX(#REF!,MATCH(bdd!D215,#REF!,0)),0)</f>
        <v>0</v>
      </c>
      <c r="I215" s="14">
        <f>IFERROR(INDEX(#REF!,MATCH(bdd!D215,#REF!,0)),0)</f>
        <v>0</v>
      </c>
      <c r="J215" s="14">
        <f>IFERROR(K215/INDEX(#REF!,MATCH(bdd!D215,#REF!,0)),0)</f>
        <v>0</v>
      </c>
      <c r="K215" s="14" t="e">
        <f>IF(E215="",0,INDEX(#REF!,MATCH(bdd!E215,#REF!,0))+IF(F215="",0,INDEX(#REF!,MATCH(bdd!F215,#REF!,0))))</f>
        <v>#REF!</v>
      </c>
      <c r="L215" s="14">
        <f>IFERROR(INDEX(#REF!,MATCH(bdd!D215,#REF!,0)),0)</f>
        <v>0</v>
      </c>
      <c r="M215" s="14">
        <f t="shared" si="18"/>
        <v>0</v>
      </c>
      <c r="N215" s="14">
        <f>IFERROR(INDEX(#REF!,MATCH(bdd!$D215,#REF!,0)),0)</f>
        <v>0</v>
      </c>
      <c r="O215" s="14">
        <f>IFERROR(INDEX(#REF!,MATCH(bdd!$D215,#REF!,0)),0)</f>
        <v>0</v>
      </c>
      <c r="P215" s="14">
        <f>IFERROR(INDEX(#REF!,MATCH(bdd!$D215,#REF!,0)),0)</f>
        <v>0</v>
      </c>
      <c r="Q215" s="32">
        <f t="shared" si="19"/>
        <v>0</v>
      </c>
      <c r="R215" s="29">
        <f t="shared" si="20"/>
        <v>0</v>
      </c>
      <c r="S215" s="14">
        <f t="shared" si="21"/>
        <v>1</v>
      </c>
    </row>
    <row r="216" spans="1:19" ht="15.75" x14ac:dyDescent="0.25">
      <c r="A216" s="7"/>
      <c r="B216" s="13">
        <v>307611001</v>
      </c>
      <c r="C216" s="21">
        <v>1</v>
      </c>
      <c r="D216" s="13" t="s">
        <v>138</v>
      </c>
      <c r="E216" s="14"/>
      <c r="F216" s="14"/>
      <c r="G216" s="14" t="str">
        <f>IFERROR(INDEX(#REF!,MATCH($D216,#REF!,0)),"Pièce")</f>
        <v>Pièce</v>
      </c>
      <c r="H216" s="14">
        <f>IFERROR(INDEX(#REF!,MATCH(bdd!D216,#REF!,0)),0)</f>
        <v>0</v>
      </c>
      <c r="I216" s="14">
        <f>IFERROR(INDEX(#REF!,MATCH(bdd!D216,#REF!,0)),0)</f>
        <v>0</v>
      </c>
      <c r="J216" s="14">
        <f>IFERROR(K216/INDEX(#REF!,MATCH(bdd!D216,#REF!,0)),0)</f>
        <v>0</v>
      </c>
      <c r="K216" s="14">
        <f>IF(E216="",0,INDEX(#REF!,MATCH(bdd!E216,#REF!,0))+IF(F216="",0,INDEX(#REF!,MATCH(bdd!F216,#REF!,0))))</f>
        <v>0</v>
      </c>
      <c r="L216" s="14">
        <f>IFERROR(INDEX(#REF!,MATCH(bdd!D216,#REF!,0)),0)</f>
        <v>0</v>
      </c>
      <c r="M216" s="14">
        <f t="shared" si="18"/>
        <v>0</v>
      </c>
      <c r="N216" s="14">
        <f>IFERROR(INDEX(#REF!,MATCH(bdd!$D216,#REF!,0)),0)</f>
        <v>0</v>
      </c>
      <c r="O216" s="14">
        <f>IFERROR(INDEX(#REF!,MATCH(bdd!$D216,#REF!,0)),0)</f>
        <v>0</v>
      </c>
      <c r="P216" s="14">
        <f>IFERROR(INDEX(#REF!,MATCH(bdd!$D216,#REF!,0)),0)</f>
        <v>0</v>
      </c>
      <c r="Q216" s="32">
        <f t="shared" si="19"/>
        <v>0</v>
      </c>
      <c r="R216" s="29">
        <f t="shared" si="20"/>
        <v>0</v>
      </c>
      <c r="S216" s="14">
        <f t="shared" si="21"/>
        <v>1</v>
      </c>
    </row>
    <row r="217" spans="1:19" ht="15.75" x14ac:dyDescent="0.25">
      <c r="A217" s="7"/>
      <c r="B217" s="13">
        <v>300462001</v>
      </c>
      <c r="C217" s="21">
        <v>1</v>
      </c>
      <c r="D217" s="13" t="s">
        <v>486</v>
      </c>
      <c r="E217" s="14" t="s">
        <v>545</v>
      </c>
      <c r="F217" s="14"/>
      <c r="G217" s="14" t="str">
        <f>IFERROR(INDEX(#REF!,MATCH($D217,#REF!,0)),"Pièce")</f>
        <v>Pièce</v>
      </c>
      <c r="H217" s="14">
        <f>IFERROR(INDEX(#REF!,MATCH(bdd!D217,#REF!,0)),0)</f>
        <v>0</v>
      </c>
      <c r="I217" s="14">
        <f>IFERROR(INDEX(#REF!,MATCH(bdd!D217,#REF!,0)),0)</f>
        <v>0</v>
      </c>
      <c r="J217" s="14">
        <f>IFERROR(K217/INDEX(#REF!,MATCH(bdd!D217,#REF!,0)),0)</f>
        <v>0</v>
      </c>
      <c r="K217" s="14" t="e">
        <f>IF(E217="",0,INDEX(#REF!,MATCH(bdd!E217,#REF!,0))+IF(F217="",0,INDEX(#REF!,MATCH(bdd!F217,#REF!,0))))</f>
        <v>#REF!</v>
      </c>
      <c r="L217" s="14">
        <f>IFERROR(INDEX(#REF!,MATCH(bdd!D217,#REF!,0)),0)</f>
        <v>0</v>
      </c>
      <c r="M217" s="14">
        <f t="shared" si="18"/>
        <v>0</v>
      </c>
      <c r="N217" s="14">
        <f>IFERROR(INDEX(#REF!,MATCH(bdd!$D217,#REF!,0)),0)</f>
        <v>0</v>
      </c>
      <c r="O217" s="14">
        <f>IFERROR(INDEX(#REF!,MATCH(bdd!$D217,#REF!,0)),0)</f>
        <v>0</v>
      </c>
      <c r="P217" s="14">
        <f>IFERROR(INDEX(#REF!,MATCH(bdd!$D217,#REF!,0)),0)</f>
        <v>0</v>
      </c>
      <c r="Q217" s="32">
        <f t="shared" si="19"/>
        <v>0</v>
      </c>
      <c r="R217" s="29">
        <f t="shared" si="20"/>
        <v>0</v>
      </c>
      <c r="S217" s="14">
        <f t="shared" si="21"/>
        <v>1</v>
      </c>
    </row>
    <row r="218" spans="1:19" ht="15.75" x14ac:dyDescent="0.25">
      <c r="A218" s="7"/>
      <c r="B218" s="13">
        <v>306459001</v>
      </c>
      <c r="C218" s="21" t="s">
        <v>437</v>
      </c>
      <c r="D218" s="13" t="s">
        <v>97</v>
      </c>
      <c r="E218" s="14"/>
      <c r="F218" s="14"/>
      <c r="G218" s="14" t="str">
        <f>IFERROR(INDEX(#REF!,MATCH($D218,#REF!,0)),"Pièce")</f>
        <v>Pièce</v>
      </c>
      <c r="H218" s="14">
        <f>IFERROR(INDEX(#REF!,MATCH(bdd!D218,#REF!,0)),0)</f>
        <v>0</v>
      </c>
      <c r="I218" s="14">
        <f>IFERROR(INDEX(#REF!,MATCH(bdd!D218,#REF!,0)),0)</f>
        <v>0</v>
      </c>
      <c r="J218" s="14">
        <f>IFERROR(K218/INDEX(#REF!,MATCH(bdd!D218,#REF!,0)),0)</f>
        <v>0</v>
      </c>
      <c r="K218" s="14">
        <f>IF(E218="",0,INDEX(#REF!,MATCH(bdd!E218,#REF!,0))+IF(F218="",0,INDEX(#REF!,MATCH(bdd!F218,#REF!,0))))</f>
        <v>0</v>
      </c>
      <c r="L218" s="14">
        <f>IFERROR(INDEX(#REF!,MATCH(bdd!D218,#REF!,0)),0)</f>
        <v>0</v>
      </c>
      <c r="M218" s="14">
        <f t="shared" si="18"/>
        <v>0</v>
      </c>
      <c r="N218" s="14">
        <f>IFERROR(INDEX(#REF!,MATCH(bdd!$D218,#REF!,0)),0)</f>
        <v>0</v>
      </c>
      <c r="O218" s="14">
        <f>IFERROR(INDEX(#REF!,MATCH(bdd!$D218,#REF!,0)),0)</f>
        <v>0</v>
      </c>
      <c r="P218" s="14">
        <f>IFERROR(INDEX(#REF!,MATCH(bdd!$D218,#REF!,0)),0)</f>
        <v>0</v>
      </c>
      <c r="Q218" s="32">
        <f t="shared" si="19"/>
        <v>0</v>
      </c>
      <c r="R218" s="29">
        <f t="shared" si="20"/>
        <v>0</v>
      </c>
      <c r="S218" s="14">
        <f t="shared" si="21"/>
        <v>1</v>
      </c>
    </row>
    <row r="219" spans="1:19" ht="15.75" x14ac:dyDescent="0.25">
      <c r="A219" s="7"/>
      <c r="B219" s="13">
        <v>300468001</v>
      </c>
      <c r="C219" s="21">
        <v>0</v>
      </c>
      <c r="D219" s="13" t="s">
        <v>98</v>
      </c>
      <c r="E219" s="14"/>
      <c r="F219" s="14"/>
      <c r="G219" s="14" t="str">
        <f>IFERROR(INDEX(#REF!,MATCH($D219,#REF!,0)),"Pièce")</f>
        <v>Pièce</v>
      </c>
      <c r="H219" s="14">
        <f>IFERROR(INDEX(#REF!,MATCH(bdd!D219,#REF!,0)),0)</f>
        <v>0</v>
      </c>
      <c r="I219" s="14">
        <f>IFERROR(INDEX(#REF!,MATCH(bdd!D219,#REF!,0)),0)</f>
        <v>0</v>
      </c>
      <c r="J219" s="14">
        <f>IFERROR(K219/INDEX(#REF!,MATCH(bdd!D219,#REF!,0)),0)</f>
        <v>0</v>
      </c>
      <c r="K219" s="14">
        <f>IF(E219="",0,INDEX(#REF!,MATCH(bdd!E219,#REF!,0))+IF(F219="",0,INDEX(#REF!,MATCH(bdd!F219,#REF!,0))))</f>
        <v>0</v>
      </c>
      <c r="L219" s="14">
        <f>IFERROR(INDEX(#REF!,MATCH(bdd!D219,#REF!,0)),0)</f>
        <v>0</v>
      </c>
      <c r="M219" s="14">
        <f t="shared" si="18"/>
        <v>0</v>
      </c>
      <c r="N219" s="14">
        <f>IFERROR(INDEX(#REF!,MATCH(bdd!$D219,#REF!,0)),0)</f>
        <v>0</v>
      </c>
      <c r="O219" s="14">
        <f>IFERROR(INDEX(#REF!,MATCH(bdd!$D219,#REF!,0)),0)</f>
        <v>0</v>
      </c>
      <c r="P219" s="14">
        <f>IFERROR(INDEX(#REF!,MATCH(bdd!$D219,#REF!,0)),0)</f>
        <v>0</v>
      </c>
      <c r="Q219" s="32">
        <f t="shared" si="19"/>
        <v>0</v>
      </c>
      <c r="R219" s="29">
        <f t="shared" si="20"/>
        <v>0</v>
      </c>
      <c r="S219" s="14">
        <f t="shared" si="21"/>
        <v>1</v>
      </c>
    </row>
    <row r="220" spans="1:19" ht="15.75" x14ac:dyDescent="0.25">
      <c r="A220" s="7"/>
      <c r="B220" s="13">
        <v>300483001</v>
      </c>
      <c r="C220" s="21">
        <v>1</v>
      </c>
      <c r="D220" s="13" t="s">
        <v>99</v>
      </c>
      <c r="E220" s="14"/>
      <c r="F220" s="14"/>
      <c r="G220" s="14" t="str">
        <f>IFERROR(INDEX(#REF!,MATCH($D220,#REF!,0)),"Pièce")</f>
        <v>Pièce</v>
      </c>
      <c r="H220" s="14">
        <f>IFERROR(INDEX(#REF!,MATCH(bdd!D220,#REF!,0)),0)</f>
        <v>0</v>
      </c>
      <c r="I220" s="14">
        <f>IFERROR(INDEX(#REF!,MATCH(bdd!D220,#REF!,0)),0)</f>
        <v>0</v>
      </c>
      <c r="J220" s="14">
        <f>IFERROR(K220/INDEX(#REF!,MATCH(bdd!D220,#REF!,0)),0)</f>
        <v>0</v>
      </c>
      <c r="K220" s="14">
        <f>IF(E220="",0,INDEX(#REF!,MATCH(bdd!E220,#REF!,0))+IF(F220="",0,INDEX(#REF!,MATCH(bdd!F220,#REF!,0))))</f>
        <v>0</v>
      </c>
      <c r="L220" s="14">
        <f>IFERROR(INDEX(#REF!,MATCH(bdd!D220,#REF!,0)),0)</f>
        <v>0</v>
      </c>
      <c r="M220" s="14">
        <f t="shared" si="18"/>
        <v>0</v>
      </c>
      <c r="N220" s="14">
        <f>IFERROR(INDEX(#REF!,MATCH(bdd!$D220,#REF!,0)),0)</f>
        <v>0</v>
      </c>
      <c r="O220" s="14">
        <f>IFERROR(INDEX(#REF!,MATCH(bdd!$D220,#REF!,0)),0)</f>
        <v>0</v>
      </c>
      <c r="P220" s="14">
        <f>IFERROR(INDEX(#REF!,MATCH(bdd!$D220,#REF!,0)),0)</f>
        <v>0</v>
      </c>
      <c r="Q220" s="32">
        <f t="shared" si="19"/>
        <v>0</v>
      </c>
      <c r="R220" s="29">
        <f t="shared" si="20"/>
        <v>0</v>
      </c>
      <c r="S220" s="14">
        <f t="shared" si="21"/>
        <v>1</v>
      </c>
    </row>
    <row r="221" spans="1:19" ht="15.75" x14ac:dyDescent="0.25">
      <c r="A221" s="7"/>
      <c r="B221" s="13">
        <v>303705001</v>
      </c>
      <c r="C221" s="21">
        <v>1</v>
      </c>
      <c r="D221" s="13" t="s">
        <v>259</v>
      </c>
      <c r="E221" s="15" t="s">
        <v>391</v>
      </c>
      <c r="F221" s="14"/>
      <c r="G221" s="14" t="str">
        <f>IFERROR(INDEX(#REF!,MATCH($D221,#REF!,0)),"Pièce")</f>
        <v>Pièce</v>
      </c>
      <c r="H221" s="14">
        <f>IFERROR(INDEX(#REF!,MATCH(bdd!D221,#REF!,0)),0)</f>
        <v>0</v>
      </c>
      <c r="I221" s="14">
        <f>IFERROR(INDEX(#REF!,MATCH(bdd!D221,#REF!,0)),0)</f>
        <v>0</v>
      </c>
      <c r="J221" s="14">
        <f>IFERROR(K221/INDEX(#REF!,MATCH(bdd!D221,#REF!,0)),0)</f>
        <v>0</v>
      </c>
      <c r="K221" s="14" t="e">
        <f>IF(E221="",0,INDEX(#REF!,MATCH(bdd!E221,#REF!,0))+IF(F221="",0,INDEX(#REF!,MATCH(bdd!F221,#REF!,0))))</f>
        <v>#REF!</v>
      </c>
      <c r="L221" s="14">
        <f>IFERROR(INDEX(#REF!,MATCH(bdd!D221,#REF!,0)),0)</f>
        <v>0</v>
      </c>
      <c r="M221" s="14">
        <f t="shared" si="18"/>
        <v>0</v>
      </c>
      <c r="N221" s="14">
        <f>IFERROR(INDEX(#REF!,MATCH(bdd!$D221,#REF!,0)),0)</f>
        <v>0</v>
      </c>
      <c r="O221" s="14">
        <f>IFERROR(INDEX(#REF!,MATCH(bdd!$D221,#REF!,0)),0)</f>
        <v>0</v>
      </c>
      <c r="P221" s="14">
        <f>IFERROR(INDEX(#REF!,MATCH(bdd!$D221,#REF!,0)),0)</f>
        <v>0</v>
      </c>
      <c r="Q221" s="32">
        <f t="shared" si="19"/>
        <v>0</v>
      </c>
      <c r="R221" s="29">
        <f t="shared" si="20"/>
        <v>0</v>
      </c>
      <c r="S221" s="14">
        <f t="shared" si="21"/>
        <v>1</v>
      </c>
    </row>
    <row r="222" spans="1:19" ht="15.75" x14ac:dyDescent="0.25">
      <c r="A222" s="7"/>
      <c r="B222" s="13">
        <v>301367001</v>
      </c>
      <c r="C222" s="21">
        <v>1</v>
      </c>
      <c r="D222" s="13" t="s">
        <v>100</v>
      </c>
      <c r="E222" s="14"/>
      <c r="F222" s="14"/>
      <c r="G222" s="14" t="str">
        <f>IFERROR(INDEX(#REF!,MATCH($D222,#REF!,0)),"Pièce")</f>
        <v>Pièce</v>
      </c>
      <c r="H222" s="14">
        <f>IFERROR(INDEX(#REF!,MATCH(bdd!D222,#REF!,0)),0)</f>
        <v>0</v>
      </c>
      <c r="I222" s="14">
        <f>IFERROR(INDEX(#REF!,MATCH(bdd!D222,#REF!,0)),0)</f>
        <v>0</v>
      </c>
      <c r="J222" s="14">
        <f>IFERROR(K222/INDEX(#REF!,MATCH(bdd!D222,#REF!,0)),0)</f>
        <v>0</v>
      </c>
      <c r="K222" s="14">
        <f>IF(E222="",0,INDEX(#REF!,MATCH(bdd!E222,#REF!,0))+IF(F222="",0,INDEX(#REF!,MATCH(bdd!F222,#REF!,0))))</f>
        <v>0</v>
      </c>
      <c r="L222" s="14">
        <f>IFERROR(INDEX(#REF!,MATCH(bdd!D222,#REF!,0)),0)</f>
        <v>0</v>
      </c>
      <c r="M222" s="14">
        <f t="shared" si="18"/>
        <v>0</v>
      </c>
      <c r="N222" s="14">
        <f>IFERROR(INDEX(#REF!,MATCH(bdd!$D222,#REF!,0)),0)</f>
        <v>0</v>
      </c>
      <c r="O222" s="14">
        <f>IFERROR(INDEX(#REF!,MATCH(bdd!$D222,#REF!,0)),0)</f>
        <v>0</v>
      </c>
      <c r="P222" s="14">
        <f>IFERROR(INDEX(#REF!,MATCH(bdd!$D222,#REF!,0)),0)</f>
        <v>0</v>
      </c>
      <c r="Q222" s="32">
        <f t="shared" si="19"/>
        <v>0</v>
      </c>
      <c r="R222" s="29">
        <f t="shared" si="20"/>
        <v>0</v>
      </c>
      <c r="S222" s="14">
        <f t="shared" si="21"/>
        <v>1</v>
      </c>
    </row>
    <row r="223" spans="1:19" ht="15.75" x14ac:dyDescent="0.25">
      <c r="A223" s="7"/>
      <c r="B223" s="13">
        <v>301957001</v>
      </c>
      <c r="C223" s="21">
        <v>1</v>
      </c>
      <c r="D223" s="13" t="s">
        <v>101</v>
      </c>
      <c r="E223" s="15" t="s">
        <v>326</v>
      </c>
      <c r="F223" s="14"/>
      <c r="G223" s="14" t="str">
        <f>IFERROR(INDEX(#REF!,MATCH($D223,#REF!,0)),"Pièce")</f>
        <v>Pièce</v>
      </c>
      <c r="H223" s="14">
        <f>IFERROR(INDEX(#REF!,MATCH(bdd!D223,#REF!,0)),0)</f>
        <v>0</v>
      </c>
      <c r="I223" s="14">
        <f>IFERROR(INDEX(#REF!,MATCH(bdd!D223,#REF!,0)),0)</f>
        <v>0</v>
      </c>
      <c r="J223" s="14">
        <f>IFERROR(K223/INDEX(#REF!,MATCH(bdd!D223,#REF!,0)),0)</f>
        <v>0</v>
      </c>
      <c r="K223" s="14" t="e">
        <f>IF(E223="",0,INDEX(#REF!,MATCH(bdd!E223,#REF!,0))+IF(F223="",0,INDEX(#REF!,MATCH(bdd!F223,#REF!,0))))</f>
        <v>#REF!</v>
      </c>
      <c r="L223" s="14">
        <f>IFERROR(INDEX(#REF!,MATCH(bdd!D223,#REF!,0)),0)</f>
        <v>0</v>
      </c>
      <c r="M223" s="14">
        <f t="shared" si="18"/>
        <v>0</v>
      </c>
      <c r="N223" s="14">
        <f>IFERROR(INDEX(#REF!,MATCH(bdd!$D223,#REF!,0)),0)</f>
        <v>0</v>
      </c>
      <c r="O223" s="14">
        <f>IFERROR(INDEX(#REF!,MATCH(bdd!$D223,#REF!,0)),0)</f>
        <v>0</v>
      </c>
      <c r="P223" s="14">
        <f>IFERROR(INDEX(#REF!,MATCH(bdd!$D223,#REF!,0)),0)</f>
        <v>0</v>
      </c>
      <c r="Q223" s="32">
        <f t="shared" si="19"/>
        <v>0</v>
      </c>
      <c r="R223" s="29">
        <f t="shared" si="20"/>
        <v>0</v>
      </c>
      <c r="S223" s="14">
        <f t="shared" si="21"/>
        <v>1</v>
      </c>
    </row>
    <row r="224" spans="1:19" ht="15.75" x14ac:dyDescent="0.25">
      <c r="A224" s="7"/>
      <c r="B224" s="13">
        <v>300498001</v>
      </c>
      <c r="C224" s="21">
        <v>1</v>
      </c>
      <c r="D224" s="13" t="s">
        <v>102</v>
      </c>
      <c r="E224" s="15" t="s">
        <v>416</v>
      </c>
      <c r="F224" s="14"/>
      <c r="G224" s="14" t="str">
        <f>IFERROR(INDEX(#REF!,MATCH($D224,#REF!,0)),"Pièce")</f>
        <v>Pièce</v>
      </c>
      <c r="H224" s="14">
        <f>IFERROR(INDEX(#REF!,MATCH(bdd!D224,#REF!,0)),0)</f>
        <v>0</v>
      </c>
      <c r="I224" s="14">
        <f>IFERROR(INDEX(#REF!,MATCH(bdd!D224,#REF!,0)),0)</f>
        <v>0</v>
      </c>
      <c r="J224" s="14">
        <f>IFERROR(K224/INDEX(#REF!,MATCH(bdd!D224,#REF!,0)),0)</f>
        <v>0</v>
      </c>
      <c r="K224" s="14" t="e">
        <f>IF(E224="",0,INDEX(#REF!,MATCH(bdd!E224,#REF!,0))+IF(F224="",0,INDEX(#REF!,MATCH(bdd!F224,#REF!,0))))</f>
        <v>#REF!</v>
      </c>
      <c r="L224" s="14">
        <f>IFERROR(INDEX(#REF!,MATCH(bdd!D224,#REF!,0)),0)</f>
        <v>0</v>
      </c>
      <c r="M224" s="14">
        <f t="shared" si="18"/>
        <v>0</v>
      </c>
      <c r="N224" s="14">
        <f>IFERROR(INDEX(#REF!,MATCH(bdd!$D224,#REF!,0)),0)</f>
        <v>0</v>
      </c>
      <c r="O224" s="14">
        <f>IFERROR(INDEX(#REF!,MATCH(bdd!$D224,#REF!,0)),0)</f>
        <v>0</v>
      </c>
      <c r="P224" s="14">
        <f>IFERROR(INDEX(#REF!,MATCH(bdd!$D224,#REF!,0)),0)</f>
        <v>0</v>
      </c>
      <c r="Q224" s="32">
        <f t="shared" si="19"/>
        <v>0</v>
      </c>
      <c r="R224" s="29">
        <f t="shared" si="20"/>
        <v>0</v>
      </c>
      <c r="S224" s="14">
        <f t="shared" si="21"/>
        <v>1</v>
      </c>
    </row>
    <row r="225" spans="1:19" ht="15.75" x14ac:dyDescent="0.25">
      <c r="A225" s="7"/>
      <c r="B225" s="13">
        <v>301988001</v>
      </c>
      <c r="C225" s="16">
        <v>1</v>
      </c>
      <c r="D225" s="13" t="s">
        <v>103</v>
      </c>
      <c r="E225" s="14"/>
      <c r="F225" s="14"/>
      <c r="G225" s="14" t="str">
        <f>IFERROR(INDEX(#REF!,MATCH($D225,#REF!,0)),"Pièce")</f>
        <v>Pièce</v>
      </c>
      <c r="H225" s="14">
        <f>IFERROR(INDEX(#REF!,MATCH(bdd!D225,#REF!,0)),0)</f>
        <v>0</v>
      </c>
      <c r="I225" s="14">
        <f>IFERROR(INDEX(#REF!,MATCH(bdd!D225,#REF!,0)),0)</f>
        <v>0</v>
      </c>
      <c r="J225" s="14">
        <f>IFERROR(K225/INDEX(#REF!,MATCH(bdd!D225,#REF!,0)),0)</f>
        <v>0</v>
      </c>
      <c r="K225" s="14">
        <f>IF(E225="",0,INDEX(#REF!,MATCH(bdd!E225,#REF!,0))+IF(F225="",0,INDEX(#REF!,MATCH(bdd!F225,#REF!,0))))</f>
        <v>0</v>
      </c>
      <c r="L225" s="14">
        <f>IFERROR(INDEX(#REF!,MATCH(bdd!D225,#REF!,0)),0)</f>
        <v>0</v>
      </c>
      <c r="M225" s="14">
        <f t="shared" si="18"/>
        <v>0</v>
      </c>
      <c r="N225" s="14">
        <f>IFERROR(INDEX(#REF!,MATCH(bdd!$D225,#REF!,0)),0)</f>
        <v>0</v>
      </c>
      <c r="O225" s="14">
        <f>IFERROR(INDEX(#REF!,MATCH(bdd!$D225,#REF!,0)),0)</f>
        <v>0</v>
      </c>
      <c r="P225" s="14">
        <f>IFERROR(INDEX(#REF!,MATCH(bdd!$D225,#REF!,0)),0)</f>
        <v>0</v>
      </c>
      <c r="Q225" s="32">
        <f t="shared" si="19"/>
        <v>0</v>
      </c>
      <c r="R225" s="29">
        <f t="shared" si="20"/>
        <v>0</v>
      </c>
      <c r="S225" s="14">
        <f t="shared" si="21"/>
        <v>1</v>
      </c>
    </row>
    <row r="226" spans="1:19" ht="15.75" x14ac:dyDescent="0.25">
      <c r="A226" s="7"/>
      <c r="B226" s="13">
        <v>300499001</v>
      </c>
      <c r="C226" s="21">
        <v>1</v>
      </c>
      <c r="D226" s="13" t="s">
        <v>104</v>
      </c>
      <c r="E226" s="14"/>
      <c r="F226" s="14"/>
      <c r="G226" s="14" t="str">
        <f>IFERROR(INDEX(#REF!,MATCH($D226,#REF!,0)),"Pièce")</f>
        <v>Pièce</v>
      </c>
      <c r="H226" s="14">
        <f>IFERROR(INDEX(#REF!,MATCH(bdd!D226,#REF!,0)),0)</f>
        <v>0</v>
      </c>
      <c r="I226" s="14">
        <f>IFERROR(INDEX(#REF!,MATCH(bdd!D226,#REF!,0)),0)</f>
        <v>0</v>
      </c>
      <c r="J226" s="14">
        <f>IFERROR(K226/INDEX(#REF!,MATCH(bdd!D226,#REF!,0)),0)</f>
        <v>0</v>
      </c>
      <c r="K226" s="14">
        <f>IF(E226="",0,INDEX(#REF!,MATCH(bdd!E226,#REF!,0))+IF(F226="",0,INDEX(#REF!,MATCH(bdd!F226,#REF!,0))))</f>
        <v>0</v>
      </c>
      <c r="L226" s="14">
        <f>IFERROR(INDEX(#REF!,MATCH(bdd!D226,#REF!,0)),0)</f>
        <v>0</v>
      </c>
      <c r="M226" s="14">
        <f t="shared" si="18"/>
        <v>0</v>
      </c>
      <c r="N226" s="14">
        <f>IFERROR(INDEX(#REF!,MATCH(bdd!$D226,#REF!,0)),0)</f>
        <v>0</v>
      </c>
      <c r="O226" s="14">
        <f>IFERROR(INDEX(#REF!,MATCH(bdd!$D226,#REF!,0)),0)</f>
        <v>0</v>
      </c>
      <c r="P226" s="14">
        <f>IFERROR(INDEX(#REF!,MATCH(bdd!$D226,#REF!,0)),0)</f>
        <v>0</v>
      </c>
      <c r="Q226" s="32">
        <f t="shared" si="19"/>
        <v>0</v>
      </c>
      <c r="R226" s="29">
        <f t="shared" si="20"/>
        <v>0</v>
      </c>
      <c r="S226" s="14">
        <f t="shared" si="21"/>
        <v>1</v>
      </c>
    </row>
    <row r="227" spans="1:19" ht="15.75" x14ac:dyDescent="0.25">
      <c r="A227" s="7"/>
      <c r="B227" s="13">
        <v>306458001</v>
      </c>
      <c r="C227" s="21" t="s">
        <v>437</v>
      </c>
      <c r="D227" s="13" t="s">
        <v>105</v>
      </c>
      <c r="E227" s="14"/>
      <c r="F227" s="14"/>
      <c r="G227" s="14" t="str">
        <f>IFERROR(INDEX(#REF!,MATCH($D227,#REF!,0)),"Pièce")</f>
        <v>Pièce</v>
      </c>
      <c r="H227" s="14">
        <f>IFERROR(INDEX(#REF!,MATCH(bdd!D227,#REF!,0)),0)</f>
        <v>0</v>
      </c>
      <c r="I227" s="14">
        <f>IFERROR(INDEX(#REF!,MATCH(bdd!D227,#REF!,0)),0)</f>
        <v>0</v>
      </c>
      <c r="J227" s="14">
        <f>IFERROR(K227/INDEX(#REF!,MATCH(bdd!D227,#REF!,0)),0)</f>
        <v>0</v>
      </c>
      <c r="K227" s="14">
        <f>IF(E227="",0,INDEX(#REF!,MATCH(bdd!E227,#REF!,0))+IF(F227="",0,INDEX(#REF!,MATCH(bdd!F227,#REF!,0))))</f>
        <v>0</v>
      </c>
      <c r="L227" s="14">
        <f>IFERROR(INDEX(#REF!,MATCH(bdd!D227,#REF!,0)),0)</f>
        <v>0</v>
      </c>
      <c r="M227" s="14">
        <f t="shared" si="18"/>
        <v>0</v>
      </c>
      <c r="N227" s="14">
        <f>IFERROR(INDEX(#REF!,MATCH(bdd!$D227,#REF!,0)),0)</f>
        <v>0</v>
      </c>
      <c r="O227" s="14">
        <f>IFERROR(INDEX(#REF!,MATCH(bdd!$D227,#REF!,0)),0)</f>
        <v>0</v>
      </c>
      <c r="P227" s="14">
        <f>IFERROR(INDEX(#REF!,MATCH(bdd!$D227,#REF!,0)),0)</f>
        <v>0</v>
      </c>
      <c r="Q227" s="32">
        <f t="shared" si="19"/>
        <v>0</v>
      </c>
      <c r="R227" s="29">
        <f t="shared" si="20"/>
        <v>0</v>
      </c>
      <c r="S227" s="14">
        <f t="shared" si="21"/>
        <v>1</v>
      </c>
    </row>
    <row r="228" spans="1:19" ht="15.75" x14ac:dyDescent="0.25">
      <c r="A228" s="7"/>
      <c r="B228" s="13">
        <v>300708001</v>
      </c>
      <c r="C228" s="21">
        <v>1</v>
      </c>
      <c r="D228" s="13" t="s">
        <v>139</v>
      </c>
      <c r="E228" s="15" t="s">
        <v>358</v>
      </c>
      <c r="F228" s="14"/>
      <c r="G228" s="14" t="str">
        <f>IFERROR(INDEX(#REF!,MATCH($D228,#REF!,0)),"Pièce")</f>
        <v>Pièce</v>
      </c>
      <c r="H228" s="14">
        <f>IFERROR(INDEX(#REF!,MATCH(bdd!D228,#REF!,0)),0)</f>
        <v>0</v>
      </c>
      <c r="I228" s="14">
        <f>IFERROR(INDEX(#REF!,MATCH(bdd!D228,#REF!,0)),0)</f>
        <v>0</v>
      </c>
      <c r="J228" s="14">
        <f>IFERROR(K228/INDEX(#REF!,MATCH(bdd!D228,#REF!,0)),0)</f>
        <v>0</v>
      </c>
      <c r="K228" s="14" t="e">
        <f>IF(E228="",0,INDEX(#REF!,MATCH(bdd!E228,#REF!,0))+IF(F228="",0,INDEX(#REF!,MATCH(bdd!F228,#REF!,0))))</f>
        <v>#REF!</v>
      </c>
      <c r="L228" s="14">
        <f>IFERROR(INDEX(#REF!,MATCH(bdd!D228,#REF!,0)),0)</f>
        <v>0</v>
      </c>
      <c r="M228" s="14">
        <f t="shared" si="18"/>
        <v>0</v>
      </c>
      <c r="N228" s="14">
        <f>IFERROR(INDEX(#REF!,MATCH(bdd!$D228,#REF!,0)),0)</f>
        <v>0</v>
      </c>
      <c r="O228" s="14">
        <f>IFERROR(INDEX(#REF!,MATCH(bdd!$D228,#REF!,0)),0)</f>
        <v>0</v>
      </c>
      <c r="P228" s="14">
        <f>IFERROR(INDEX(#REF!,MATCH(bdd!$D228,#REF!,0)),0)</f>
        <v>0</v>
      </c>
      <c r="Q228" s="32">
        <f t="shared" si="19"/>
        <v>0</v>
      </c>
      <c r="R228" s="29">
        <f t="shared" si="20"/>
        <v>0</v>
      </c>
      <c r="S228" s="14">
        <f t="shared" si="21"/>
        <v>1</v>
      </c>
    </row>
    <row r="229" spans="1:19" ht="31.5" x14ac:dyDescent="0.25">
      <c r="A229" s="7"/>
      <c r="B229" s="13">
        <v>306912001</v>
      </c>
      <c r="C229" s="21" t="s">
        <v>437</v>
      </c>
      <c r="D229" s="13" t="s">
        <v>260</v>
      </c>
      <c r="E229" s="14"/>
      <c r="F229" s="14"/>
      <c r="G229" s="14" t="str">
        <f>IFERROR(INDEX(#REF!,MATCH($D229,#REF!,0)),"Pièce")</f>
        <v>Pièce</v>
      </c>
      <c r="H229" s="14">
        <f>IFERROR(INDEX(#REF!,MATCH(bdd!D229,#REF!,0)),0)</f>
        <v>0</v>
      </c>
      <c r="I229" s="14">
        <f>IFERROR(INDEX(#REF!,MATCH(bdd!D229,#REF!,0)),0)</f>
        <v>0</v>
      </c>
      <c r="J229" s="14">
        <f>IFERROR(K229/INDEX(#REF!,MATCH(bdd!D229,#REF!,0)),0)</f>
        <v>0</v>
      </c>
      <c r="K229" s="14">
        <f>IF(E229="",0,INDEX(#REF!,MATCH(bdd!E229,#REF!,0))+IF(F229="",0,INDEX(#REF!,MATCH(bdd!F229,#REF!,0))))</f>
        <v>0</v>
      </c>
      <c r="L229" s="14">
        <f>IFERROR(INDEX(#REF!,MATCH(bdd!D229,#REF!,0)),0)</f>
        <v>0</v>
      </c>
      <c r="M229" s="14">
        <f t="shared" si="18"/>
        <v>0</v>
      </c>
      <c r="N229" s="14">
        <f>IFERROR(INDEX(#REF!,MATCH(bdd!$D229,#REF!,0)),0)</f>
        <v>0</v>
      </c>
      <c r="O229" s="14">
        <f>IFERROR(INDEX(#REF!,MATCH(bdd!$D229,#REF!,0)),0)</f>
        <v>0</v>
      </c>
      <c r="P229" s="14">
        <f>IFERROR(INDEX(#REF!,MATCH(bdd!$D229,#REF!,0)),0)</f>
        <v>0</v>
      </c>
      <c r="Q229" s="32">
        <f t="shared" si="19"/>
        <v>0</v>
      </c>
      <c r="R229" s="29">
        <f t="shared" si="20"/>
        <v>0</v>
      </c>
      <c r="S229" s="14">
        <f t="shared" si="21"/>
        <v>1</v>
      </c>
    </row>
    <row r="230" spans="1:19" ht="15.75" x14ac:dyDescent="0.25">
      <c r="A230" s="7"/>
      <c r="B230" s="13">
        <v>300512001</v>
      </c>
      <c r="C230" s="16" t="s">
        <v>437</v>
      </c>
      <c r="D230" s="13" t="s">
        <v>261</v>
      </c>
      <c r="E230" s="15" t="s">
        <v>418</v>
      </c>
      <c r="F230" s="14"/>
      <c r="G230" s="14" t="str">
        <f>IFERROR(INDEX(#REF!,MATCH($D230,#REF!,0)),"Pièce")</f>
        <v>Pièce</v>
      </c>
      <c r="H230" s="14">
        <f>IFERROR(INDEX(#REF!,MATCH(bdd!D230,#REF!,0)),0)</f>
        <v>0</v>
      </c>
      <c r="I230" s="14">
        <f>IFERROR(INDEX(#REF!,MATCH(bdd!D230,#REF!,0)),0)</f>
        <v>0</v>
      </c>
      <c r="J230" s="14">
        <f>IFERROR(K230/INDEX(#REF!,MATCH(bdd!D230,#REF!,0)),0)</f>
        <v>0</v>
      </c>
      <c r="K230" s="14" t="e">
        <f>IF(E230="",0,INDEX(#REF!,MATCH(bdd!E230,#REF!,0))+IF(F230="",0,INDEX(#REF!,MATCH(bdd!F230,#REF!,0))))</f>
        <v>#REF!</v>
      </c>
      <c r="L230" s="14">
        <f>IFERROR(INDEX(#REF!,MATCH(bdd!D230,#REF!,0)),0)</f>
        <v>0</v>
      </c>
      <c r="M230" s="14">
        <f t="shared" si="18"/>
        <v>0</v>
      </c>
      <c r="N230" s="14">
        <f>IFERROR(INDEX(#REF!,MATCH(bdd!$D230,#REF!,0)),0)</f>
        <v>0</v>
      </c>
      <c r="O230" s="14">
        <f>IFERROR(INDEX(#REF!,MATCH(bdd!$D230,#REF!,0)),0)</f>
        <v>0</v>
      </c>
      <c r="P230" s="14">
        <f>IFERROR(INDEX(#REF!,MATCH(bdd!$D230,#REF!,0)),0)</f>
        <v>0</v>
      </c>
      <c r="Q230" s="32">
        <f t="shared" si="19"/>
        <v>0</v>
      </c>
      <c r="R230" s="29">
        <f t="shared" si="20"/>
        <v>0</v>
      </c>
      <c r="S230" s="14">
        <f t="shared" si="21"/>
        <v>1</v>
      </c>
    </row>
    <row r="231" spans="1:19" ht="31.5" x14ac:dyDescent="0.25">
      <c r="A231" s="7"/>
      <c r="B231" s="13">
        <v>300516001</v>
      </c>
      <c r="C231" s="21" t="s">
        <v>437</v>
      </c>
      <c r="D231" s="13" t="s">
        <v>262</v>
      </c>
      <c r="E231" s="15" t="s">
        <v>419</v>
      </c>
      <c r="F231" s="14"/>
      <c r="G231" s="14" t="str">
        <f>IFERROR(INDEX(#REF!,MATCH($D231,#REF!,0)),"Pièce")</f>
        <v>Pièce</v>
      </c>
      <c r="H231" s="14">
        <f>IFERROR(INDEX(#REF!,MATCH(bdd!D231,#REF!,0)),0)</f>
        <v>0</v>
      </c>
      <c r="I231" s="14">
        <f>IFERROR(INDEX(#REF!,MATCH(bdd!D231,#REF!,0)),0)</f>
        <v>0</v>
      </c>
      <c r="J231" s="14">
        <f>IFERROR(K231/INDEX(#REF!,MATCH(bdd!D231,#REF!,0)),0)</f>
        <v>0</v>
      </c>
      <c r="K231" s="14" t="e">
        <f>IF(E231="",0,INDEX(#REF!,MATCH(bdd!E231,#REF!,0))+IF(F231="",0,INDEX(#REF!,MATCH(bdd!F231,#REF!,0))))</f>
        <v>#REF!</v>
      </c>
      <c r="L231" s="14">
        <f>IFERROR(INDEX(#REF!,MATCH(bdd!D231,#REF!,0)),0)</f>
        <v>0</v>
      </c>
      <c r="M231" s="14">
        <f t="shared" si="18"/>
        <v>0</v>
      </c>
      <c r="N231" s="14">
        <f>IFERROR(INDEX(#REF!,MATCH(bdd!$D231,#REF!,0)),0)</f>
        <v>0</v>
      </c>
      <c r="O231" s="14">
        <f>IFERROR(INDEX(#REF!,MATCH(bdd!$D231,#REF!,0)),0)</f>
        <v>0</v>
      </c>
      <c r="P231" s="14">
        <f>IFERROR(INDEX(#REF!,MATCH(bdd!$D231,#REF!,0)),0)</f>
        <v>0</v>
      </c>
      <c r="Q231" s="32">
        <f t="shared" si="19"/>
        <v>0</v>
      </c>
      <c r="R231" s="29">
        <f t="shared" si="20"/>
        <v>0</v>
      </c>
      <c r="S231" s="14">
        <f t="shared" si="21"/>
        <v>1</v>
      </c>
    </row>
    <row r="232" spans="1:19" ht="15.75" x14ac:dyDescent="0.25">
      <c r="A232" s="7"/>
      <c r="B232" s="13">
        <v>300522001</v>
      </c>
      <c r="C232" s="21" t="s">
        <v>437</v>
      </c>
      <c r="D232" s="13" t="s">
        <v>107</v>
      </c>
      <c r="E232" s="14"/>
      <c r="F232" s="14"/>
      <c r="G232" s="14" t="str">
        <f>IFERROR(INDEX(#REF!,MATCH($D232,#REF!,0)),"Pièce")</f>
        <v>Pièce</v>
      </c>
      <c r="H232" s="14">
        <f>IFERROR(INDEX(#REF!,MATCH(bdd!D232,#REF!,0)),0)</f>
        <v>0</v>
      </c>
      <c r="I232" s="14">
        <f>IFERROR(INDEX(#REF!,MATCH(bdd!D232,#REF!,0)),0)</f>
        <v>0</v>
      </c>
      <c r="J232" s="14">
        <f>IFERROR(K232/INDEX(#REF!,MATCH(bdd!D232,#REF!,0)),0)</f>
        <v>0</v>
      </c>
      <c r="K232" s="14">
        <f>IF(E232="",0,INDEX(#REF!,MATCH(bdd!E232,#REF!,0))+IF(F232="",0,INDEX(#REF!,MATCH(bdd!F232,#REF!,0))))</f>
        <v>0</v>
      </c>
      <c r="L232" s="14">
        <f>IFERROR(INDEX(#REF!,MATCH(bdd!D232,#REF!,0)),0)</f>
        <v>0</v>
      </c>
      <c r="M232" s="14">
        <f t="shared" si="18"/>
        <v>0</v>
      </c>
      <c r="N232" s="14">
        <f>IFERROR(INDEX(#REF!,MATCH(bdd!$D232,#REF!,0)),0)</f>
        <v>0</v>
      </c>
      <c r="O232" s="14">
        <f>IFERROR(INDEX(#REF!,MATCH(bdd!$D232,#REF!,0)),0)</f>
        <v>0</v>
      </c>
      <c r="P232" s="14">
        <f>IFERROR(INDEX(#REF!,MATCH(bdd!$D232,#REF!,0)),0)</f>
        <v>0</v>
      </c>
      <c r="Q232" s="32">
        <f t="shared" si="19"/>
        <v>0</v>
      </c>
      <c r="R232" s="29">
        <f t="shared" si="20"/>
        <v>0</v>
      </c>
      <c r="S232" s="14">
        <f t="shared" si="21"/>
        <v>1</v>
      </c>
    </row>
    <row r="233" spans="1:19" ht="15.75" x14ac:dyDescent="0.25">
      <c r="A233" s="7"/>
      <c r="B233" s="13">
        <v>301557001</v>
      </c>
      <c r="C233" s="21" t="s">
        <v>437</v>
      </c>
      <c r="D233" s="13" t="s">
        <v>109</v>
      </c>
      <c r="E233" s="14"/>
      <c r="F233" s="14"/>
      <c r="G233" s="14" t="str">
        <f>IFERROR(INDEX(#REF!,MATCH($D233,#REF!,0)),"Pièce")</f>
        <v>Pièce</v>
      </c>
      <c r="H233" s="14">
        <f>IFERROR(INDEX(#REF!,MATCH(bdd!D233,#REF!,0)),0)</f>
        <v>0</v>
      </c>
      <c r="I233" s="14">
        <f>IFERROR(INDEX(#REF!,MATCH(bdd!D233,#REF!,0)),0)</f>
        <v>0</v>
      </c>
      <c r="J233" s="14">
        <f>IFERROR(K233/INDEX(#REF!,MATCH(bdd!D233,#REF!,0)),0)</f>
        <v>0</v>
      </c>
      <c r="K233" s="14">
        <f>IF(E233="",0,INDEX(#REF!,MATCH(bdd!E233,#REF!,0))+IF(F233="",0,INDEX(#REF!,MATCH(bdd!F233,#REF!,0))))</f>
        <v>0</v>
      </c>
      <c r="L233" s="14">
        <f>IFERROR(INDEX(#REF!,MATCH(bdd!D233,#REF!,0)),0)</f>
        <v>0</v>
      </c>
      <c r="M233" s="14">
        <f t="shared" si="18"/>
        <v>0</v>
      </c>
      <c r="N233" s="14">
        <f>IFERROR(INDEX(#REF!,MATCH(bdd!$D233,#REF!,0)),0)</f>
        <v>0</v>
      </c>
      <c r="O233" s="14">
        <f>IFERROR(INDEX(#REF!,MATCH(bdd!$D233,#REF!,0)),0)</f>
        <v>0</v>
      </c>
      <c r="P233" s="14">
        <f>IFERROR(INDEX(#REF!,MATCH(bdd!$D233,#REF!,0)),0)</f>
        <v>0</v>
      </c>
      <c r="Q233" s="32">
        <f t="shared" si="19"/>
        <v>0</v>
      </c>
      <c r="R233" s="29">
        <f t="shared" si="20"/>
        <v>0</v>
      </c>
      <c r="S233" s="14">
        <f t="shared" si="21"/>
        <v>1</v>
      </c>
    </row>
    <row r="234" spans="1:19" ht="15.75" x14ac:dyDescent="0.25">
      <c r="A234" s="7"/>
      <c r="B234" s="13">
        <v>300525001</v>
      </c>
      <c r="C234" s="21" t="s">
        <v>437</v>
      </c>
      <c r="D234" s="13" t="s">
        <v>112</v>
      </c>
      <c r="E234" s="14"/>
      <c r="F234" s="14"/>
      <c r="G234" s="14" t="str">
        <f>IFERROR(INDEX(#REF!,MATCH($D234,#REF!,0)),"Pièce")</f>
        <v>Pièce</v>
      </c>
      <c r="H234" s="14">
        <f>IFERROR(INDEX(#REF!,MATCH(bdd!D234,#REF!,0)),0)</f>
        <v>0</v>
      </c>
      <c r="I234" s="14">
        <f>IFERROR(INDEX(#REF!,MATCH(bdd!D234,#REF!,0)),0)</f>
        <v>0</v>
      </c>
      <c r="J234" s="14">
        <f>IFERROR(K234/INDEX(#REF!,MATCH(bdd!D234,#REF!,0)),0)</f>
        <v>0</v>
      </c>
      <c r="K234" s="14">
        <f>IF(E234="",0,INDEX(#REF!,MATCH(bdd!E234,#REF!,0))+IF(F234="",0,INDEX(#REF!,MATCH(bdd!F234,#REF!,0))))</f>
        <v>0</v>
      </c>
      <c r="L234" s="14">
        <f>IFERROR(INDEX(#REF!,MATCH(bdd!D234,#REF!,0)),0)</f>
        <v>0</v>
      </c>
      <c r="M234" s="14">
        <f t="shared" si="18"/>
        <v>0</v>
      </c>
      <c r="N234" s="14">
        <f>IFERROR(INDEX(#REF!,MATCH(bdd!$D234,#REF!,0)),0)</f>
        <v>0</v>
      </c>
      <c r="O234" s="14">
        <f>IFERROR(INDEX(#REF!,MATCH(bdd!$D234,#REF!,0)),0)</f>
        <v>0</v>
      </c>
      <c r="P234" s="14">
        <f>IFERROR(INDEX(#REF!,MATCH(bdd!$D234,#REF!,0)),0)</f>
        <v>0</v>
      </c>
      <c r="Q234" s="32">
        <f t="shared" si="19"/>
        <v>0</v>
      </c>
      <c r="R234" s="29">
        <f t="shared" si="20"/>
        <v>0</v>
      </c>
      <c r="S234" s="14">
        <f t="shared" si="21"/>
        <v>1</v>
      </c>
    </row>
    <row r="235" spans="1:19" ht="15.75" x14ac:dyDescent="0.25">
      <c r="A235" s="7"/>
      <c r="B235" s="13">
        <v>304317001</v>
      </c>
      <c r="C235" s="21">
        <v>1</v>
      </c>
      <c r="D235" s="13" t="s">
        <v>140</v>
      </c>
      <c r="E235" s="15" t="s">
        <v>393</v>
      </c>
      <c r="F235" s="14"/>
      <c r="G235" s="14" t="str">
        <f>IFERROR(INDEX(#REF!,MATCH($D235,#REF!,0)),"Pièce")</f>
        <v>Pièce</v>
      </c>
      <c r="H235" s="14">
        <f>IFERROR(INDEX(#REF!,MATCH(bdd!D235,#REF!,0)),0)</f>
        <v>0</v>
      </c>
      <c r="I235" s="14">
        <f>IFERROR(INDEX(#REF!,MATCH(bdd!D235,#REF!,0)),0)</f>
        <v>0</v>
      </c>
      <c r="J235" s="14">
        <f>IFERROR(K235/INDEX(#REF!,MATCH(bdd!D235,#REF!,0)),0)</f>
        <v>0</v>
      </c>
      <c r="K235" s="14" t="e">
        <f>IF(E235="",0,INDEX(#REF!,MATCH(bdd!E235,#REF!,0))+IF(F235="",0,INDEX(#REF!,MATCH(bdd!F235,#REF!,0))))</f>
        <v>#REF!</v>
      </c>
      <c r="L235" s="14">
        <f>IFERROR(INDEX(#REF!,MATCH(bdd!D235,#REF!,0)),0)</f>
        <v>0</v>
      </c>
      <c r="M235" s="14">
        <f t="shared" si="18"/>
        <v>0</v>
      </c>
      <c r="N235" s="14">
        <f>IFERROR(INDEX(#REF!,MATCH(bdd!$D235,#REF!,0)),0)</f>
        <v>0</v>
      </c>
      <c r="O235" s="14">
        <f>IFERROR(INDEX(#REF!,MATCH(bdd!$D235,#REF!,0)),0)</f>
        <v>0</v>
      </c>
      <c r="P235" s="14">
        <f>IFERROR(INDEX(#REF!,MATCH(bdd!$D235,#REF!,0)),0)</f>
        <v>0</v>
      </c>
      <c r="Q235" s="32">
        <f>(H235+J235-N235)-L235</f>
        <v>0</v>
      </c>
      <c r="R235" s="29">
        <f t="shared" si="20"/>
        <v>0</v>
      </c>
      <c r="S235" s="14">
        <f t="shared" si="21"/>
        <v>1</v>
      </c>
    </row>
    <row r="236" spans="1:19" ht="15.75" x14ac:dyDescent="0.25">
      <c r="A236" s="7"/>
      <c r="B236" s="13">
        <v>300519001</v>
      </c>
      <c r="C236" s="21">
        <v>1</v>
      </c>
      <c r="D236" s="13" t="s">
        <v>141</v>
      </c>
      <c r="E236" s="14"/>
      <c r="F236" s="14"/>
      <c r="G236" s="14" t="str">
        <f>IFERROR(INDEX(#REF!,MATCH($D236,#REF!,0)),"Pièce")</f>
        <v>Pièce</v>
      </c>
      <c r="H236" s="14">
        <f>IFERROR(INDEX(#REF!,MATCH(bdd!D236,#REF!,0)),0)</f>
        <v>0</v>
      </c>
      <c r="I236" s="14">
        <f>IFERROR(INDEX(#REF!,MATCH(bdd!D236,#REF!,0)),0)</f>
        <v>0</v>
      </c>
      <c r="J236" s="14">
        <f>IFERROR(K236/INDEX(#REF!,MATCH(bdd!D236,#REF!,0)),0)</f>
        <v>0</v>
      </c>
      <c r="K236" s="14">
        <f>IF(E236="",0,INDEX(#REF!,MATCH(bdd!E236,#REF!,0))+IF(F236="",0,INDEX(#REF!,MATCH(bdd!F236,#REF!,0))))</f>
        <v>0</v>
      </c>
      <c r="L236" s="14">
        <f>IFERROR(INDEX(#REF!,MATCH(bdd!D236,#REF!,0)),0)</f>
        <v>0</v>
      </c>
      <c r="M236" s="14">
        <f t="shared" si="18"/>
        <v>0</v>
      </c>
      <c r="N236" s="14">
        <f>IFERROR(INDEX(#REF!,MATCH(bdd!$D236,#REF!,0)),0)</f>
        <v>0</v>
      </c>
      <c r="O236" s="14">
        <f>IFERROR(INDEX(#REF!,MATCH(bdd!$D236,#REF!,0)),0)</f>
        <v>0</v>
      </c>
      <c r="P236" s="14">
        <f>IFERROR(INDEX(#REF!,MATCH(bdd!$D236,#REF!,0)),0)</f>
        <v>0</v>
      </c>
      <c r="Q236" s="32">
        <f t="shared" si="19"/>
        <v>0</v>
      </c>
      <c r="R236" s="29">
        <f t="shared" si="20"/>
        <v>0</v>
      </c>
      <c r="S236" s="14">
        <f t="shared" si="21"/>
        <v>1</v>
      </c>
    </row>
    <row r="237" spans="1:19" ht="15.75" x14ac:dyDescent="0.25">
      <c r="A237" s="7"/>
      <c r="B237" s="13">
        <v>300595001</v>
      </c>
      <c r="C237" s="21">
        <v>1</v>
      </c>
      <c r="D237" s="13" t="s">
        <v>142</v>
      </c>
      <c r="E237" s="15" t="s">
        <v>520</v>
      </c>
      <c r="F237" s="14"/>
      <c r="G237" s="14" t="str">
        <f>IFERROR(INDEX(#REF!,MATCH($D237,#REF!,0)),"Pièce")</f>
        <v>Pièce</v>
      </c>
      <c r="H237" s="14">
        <f>IFERROR(INDEX(#REF!,MATCH(bdd!D237,#REF!,0)),0)</f>
        <v>0</v>
      </c>
      <c r="I237" s="14">
        <f>IFERROR(INDEX(#REF!,MATCH(bdd!D237,#REF!,0)),0)</f>
        <v>0</v>
      </c>
      <c r="J237" s="14">
        <f>IFERROR(K237/INDEX(#REF!,MATCH(bdd!D237,#REF!,0)),0)</f>
        <v>0</v>
      </c>
      <c r="K237" s="14" t="e">
        <f>IF(E237="",0,INDEX(#REF!,MATCH(bdd!E237,#REF!,0))+IF(F237="",0,INDEX(#REF!,MATCH(bdd!F237,#REF!,0))))</f>
        <v>#REF!</v>
      </c>
      <c r="L237" s="14">
        <f>IFERROR(INDEX(#REF!,MATCH(bdd!D237,#REF!,0)),0)</f>
        <v>0</v>
      </c>
      <c r="M237" s="14">
        <f t="shared" si="18"/>
        <v>0</v>
      </c>
      <c r="N237" s="14">
        <f>IFERROR(INDEX(#REF!,MATCH(bdd!$D237,#REF!,0)),0)</f>
        <v>0</v>
      </c>
      <c r="O237" s="14">
        <f>IFERROR(INDEX(#REF!,MATCH(bdd!$D237,#REF!,0)),0)</f>
        <v>0</v>
      </c>
      <c r="P237" s="14">
        <f>IFERROR(INDEX(#REF!,MATCH(bdd!$D237,#REF!,0)),0)</f>
        <v>0</v>
      </c>
      <c r="Q237" s="32">
        <f t="shared" si="19"/>
        <v>0</v>
      </c>
      <c r="R237" s="29">
        <f t="shared" si="20"/>
        <v>0</v>
      </c>
      <c r="S237" s="14">
        <f t="shared" si="21"/>
        <v>1</v>
      </c>
    </row>
    <row r="238" spans="1:19" ht="15.75" x14ac:dyDescent="0.25">
      <c r="A238" s="7"/>
      <c r="B238" s="13">
        <v>300529001</v>
      </c>
      <c r="C238" s="21">
        <v>1</v>
      </c>
      <c r="D238" s="13" t="s">
        <v>143</v>
      </c>
      <c r="E238" s="15" t="s">
        <v>366</v>
      </c>
      <c r="F238" s="14"/>
      <c r="G238" s="14" t="str">
        <f>IFERROR(INDEX(#REF!,MATCH($D238,#REF!,0)),"Pièce")</f>
        <v>Pièce</v>
      </c>
      <c r="H238" s="14">
        <f>IFERROR(INDEX(#REF!,MATCH(bdd!D238,#REF!,0)),0)</f>
        <v>0</v>
      </c>
      <c r="I238" s="14">
        <f>IFERROR(INDEX(#REF!,MATCH(bdd!D238,#REF!,0)),0)</f>
        <v>0</v>
      </c>
      <c r="J238" s="14">
        <f>IFERROR(K238/INDEX(#REF!,MATCH(bdd!D238,#REF!,0)),0)</f>
        <v>0</v>
      </c>
      <c r="K238" s="14" t="e">
        <f>IF(E238="",0,INDEX(#REF!,MATCH(bdd!E238,#REF!,0))+IF(F238="",0,INDEX(#REF!,MATCH(bdd!F238,#REF!,0))))</f>
        <v>#REF!</v>
      </c>
      <c r="L238" s="14">
        <f>IFERROR(INDEX(#REF!,MATCH(bdd!D238,#REF!,0)),0)</f>
        <v>0</v>
      </c>
      <c r="M238" s="14">
        <f t="shared" si="18"/>
        <v>0</v>
      </c>
      <c r="N238" s="14">
        <f>IFERROR(INDEX(#REF!,MATCH(bdd!$D238,#REF!,0)),0)</f>
        <v>0</v>
      </c>
      <c r="O238" s="14">
        <f>IFERROR(INDEX(#REF!,MATCH(bdd!$D238,#REF!,0)),0)</f>
        <v>0</v>
      </c>
      <c r="P238" s="14">
        <f>IFERROR(INDEX(#REF!,MATCH(bdd!$D238,#REF!,0)),0)</f>
        <v>0</v>
      </c>
      <c r="Q238" s="32">
        <f t="shared" si="19"/>
        <v>0</v>
      </c>
      <c r="R238" s="29">
        <f t="shared" si="20"/>
        <v>0</v>
      </c>
      <c r="S238" s="14">
        <f t="shared" si="21"/>
        <v>1</v>
      </c>
    </row>
    <row r="239" spans="1:19" ht="15.75" x14ac:dyDescent="0.25">
      <c r="A239" s="7"/>
      <c r="B239" s="13">
        <v>305308001</v>
      </c>
      <c r="C239" s="21" t="s">
        <v>437</v>
      </c>
      <c r="D239" s="13" t="s">
        <v>263</v>
      </c>
      <c r="E239" s="15" t="s">
        <v>424</v>
      </c>
      <c r="F239" s="14"/>
      <c r="G239" s="14" t="str">
        <f>IFERROR(INDEX(#REF!,MATCH($D239,#REF!,0)),"Pièce")</f>
        <v>Pièce</v>
      </c>
      <c r="H239" s="14">
        <f>IFERROR(INDEX(#REF!,MATCH(bdd!D239,#REF!,0)),0)</f>
        <v>0</v>
      </c>
      <c r="I239" s="14">
        <f>IFERROR(INDEX(#REF!,MATCH(bdd!D239,#REF!,0)),0)</f>
        <v>0</v>
      </c>
      <c r="J239" s="14">
        <f>IFERROR(K239/INDEX(#REF!,MATCH(bdd!D239,#REF!,0)),0)</f>
        <v>0</v>
      </c>
      <c r="K239" s="14" t="e">
        <f>IF(E239="",0,INDEX(#REF!,MATCH(bdd!E239,#REF!,0))+IF(F239="",0,INDEX(#REF!,MATCH(bdd!F239,#REF!,0))))</f>
        <v>#REF!</v>
      </c>
      <c r="L239" s="14">
        <f>IFERROR(INDEX(#REF!,MATCH(bdd!D239,#REF!,0)),0)</f>
        <v>0</v>
      </c>
      <c r="M239" s="14">
        <f t="shared" ref="M239:M244" si="22">L239*O239</f>
        <v>0</v>
      </c>
      <c r="N239" s="14">
        <f>IFERROR(INDEX(#REF!,MATCH(bdd!$D239,#REF!,0)),0)</f>
        <v>0</v>
      </c>
      <c r="O239" s="14">
        <f>IFERROR(INDEX(#REF!,MATCH(bdd!$D239,#REF!,0)),0)</f>
        <v>0</v>
      </c>
      <c r="P239" s="14">
        <f>IFERROR(INDEX(#REF!,MATCH(bdd!$D239,#REF!,0)),0)</f>
        <v>0</v>
      </c>
      <c r="Q239" s="32">
        <f t="shared" ref="Q239:Q244" si="23">(H239+J239-N239)-L239</f>
        <v>0</v>
      </c>
      <c r="R239" s="29">
        <f t="shared" ref="R239:R244" si="24">IFERROR(Q239*O239,0)</f>
        <v>0</v>
      </c>
      <c r="S239" s="14">
        <f t="shared" si="21"/>
        <v>1</v>
      </c>
    </row>
    <row r="240" spans="1:19" ht="15.75" x14ac:dyDescent="0.25">
      <c r="A240" s="7"/>
      <c r="B240" s="13">
        <v>300535001</v>
      </c>
      <c r="C240" s="21" t="s">
        <v>437</v>
      </c>
      <c r="D240" s="13" t="s">
        <v>144</v>
      </c>
      <c r="E240" s="15" t="s">
        <v>347</v>
      </c>
      <c r="F240" s="14"/>
      <c r="G240" s="14" t="str">
        <f>IFERROR(INDEX(#REF!,MATCH($D240,#REF!,0)),"Pièce")</f>
        <v>Pièce</v>
      </c>
      <c r="H240" s="14">
        <f>IFERROR(INDEX(#REF!,MATCH(bdd!D240,#REF!,0)),0)</f>
        <v>0</v>
      </c>
      <c r="I240" s="14">
        <f>IFERROR(INDEX(#REF!,MATCH(bdd!D240,#REF!,0)),0)</f>
        <v>0</v>
      </c>
      <c r="J240" s="14">
        <f>IFERROR(K240/INDEX(#REF!,MATCH(bdd!D240,#REF!,0)),0)</f>
        <v>0</v>
      </c>
      <c r="K240" s="14" t="e">
        <f>IF(E240="",0,INDEX(#REF!,MATCH(bdd!E240,#REF!,0))+IF(F240="",0,INDEX(#REF!,MATCH(bdd!F240,#REF!,0))))</f>
        <v>#REF!</v>
      </c>
      <c r="L240" s="14">
        <f>IFERROR(INDEX(#REF!,MATCH(bdd!D240,#REF!,0)),0)</f>
        <v>0</v>
      </c>
      <c r="M240" s="14">
        <f t="shared" si="22"/>
        <v>0</v>
      </c>
      <c r="N240" s="14">
        <f>IFERROR(INDEX(#REF!,MATCH(bdd!$D240,#REF!,0)),0)</f>
        <v>0</v>
      </c>
      <c r="O240" s="14">
        <f>IFERROR(INDEX(#REF!,MATCH(bdd!$D240,#REF!,0)),0)</f>
        <v>0</v>
      </c>
      <c r="P240" s="14">
        <f>IFERROR(INDEX(#REF!,MATCH(bdd!$D240,#REF!,0)),0)</f>
        <v>0</v>
      </c>
      <c r="Q240" s="32">
        <f t="shared" si="23"/>
        <v>0</v>
      </c>
      <c r="R240" s="29">
        <f t="shared" si="24"/>
        <v>0</v>
      </c>
      <c r="S240" s="14">
        <f t="shared" si="21"/>
        <v>1</v>
      </c>
    </row>
    <row r="241" spans="1:19" ht="15.75" x14ac:dyDescent="0.25">
      <c r="A241" s="7"/>
      <c r="B241" s="13">
        <v>300544001</v>
      </c>
      <c r="C241" s="21">
        <v>0</v>
      </c>
      <c r="D241" s="13" t="s">
        <v>113</v>
      </c>
      <c r="E241" s="14"/>
      <c r="F241" s="14"/>
      <c r="G241" s="14" t="str">
        <f>IFERROR(INDEX(#REF!,MATCH($D241,#REF!,0)),"Pièce")</f>
        <v>Pièce</v>
      </c>
      <c r="H241" s="14">
        <f>IFERROR(INDEX(#REF!,MATCH(bdd!D241,#REF!,0)),0)</f>
        <v>0</v>
      </c>
      <c r="I241" s="14">
        <f>IFERROR(INDEX(#REF!,MATCH(bdd!D241,#REF!,0)),0)</f>
        <v>0</v>
      </c>
      <c r="J241" s="14">
        <f>IFERROR(K241/INDEX(#REF!,MATCH(bdd!D241,#REF!,0)),0)</f>
        <v>0</v>
      </c>
      <c r="K241" s="14">
        <f>IF(E241="",0,INDEX(#REF!,MATCH(bdd!E241,#REF!,0))+IF(F241="",0,INDEX(#REF!,MATCH(bdd!F241,#REF!,0))))</f>
        <v>0</v>
      </c>
      <c r="L241" s="14">
        <f>IFERROR(INDEX(#REF!,MATCH(bdd!D241,#REF!,0)),0)</f>
        <v>0</v>
      </c>
      <c r="M241" s="14">
        <f t="shared" si="22"/>
        <v>0</v>
      </c>
      <c r="N241" s="14">
        <f>IFERROR(INDEX(#REF!,MATCH(bdd!$D241,#REF!,0)),0)</f>
        <v>0</v>
      </c>
      <c r="O241" s="14">
        <f>IFERROR(INDEX(#REF!,MATCH(bdd!$D241,#REF!,0)),0)</f>
        <v>0</v>
      </c>
      <c r="P241" s="14">
        <f>IFERROR(INDEX(#REF!,MATCH(bdd!$D241,#REF!,0)),0)</f>
        <v>0</v>
      </c>
      <c r="Q241" s="32">
        <f t="shared" si="23"/>
        <v>0</v>
      </c>
      <c r="R241" s="29">
        <f t="shared" si="24"/>
        <v>0</v>
      </c>
      <c r="S241" s="14">
        <f t="shared" si="21"/>
        <v>1</v>
      </c>
    </row>
    <row r="242" spans="1:19" ht="15.75" x14ac:dyDescent="0.25">
      <c r="A242" s="7"/>
      <c r="B242" s="13">
        <v>307792001</v>
      </c>
      <c r="C242" s="21">
        <v>0</v>
      </c>
      <c r="D242" s="13" t="s">
        <v>145</v>
      </c>
      <c r="E242" s="14"/>
      <c r="F242" s="14"/>
      <c r="G242" s="14" t="str">
        <f>IFERROR(INDEX(#REF!,MATCH($D242,#REF!,0)),"Pièce")</f>
        <v>Pièce</v>
      </c>
      <c r="H242" s="14">
        <f>IFERROR(INDEX(#REF!,MATCH(bdd!D242,#REF!,0)),0)</f>
        <v>0</v>
      </c>
      <c r="I242" s="14">
        <f>IFERROR(INDEX(#REF!,MATCH(bdd!D242,#REF!,0)),0)</f>
        <v>0</v>
      </c>
      <c r="J242" s="14">
        <f>IFERROR(K242/INDEX(#REF!,MATCH(bdd!D242,#REF!,0)),0)</f>
        <v>0</v>
      </c>
      <c r="K242" s="14">
        <f>IF(E242="",0,INDEX(#REF!,MATCH(bdd!E242,#REF!,0))+IF(F242="",0,INDEX(#REF!,MATCH(bdd!F242,#REF!,0))))</f>
        <v>0</v>
      </c>
      <c r="L242" s="14">
        <f>IFERROR(INDEX(#REF!,MATCH(bdd!D242,#REF!,0)),0)</f>
        <v>0</v>
      </c>
      <c r="M242" s="14">
        <f t="shared" si="22"/>
        <v>0</v>
      </c>
      <c r="N242" s="14">
        <f>IFERROR(INDEX(#REF!,MATCH(bdd!$D242,#REF!,0)),0)</f>
        <v>0</v>
      </c>
      <c r="O242" s="14">
        <f>IFERROR(INDEX(#REF!,MATCH(bdd!$D242,#REF!,0)),0)</f>
        <v>0</v>
      </c>
      <c r="P242" s="14">
        <f>IFERROR(INDEX(#REF!,MATCH(bdd!$D242,#REF!,0)),0)</f>
        <v>0</v>
      </c>
      <c r="Q242" s="32">
        <f t="shared" si="23"/>
        <v>0</v>
      </c>
      <c r="R242" s="29">
        <f t="shared" si="24"/>
        <v>0</v>
      </c>
      <c r="S242" s="14">
        <f t="shared" si="21"/>
        <v>1</v>
      </c>
    </row>
    <row r="243" spans="1:19" ht="15.75" x14ac:dyDescent="0.25">
      <c r="A243" s="7"/>
      <c r="B243" s="13">
        <v>307302001</v>
      </c>
      <c r="C243" s="21">
        <v>1</v>
      </c>
      <c r="D243" s="13" t="s">
        <v>146</v>
      </c>
      <c r="E243" s="14" t="s">
        <v>356</v>
      </c>
      <c r="F243" s="14"/>
      <c r="G243" s="14" t="str">
        <f>IFERROR(INDEX(#REF!,MATCH($D243,#REF!,0)),"Pièce")</f>
        <v>Pièce</v>
      </c>
      <c r="H243" s="14">
        <f>IFERROR(INDEX(#REF!,MATCH(bdd!D243,#REF!,0)),0)</f>
        <v>0</v>
      </c>
      <c r="I243" s="14">
        <f>IFERROR(INDEX(#REF!,MATCH(bdd!D243,#REF!,0)),0)</f>
        <v>0</v>
      </c>
      <c r="J243" s="14">
        <f>IFERROR(K243/INDEX(#REF!,MATCH(bdd!D243,#REF!,0)),0)</f>
        <v>0</v>
      </c>
      <c r="K243" s="14" t="e">
        <f>IF(E243="",0,INDEX(#REF!,MATCH(bdd!E243,#REF!,0))+IF(F243="",0,INDEX(#REF!,MATCH(bdd!F243,#REF!,0))))</f>
        <v>#REF!</v>
      </c>
      <c r="L243" s="14">
        <f>IFERROR(INDEX(#REF!,MATCH(bdd!D243,#REF!,0)),0)</f>
        <v>0</v>
      </c>
      <c r="M243" s="14">
        <f t="shared" si="22"/>
        <v>0</v>
      </c>
      <c r="N243" s="14">
        <f>IFERROR(INDEX(#REF!,MATCH(bdd!$D243,#REF!,0)),0)</f>
        <v>0</v>
      </c>
      <c r="O243" s="14">
        <f>IFERROR(INDEX(#REF!,MATCH(bdd!$D243,#REF!,0)),0)</f>
        <v>0</v>
      </c>
      <c r="P243" s="14">
        <f>IFERROR(INDEX(#REF!,MATCH(bdd!$D243,#REF!,0)),0)</f>
        <v>0</v>
      </c>
      <c r="Q243" s="32">
        <f t="shared" si="23"/>
        <v>0</v>
      </c>
      <c r="R243" s="29">
        <f t="shared" si="24"/>
        <v>0</v>
      </c>
      <c r="S243" s="14">
        <f t="shared" si="21"/>
        <v>1</v>
      </c>
    </row>
    <row r="244" spans="1:19" ht="15.75" x14ac:dyDescent="0.25">
      <c r="A244" s="7"/>
      <c r="B244" s="13">
        <v>300710001</v>
      </c>
      <c r="C244" s="21">
        <v>1</v>
      </c>
      <c r="D244" s="13" t="s">
        <v>147</v>
      </c>
      <c r="E244" s="14" t="s">
        <v>356</v>
      </c>
      <c r="F244" s="14"/>
      <c r="G244" s="14" t="str">
        <f>IFERROR(INDEX(#REF!,MATCH($D244,#REF!,0)),"Pièce")</f>
        <v>Pièce</v>
      </c>
      <c r="H244" s="14">
        <f>IFERROR(INDEX(#REF!,MATCH(bdd!D244,#REF!,0)),0)</f>
        <v>0</v>
      </c>
      <c r="I244" s="14">
        <f>IFERROR(INDEX(#REF!,MATCH(bdd!D244,#REF!,0)),0)</f>
        <v>0</v>
      </c>
      <c r="J244" s="14">
        <f>IFERROR(K244/INDEX(#REF!,MATCH(bdd!D244,#REF!,0)),0)</f>
        <v>0</v>
      </c>
      <c r="K244" s="14" t="e">
        <f>IF(E244="",0,INDEX(#REF!,MATCH(bdd!E244,#REF!,0))+IF(F244="",0,INDEX(#REF!,MATCH(bdd!F244,#REF!,0))))</f>
        <v>#REF!</v>
      </c>
      <c r="L244" s="14">
        <f>IFERROR(INDEX(#REF!,MATCH(bdd!D244,#REF!,0)),0)</f>
        <v>0</v>
      </c>
      <c r="M244" s="14">
        <f t="shared" si="22"/>
        <v>0</v>
      </c>
      <c r="N244" s="14">
        <f>IFERROR(INDEX(#REF!,MATCH(bdd!$D244,#REF!,0)),0)</f>
        <v>0</v>
      </c>
      <c r="O244" s="14">
        <f>IFERROR(INDEX(#REF!,MATCH(bdd!$D244,#REF!,0)),0)</f>
        <v>0</v>
      </c>
      <c r="P244" s="14">
        <f>IFERROR(INDEX(#REF!,MATCH(bdd!$D244,#REF!,0)),0)</f>
        <v>0</v>
      </c>
      <c r="Q244" s="32">
        <f t="shared" si="23"/>
        <v>0</v>
      </c>
      <c r="R244" s="29">
        <f t="shared" si="24"/>
        <v>0</v>
      </c>
      <c r="S244" s="14">
        <f t="shared" si="21"/>
        <v>1</v>
      </c>
    </row>
    <row r="245" spans="1:19" ht="15.75" x14ac:dyDescent="0.25">
      <c r="A245" s="7"/>
      <c r="B245" s="13">
        <v>300710001</v>
      </c>
      <c r="C245" s="21">
        <v>1</v>
      </c>
      <c r="D245" s="89" t="s">
        <v>449</v>
      </c>
      <c r="E245" s="14" t="s">
        <v>504</v>
      </c>
      <c r="F245" s="14"/>
      <c r="G245" s="14" t="str">
        <f>IFERROR(INDEX(#REF!,MATCH($D245,#REF!,0)),"Pièce")</f>
        <v>Pièce</v>
      </c>
      <c r="H245" s="14">
        <f>IFERROR(INDEX(#REF!,MATCH(bdd!D245,#REF!,0)),0)</f>
        <v>0</v>
      </c>
      <c r="I245" s="14">
        <f>IFERROR(INDEX(#REF!,MATCH(bdd!D245,#REF!,0)),0)</f>
        <v>0</v>
      </c>
      <c r="J245" s="14">
        <f>IFERROR(K245/INDEX(#REF!,MATCH(bdd!D245,#REF!,0)),0)</f>
        <v>0</v>
      </c>
      <c r="K245" s="14" t="e">
        <f>IF(E245="",0,INDEX(#REF!,MATCH(bdd!E245,#REF!,0))+IF(F245="",0,INDEX(#REF!,MATCH(bdd!F245,#REF!,0))))</f>
        <v>#REF!</v>
      </c>
      <c r="L245" s="14">
        <f>IFERROR(INDEX(#REF!,MATCH(bdd!D245,#REF!,0)),0)</f>
        <v>0</v>
      </c>
      <c r="M245" s="14">
        <f t="shared" ref="M245:M251" si="25">L245*O245</f>
        <v>0</v>
      </c>
      <c r="N245" s="14">
        <f>IFERROR(INDEX(#REF!,MATCH(bdd!$D245,#REF!,0)),0)</f>
        <v>0</v>
      </c>
      <c r="O245" s="14">
        <f>IFERROR(INDEX(#REF!,MATCH(bdd!$D245,#REF!,0)),0)</f>
        <v>0</v>
      </c>
      <c r="P245" s="14">
        <f>IFERROR(INDEX(#REF!,MATCH(bdd!$D245,#REF!,0)),0)</f>
        <v>0</v>
      </c>
      <c r="Q245" s="32">
        <f t="shared" ref="Q245:Q251" si="26">(H245+J245-N245)-L245</f>
        <v>0</v>
      </c>
      <c r="R245" s="29">
        <f t="shared" ref="R245:R251" si="27">IFERROR(Q245*O245,0)</f>
        <v>0</v>
      </c>
      <c r="S245" s="14">
        <f t="shared" si="21"/>
        <v>1</v>
      </c>
    </row>
    <row r="246" spans="1:19" ht="15.75" x14ac:dyDescent="0.25">
      <c r="A246" s="7"/>
      <c r="B246" s="92"/>
      <c r="C246" s="21">
        <v>1</v>
      </c>
      <c r="D246" s="14" t="s">
        <v>492</v>
      </c>
      <c r="E246" s="14" t="s">
        <v>551</v>
      </c>
      <c r="F246" s="14"/>
      <c r="G246" s="14" t="str">
        <f>IFERROR(INDEX(#REF!,MATCH($D246,#REF!,0)),"Pièce")</f>
        <v>Pièce</v>
      </c>
      <c r="H246" s="14">
        <f>IFERROR(INDEX(#REF!,MATCH(bdd!D246,#REF!,0)),0)</f>
        <v>0</v>
      </c>
      <c r="I246" s="14">
        <f>IFERROR(INDEX(#REF!,MATCH(bdd!D246,#REF!,0)),0)</f>
        <v>0</v>
      </c>
      <c r="J246" s="14">
        <f>IFERROR(K246/INDEX(#REF!,MATCH(bdd!D246,#REF!,0)),0)</f>
        <v>0</v>
      </c>
      <c r="K246" s="14" t="e">
        <f>IF(E246="",0,INDEX(#REF!,MATCH(bdd!E246,#REF!,0))+IF(F246="",0,INDEX(#REF!,MATCH(bdd!F246,#REF!,0))))</f>
        <v>#REF!</v>
      </c>
      <c r="L246" s="14">
        <f>IFERROR(INDEX(#REF!,MATCH(bdd!D246,#REF!,0)),0)</f>
        <v>0</v>
      </c>
      <c r="M246" s="14">
        <f t="shared" si="25"/>
        <v>0</v>
      </c>
      <c r="N246" s="14">
        <f>IFERROR(INDEX(#REF!,MATCH(bdd!$D246,#REF!,0)),0)</f>
        <v>0</v>
      </c>
      <c r="O246" s="14">
        <f>IFERROR(INDEX(#REF!,MATCH(bdd!$D246,#REF!,0)),0)</f>
        <v>0</v>
      </c>
      <c r="P246" s="14">
        <f>IFERROR(INDEX(#REF!,MATCH(bdd!$D246,#REF!,0)),0)</f>
        <v>0</v>
      </c>
      <c r="Q246" s="32">
        <f t="shared" si="26"/>
        <v>0</v>
      </c>
      <c r="R246" s="29">
        <f t="shared" si="27"/>
        <v>0</v>
      </c>
      <c r="S246" s="14">
        <f t="shared" si="21"/>
        <v>1</v>
      </c>
    </row>
    <row r="247" spans="1:19" x14ac:dyDescent="0.25">
      <c r="A247" s="7"/>
      <c r="B247" s="92"/>
      <c r="C247" s="92"/>
      <c r="D247" s="14" t="s">
        <v>495</v>
      </c>
      <c r="E247" s="14" t="s">
        <v>554</v>
      </c>
      <c r="F247" s="14"/>
      <c r="G247" s="14" t="str">
        <f>IFERROR(INDEX(#REF!,MATCH($D247,#REF!,0)),"Pièce")</f>
        <v>Pièce</v>
      </c>
      <c r="H247" s="14">
        <f>IFERROR(INDEX(#REF!,MATCH(bdd!D247,#REF!,0)),0)</f>
        <v>0</v>
      </c>
      <c r="I247" s="14">
        <f>IFERROR(INDEX(#REF!,MATCH(bdd!D247,#REF!,0)),0)</f>
        <v>0</v>
      </c>
      <c r="J247" s="14">
        <f>IFERROR(K247/INDEX(#REF!,MATCH(bdd!D247,#REF!,0)),0)</f>
        <v>0</v>
      </c>
      <c r="K247" s="14" t="e">
        <f>IF(E247="",0,INDEX(#REF!,MATCH(bdd!E247,#REF!,0))+IF(F247="",0,INDEX(#REF!,MATCH(bdd!F247,#REF!,0))))</f>
        <v>#REF!</v>
      </c>
      <c r="L247" s="14">
        <f>IFERROR(INDEX(#REF!,MATCH(bdd!D247,#REF!,0)),0)</f>
        <v>0</v>
      </c>
      <c r="M247" s="14">
        <f t="shared" si="25"/>
        <v>0</v>
      </c>
      <c r="N247" s="14">
        <f>IFERROR(INDEX(#REF!,MATCH(bdd!$D247,#REF!,0)),0)</f>
        <v>0</v>
      </c>
      <c r="O247" s="14">
        <f>IFERROR(INDEX(#REF!,MATCH(bdd!$D247,#REF!,0)),0)</f>
        <v>0</v>
      </c>
      <c r="P247" s="14">
        <f>IFERROR(INDEX(#REF!,MATCH(bdd!$D247,#REF!,0)),0)</f>
        <v>0</v>
      </c>
      <c r="Q247" s="32">
        <f t="shared" si="26"/>
        <v>0</v>
      </c>
      <c r="R247" s="29">
        <f t="shared" si="27"/>
        <v>0</v>
      </c>
      <c r="S247" s="14">
        <f t="shared" si="21"/>
        <v>1</v>
      </c>
    </row>
    <row r="248" spans="1:19" x14ac:dyDescent="0.25">
      <c r="A248" s="7"/>
      <c r="B248" s="92"/>
      <c r="C248" s="92"/>
      <c r="D248" s="14" t="s">
        <v>463</v>
      </c>
      <c r="E248" s="14" t="s">
        <v>502</v>
      </c>
      <c r="F248" s="14"/>
      <c r="G248" s="14" t="str">
        <f>IFERROR(INDEX(#REF!,MATCH($D248,#REF!,0)),"Pièce")</f>
        <v>Pièce</v>
      </c>
      <c r="H248" s="14">
        <f>IFERROR(INDEX(#REF!,MATCH(bdd!D248,#REF!,0)),0)</f>
        <v>0</v>
      </c>
      <c r="I248" s="14">
        <f>IFERROR(INDEX(#REF!,MATCH(bdd!D248,#REF!,0)),0)</f>
        <v>0</v>
      </c>
      <c r="J248" s="14">
        <f>IFERROR(K248/INDEX(#REF!,MATCH(bdd!D248,#REF!,0)),0)</f>
        <v>0</v>
      </c>
      <c r="K248" s="14" t="e">
        <f>IF(E248="",0,INDEX(#REF!,MATCH(bdd!E248,#REF!,0))+IF(F248="",0,INDEX(#REF!,MATCH(bdd!F248,#REF!,0))))</f>
        <v>#REF!</v>
      </c>
      <c r="L248" s="14">
        <f>IFERROR(INDEX(#REF!,MATCH(bdd!D248,#REF!,0)),0)</f>
        <v>0</v>
      </c>
      <c r="M248" s="14">
        <f t="shared" si="25"/>
        <v>0</v>
      </c>
      <c r="N248" s="14">
        <f>IFERROR(INDEX(#REF!,MATCH(bdd!$D248,#REF!,0)),0)</f>
        <v>0</v>
      </c>
      <c r="O248" s="14">
        <f>IFERROR(INDEX(#REF!,MATCH(bdd!$D248,#REF!,0)),0)</f>
        <v>0</v>
      </c>
      <c r="P248" s="14">
        <f>IFERROR(INDEX(#REF!,MATCH(bdd!$D248,#REF!,0)),0)</f>
        <v>0</v>
      </c>
      <c r="Q248" s="32">
        <f t="shared" si="26"/>
        <v>0</v>
      </c>
      <c r="R248" s="29">
        <f t="shared" si="27"/>
        <v>0</v>
      </c>
      <c r="S248" s="14">
        <f t="shared" si="21"/>
        <v>1</v>
      </c>
    </row>
    <row r="249" spans="1:19" x14ac:dyDescent="0.25">
      <c r="A249" s="7"/>
      <c r="B249" s="92"/>
      <c r="C249" s="92"/>
      <c r="D249" s="14" t="s">
        <v>494</v>
      </c>
      <c r="E249" s="14" t="s">
        <v>553</v>
      </c>
      <c r="F249" s="14"/>
      <c r="G249" s="14" t="str">
        <f>IFERROR(INDEX(#REF!,MATCH($D249,#REF!,0)),"Pièce")</f>
        <v>Pièce</v>
      </c>
      <c r="H249" s="14">
        <f>IFERROR(INDEX(#REF!,MATCH(bdd!D249,#REF!,0)),0)</f>
        <v>0</v>
      </c>
      <c r="I249" s="14">
        <f>IFERROR(INDEX(#REF!,MATCH(bdd!D249,#REF!,0)),0)</f>
        <v>0</v>
      </c>
      <c r="J249" s="14">
        <f>IFERROR(K249/INDEX(#REF!,MATCH(bdd!D249,#REF!,0)),0)</f>
        <v>0</v>
      </c>
      <c r="K249" s="14" t="e">
        <f>IF(E249="",0,INDEX(#REF!,MATCH(bdd!E249,#REF!,0))+IF(F249="",0,INDEX(#REF!,MATCH(bdd!F249,#REF!,0))))</f>
        <v>#REF!</v>
      </c>
      <c r="L249" s="14">
        <f>IFERROR(INDEX(#REF!,MATCH(bdd!D249,#REF!,0)),0)</f>
        <v>0</v>
      </c>
      <c r="M249" s="14">
        <f t="shared" si="25"/>
        <v>0</v>
      </c>
      <c r="N249" s="14">
        <f>IFERROR(INDEX(#REF!,MATCH(bdd!$D249,#REF!,0)),0)</f>
        <v>0</v>
      </c>
      <c r="O249" s="14">
        <f>IFERROR(INDEX(#REF!,MATCH(bdd!$D249,#REF!,0)),0)</f>
        <v>0</v>
      </c>
      <c r="P249" s="14">
        <f>IFERROR(INDEX(#REF!,MATCH(bdd!$D249,#REF!,0)),0)</f>
        <v>0</v>
      </c>
      <c r="Q249" s="32">
        <f t="shared" si="26"/>
        <v>0</v>
      </c>
      <c r="R249" s="29">
        <f t="shared" si="27"/>
        <v>0</v>
      </c>
      <c r="S249" s="14">
        <f t="shared" si="21"/>
        <v>1</v>
      </c>
    </row>
    <row r="250" spans="1:19" x14ac:dyDescent="0.25">
      <c r="A250" s="7"/>
      <c r="B250" s="92"/>
      <c r="C250" s="92"/>
      <c r="D250" s="14" t="s">
        <v>491</v>
      </c>
      <c r="E250" s="14" t="s">
        <v>550</v>
      </c>
      <c r="F250" s="14"/>
      <c r="G250" s="14" t="str">
        <f>IFERROR(INDEX(#REF!,MATCH($D250,#REF!,0)),"Pièce")</f>
        <v>Pièce</v>
      </c>
      <c r="H250" s="14">
        <f>IFERROR(INDEX(#REF!,MATCH(bdd!D250,#REF!,0)),0)</f>
        <v>0</v>
      </c>
      <c r="I250" s="14">
        <f>IFERROR(INDEX(#REF!,MATCH(bdd!D250,#REF!,0)),0)</f>
        <v>0</v>
      </c>
      <c r="J250" s="14">
        <f>IFERROR(K250/INDEX(#REF!,MATCH(bdd!D250,#REF!,0)),0)</f>
        <v>0</v>
      </c>
      <c r="K250" s="14" t="e">
        <f>IF(E250="",0,INDEX(#REF!,MATCH(bdd!E250,#REF!,0))+IF(F250="",0,INDEX(#REF!,MATCH(bdd!F250,#REF!,0))))</f>
        <v>#REF!</v>
      </c>
      <c r="L250" s="14">
        <f>IFERROR(INDEX(#REF!,MATCH(bdd!D250,#REF!,0)),0)</f>
        <v>0</v>
      </c>
      <c r="M250" s="14">
        <f t="shared" si="25"/>
        <v>0</v>
      </c>
      <c r="N250" s="14">
        <f>IFERROR(INDEX(#REF!,MATCH(bdd!$D250,#REF!,0)),0)</f>
        <v>0</v>
      </c>
      <c r="O250" s="14">
        <f>IFERROR(INDEX(#REF!,MATCH(bdd!$D250,#REF!,0)),0)</f>
        <v>0</v>
      </c>
      <c r="P250" s="14">
        <f>IFERROR(INDEX(#REF!,MATCH(bdd!$D250,#REF!,0)),0)</f>
        <v>0</v>
      </c>
      <c r="Q250" s="32">
        <f t="shared" si="26"/>
        <v>0</v>
      </c>
      <c r="R250" s="29">
        <f t="shared" si="27"/>
        <v>0</v>
      </c>
      <c r="S250" s="14">
        <f t="shared" si="21"/>
        <v>1</v>
      </c>
    </row>
    <row r="251" spans="1:19" x14ac:dyDescent="0.25">
      <c r="A251" s="7"/>
      <c r="B251" s="92"/>
      <c r="C251" s="92"/>
      <c r="D251" s="14" t="s">
        <v>496</v>
      </c>
      <c r="E251" s="14" t="s">
        <v>555</v>
      </c>
      <c r="F251" s="14"/>
      <c r="G251" s="14" t="str">
        <f>IFERROR(INDEX(#REF!,MATCH($D251,#REF!,0)),"Pièce")</f>
        <v>Pièce</v>
      </c>
      <c r="H251" s="14">
        <f>IFERROR(INDEX(#REF!,MATCH(bdd!D251,#REF!,0)),0)</f>
        <v>0</v>
      </c>
      <c r="I251" s="14">
        <f>IFERROR(INDEX(#REF!,MATCH(bdd!D251,#REF!,0)),0)</f>
        <v>0</v>
      </c>
      <c r="J251" s="14">
        <f>IFERROR(K251/INDEX(#REF!,MATCH(bdd!D251,#REF!,0)),0)</f>
        <v>0</v>
      </c>
      <c r="K251" s="14" t="e">
        <f>IF(E251="",0,INDEX(#REF!,MATCH(bdd!E251,#REF!,0))+IF(F251="",0,INDEX(#REF!,MATCH(bdd!F251,#REF!,0))))</f>
        <v>#REF!</v>
      </c>
      <c r="L251" s="14">
        <f>IFERROR(INDEX(#REF!,MATCH(bdd!D251,#REF!,0)),0)</f>
        <v>0</v>
      </c>
      <c r="M251" s="14">
        <f t="shared" si="25"/>
        <v>0</v>
      </c>
      <c r="N251" s="14">
        <f>IFERROR(INDEX(#REF!,MATCH(bdd!$D251,#REF!,0)),0)</f>
        <v>0</v>
      </c>
      <c r="O251" s="14">
        <f>IFERROR(INDEX(#REF!,MATCH(bdd!$D251,#REF!,0)),0)</f>
        <v>0</v>
      </c>
      <c r="P251" s="14">
        <f>IFERROR(INDEX(#REF!,MATCH(bdd!$D251,#REF!,0)),0)</f>
        <v>0</v>
      </c>
      <c r="Q251" s="32">
        <f t="shared" si="26"/>
        <v>0</v>
      </c>
      <c r="R251" s="29">
        <f t="shared" si="27"/>
        <v>0</v>
      </c>
      <c r="S251" s="14">
        <f t="shared" si="21"/>
        <v>1</v>
      </c>
    </row>
    <row r="252" spans="1:19" x14ac:dyDescent="0.25">
      <c r="A252" s="7"/>
      <c r="B252" s="92"/>
      <c r="C252" s="92"/>
      <c r="D252" s="14" t="s">
        <v>467</v>
      </c>
      <c r="E252" s="14" t="s">
        <v>509</v>
      </c>
      <c r="F252" s="14"/>
      <c r="G252" s="14" t="str">
        <f>IFERROR(INDEX(#REF!,MATCH($D252,#REF!,0)),"Pièce")</f>
        <v>Pièce</v>
      </c>
      <c r="H252" s="14">
        <f>IFERROR(INDEX(#REF!,MATCH(bdd!D252,#REF!,0)),0)</f>
        <v>0</v>
      </c>
      <c r="I252" s="14">
        <f>IFERROR(INDEX(#REF!,MATCH(bdd!D252,#REF!,0)),0)</f>
        <v>0</v>
      </c>
      <c r="J252" s="14">
        <f>IFERROR(K252/INDEX(#REF!,MATCH(bdd!D252,#REF!,0)),0)</f>
        <v>0</v>
      </c>
      <c r="K252" s="14" t="e">
        <f>IF(E252="",0,INDEX(#REF!,MATCH(bdd!E252,#REF!,0))+IF(F252="",0,INDEX(#REF!,MATCH(bdd!F252,#REF!,0))))</f>
        <v>#REF!</v>
      </c>
      <c r="L252" s="14">
        <f>IFERROR(INDEX(#REF!,MATCH(bdd!D252,#REF!,0)),0)</f>
        <v>0</v>
      </c>
      <c r="M252" s="14">
        <f t="shared" ref="M252:M261" si="28">L252*O252</f>
        <v>0</v>
      </c>
      <c r="N252" s="14">
        <f>IFERROR(INDEX(#REF!,MATCH(bdd!$D252,#REF!,0)),0)</f>
        <v>0</v>
      </c>
      <c r="O252" s="14">
        <f>IFERROR(INDEX(#REF!,MATCH(bdd!$D252,#REF!,0)),0)</f>
        <v>0</v>
      </c>
      <c r="P252" s="14">
        <f>IFERROR(INDEX(#REF!,MATCH(bdd!$D252,#REF!,0)),0)</f>
        <v>0</v>
      </c>
      <c r="Q252" s="32">
        <f t="shared" ref="Q252:Q261" si="29">(H252+J252-N252)-L252</f>
        <v>0</v>
      </c>
      <c r="R252" s="29">
        <f t="shared" ref="R252:R261" si="30">IFERROR(Q252*O252,0)</f>
        <v>0</v>
      </c>
      <c r="S252" s="14">
        <f t="shared" si="21"/>
        <v>1</v>
      </c>
    </row>
    <row r="253" spans="1:19" x14ac:dyDescent="0.25">
      <c r="A253" s="7"/>
      <c r="B253" s="92"/>
      <c r="C253" s="92"/>
      <c r="D253" s="14" t="s">
        <v>474</v>
      </c>
      <c r="E253" s="14" t="s">
        <v>522</v>
      </c>
      <c r="F253" s="14"/>
      <c r="G253" s="14" t="str">
        <f>IFERROR(INDEX(#REF!,MATCH($D253,#REF!,0)),"Pièce")</f>
        <v>Pièce</v>
      </c>
      <c r="H253" s="14">
        <f>IFERROR(INDEX(#REF!,MATCH(bdd!D253,#REF!,0)),0)</f>
        <v>0</v>
      </c>
      <c r="I253" s="14">
        <f>IFERROR(INDEX(#REF!,MATCH(bdd!D253,#REF!,0)),0)</f>
        <v>0</v>
      </c>
      <c r="J253" s="14">
        <f>IFERROR(K253/INDEX(#REF!,MATCH(bdd!D253,#REF!,0)),0)</f>
        <v>0</v>
      </c>
      <c r="K253" s="14" t="e">
        <f>IF(E253="",0,INDEX(#REF!,MATCH(bdd!E253,#REF!,0))+IF(F253="",0,INDEX(#REF!,MATCH(bdd!F253,#REF!,0))))</f>
        <v>#REF!</v>
      </c>
      <c r="L253" s="14">
        <f>IFERROR(INDEX(#REF!,MATCH(bdd!D253,#REF!,0)),0)</f>
        <v>0</v>
      </c>
      <c r="M253" s="14">
        <f t="shared" si="28"/>
        <v>0</v>
      </c>
      <c r="N253" s="14">
        <f>IFERROR(INDEX(#REF!,MATCH(bdd!$D253,#REF!,0)),0)</f>
        <v>0</v>
      </c>
      <c r="O253" s="14">
        <f>IFERROR(INDEX(#REF!,MATCH(bdd!$D253,#REF!,0)),0)</f>
        <v>0</v>
      </c>
      <c r="P253" s="14">
        <f>IFERROR(INDEX(#REF!,MATCH(bdd!$D253,#REF!,0)),0)</f>
        <v>0</v>
      </c>
      <c r="Q253" s="32">
        <f t="shared" si="29"/>
        <v>0</v>
      </c>
      <c r="R253" s="29">
        <f t="shared" si="30"/>
        <v>0</v>
      </c>
      <c r="S253" s="14">
        <f t="shared" si="21"/>
        <v>1</v>
      </c>
    </row>
    <row r="254" spans="1:19" x14ac:dyDescent="0.25">
      <c r="A254" s="7"/>
      <c r="B254" s="92"/>
      <c r="C254" s="92"/>
      <c r="D254" s="14" t="s">
        <v>493</v>
      </c>
      <c r="E254" s="14" t="s">
        <v>552</v>
      </c>
      <c r="F254" s="14"/>
      <c r="G254" s="14" t="str">
        <f>IFERROR(INDEX(#REF!,MATCH($D254,#REF!,0)),"Pièce")</f>
        <v>Pièce</v>
      </c>
      <c r="H254" s="14">
        <f>IFERROR(INDEX(#REF!,MATCH(bdd!D254,#REF!,0)),0)</f>
        <v>0</v>
      </c>
      <c r="I254" s="14">
        <f>IFERROR(INDEX(#REF!,MATCH(bdd!D254,#REF!,0)),0)</f>
        <v>0</v>
      </c>
      <c r="J254" s="14">
        <f>IFERROR(K254/INDEX(#REF!,MATCH(bdd!D254,#REF!,0)),0)</f>
        <v>0</v>
      </c>
      <c r="K254" s="14" t="e">
        <f>IF(E254="",0,INDEX(#REF!,MATCH(bdd!E254,#REF!,0))+IF(F254="",0,INDEX(#REF!,MATCH(bdd!F254,#REF!,0))))</f>
        <v>#REF!</v>
      </c>
      <c r="L254" s="14">
        <f>IFERROR(INDEX(#REF!,MATCH(bdd!D254,#REF!,0)),0)</f>
        <v>0</v>
      </c>
      <c r="M254" s="14">
        <f t="shared" si="28"/>
        <v>0</v>
      </c>
      <c r="N254" s="14">
        <f>IFERROR(INDEX(#REF!,MATCH(bdd!$D254,#REF!,0)),0)</f>
        <v>0</v>
      </c>
      <c r="O254" s="14">
        <f>IFERROR(INDEX(#REF!,MATCH(bdd!$D254,#REF!,0)),0)</f>
        <v>0</v>
      </c>
      <c r="P254" s="14">
        <f>IFERROR(INDEX(#REF!,MATCH(bdd!$D254,#REF!,0)),0)</f>
        <v>0</v>
      </c>
      <c r="Q254" s="32">
        <f t="shared" si="29"/>
        <v>0</v>
      </c>
      <c r="R254" s="29">
        <f t="shared" si="30"/>
        <v>0</v>
      </c>
      <c r="S254" s="14">
        <f t="shared" si="21"/>
        <v>1</v>
      </c>
    </row>
    <row r="255" spans="1:19" x14ac:dyDescent="0.25">
      <c r="A255" s="7"/>
      <c r="B255" s="92"/>
      <c r="C255" s="92"/>
      <c r="D255" s="14" t="s">
        <v>480</v>
      </c>
      <c r="E255" s="14" t="s">
        <v>528</v>
      </c>
      <c r="F255" s="14"/>
      <c r="G255" s="14" t="str">
        <f>IFERROR(INDEX(#REF!,MATCH($D255,#REF!,0)),"Pièce")</f>
        <v>Pièce</v>
      </c>
      <c r="H255" s="14">
        <f>IFERROR(INDEX(#REF!,MATCH(bdd!D255,#REF!,0)),0)</f>
        <v>0</v>
      </c>
      <c r="I255" s="14">
        <f>IFERROR(INDEX(#REF!,MATCH(bdd!D255,#REF!,0)),0)</f>
        <v>0</v>
      </c>
      <c r="J255" s="14">
        <f>IFERROR(K255/INDEX(#REF!,MATCH(bdd!D255,#REF!,0)),0)</f>
        <v>0</v>
      </c>
      <c r="K255" s="14" t="e">
        <f>IF(E255="",0,INDEX(#REF!,MATCH(bdd!E255,#REF!,0))+IF(F255="",0,INDEX(#REF!,MATCH(bdd!F255,#REF!,0))))</f>
        <v>#REF!</v>
      </c>
      <c r="L255" s="14">
        <f>IFERROR(INDEX(#REF!,MATCH(bdd!D255,#REF!,0)),0)</f>
        <v>0</v>
      </c>
      <c r="M255" s="14">
        <f t="shared" si="28"/>
        <v>0</v>
      </c>
      <c r="N255" s="14">
        <f>IFERROR(INDEX(#REF!,MATCH(bdd!$D255,#REF!,0)),0)</f>
        <v>0</v>
      </c>
      <c r="O255" s="14">
        <f>IFERROR(INDEX(#REF!,MATCH(bdd!$D255,#REF!,0)),0)</f>
        <v>0</v>
      </c>
      <c r="P255" s="14">
        <f>IFERROR(INDEX(#REF!,MATCH(bdd!$D255,#REF!,0)),0)</f>
        <v>0</v>
      </c>
      <c r="Q255" s="32">
        <f t="shared" si="29"/>
        <v>0</v>
      </c>
      <c r="R255" s="29">
        <f t="shared" si="30"/>
        <v>0</v>
      </c>
      <c r="S255" s="14">
        <f t="shared" si="21"/>
        <v>1</v>
      </c>
    </row>
    <row r="256" spans="1:19" x14ac:dyDescent="0.25">
      <c r="A256" s="7"/>
      <c r="B256" s="92"/>
      <c r="C256" s="92"/>
      <c r="D256" s="14" t="s">
        <v>481</v>
      </c>
      <c r="E256" s="14" t="s">
        <v>531</v>
      </c>
      <c r="F256" s="14"/>
      <c r="G256" s="14" t="str">
        <f>IFERROR(INDEX(#REF!,MATCH($D256,#REF!,0)),"Pièce")</f>
        <v>Pièce</v>
      </c>
      <c r="H256" s="14">
        <f>IFERROR(INDEX(#REF!,MATCH(bdd!D256,#REF!,0)),0)</f>
        <v>0</v>
      </c>
      <c r="I256" s="14">
        <f>IFERROR(INDEX(#REF!,MATCH(bdd!D256,#REF!,0)),0)</f>
        <v>0</v>
      </c>
      <c r="J256" s="14">
        <f>IFERROR(K256/INDEX(#REF!,MATCH(bdd!D256,#REF!,0)),0)</f>
        <v>0</v>
      </c>
      <c r="K256" s="14" t="e">
        <f>IF(E256="",0,INDEX(#REF!,MATCH(bdd!E256,#REF!,0))+IF(F256="",0,INDEX(#REF!,MATCH(bdd!F256,#REF!,0))))</f>
        <v>#REF!</v>
      </c>
      <c r="L256" s="14">
        <f>IFERROR(INDEX(#REF!,MATCH(bdd!D256,#REF!,0)),0)</f>
        <v>0</v>
      </c>
      <c r="M256" s="14">
        <f t="shared" si="28"/>
        <v>0</v>
      </c>
      <c r="N256" s="14">
        <f>IFERROR(INDEX(#REF!,MATCH(bdd!$D256,#REF!,0)),0)</f>
        <v>0</v>
      </c>
      <c r="O256" s="14">
        <f>IFERROR(INDEX(#REF!,MATCH(bdd!$D256,#REF!,0)),0)</f>
        <v>0</v>
      </c>
      <c r="P256" s="14">
        <f>IFERROR(INDEX(#REF!,MATCH(bdd!$D256,#REF!,0)),0)</f>
        <v>0</v>
      </c>
      <c r="Q256" s="32">
        <f t="shared" si="29"/>
        <v>0</v>
      </c>
      <c r="R256" s="29">
        <f t="shared" si="30"/>
        <v>0</v>
      </c>
      <c r="S256" s="14">
        <f t="shared" si="21"/>
        <v>1</v>
      </c>
    </row>
    <row r="257" spans="1:19" x14ac:dyDescent="0.25">
      <c r="A257" s="7"/>
      <c r="B257" s="92"/>
      <c r="C257" s="92"/>
      <c r="D257" s="14" t="s">
        <v>469</v>
      </c>
      <c r="E257" s="14" t="s">
        <v>511</v>
      </c>
      <c r="F257" s="14"/>
      <c r="G257" s="14" t="str">
        <f>IFERROR(INDEX(#REF!,MATCH($D257,#REF!,0)),"Pièce")</f>
        <v>Pièce</v>
      </c>
      <c r="H257" s="14">
        <f>IFERROR(INDEX(#REF!,MATCH(bdd!D257,#REF!,0)),0)</f>
        <v>0</v>
      </c>
      <c r="I257" s="14">
        <f>IFERROR(INDEX(#REF!,MATCH(bdd!D257,#REF!,0)),0)</f>
        <v>0</v>
      </c>
      <c r="J257" s="14">
        <f>IFERROR(K257/INDEX(#REF!,MATCH(bdd!D257,#REF!,0)),0)</f>
        <v>0</v>
      </c>
      <c r="K257" s="14" t="e">
        <f>IF(E257="",0,INDEX(#REF!,MATCH(bdd!E257,#REF!,0))+IF(F257="",0,INDEX(#REF!,MATCH(bdd!F257,#REF!,0))))</f>
        <v>#REF!</v>
      </c>
      <c r="L257" s="14">
        <f>IFERROR(INDEX(#REF!,MATCH(bdd!D257,#REF!,0)),0)</f>
        <v>0</v>
      </c>
      <c r="M257" s="14">
        <f t="shared" si="28"/>
        <v>0</v>
      </c>
      <c r="N257" s="14">
        <f>IFERROR(INDEX(#REF!,MATCH(bdd!$D257,#REF!,0)),0)</f>
        <v>0</v>
      </c>
      <c r="O257" s="14">
        <f>IFERROR(INDEX(#REF!,MATCH(bdd!$D257,#REF!,0)),0)</f>
        <v>0</v>
      </c>
      <c r="P257" s="14">
        <f>IFERROR(INDEX(#REF!,MATCH(bdd!$D257,#REF!,0)),0)</f>
        <v>0</v>
      </c>
      <c r="Q257" s="32">
        <f t="shared" si="29"/>
        <v>0</v>
      </c>
      <c r="R257" s="29">
        <f t="shared" si="30"/>
        <v>0</v>
      </c>
      <c r="S257" s="14">
        <f t="shared" si="21"/>
        <v>1</v>
      </c>
    </row>
    <row r="258" spans="1:19" x14ac:dyDescent="0.25">
      <c r="A258" s="7"/>
      <c r="B258" s="92"/>
      <c r="C258" s="92"/>
      <c r="D258" s="14" t="s">
        <v>67</v>
      </c>
      <c r="E258" s="14" t="s">
        <v>443</v>
      </c>
      <c r="F258" s="14"/>
      <c r="G258" s="14" t="str">
        <f>IFERROR(INDEX(#REF!,MATCH($D258,#REF!,0)),"Pièce")</f>
        <v>Pièce</v>
      </c>
      <c r="H258" s="14">
        <f>IFERROR(INDEX(#REF!,MATCH(bdd!D258,#REF!,0)),0)</f>
        <v>0</v>
      </c>
      <c r="I258" s="14">
        <f>IFERROR(INDEX(#REF!,MATCH(bdd!D258,#REF!,0)),0)</f>
        <v>0</v>
      </c>
      <c r="J258" s="14">
        <f>IFERROR(K258/INDEX(#REF!,MATCH(bdd!D258,#REF!,0)),0)</f>
        <v>0</v>
      </c>
      <c r="K258" s="14" t="e">
        <f>IF(E258="",0,INDEX(#REF!,MATCH(bdd!E258,#REF!,0))+IF(F258="",0,INDEX(#REF!,MATCH(bdd!F258,#REF!,0))))</f>
        <v>#REF!</v>
      </c>
      <c r="L258" s="14">
        <f>IFERROR(INDEX(#REF!,MATCH(bdd!D258,#REF!,0)),0)</f>
        <v>0</v>
      </c>
      <c r="M258" s="14">
        <f t="shared" si="28"/>
        <v>0</v>
      </c>
      <c r="N258" s="14">
        <f>IFERROR(INDEX(#REF!,MATCH(bdd!$D258,#REF!,0)),0)</f>
        <v>0</v>
      </c>
      <c r="O258" s="14">
        <f>IFERROR(INDEX(#REF!,MATCH(bdd!$D258,#REF!,0)),0)</f>
        <v>0</v>
      </c>
      <c r="P258" s="14">
        <f>IFERROR(INDEX(#REF!,MATCH(bdd!$D258,#REF!,0)),0)</f>
        <v>0</v>
      </c>
      <c r="Q258" s="32">
        <f t="shared" si="29"/>
        <v>0</v>
      </c>
      <c r="R258" s="29">
        <f t="shared" si="30"/>
        <v>0</v>
      </c>
      <c r="S258" s="14">
        <f t="shared" si="21"/>
        <v>1</v>
      </c>
    </row>
    <row r="259" spans="1:19" x14ac:dyDescent="0.25">
      <c r="A259" s="7"/>
      <c r="B259" s="92"/>
      <c r="C259" s="92"/>
      <c r="D259" s="14" t="s">
        <v>497</v>
      </c>
      <c r="E259" s="14" t="s">
        <v>556</v>
      </c>
      <c r="F259" s="14"/>
      <c r="G259" s="14" t="str">
        <f>IFERROR(INDEX(#REF!,MATCH($D259,#REF!,0)),"Pièce")</f>
        <v>Pièce</v>
      </c>
      <c r="H259" s="14">
        <f>IFERROR(INDEX(#REF!,MATCH(bdd!D259,#REF!,0)),0)</f>
        <v>0</v>
      </c>
      <c r="I259" s="14">
        <f>IFERROR(INDEX(#REF!,MATCH(bdd!D259,#REF!,0)),0)</f>
        <v>0</v>
      </c>
      <c r="J259" s="14">
        <f>IFERROR(K259/INDEX(#REF!,MATCH(bdd!D259,#REF!,0)),0)</f>
        <v>0</v>
      </c>
      <c r="K259" s="14" t="e">
        <f>IF(E259="",0,INDEX(#REF!,MATCH(bdd!E259,#REF!,0))+IF(F259="",0,INDEX(#REF!,MATCH(bdd!F259,#REF!,0))))</f>
        <v>#REF!</v>
      </c>
      <c r="L259" s="14">
        <f>IFERROR(INDEX(#REF!,MATCH(bdd!D259,#REF!,0)),0)</f>
        <v>0</v>
      </c>
      <c r="M259" s="14">
        <f t="shared" si="28"/>
        <v>0</v>
      </c>
      <c r="N259" s="14">
        <f>IFERROR(INDEX(#REF!,MATCH(bdd!$D259,#REF!,0)),0)</f>
        <v>0</v>
      </c>
      <c r="O259" s="14">
        <f>IFERROR(INDEX(#REF!,MATCH(bdd!$D259,#REF!,0)),0)</f>
        <v>0</v>
      </c>
      <c r="P259" s="14">
        <f>IFERROR(INDEX(#REF!,MATCH(bdd!$D259,#REF!,0)),0)</f>
        <v>0</v>
      </c>
      <c r="Q259" s="32">
        <f t="shared" si="29"/>
        <v>0</v>
      </c>
      <c r="R259" s="29">
        <f t="shared" si="30"/>
        <v>0</v>
      </c>
      <c r="S259" s="14">
        <f t="shared" si="21"/>
        <v>1</v>
      </c>
    </row>
    <row r="260" spans="1:19" x14ac:dyDescent="0.25">
      <c r="A260" s="7"/>
      <c r="B260" s="92"/>
      <c r="C260" s="92"/>
      <c r="D260" s="14" t="s">
        <v>464</v>
      </c>
      <c r="E260" s="14" t="s">
        <v>507</v>
      </c>
      <c r="F260" s="14"/>
      <c r="G260" s="14" t="str">
        <f>IFERROR(INDEX(#REF!,MATCH($D260,#REF!,0)),"Pièce")</f>
        <v>Pièce</v>
      </c>
      <c r="H260" s="14">
        <f>IFERROR(INDEX(#REF!,MATCH(bdd!D260,#REF!,0)),0)</f>
        <v>0</v>
      </c>
      <c r="I260" s="14">
        <f>IFERROR(INDEX(#REF!,MATCH(bdd!D260,#REF!,0)),0)</f>
        <v>0</v>
      </c>
      <c r="J260" s="14">
        <f>IFERROR(K260/INDEX(#REF!,MATCH(bdd!D260,#REF!,0)),0)</f>
        <v>0</v>
      </c>
      <c r="K260" s="14" t="e">
        <f>IF(E260="",0,INDEX(#REF!,MATCH(bdd!E260,#REF!,0))+IF(F260="",0,INDEX(#REF!,MATCH(bdd!F260,#REF!,0))))</f>
        <v>#REF!</v>
      </c>
      <c r="L260" s="14">
        <f>IFERROR(INDEX(#REF!,MATCH(bdd!D260,#REF!,0)),0)</f>
        <v>0</v>
      </c>
      <c r="M260" s="14">
        <f t="shared" si="28"/>
        <v>0</v>
      </c>
      <c r="N260" s="14">
        <f>IFERROR(INDEX(#REF!,MATCH(bdd!$D260,#REF!,0)),0)</f>
        <v>0</v>
      </c>
      <c r="O260" s="14">
        <f>IFERROR(INDEX(#REF!,MATCH(bdd!$D260,#REF!,0)),0)</f>
        <v>0</v>
      </c>
      <c r="P260" s="14">
        <f>IFERROR(INDEX(#REF!,MATCH(bdd!$D260,#REF!,0)),0)</f>
        <v>0</v>
      </c>
      <c r="Q260" s="32">
        <f t="shared" si="29"/>
        <v>0</v>
      </c>
      <c r="R260" s="29">
        <f t="shared" si="30"/>
        <v>0</v>
      </c>
      <c r="S260" s="14">
        <f t="shared" ref="S260:S309" si="31">RANK(R260,$R$4:$R$909,0)</f>
        <v>1</v>
      </c>
    </row>
    <row r="261" spans="1:19" x14ac:dyDescent="0.25">
      <c r="A261" s="7"/>
      <c r="B261" s="92"/>
      <c r="C261" s="92"/>
      <c r="D261" s="14" t="s">
        <v>468</v>
      </c>
      <c r="E261" s="14" t="s">
        <v>510</v>
      </c>
      <c r="F261" s="14"/>
      <c r="G261" s="14" t="str">
        <f>IFERROR(INDEX(#REF!,MATCH($D261,#REF!,0)),"Pièce")</f>
        <v>Pièce</v>
      </c>
      <c r="H261" s="14">
        <f>IFERROR(INDEX(#REF!,MATCH(bdd!D261,#REF!,0)),0)</f>
        <v>0</v>
      </c>
      <c r="I261" s="14">
        <f>IFERROR(INDEX(#REF!,MATCH(bdd!D261,#REF!,0)),0)</f>
        <v>0</v>
      </c>
      <c r="J261" s="14">
        <f>IFERROR(K261/INDEX(#REF!,MATCH(bdd!D261,#REF!,0)),0)</f>
        <v>0</v>
      </c>
      <c r="K261" s="14" t="e">
        <f>IF(E261="",0,INDEX(#REF!,MATCH(bdd!E261,#REF!,0))+IF(F261="",0,INDEX(#REF!,MATCH(bdd!F261,#REF!,0))))</f>
        <v>#REF!</v>
      </c>
      <c r="L261" s="14">
        <f>IFERROR(INDEX(#REF!,MATCH(bdd!D261,#REF!,0)),0)</f>
        <v>0</v>
      </c>
      <c r="M261" s="14">
        <f t="shared" si="28"/>
        <v>0</v>
      </c>
      <c r="N261" s="14">
        <f>IFERROR(INDEX(#REF!,MATCH(bdd!$D261,#REF!,0)),0)</f>
        <v>0</v>
      </c>
      <c r="O261" s="14">
        <f>IFERROR(INDEX(#REF!,MATCH(bdd!$D261,#REF!,0)),0)</f>
        <v>0</v>
      </c>
      <c r="P261" s="14">
        <f>IFERROR(INDEX(#REF!,MATCH(bdd!$D261,#REF!,0)),0)</f>
        <v>0</v>
      </c>
      <c r="Q261" s="32">
        <f t="shared" si="29"/>
        <v>0</v>
      </c>
      <c r="R261" s="29">
        <f t="shared" si="30"/>
        <v>0</v>
      </c>
      <c r="S261" s="14">
        <f t="shared" si="31"/>
        <v>1</v>
      </c>
    </row>
    <row r="262" spans="1:19" x14ac:dyDescent="0.25">
      <c r="A262" s="7"/>
      <c r="B262" s="92"/>
      <c r="C262" s="92"/>
      <c r="D262" s="14" t="s">
        <v>479</v>
      </c>
      <c r="E262" s="14" t="s">
        <v>527</v>
      </c>
      <c r="F262" s="14"/>
      <c r="G262" s="14" t="str">
        <f>IFERROR(INDEX(#REF!,MATCH($D262,#REF!,0)),"Pièce")</f>
        <v>Pièce</v>
      </c>
      <c r="H262" s="14">
        <f>IFERROR(INDEX(#REF!,MATCH(bdd!D262,#REF!,0)),0)</f>
        <v>0</v>
      </c>
      <c r="I262" s="14">
        <f>IFERROR(INDEX(#REF!,MATCH(bdd!D262,#REF!,0)),0)</f>
        <v>0</v>
      </c>
      <c r="J262" s="14">
        <f>IFERROR(K262/INDEX(#REF!,MATCH(bdd!D262,#REF!,0)),0)</f>
        <v>0</v>
      </c>
      <c r="K262" s="14" t="e">
        <f>IF(E262="",0,INDEX(#REF!,MATCH(bdd!E262,#REF!,0))+IF(F262="",0,INDEX(#REF!,MATCH(bdd!F262,#REF!,0))))</f>
        <v>#REF!</v>
      </c>
      <c r="L262" s="14">
        <f>IFERROR(INDEX(#REF!,MATCH(bdd!D262,#REF!,0)),0)</f>
        <v>0</v>
      </c>
      <c r="M262" s="14">
        <f t="shared" ref="M262:M275" si="32">L262*O262</f>
        <v>0</v>
      </c>
      <c r="N262" s="14">
        <f>IFERROR(INDEX(#REF!,MATCH(bdd!$D262,#REF!,0)),0)</f>
        <v>0</v>
      </c>
      <c r="O262" s="14">
        <f>IFERROR(INDEX(#REF!,MATCH(bdd!$D262,#REF!,0)),0)</f>
        <v>0</v>
      </c>
      <c r="P262" s="14">
        <f>IFERROR(INDEX(#REF!,MATCH(bdd!$D262,#REF!,0)),0)</f>
        <v>0</v>
      </c>
      <c r="Q262" s="32">
        <f t="shared" ref="Q262:Q275" si="33">(H262+J262-N262)-L262</f>
        <v>0</v>
      </c>
      <c r="R262" s="29">
        <f t="shared" ref="R262:R275" si="34">IFERROR(Q262*O262,0)</f>
        <v>0</v>
      </c>
      <c r="S262" s="14">
        <f t="shared" si="31"/>
        <v>1</v>
      </c>
    </row>
    <row r="263" spans="1:19" x14ac:dyDescent="0.25">
      <c r="A263" s="7"/>
      <c r="B263" s="92"/>
      <c r="C263" s="92"/>
      <c r="D263" s="14" t="s">
        <v>485</v>
      </c>
      <c r="E263" s="14" t="s">
        <v>544</v>
      </c>
      <c r="F263" s="14"/>
      <c r="G263" s="14" t="str">
        <f>IFERROR(INDEX(#REF!,MATCH($D263,#REF!,0)),"Pièce")</f>
        <v>Pièce</v>
      </c>
      <c r="H263" s="14">
        <f>IFERROR(INDEX(#REF!,MATCH(bdd!D263,#REF!,0)),0)</f>
        <v>0</v>
      </c>
      <c r="I263" s="14">
        <f>IFERROR(INDEX(#REF!,MATCH(bdd!D263,#REF!,0)),0)</f>
        <v>0</v>
      </c>
      <c r="J263" s="14">
        <f>IFERROR(K263/INDEX(#REF!,MATCH(bdd!D263,#REF!,0)),0)</f>
        <v>0</v>
      </c>
      <c r="K263" s="14" t="e">
        <f>IF(E263="",0,INDEX(#REF!,MATCH(bdd!E263,#REF!,0))+IF(F263="",0,INDEX(#REF!,MATCH(bdd!F263,#REF!,0))))</f>
        <v>#REF!</v>
      </c>
      <c r="L263" s="14">
        <f>IFERROR(INDEX(#REF!,MATCH(bdd!D263,#REF!,0)),0)</f>
        <v>0</v>
      </c>
      <c r="M263" s="14">
        <f t="shared" si="32"/>
        <v>0</v>
      </c>
      <c r="N263" s="14">
        <f>IFERROR(INDEX(#REF!,MATCH(bdd!$D263,#REF!,0)),0)</f>
        <v>0</v>
      </c>
      <c r="O263" s="14">
        <f>IFERROR(INDEX(#REF!,MATCH(bdd!$D263,#REF!,0)),0)</f>
        <v>0</v>
      </c>
      <c r="P263" s="14">
        <f>IFERROR(INDEX(#REF!,MATCH(bdd!$D263,#REF!,0)),0)</f>
        <v>0</v>
      </c>
      <c r="Q263" s="32">
        <f t="shared" si="33"/>
        <v>0</v>
      </c>
      <c r="R263" s="29">
        <f t="shared" si="34"/>
        <v>0</v>
      </c>
      <c r="S263" s="14">
        <f t="shared" si="31"/>
        <v>1</v>
      </c>
    </row>
    <row r="264" spans="1:19" x14ac:dyDescent="0.25">
      <c r="A264" s="7"/>
      <c r="B264" s="92"/>
      <c r="C264" s="92"/>
      <c r="D264" s="14" t="s">
        <v>483</v>
      </c>
      <c r="E264" s="14" t="s">
        <v>536</v>
      </c>
      <c r="F264" s="14"/>
      <c r="G264" s="14" t="str">
        <f>IFERROR(INDEX(#REF!,MATCH($D264,#REF!,0)),"Pièce")</f>
        <v>Pièce</v>
      </c>
      <c r="H264" s="14">
        <f>IFERROR(INDEX(#REF!,MATCH(bdd!D264,#REF!,0)),0)</f>
        <v>0</v>
      </c>
      <c r="I264" s="14">
        <f>IFERROR(INDEX(#REF!,MATCH(bdd!D264,#REF!,0)),0)</f>
        <v>0</v>
      </c>
      <c r="J264" s="14">
        <f>IFERROR(K264/INDEX(#REF!,MATCH(bdd!D264,#REF!,0)),0)</f>
        <v>0</v>
      </c>
      <c r="K264" s="14" t="e">
        <f>IF(E264="",0,INDEX(#REF!,MATCH(bdd!E264,#REF!,0))+IF(F264="",0,INDEX(#REF!,MATCH(bdd!F264,#REF!,0))))</f>
        <v>#REF!</v>
      </c>
      <c r="L264" s="14">
        <f>IFERROR(INDEX(#REF!,MATCH(bdd!D264,#REF!,0)),0)</f>
        <v>0</v>
      </c>
      <c r="M264" s="14">
        <f t="shared" si="32"/>
        <v>0</v>
      </c>
      <c r="N264" s="14">
        <f>IFERROR(INDEX(#REF!,MATCH(bdd!$D264,#REF!,0)),0)</f>
        <v>0</v>
      </c>
      <c r="O264" s="14">
        <f>IFERROR(INDEX(#REF!,MATCH(bdd!$D264,#REF!,0)),0)</f>
        <v>0</v>
      </c>
      <c r="P264" s="14">
        <f>IFERROR(INDEX(#REF!,MATCH(bdd!$D264,#REF!,0)),0)</f>
        <v>0</v>
      </c>
      <c r="Q264" s="32">
        <f t="shared" si="33"/>
        <v>0</v>
      </c>
      <c r="R264" s="29">
        <f t="shared" si="34"/>
        <v>0</v>
      </c>
      <c r="S264" s="14">
        <f t="shared" si="31"/>
        <v>1</v>
      </c>
    </row>
    <row r="265" spans="1:19" x14ac:dyDescent="0.25">
      <c r="A265" s="7"/>
      <c r="B265" s="92"/>
      <c r="C265" s="92"/>
      <c r="D265" s="14" t="s">
        <v>452</v>
      </c>
      <c r="E265" s="14" t="s">
        <v>515</v>
      </c>
      <c r="F265" s="14"/>
      <c r="G265" s="14" t="str">
        <f>IFERROR(INDEX(#REF!,MATCH($D265,#REF!,0)),"Pièce")</f>
        <v>Pièce</v>
      </c>
      <c r="H265" s="14">
        <f>IFERROR(INDEX(#REF!,MATCH(bdd!D265,#REF!,0)),0)</f>
        <v>0</v>
      </c>
      <c r="I265" s="14">
        <f>IFERROR(INDEX(#REF!,MATCH(bdd!D265,#REF!,0)),0)</f>
        <v>0</v>
      </c>
      <c r="J265" s="14">
        <f>IFERROR(K265/INDEX(#REF!,MATCH(bdd!D265,#REF!,0)),0)</f>
        <v>0</v>
      </c>
      <c r="K265" s="14" t="e">
        <f>IF(E265="",0,INDEX(#REF!,MATCH(bdd!E265,#REF!,0))+IF(F265="",0,INDEX(#REF!,MATCH(bdd!F265,#REF!,0))))</f>
        <v>#REF!</v>
      </c>
      <c r="L265" s="14">
        <f>IFERROR(INDEX(#REF!,MATCH(bdd!D265,#REF!,0)),0)</f>
        <v>0</v>
      </c>
      <c r="M265" s="14">
        <f t="shared" si="32"/>
        <v>0</v>
      </c>
      <c r="N265" s="14">
        <f>IFERROR(INDEX(#REF!,MATCH(bdd!$D265,#REF!,0)),0)</f>
        <v>0</v>
      </c>
      <c r="O265" s="14">
        <f>IFERROR(INDEX(#REF!,MATCH(bdd!$D265,#REF!,0)),0)</f>
        <v>0</v>
      </c>
      <c r="P265" s="14">
        <f>IFERROR(INDEX(#REF!,MATCH(bdd!$D265,#REF!,0)),0)</f>
        <v>0</v>
      </c>
      <c r="Q265" s="32">
        <f t="shared" si="33"/>
        <v>0</v>
      </c>
      <c r="R265" s="29">
        <f t="shared" si="34"/>
        <v>0</v>
      </c>
      <c r="S265" s="14">
        <f t="shared" si="31"/>
        <v>1</v>
      </c>
    </row>
    <row r="266" spans="1:19" x14ac:dyDescent="0.25">
      <c r="A266" s="7"/>
      <c r="B266" s="92"/>
      <c r="C266" s="92"/>
      <c r="D266" s="14" t="s">
        <v>471</v>
      </c>
      <c r="E266" s="14" t="s">
        <v>514</v>
      </c>
      <c r="F266" s="14"/>
      <c r="G266" s="14" t="str">
        <f>IFERROR(INDEX(#REF!,MATCH($D266,#REF!,0)),"Pièce")</f>
        <v>Pièce</v>
      </c>
      <c r="H266" s="14">
        <f>IFERROR(INDEX(#REF!,MATCH(bdd!D266,#REF!,0)),0)</f>
        <v>0</v>
      </c>
      <c r="I266" s="14">
        <f>IFERROR(INDEX(#REF!,MATCH(bdd!D266,#REF!,0)),0)</f>
        <v>0</v>
      </c>
      <c r="J266" s="14">
        <f>IFERROR(K266/INDEX(#REF!,MATCH(bdd!D266,#REF!,0)),0)</f>
        <v>0</v>
      </c>
      <c r="K266" s="14" t="e">
        <f>IF(E266="",0,INDEX(#REF!,MATCH(bdd!E266,#REF!,0))+IF(F266="",0,INDEX(#REF!,MATCH(bdd!F266,#REF!,0))))</f>
        <v>#REF!</v>
      </c>
      <c r="L266" s="14">
        <f>IFERROR(INDEX(#REF!,MATCH(bdd!D266,#REF!,0)),0)</f>
        <v>0</v>
      </c>
      <c r="M266" s="14">
        <f t="shared" si="32"/>
        <v>0</v>
      </c>
      <c r="N266" s="14">
        <f>IFERROR(INDEX(#REF!,MATCH(bdd!$D266,#REF!,0)),0)</f>
        <v>0</v>
      </c>
      <c r="O266" s="14">
        <f>IFERROR(INDEX(#REF!,MATCH(bdd!$D266,#REF!,0)),0)</f>
        <v>0</v>
      </c>
      <c r="P266" s="14">
        <f>IFERROR(INDEX(#REF!,MATCH(bdd!$D266,#REF!,0)),0)</f>
        <v>0</v>
      </c>
      <c r="Q266" s="32">
        <f t="shared" si="33"/>
        <v>0</v>
      </c>
      <c r="R266" s="29">
        <f t="shared" si="34"/>
        <v>0</v>
      </c>
      <c r="S266" s="14">
        <f t="shared" si="31"/>
        <v>1</v>
      </c>
    </row>
    <row r="267" spans="1:19" x14ac:dyDescent="0.25">
      <c r="A267" s="7"/>
      <c r="B267" s="92"/>
      <c r="C267" s="92"/>
      <c r="D267" s="14" t="s">
        <v>476</v>
      </c>
      <c r="E267" s="14" t="s">
        <v>524</v>
      </c>
      <c r="F267" s="14"/>
      <c r="G267" s="14" t="str">
        <f>IFERROR(INDEX(#REF!,MATCH($D267,#REF!,0)),"Pièce")</f>
        <v>Pièce</v>
      </c>
      <c r="H267" s="14">
        <f>IFERROR(INDEX(#REF!,MATCH(bdd!D267,#REF!,0)),0)</f>
        <v>0</v>
      </c>
      <c r="I267" s="14">
        <f>IFERROR(INDEX(#REF!,MATCH(bdd!D267,#REF!,0)),0)</f>
        <v>0</v>
      </c>
      <c r="J267" s="14">
        <f>IFERROR(K267/INDEX(#REF!,MATCH(bdd!D267,#REF!,0)),0)</f>
        <v>0</v>
      </c>
      <c r="K267" s="14" t="e">
        <f>IF(E267="",0,INDEX(#REF!,MATCH(bdd!E267,#REF!,0))+IF(F267="",0,INDEX(#REF!,MATCH(bdd!F267,#REF!,0))))</f>
        <v>#REF!</v>
      </c>
      <c r="L267" s="14">
        <f>IFERROR(INDEX(#REF!,MATCH(bdd!D267,#REF!,0)),0)</f>
        <v>0</v>
      </c>
      <c r="M267" s="14">
        <f t="shared" si="32"/>
        <v>0</v>
      </c>
      <c r="N267" s="14">
        <f>IFERROR(INDEX(#REF!,MATCH(bdd!$D267,#REF!,0)),0)</f>
        <v>0</v>
      </c>
      <c r="O267" s="14">
        <f>IFERROR(INDEX(#REF!,MATCH(bdd!$D267,#REF!,0)),0)</f>
        <v>0</v>
      </c>
      <c r="P267" s="14">
        <f>IFERROR(INDEX(#REF!,MATCH(bdd!$D267,#REF!,0)),0)</f>
        <v>0</v>
      </c>
      <c r="Q267" s="32">
        <f t="shared" si="33"/>
        <v>0</v>
      </c>
      <c r="R267" s="29">
        <f t="shared" si="34"/>
        <v>0</v>
      </c>
      <c r="S267" s="14">
        <f t="shared" si="31"/>
        <v>1</v>
      </c>
    </row>
    <row r="268" spans="1:19" x14ac:dyDescent="0.25">
      <c r="A268" s="7"/>
      <c r="B268" s="92"/>
      <c r="C268" s="92"/>
      <c r="D268" s="14" t="s">
        <v>475</v>
      </c>
      <c r="E268" s="14" t="s">
        <v>523</v>
      </c>
      <c r="F268" s="14"/>
      <c r="G268" s="14" t="str">
        <f>IFERROR(INDEX(#REF!,MATCH($D268,#REF!,0)),"Pièce")</f>
        <v>Pièce</v>
      </c>
      <c r="H268" s="14">
        <f>IFERROR(INDEX(#REF!,MATCH(bdd!D268,#REF!,0)),0)</f>
        <v>0</v>
      </c>
      <c r="I268" s="14">
        <f>IFERROR(INDEX(#REF!,MATCH(bdd!D268,#REF!,0)),0)</f>
        <v>0</v>
      </c>
      <c r="J268" s="14">
        <f>IFERROR(K268/INDEX(#REF!,MATCH(bdd!D268,#REF!,0)),0)</f>
        <v>0</v>
      </c>
      <c r="K268" s="14" t="e">
        <f>IF(E268="",0,INDEX(#REF!,MATCH(bdd!E268,#REF!,0))+IF(F268="",0,INDEX(#REF!,MATCH(bdd!F268,#REF!,0))))</f>
        <v>#REF!</v>
      </c>
      <c r="L268" s="14">
        <f>IFERROR(INDEX(#REF!,MATCH(bdd!D268,#REF!,0)),0)</f>
        <v>0</v>
      </c>
      <c r="M268" s="14">
        <f t="shared" si="32"/>
        <v>0</v>
      </c>
      <c r="N268" s="14">
        <f>IFERROR(INDEX(#REF!,MATCH(bdd!$D268,#REF!,0)),0)</f>
        <v>0</v>
      </c>
      <c r="O268" s="14">
        <f>IFERROR(INDEX(#REF!,MATCH(bdd!$D268,#REF!,0)),0)</f>
        <v>0</v>
      </c>
      <c r="P268" s="14">
        <f>IFERROR(INDEX(#REF!,MATCH(bdd!$D268,#REF!,0)),0)</f>
        <v>0</v>
      </c>
      <c r="Q268" s="32">
        <f t="shared" si="33"/>
        <v>0</v>
      </c>
      <c r="R268" s="29">
        <f t="shared" si="34"/>
        <v>0</v>
      </c>
      <c r="S268" s="14">
        <f t="shared" si="31"/>
        <v>1</v>
      </c>
    </row>
    <row r="269" spans="1:19" x14ac:dyDescent="0.25">
      <c r="A269" s="7"/>
      <c r="B269" s="92"/>
      <c r="C269" s="92"/>
      <c r="D269" s="14" t="s">
        <v>462</v>
      </c>
      <c r="E269" s="14" t="s">
        <v>500</v>
      </c>
      <c r="F269" s="14"/>
      <c r="G269" s="14" t="str">
        <f>IFERROR(INDEX(#REF!,MATCH($D269,#REF!,0)),"Pièce")</f>
        <v>Pièce</v>
      </c>
      <c r="H269" s="14">
        <f>IFERROR(INDEX(#REF!,MATCH(bdd!D269,#REF!,0)),0)</f>
        <v>0</v>
      </c>
      <c r="I269" s="14">
        <f>IFERROR(INDEX(#REF!,MATCH(bdd!D269,#REF!,0)),0)</f>
        <v>0</v>
      </c>
      <c r="J269" s="14">
        <f>IFERROR(K269/INDEX(#REF!,MATCH(bdd!D269,#REF!,0)),0)</f>
        <v>0</v>
      </c>
      <c r="K269" s="14" t="e">
        <f>IF(E269="",0,INDEX(#REF!,MATCH(bdd!E269,#REF!,0))+IF(F269="",0,INDEX(#REF!,MATCH(bdd!F269,#REF!,0))))</f>
        <v>#REF!</v>
      </c>
      <c r="L269" s="14">
        <f>IFERROR(INDEX(#REF!,MATCH(bdd!D269,#REF!,0)),0)</f>
        <v>0</v>
      </c>
      <c r="M269" s="14">
        <f t="shared" si="32"/>
        <v>0</v>
      </c>
      <c r="N269" s="14">
        <f>IFERROR(INDEX(#REF!,MATCH(bdd!$D269,#REF!,0)),0)</f>
        <v>0</v>
      </c>
      <c r="O269" s="14">
        <f>IFERROR(INDEX(#REF!,MATCH(bdd!$D269,#REF!,0)),0)</f>
        <v>0</v>
      </c>
      <c r="P269" s="14">
        <f>IFERROR(INDEX(#REF!,MATCH(bdd!$D269,#REF!,0)),0)</f>
        <v>0</v>
      </c>
      <c r="Q269" s="32">
        <f t="shared" si="33"/>
        <v>0</v>
      </c>
      <c r="R269" s="29">
        <f t="shared" si="34"/>
        <v>0</v>
      </c>
      <c r="S269" s="14">
        <f t="shared" si="31"/>
        <v>1</v>
      </c>
    </row>
    <row r="270" spans="1:19" x14ac:dyDescent="0.25">
      <c r="A270" s="7"/>
      <c r="B270" s="92"/>
      <c r="C270" s="92"/>
      <c r="D270" s="14" t="s">
        <v>477</v>
      </c>
      <c r="E270" s="14" t="s">
        <v>525</v>
      </c>
      <c r="F270" s="14"/>
      <c r="G270" s="14" t="str">
        <f>IFERROR(INDEX(#REF!,MATCH($D270,#REF!,0)),"Pièce")</f>
        <v>Pièce</v>
      </c>
      <c r="H270" s="14">
        <f>IFERROR(INDEX(#REF!,MATCH(bdd!D270,#REF!,0)),0)</f>
        <v>0</v>
      </c>
      <c r="I270" s="14">
        <f>IFERROR(INDEX(#REF!,MATCH(bdd!D270,#REF!,0)),0)</f>
        <v>0</v>
      </c>
      <c r="J270" s="14">
        <f>IFERROR(K270/INDEX(#REF!,MATCH(bdd!D270,#REF!,0)),0)</f>
        <v>0</v>
      </c>
      <c r="K270" s="14" t="e">
        <f>IF(E270="",0,INDEX(#REF!,MATCH(bdd!E270,#REF!,0))+IF(F270="",0,INDEX(#REF!,MATCH(bdd!F270,#REF!,0))))</f>
        <v>#REF!</v>
      </c>
      <c r="L270" s="14">
        <f>IFERROR(INDEX(#REF!,MATCH(bdd!D270,#REF!,0)),0)</f>
        <v>0</v>
      </c>
      <c r="M270" s="14">
        <f t="shared" si="32"/>
        <v>0</v>
      </c>
      <c r="N270" s="14">
        <f>IFERROR(INDEX(#REF!,MATCH(bdd!$D270,#REF!,0)),0)</f>
        <v>0</v>
      </c>
      <c r="O270" s="14">
        <f>IFERROR(INDEX(#REF!,MATCH(bdd!$D270,#REF!,0)),0)</f>
        <v>0</v>
      </c>
      <c r="P270" s="14">
        <f>IFERROR(INDEX(#REF!,MATCH(bdd!$D270,#REF!,0)),0)</f>
        <v>0</v>
      </c>
      <c r="Q270" s="32">
        <f t="shared" si="33"/>
        <v>0</v>
      </c>
      <c r="R270" s="29">
        <f t="shared" si="34"/>
        <v>0</v>
      </c>
      <c r="S270" s="14">
        <f t="shared" si="31"/>
        <v>1</v>
      </c>
    </row>
    <row r="271" spans="1:19" x14ac:dyDescent="0.25">
      <c r="A271" s="7"/>
      <c r="B271" s="92"/>
      <c r="C271" s="92"/>
      <c r="D271" s="14" t="s">
        <v>473</v>
      </c>
      <c r="E271" s="14" t="s">
        <v>521</v>
      </c>
      <c r="F271" s="14"/>
      <c r="G271" s="14" t="str">
        <f>IFERROR(INDEX(#REF!,MATCH($D271,#REF!,0)),"Pièce")</f>
        <v>Pièce</v>
      </c>
      <c r="H271" s="14">
        <f>IFERROR(INDEX(#REF!,MATCH(bdd!D271,#REF!,0)),0)</f>
        <v>0</v>
      </c>
      <c r="I271" s="14">
        <f>IFERROR(INDEX(#REF!,MATCH(bdd!D271,#REF!,0)),0)</f>
        <v>0</v>
      </c>
      <c r="J271" s="14">
        <f>IFERROR(K271/INDEX(#REF!,MATCH(bdd!D271,#REF!,0)),0)</f>
        <v>0</v>
      </c>
      <c r="K271" s="14" t="e">
        <f>IF(E271="",0,INDEX(#REF!,MATCH(bdd!E271,#REF!,0))+IF(F271="",0,INDEX(#REF!,MATCH(bdd!F271,#REF!,0))))</f>
        <v>#REF!</v>
      </c>
      <c r="L271" s="14">
        <f>IFERROR(INDEX(#REF!,MATCH(bdd!D271,#REF!,0)),0)</f>
        <v>0</v>
      </c>
      <c r="M271" s="14">
        <f t="shared" si="32"/>
        <v>0</v>
      </c>
      <c r="N271" s="14">
        <f>IFERROR(INDEX(#REF!,MATCH(bdd!$D271,#REF!,0)),0)</f>
        <v>0</v>
      </c>
      <c r="O271" s="14">
        <f>IFERROR(INDEX(#REF!,MATCH(bdd!$D271,#REF!,0)),0)</f>
        <v>0</v>
      </c>
      <c r="P271" s="14">
        <f>IFERROR(INDEX(#REF!,MATCH(bdd!$D271,#REF!,0)),0)</f>
        <v>0</v>
      </c>
      <c r="Q271" s="32">
        <f t="shared" si="33"/>
        <v>0</v>
      </c>
      <c r="R271" s="29">
        <f t="shared" si="34"/>
        <v>0</v>
      </c>
      <c r="S271" s="14">
        <f t="shared" si="31"/>
        <v>1</v>
      </c>
    </row>
    <row r="272" spans="1:19" x14ac:dyDescent="0.25">
      <c r="A272" s="7"/>
      <c r="B272" s="92"/>
      <c r="C272" s="92"/>
      <c r="D272" s="14" t="s">
        <v>241</v>
      </c>
      <c r="E272" s="14" t="s">
        <v>382</v>
      </c>
      <c r="F272" s="14"/>
      <c r="G272" s="14" t="str">
        <f>IFERROR(INDEX(#REF!,MATCH($D272,#REF!,0)),"Pièce")</f>
        <v>Pièce</v>
      </c>
      <c r="H272" s="14">
        <f>IFERROR(INDEX(#REF!,MATCH(bdd!D272,#REF!,0)),0)</f>
        <v>0</v>
      </c>
      <c r="I272" s="14">
        <f>IFERROR(INDEX(#REF!,MATCH(bdd!D272,#REF!,0)),0)</f>
        <v>0</v>
      </c>
      <c r="J272" s="14">
        <f>IFERROR(K272/INDEX(#REF!,MATCH(bdd!D272,#REF!,0)),0)</f>
        <v>0</v>
      </c>
      <c r="K272" s="14" t="e">
        <f>IF(E272="",0,INDEX(#REF!,MATCH(bdd!E272,#REF!,0))+IF(F272="",0,INDEX(#REF!,MATCH(bdd!F272,#REF!,0))))</f>
        <v>#REF!</v>
      </c>
      <c r="L272" s="14">
        <f>IFERROR(INDEX(#REF!,MATCH(bdd!D272,#REF!,0)),0)</f>
        <v>0</v>
      </c>
      <c r="M272" s="14">
        <f t="shared" si="32"/>
        <v>0</v>
      </c>
      <c r="N272" s="14">
        <f>IFERROR(INDEX(#REF!,MATCH(bdd!$D272,#REF!,0)),0)</f>
        <v>0</v>
      </c>
      <c r="O272" s="14">
        <f>IFERROR(INDEX(#REF!,MATCH(bdd!$D272,#REF!,0)),0)</f>
        <v>0</v>
      </c>
      <c r="P272" s="14">
        <f>IFERROR(INDEX(#REF!,MATCH(bdd!$D272,#REF!,0)),0)</f>
        <v>0</v>
      </c>
      <c r="Q272" s="32">
        <f t="shared" si="33"/>
        <v>0</v>
      </c>
      <c r="R272" s="29">
        <f t="shared" si="34"/>
        <v>0</v>
      </c>
      <c r="S272" s="14">
        <f t="shared" si="31"/>
        <v>1</v>
      </c>
    </row>
    <row r="273" spans="1:19" x14ac:dyDescent="0.25">
      <c r="A273" s="7"/>
      <c r="B273" s="92"/>
      <c r="C273" s="92"/>
      <c r="D273" s="14" t="s">
        <v>460</v>
      </c>
      <c r="E273" s="14" t="s">
        <v>548</v>
      </c>
      <c r="F273" s="14"/>
      <c r="G273" s="14" t="str">
        <f>IFERROR(INDEX(#REF!,MATCH($D273,#REF!,0)),"Pièce")</f>
        <v>Pièce</v>
      </c>
      <c r="H273" s="14">
        <f>IFERROR(INDEX(#REF!,MATCH(bdd!D273,#REF!,0)),0)</f>
        <v>0</v>
      </c>
      <c r="I273" s="14">
        <f>IFERROR(INDEX(#REF!,MATCH(bdd!D273,#REF!,0)),0)</f>
        <v>0</v>
      </c>
      <c r="J273" s="14">
        <f>IFERROR(K273/INDEX(#REF!,MATCH(bdd!D273,#REF!,0)),0)</f>
        <v>0</v>
      </c>
      <c r="K273" s="14" t="e">
        <f>IF(E273="",0,INDEX(#REF!,MATCH(bdd!E273,#REF!,0))+IF(F273="",0,INDEX(#REF!,MATCH(bdd!F273,#REF!,0))))</f>
        <v>#REF!</v>
      </c>
      <c r="L273" s="14">
        <f>IFERROR(INDEX(#REF!,MATCH(bdd!D273,#REF!,0)),0)</f>
        <v>0</v>
      </c>
      <c r="M273" s="14">
        <f t="shared" si="32"/>
        <v>0</v>
      </c>
      <c r="N273" s="14">
        <f>IFERROR(INDEX(#REF!,MATCH(bdd!$D273,#REF!,0)),0)</f>
        <v>0</v>
      </c>
      <c r="O273" s="14">
        <f>IFERROR(INDEX(#REF!,MATCH(bdd!$D273,#REF!,0)),0)</f>
        <v>0</v>
      </c>
      <c r="P273" s="14">
        <f>IFERROR(INDEX(#REF!,MATCH(bdd!$D273,#REF!,0)),0)</f>
        <v>0</v>
      </c>
      <c r="Q273" s="32">
        <f t="shared" si="33"/>
        <v>0</v>
      </c>
      <c r="R273" s="29">
        <f t="shared" si="34"/>
        <v>0</v>
      </c>
      <c r="S273" s="14">
        <f t="shared" si="31"/>
        <v>1</v>
      </c>
    </row>
    <row r="274" spans="1:19" x14ac:dyDescent="0.25">
      <c r="A274" s="7"/>
      <c r="B274" s="92"/>
      <c r="C274" s="92"/>
      <c r="D274" s="14" t="s">
        <v>441</v>
      </c>
      <c r="E274" s="14" t="s">
        <v>516</v>
      </c>
      <c r="F274" s="14"/>
      <c r="G274" s="14" t="str">
        <f>IFERROR(INDEX(#REF!,MATCH($D274,#REF!,0)),"Pièce")</f>
        <v>Pièce</v>
      </c>
      <c r="H274" s="14">
        <f>IFERROR(INDEX(#REF!,MATCH(bdd!D274,#REF!,0)),0)</f>
        <v>0</v>
      </c>
      <c r="I274" s="14">
        <f>IFERROR(INDEX(#REF!,MATCH(bdd!D274,#REF!,0)),0)</f>
        <v>0</v>
      </c>
      <c r="J274" s="14">
        <f>IFERROR(K274/INDEX(#REF!,MATCH(bdd!D274,#REF!,0)),0)</f>
        <v>0</v>
      </c>
      <c r="K274" s="14" t="e">
        <f>IF(E274="",0,INDEX(#REF!,MATCH(bdd!E274,#REF!,0))+IF(F274="",0,INDEX(#REF!,MATCH(bdd!F274,#REF!,0))))</f>
        <v>#REF!</v>
      </c>
      <c r="L274" s="14">
        <f>IFERROR(INDEX(#REF!,MATCH(bdd!D274,#REF!,0)),0)</f>
        <v>0</v>
      </c>
      <c r="M274" s="14">
        <f t="shared" si="32"/>
        <v>0</v>
      </c>
      <c r="N274" s="14">
        <f>IFERROR(INDEX(#REF!,MATCH(bdd!$D274,#REF!,0)),0)</f>
        <v>0</v>
      </c>
      <c r="O274" s="14">
        <f>IFERROR(INDEX(#REF!,MATCH(bdd!$D274,#REF!,0)),0)</f>
        <v>0</v>
      </c>
      <c r="P274" s="14">
        <f>IFERROR(INDEX(#REF!,MATCH(bdd!$D274,#REF!,0)),0)</f>
        <v>0</v>
      </c>
      <c r="Q274" s="32">
        <f t="shared" si="33"/>
        <v>0</v>
      </c>
      <c r="R274" s="29">
        <f t="shared" si="34"/>
        <v>0</v>
      </c>
      <c r="S274" s="14">
        <f t="shared" si="31"/>
        <v>1</v>
      </c>
    </row>
    <row r="275" spans="1:19" x14ac:dyDescent="0.25">
      <c r="A275" s="7"/>
      <c r="B275" s="92"/>
      <c r="C275" s="92"/>
      <c r="D275" s="14" t="s">
        <v>461</v>
      </c>
      <c r="E275" s="14" t="s">
        <v>498</v>
      </c>
      <c r="F275" s="14"/>
      <c r="G275" s="14" t="str">
        <f>IFERROR(INDEX(#REF!,MATCH($D275,#REF!,0)),"Pièce")</f>
        <v>Pièce</v>
      </c>
      <c r="H275" s="14">
        <f>IFERROR(INDEX(#REF!,MATCH(bdd!D275,#REF!,0)),0)</f>
        <v>0</v>
      </c>
      <c r="I275" s="14">
        <f>IFERROR(INDEX(#REF!,MATCH(bdd!D275,#REF!,0)),0)</f>
        <v>0</v>
      </c>
      <c r="J275" s="14">
        <f>IFERROR(K275/INDEX(#REF!,MATCH(bdd!D275,#REF!,0)),0)</f>
        <v>0</v>
      </c>
      <c r="K275" s="14" t="e">
        <f>IF(E275="",0,INDEX(#REF!,MATCH(bdd!E275,#REF!,0))+IF(F275="",0,INDEX(#REF!,MATCH(bdd!F275,#REF!,0))))</f>
        <v>#REF!</v>
      </c>
      <c r="L275" s="14">
        <f>IFERROR(INDEX(#REF!,MATCH(bdd!D275,#REF!,0)),0)</f>
        <v>0</v>
      </c>
      <c r="M275" s="14">
        <f t="shared" si="32"/>
        <v>0</v>
      </c>
      <c r="N275" s="14">
        <f>IFERROR(INDEX(#REF!,MATCH(bdd!$D275,#REF!,0)),0)</f>
        <v>0</v>
      </c>
      <c r="O275" s="14">
        <f>IFERROR(INDEX(#REF!,MATCH(bdd!$D275,#REF!,0)),0)</f>
        <v>0</v>
      </c>
      <c r="P275" s="14">
        <f>IFERROR(INDEX(#REF!,MATCH(bdd!$D275,#REF!,0)),0)</f>
        <v>0</v>
      </c>
      <c r="Q275" s="32">
        <f t="shared" si="33"/>
        <v>0</v>
      </c>
      <c r="R275" s="29">
        <f t="shared" si="34"/>
        <v>0</v>
      </c>
      <c r="S275" s="14">
        <f t="shared" si="31"/>
        <v>1</v>
      </c>
    </row>
    <row r="276" spans="1:19" x14ac:dyDescent="0.25">
      <c r="A276" s="7"/>
      <c r="B276" s="92"/>
      <c r="C276" s="92"/>
      <c r="D276" s="14" t="s">
        <v>490</v>
      </c>
      <c r="E276" s="14" t="s">
        <v>549</v>
      </c>
      <c r="F276" s="14"/>
      <c r="G276" s="14" t="str">
        <f>IFERROR(INDEX(#REF!,MATCH($D276,#REF!,0)),"Pièce")</f>
        <v>Pièce</v>
      </c>
      <c r="H276" s="14">
        <f>IFERROR(INDEX(#REF!,MATCH(bdd!D276,#REF!,0)),0)</f>
        <v>0</v>
      </c>
      <c r="I276" s="14">
        <f>IFERROR(INDEX(#REF!,MATCH(bdd!D276,#REF!,0)),0)</f>
        <v>0</v>
      </c>
      <c r="J276" s="14">
        <f>IFERROR(K276/INDEX(#REF!,MATCH(bdd!D276,#REF!,0)),0)</f>
        <v>0</v>
      </c>
      <c r="K276" s="14" t="e">
        <f>IF(E276="",0,INDEX(#REF!,MATCH(bdd!E276,#REF!,0))+IF(F276="",0,INDEX(#REF!,MATCH(bdd!F276,#REF!,0))))</f>
        <v>#REF!</v>
      </c>
      <c r="L276" s="14">
        <f>IFERROR(INDEX(#REF!,MATCH(bdd!D276,#REF!,0)),0)</f>
        <v>0</v>
      </c>
      <c r="M276" s="14">
        <f t="shared" ref="M276:M292" si="35">L276*O276</f>
        <v>0</v>
      </c>
      <c r="N276" s="14">
        <f>IFERROR(INDEX(#REF!,MATCH(bdd!$D276,#REF!,0)),0)</f>
        <v>0</v>
      </c>
      <c r="O276" s="14">
        <f>IFERROR(INDEX(#REF!,MATCH(bdd!$D276,#REF!,0)),0)</f>
        <v>0</v>
      </c>
      <c r="P276" s="14">
        <f>IFERROR(INDEX(#REF!,MATCH(bdd!$D276,#REF!,0)),0)</f>
        <v>0</v>
      </c>
      <c r="Q276" s="32">
        <f t="shared" ref="Q276:Q292" si="36">(H276+J276-N276)-L276</f>
        <v>0</v>
      </c>
      <c r="R276" s="29">
        <f t="shared" ref="R276:R292" si="37">IFERROR(Q276*O276,0)</f>
        <v>0</v>
      </c>
      <c r="S276" s="14">
        <f t="shared" si="31"/>
        <v>1</v>
      </c>
    </row>
    <row r="277" spans="1:19" x14ac:dyDescent="0.25">
      <c r="A277" s="7"/>
      <c r="B277" s="92"/>
      <c r="C277" s="92"/>
      <c r="D277" s="14" t="s">
        <v>489</v>
      </c>
      <c r="E277" s="14" t="s">
        <v>547</v>
      </c>
      <c r="F277" s="14"/>
      <c r="G277" s="14" t="str">
        <f>IFERROR(INDEX(#REF!,MATCH($D277,#REF!,0)),"Pièce")</f>
        <v>Pièce</v>
      </c>
      <c r="H277" s="14">
        <f>IFERROR(INDEX(#REF!,MATCH(bdd!D277,#REF!,0)),0)</f>
        <v>0</v>
      </c>
      <c r="I277" s="14">
        <f>IFERROR(INDEX(#REF!,MATCH(bdd!D277,#REF!,0)),0)</f>
        <v>0</v>
      </c>
      <c r="J277" s="14">
        <f>IFERROR(K277/INDEX(#REF!,MATCH(bdd!D277,#REF!,0)),0)</f>
        <v>0</v>
      </c>
      <c r="K277" s="14" t="e">
        <f>IF(E277="",0,INDEX(#REF!,MATCH(bdd!E277,#REF!,0))+IF(F277="",0,INDEX(#REF!,MATCH(bdd!F277,#REF!,0))))</f>
        <v>#REF!</v>
      </c>
      <c r="L277" s="14">
        <f>IFERROR(INDEX(#REF!,MATCH(bdd!D277,#REF!,0)),0)</f>
        <v>0</v>
      </c>
      <c r="M277" s="14">
        <f t="shared" si="35"/>
        <v>0</v>
      </c>
      <c r="N277" s="14">
        <f>IFERROR(INDEX(#REF!,MATCH(bdd!$D277,#REF!,0)),0)</f>
        <v>0</v>
      </c>
      <c r="O277" s="14">
        <f>IFERROR(INDEX(#REF!,MATCH(bdd!$D277,#REF!,0)),0)</f>
        <v>0</v>
      </c>
      <c r="P277" s="14">
        <f>IFERROR(INDEX(#REF!,MATCH(bdd!$D277,#REF!,0)),0)</f>
        <v>0</v>
      </c>
      <c r="Q277" s="32">
        <f t="shared" si="36"/>
        <v>0</v>
      </c>
      <c r="R277" s="29">
        <f t="shared" si="37"/>
        <v>0</v>
      </c>
      <c r="S277" s="14">
        <f t="shared" si="31"/>
        <v>1</v>
      </c>
    </row>
    <row r="278" spans="1:19" x14ac:dyDescent="0.25">
      <c r="A278" s="7"/>
      <c r="B278" s="92"/>
      <c r="C278" s="92"/>
      <c r="D278" s="14" t="s">
        <v>466</v>
      </c>
      <c r="E278" s="14" t="s">
        <v>508</v>
      </c>
      <c r="F278" s="14"/>
      <c r="G278" s="14" t="str">
        <f>IFERROR(INDEX(#REF!,MATCH($D278,#REF!,0)),"Pièce")</f>
        <v>Pièce</v>
      </c>
      <c r="H278" s="14">
        <f>IFERROR(INDEX(#REF!,MATCH(bdd!D278,#REF!,0)),0)</f>
        <v>0</v>
      </c>
      <c r="I278" s="14">
        <f>IFERROR(INDEX(#REF!,MATCH(bdd!D278,#REF!,0)),0)</f>
        <v>0</v>
      </c>
      <c r="J278" s="14">
        <f>IFERROR(K278/INDEX(#REF!,MATCH(bdd!D278,#REF!,0)),0)</f>
        <v>0</v>
      </c>
      <c r="K278" s="14" t="e">
        <f>IF(E278="",0,INDEX(#REF!,MATCH(bdd!E278,#REF!,0))+IF(F278="",0,INDEX(#REF!,MATCH(bdd!F278,#REF!,0))))</f>
        <v>#REF!</v>
      </c>
      <c r="L278" s="14">
        <f>IFERROR(INDEX(#REF!,MATCH(bdd!D278,#REF!,0)),0)</f>
        <v>0</v>
      </c>
      <c r="M278" s="14">
        <f t="shared" si="35"/>
        <v>0</v>
      </c>
      <c r="N278" s="14">
        <f>IFERROR(INDEX(#REF!,MATCH(bdd!$D278,#REF!,0)),0)</f>
        <v>0</v>
      </c>
      <c r="O278" s="14">
        <f>IFERROR(INDEX(#REF!,MATCH(bdd!$D278,#REF!,0)),0)</f>
        <v>0</v>
      </c>
      <c r="P278" s="14">
        <f>IFERROR(INDEX(#REF!,MATCH(bdd!$D278,#REF!,0)),0)</f>
        <v>0</v>
      </c>
      <c r="Q278" s="32">
        <f t="shared" si="36"/>
        <v>0</v>
      </c>
      <c r="R278" s="29">
        <f t="shared" si="37"/>
        <v>0</v>
      </c>
      <c r="S278" s="14">
        <f t="shared" si="31"/>
        <v>1</v>
      </c>
    </row>
    <row r="279" spans="1:19" x14ac:dyDescent="0.25">
      <c r="A279" s="7"/>
      <c r="B279" s="92"/>
      <c r="C279" s="92"/>
      <c r="D279" s="14" t="s">
        <v>450</v>
      </c>
      <c r="E279" s="14" t="s">
        <v>534</v>
      </c>
      <c r="F279" s="14" t="s">
        <v>533</v>
      </c>
      <c r="G279" s="14" t="str">
        <f>IFERROR(INDEX(#REF!,MATCH($D279,#REF!,0)),"Pièce")</f>
        <v>Pièce</v>
      </c>
      <c r="H279" s="14">
        <f>IFERROR(INDEX(#REF!,MATCH(bdd!D279,#REF!,0)),0)</f>
        <v>0</v>
      </c>
      <c r="I279" s="14">
        <f>IFERROR(INDEX(#REF!,MATCH(bdd!D279,#REF!,0)),0)</f>
        <v>0</v>
      </c>
      <c r="J279" s="14">
        <f>IFERROR(K279/INDEX(#REF!,MATCH(bdd!D279,#REF!,0)),0)</f>
        <v>0</v>
      </c>
      <c r="K279" s="14" t="e">
        <f>IF(E279="",0,INDEX(#REF!,MATCH(bdd!E279,#REF!,0))+IF(F279="",0,INDEX(#REF!,MATCH(bdd!F279,#REF!,0))))</f>
        <v>#REF!</v>
      </c>
      <c r="L279" s="14">
        <f>IFERROR(INDEX(#REF!,MATCH(bdd!D279,#REF!,0)),0)</f>
        <v>0</v>
      </c>
      <c r="M279" s="14">
        <f t="shared" si="35"/>
        <v>0</v>
      </c>
      <c r="N279" s="14">
        <f>IFERROR(INDEX(#REF!,MATCH(bdd!$D279,#REF!,0)),0)</f>
        <v>0</v>
      </c>
      <c r="O279" s="14">
        <f>IFERROR(INDEX(#REF!,MATCH(bdd!$D279,#REF!,0)),0)</f>
        <v>0</v>
      </c>
      <c r="P279" s="14">
        <f>IFERROR(INDEX(#REF!,MATCH(bdd!$D279,#REF!,0)),0)</f>
        <v>0</v>
      </c>
      <c r="Q279" s="32">
        <f t="shared" si="36"/>
        <v>0</v>
      </c>
      <c r="R279" s="29">
        <f t="shared" si="37"/>
        <v>0</v>
      </c>
      <c r="S279" s="14">
        <f t="shared" si="31"/>
        <v>1</v>
      </c>
    </row>
    <row r="280" spans="1:19" x14ac:dyDescent="0.25">
      <c r="A280" s="17"/>
      <c r="B280" s="19"/>
      <c r="C280" s="19"/>
      <c r="D280" s="18" t="s">
        <v>455</v>
      </c>
      <c r="E280" s="18" t="s">
        <v>538</v>
      </c>
      <c r="F280" s="18"/>
      <c r="G280" s="18" t="str">
        <f>IFERROR(INDEX(#REF!,MATCH($D280,#REF!,0)),"Pièce")</f>
        <v>Pièce</v>
      </c>
      <c r="H280" s="18">
        <f>IFERROR(INDEX(#REF!,MATCH(bdd!D280,#REF!,0)),0)</f>
        <v>0</v>
      </c>
      <c r="I280" s="18">
        <f>IFERROR(INDEX(#REF!,MATCH(bdd!D280,#REF!,0)),0)</f>
        <v>0</v>
      </c>
      <c r="J280" s="18">
        <f>IFERROR(K280/INDEX(#REF!,MATCH(bdd!D280,#REF!,0)),0)</f>
        <v>0</v>
      </c>
      <c r="K280" s="18" t="e">
        <f>IF(E280="",0,INDEX(#REF!,MATCH(bdd!E280,#REF!,0))+IF(F280="",0,INDEX(#REF!,MATCH(bdd!F280,#REF!,0))))</f>
        <v>#REF!</v>
      </c>
      <c r="L280" s="18">
        <f>IFERROR(INDEX(#REF!,MATCH(bdd!D280,#REF!,0)),0)</f>
        <v>0</v>
      </c>
      <c r="M280" s="18">
        <f t="shared" si="35"/>
        <v>0</v>
      </c>
      <c r="N280" s="18">
        <f>IFERROR(INDEX(#REF!,MATCH(bdd!$D280,#REF!,0)),0)</f>
        <v>0</v>
      </c>
      <c r="O280" s="18">
        <f>IFERROR(INDEX(#REF!,MATCH(bdd!$D280,#REF!,0)),0)</f>
        <v>0</v>
      </c>
      <c r="P280" s="18">
        <f>IFERROR(INDEX(#REF!,MATCH(bdd!$D280,#REF!,0)),0)</f>
        <v>0</v>
      </c>
      <c r="Q280" s="31">
        <f t="shared" si="36"/>
        <v>0</v>
      </c>
      <c r="R280" s="28">
        <f t="shared" si="37"/>
        <v>0</v>
      </c>
      <c r="S280" s="18">
        <f t="shared" si="31"/>
        <v>1</v>
      </c>
    </row>
    <row r="281" spans="1:19" x14ac:dyDescent="0.25">
      <c r="A281" s="7"/>
      <c r="B281" s="92"/>
      <c r="C281" s="92"/>
      <c r="D281" s="14" t="s">
        <v>459</v>
      </c>
      <c r="E281" s="14" t="s">
        <v>542</v>
      </c>
      <c r="F281" s="14"/>
      <c r="G281" s="14" t="str">
        <f>IFERROR(INDEX(#REF!,MATCH($D281,#REF!,0)),"Pièce")</f>
        <v>Pièce</v>
      </c>
      <c r="H281" s="14">
        <f>IFERROR(INDEX(#REF!,MATCH(bdd!D281,#REF!,0)),0)</f>
        <v>0</v>
      </c>
      <c r="I281" s="14">
        <f>IFERROR(INDEX(#REF!,MATCH(bdd!D281,#REF!,0)),0)</f>
        <v>0</v>
      </c>
      <c r="J281" s="14">
        <f>IFERROR(K281/INDEX(#REF!,MATCH(bdd!D281,#REF!,0)),0)</f>
        <v>0</v>
      </c>
      <c r="K281" s="14" t="e">
        <f>IF(E281="",0,INDEX(#REF!,MATCH(bdd!E281,#REF!,0))+IF(F281="",0,INDEX(#REF!,MATCH(bdd!F281,#REF!,0))))</f>
        <v>#REF!</v>
      </c>
      <c r="L281" s="14">
        <f>IFERROR(INDEX(#REF!,MATCH(bdd!D281,#REF!,0)),0)</f>
        <v>0</v>
      </c>
      <c r="M281" s="14">
        <f t="shared" si="35"/>
        <v>0</v>
      </c>
      <c r="N281" s="14">
        <f>IFERROR(INDEX(#REF!,MATCH(bdd!$D281,#REF!,0)),0)</f>
        <v>0</v>
      </c>
      <c r="O281" s="14">
        <f>IFERROR(INDEX(#REF!,MATCH(bdd!$D281,#REF!,0)),0)</f>
        <v>0</v>
      </c>
      <c r="P281" s="14">
        <f>IFERROR(INDEX(#REF!,MATCH(bdd!$D281,#REF!,0)),0)</f>
        <v>0</v>
      </c>
      <c r="Q281" s="32">
        <f t="shared" si="36"/>
        <v>0</v>
      </c>
      <c r="R281" s="29">
        <f t="shared" si="37"/>
        <v>0</v>
      </c>
      <c r="S281" s="14">
        <f t="shared" si="31"/>
        <v>1</v>
      </c>
    </row>
    <row r="282" spans="1:19" x14ac:dyDescent="0.25">
      <c r="A282" s="7"/>
      <c r="B282" s="92"/>
      <c r="C282" s="92"/>
      <c r="D282" s="14" t="s">
        <v>454</v>
      </c>
      <c r="E282" s="14" t="s">
        <v>537</v>
      </c>
      <c r="F282" s="14"/>
      <c r="G282" s="14" t="str">
        <f>IFERROR(INDEX(#REF!,MATCH($D282,#REF!,0)),"Pièce")</f>
        <v>Pièce</v>
      </c>
      <c r="H282" s="14">
        <f>IFERROR(INDEX(#REF!,MATCH(bdd!D282,#REF!,0)),0)</f>
        <v>0</v>
      </c>
      <c r="I282" s="14">
        <f>IFERROR(INDEX(#REF!,MATCH(bdd!D282,#REF!,0)),0)</f>
        <v>0</v>
      </c>
      <c r="J282" s="14">
        <f>IFERROR(K282/INDEX(#REF!,MATCH(bdd!D282,#REF!,0)),0)</f>
        <v>0</v>
      </c>
      <c r="K282" s="14" t="e">
        <f>IF(E282="",0,INDEX(#REF!,MATCH(bdd!E282,#REF!,0))+IF(F282="",0,INDEX(#REF!,MATCH(bdd!F282,#REF!,0))))</f>
        <v>#REF!</v>
      </c>
      <c r="L282" s="14">
        <f>IFERROR(INDEX(#REF!,MATCH(bdd!D282,#REF!,0)),0)</f>
        <v>0</v>
      </c>
      <c r="M282" s="14">
        <f t="shared" si="35"/>
        <v>0</v>
      </c>
      <c r="N282" s="14">
        <f>IFERROR(INDEX(#REF!,MATCH(bdd!$D282,#REF!,0)),0)</f>
        <v>0</v>
      </c>
      <c r="O282" s="14">
        <f>IFERROR(INDEX(#REF!,MATCH(bdd!$D282,#REF!,0)),0)</f>
        <v>0</v>
      </c>
      <c r="P282" s="14">
        <f>IFERROR(INDEX(#REF!,MATCH(bdd!$D282,#REF!,0)),0)</f>
        <v>0</v>
      </c>
      <c r="Q282" s="32">
        <f t="shared" si="36"/>
        <v>0</v>
      </c>
      <c r="R282" s="29">
        <f t="shared" si="37"/>
        <v>0</v>
      </c>
      <c r="S282" s="14">
        <f t="shared" si="31"/>
        <v>1</v>
      </c>
    </row>
    <row r="283" spans="1:19" x14ac:dyDescent="0.25">
      <c r="A283" s="7"/>
      <c r="B283" s="92"/>
      <c r="C283" s="92"/>
      <c r="D283" s="14" t="s">
        <v>456</v>
      </c>
      <c r="E283" s="14" t="s">
        <v>539</v>
      </c>
      <c r="F283" s="14"/>
      <c r="G283" s="14" t="str">
        <f>IFERROR(INDEX(#REF!,MATCH($D283,#REF!,0)),"Pièce")</f>
        <v>Pièce</v>
      </c>
      <c r="H283" s="14">
        <f>IFERROR(INDEX(#REF!,MATCH(bdd!D283,#REF!,0)),0)</f>
        <v>0</v>
      </c>
      <c r="I283" s="14">
        <f>IFERROR(INDEX(#REF!,MATCH(bdd!D283,#REF!,0)),0)</f>
        <v>0</v>
      </c>
      <c r="J283" s="14">
        <f>IFERROR(K283/INDEX(#REF!,MATCH(bdd!D283,#REF!,0)),0)</f>
        <v>0</v>
      </c>
      <c r="K283" s="14" t="e">
        <f>IF(E283="",0,INDEX(#REF!,MATCH(bdd!E283,#REF!,0))+IF(F283="",0,INDEX(#REF!,MATCH(bdd!F283,#REF!,0))))</f>
        <v>#REF!</v>
      </c>
      <c r="L283" s="14">
        <f>IFERROR(INDEX(#REF!,MATCH(bdd!D283,#REF!,0)),0)</f>
        <v>0</v>
      </c>
      <c r="M283" s="14">
        <f t="shared" si="35"/>
        <v>0</v>
      </c>
      <c r="N283" s="14">
        <f>IFERROR(INDEX(#REF!,MATCH(bdd!$D283,#REF!,0)),0)</f>
        <v>0</v>
      </c>
      <c r="O283" s="14">
        <f>IFERROR(INDEX(#REF!,MATCH(bdd!$D283,#REF!,0)),0)</f>
        <v>0</v>
      </c>
      <c r="P283" s="14">
        <f>IFERROR(INDEX(#REF!,MATCH(bdd!$D283,#REF!,0)),0)</f>
        <v>0</v>
      </c>
      <c r="Q283" s="32">
        <f t="shared" si="36"/>
        <v>0</v>
      </c>
      <c r="R283" s="29">
        <f t="shared" si="37"/>
        <v>0</v>
      </c>
      <c r="S283" s="14">
        <f t="shared" si="31"/>
        <v>1</v>
      </c>
    </row>
    <row r="284" spans="1:19" x14ac:dyDescent="0.25">
      <c r="A284" s="7"/>
      <c r="B284" s="92"/>
      <c r="C284" s="92"/>
      <c r="D284" s="14" t="s">
        <v>484</v>
      </c>
      <c r="E284" s="14" t="s">
        <v>543</v>
      </c>
      <c r="F284" s="14"/>
      <c r="G284" s="14" t="str">
        <f>IFERROR(INDEX(#REF!,MATCH($D284,#REF!,0)),"Pièce")</f>
        <v>Pièce</v>
      </c>
      <c r="H284" s="14">
        <f>IFERROR(INDEX(#REF!,MATCH(bdd!D284,#REF!,0)),0)</f>
        <v>0</v>
      </c>
      <c r="I284" s="14">
        <f>IFERROR(INDEX(#REF!,MATCH(bdd!D284,#REF!,0)),0)</f>
        <v>0</v>
      </c>
      <c r="J284" s="14">
        <f>IFERROR(K284/INDEX(#REF!,MATCH(bdd!D284,#REF!,0)),0)</f>
        <v>0</v>
      </c>
      <c r="K284" s="14" t="e">
        <f>IF(E284="",0,INDEX(#REF!,MATCH(bdd!E284,#REF!,0))+IF(F284="",0,INDEX(#REF!,MATCH(bdd!F284,#REF!,0))))</f>
        <v>#REF!</v>
      </c>
      <c r="L284" s="14">
        <f>IFERROR(INDEX(#REF!,MATCH(bdd!D284,#REF!,0)),0)</f>
        <v>0</v>
      </c>
      <c r="M284" s="14">
        <f t="shared" si="35"/>
        <v>0</v>
      </c>
      <c r="N284" s="14">
        <f>IFERROR(INDEX(#REF!,MATCH(bdd!$D284,#REF!,0)),0)</f>
        <v>0</v>
      </c>
      <c r="O284" s="14">
        <f>IFERROR(INDEX(#REF!,MATCH(bdd!$D284,#REF!,0)),0)</f>
        <v>0</v>
      </c>
      <c r="P284" s="14">
        <f>IFERROR(INDEX(#REF!,MATCH(bdd!$D284,#REF!,0)),0)</f>
        <v>0</v>
      </c>
      <c r="Q284" s="32">
        <f t="shared" si="36"/>
        <v>0</v>
      </c>
      <c r="R284" s="29">
        <f t="shared" si="37"/>
        <v>0</v>
      </c>
      <c r="S284" s="14">
        <f t="shared" si="31"/>
        <v>1</v>
      </c>
    </row>
    <row r="285" spans="1:19" x14ac:dyDescent="0.25">
      <c r="A285" s="7"/>
      <c r="B285" s="92"/>
      <c r="C285" s="92"/>
      <c r="D285" s="14" t="s">
        <v>457</v>
      </c>
      <c r="E285" s="14" t="s">
        <v>540</v>
      </c>
      <c r="F285" s="14"/>
      <c r="G285" s="14" t="str">
        <f>IFERROR(INDEX(#REF!,MATCH($D285,#REF!,0)),"Pièce")</f>
        <v>Pièce</v>
      </c>
      <c r="H285" s="14">
        <f>IFERROR(INDEX(#REF!,MATCH(bdd!D285,#REF!,0)),0)</f>
        <v>0</v>
      </c>
      <c r="I285" s="14">
        <f>IFERROR(INDEX(#REF!,MATCH(bdd!D285,#REF!,0)),0)</f>
        <v>0</v>
      </c>
      <c r="J285" s="14">
        <f>IFERROR(K285/INDEX(#REF!,MATCH(bdd!D285,#REF!,0)),0)</f>
        <v>0</v>
      </c>
      <c r="K285" s="14" t="e">
        <f>IF(E285="",0,INDEX(#REF!,MATCH(bdd!E285,#REF!,0))+IF(F285="",0,INDEX(#REF!,MATCH(bdd!F285,#REF!,0))))</f>
        <v>#REF!</v>
      </c>
      <c r="L285" s="14">
        <f>IFERROR(INDEX(#REF!,MATCH(bdd!D285,#REF!,0)),0)</f>
        <v>0</v>
      </c>
      <c r="M285" s="14">
        <f t="shared" si="35"/>
        <v>0</v>
      </c>
      <c r="N285" s="14">
        <f>IFERROR(INDEX(#REF!,MATCH(bdd!$D285,#REF!,0)),0)</f>
        <v>0</v>
      </c>
      <c r="O285" s="14">
        <f>IFERROR(INDEX(#REF!,MATCH(bdd!$D285,#REF!,0)),0)</f>
        <v>0</v>
      </c>
      <c r="P285" s="14">
        <f>IFERROR(INDEX(#REF!,MATCH(bdd!$D285,#REF!,0)),0)</f>
        <v>0</v>
      </c>
      <c r="Q285" s="32">
        <f t="shared" si="36"/>
        <v>0</v>
      </c>
      <c r="R285" s="29">
        <f t="shared" si="37"/>
        <v>0</v>
      </c>
      <c r="S285" s="14">
        <f t="shared" si="31"/>
        <v>1</v>
      </c>
    </row>
    <row r="286" spans="1:19" x14ac:dyDescent="0.25">
      <c r="A286" s="7"/>
      <c r="B286" s="92"/>
      <c r="C286" s="92"/>
      <c r="D286" s="14" t="s">
        <v>458</v>
      </c>
      <c r="E286" s="14" t="s">
        <v>541</v>
      </c>
      <c r="F286" s="14"/>
      <c r="G286" s="14" t="str">
        <f>IFERROR(INDEX(#REF!,MATCH($D286,#REF!,0)),"Pièce")</f>
        <v>Pièce</v>
      </c>
      <c r="H286" s="14">
        <f>IFERROR(INDEX(#REF!,MATCH(bdd!D286,#REF!,0)),0)</f>
        <v>0</v>
      </c>
      <c r="I286" s="14">
        <f>IFERROR(INDEX(#REF!,MATCH(bdd!D286,#REF!,0)),0)</f>
        <v>0</v>
      </c>
      <c r="J286" s="14">
        <f>IFERROR(K286/INDEX(#REF!,MATCH(bdd!D286,#REF!,0)),0)</f>
        <v>0</v>
      </c>
      <c r="K286" s="14" t="e">
        <f>IF(E286="",0,INDEX(#REF!,MATCH(bdd!E286,#REF!,0))+IF(F286="",0,INDEX(#REF!,MATCH(bdd!F286,#REF!,0))))</f>
        <v>#REF!</v>
      </c>
      <c r="L286" s="14">
        <f>IFERROR(INDEX(#REF!,MATCH(bdd!D286,#REF!,0)),0)</f>
        <v>0</v>
      </c>
      <c r="M286" s="14">
        <f t="shared" si="35"/>
        <v>0</v>
      </c>
      <c r="N286" s="14">
        <f>IFERROR(INDEX(#REF!,MATCH(bdd!$D286,#REF!,0)),0)</f>
        <v>0</v>
      </c>
      <c r="O286" s="14">
        <f>IFERROR(INDEX(#REF!,MATCH(bdd!$D286,#REF!,0)),0)</f>
        <v>0</v>
      </c>
      <c r="P286" s="14">
        <f>IFERROR(INDEX(#REF!,MATCH(bdd!$D286,#REF!,0)),0)</f>
        <v>0</v>
      </c>
      <c r="Q286" s="32">
        <f t="shared" si="36"/>
        <v>0</v>
      </c>
      <c r="R286" s="29">
        <f t="shared" si="37"/>
        <v>0</v>
      </c>
      <c r="S286" s="14">
        <f t="shared" si="31"/>
        <v>1</v>
      </c>
    </row>
    <row r="287" spans="1:19" x14ac:dyDescent="0.25">
      <c r="A287" s="7"/>
      <c r="B287" s="92"/>
      <c r="C287" s="92"/>
      <c r="D287" s="14" t="s">
        <v>487</v>
      </c>
      <c r="E287" s="14" t="s">
        <v>546</v>
      </c>
      <c r="F287" s="14"/>
      <c r="G287" s="14" t="str">
        <f>IFERROR(INDEX(#REF!,MATCH($D287,#REF!,0)),"Pièce")</f>
        <v>Pièce</v>
      </c>
      <c r="H287" s="14">
        <f>IFERROR(INDEX(#REF!,MATCH(bdd!D287,#REF!,0)),0)</f>
        <v>0</v>
      </c>
      <c r="I287" s="14">
        <f>IFERROR(INDEX(#REF!,MATCH(bdd!D287,#REF!,0)),0)</f>
        <v>0</v>
      </c>
      <c r="J287" s="14">
        <f>IFERROR(K287/INDEX(#REF!,MATCH(bdd!D287,#REF!,0)),0)</f>
        <v>0</v>
      </c>
      <c r="K287" s="14" t="e">
        <f>IF(E287="",0,INDEX(#REF!,MATCH(bdd!E287,#REF!,0))+IF(F287="",0,INDEX(#REF!,MATCH(bdd!F287,#REF!,0))))</f>
        <v>#REF!</v>
      </c>
      <c r="L287" s="14">
        <f>IFERROR(INDEX(#REF!,MATCH(bdd!D287,#REF!,0)),0)</f>
        <v>0</v>
      </c>
      <c r="M287" s="14">
        <f t="shared" si="35"/>
        <v>0</v>
      </c>
      <c r="N287" s="14">
        <f>IFERROR(INDEX(#REF!,MATCH(bdd!$D287,#REF!,0)),0)</f>
        <v>0</v>
      </c>
      <c r="O287" s="14">
        <f>IFERROR(INDEX(#REF!,MATCH(bdd!$D287,#REF!,0)),0)</f>
        <v>0</v>
      </c>
      <c r="P287" s="14">
        <f>IFERROR(INDEX(#REF!,MATCH(bdd!$D287,#REF!,0)),0)</f>
        <v>0</v>
      </c>
      <c r="Q287" s="32">
        <f t="shared" si="36"/>
        <v>0</v>
      </c>
      <c r="R287" s="29">
        <f t="shared" si="37"/>
        <v>0</v>
      </c>
      <c r="S287" s="14">
        <f t="shared" si="31"/>
        <v>1</v>
      </c>
    </row>
    <row r="288" spans="1:19" x14ac:dyDescent="0.25">
      <c r="A288" s="7"/>
      <c r="B288" s="92"/>
      <c r="C288" s="92"/>
      <c r="D288" s="14" t="s">
        <v>472</v>
      </c>
      <c r="E288" s="14" t="s">
        <v>517</v>
      </c>
      <c r="F288" s="14"/>
      <c r="G288" s="14" t="str">
        <f>IFERROR(INDEX(#REF!,MATCH($D288,#REF!,0)),"Pièce")</f>
        <v>Pièce</v>
      </c>
      <c r="H288" s="14">
        <f>IFERROR(INDEX(#REF!,MATCH(bdd!D288,#REF!,0)),0)</f>
        <v>0</v>
      </c>
      <c r="I288" s="14">
        <f>IFERROR(INDEX(#REF!,MATCH(bdd!D288,#REF!,0)),0)</f>
        <v>0</v>
      </c>
      <c r="J288" s="14">
        <f>IFERROR(K288/INDEX(#REF!,MATCH(bdd!D288,#REF!,0)),0)</f>
        <v>0</v>
      </c>
      <c r="K288" s="14" t="e">
        <f>IF(E288="",0,INDEX(#REF!,MATCH(bdd!E288,#REF!,0))+IF(F288="",0,INDEX(#REF!,MATCH(bdd!F288,#REF!,0))))</f>
        <v>#REF!</v>
      </c>
      <c r="L288" s="14">
        <f>IFERROR(INDEX(#REF!,MATCH(bdd!D288,#REF!,0)),0)</f>
        <v>0</v>
      </c>
      <c r="M288" s="14">
        <f t="shared" si="35"/>
        <v>0</v>
      </c>
      <c r="N288" s="14">
        <f>IFERROR(INDEX(#REF!,MATCH(bdd!$D288,#REF!,0)),0)</f>
        <v>0</v>
      </c>
      <c r="O288" s="14">
        <f>IFERROR(INDEX(#REF!,MATCH(bdd!$D288,#REF!,0)),0)</f>
        <v>0</v>
      </c>
      <c r="P288" s="14">
        <f>IFERROR(INDEX(#REF!,MATCH(bdd!$D288,#REF!,0)),0)</f>
        <v>0</v>
      </c>
      <c r="Q288" s="32">
        <f t="shared" si="36"/>
        <v>0</v>
      </c>
      <c r="R288" s="29">
        <f t="shared" si="37"/>
        <v>0</v>
      </c>
      <c r="S288" s="14">
        <f t="shared" si="31"/>
        <v>1</v>
      </c>
    </row>
    <row r="289" spans="1:19" x14ac:dyDescent="0.25">
      <c r="A289" s="7"/>
      <c r="B289" s="92"/>
      <c r="C289" s="92"/>
      <c r="D289" s="7" t="s">
        <v>451</v>
      </c>
      <c r="E289" s="7" t="s">
        <v>506</v>
      </c>
      <c r="F289" s="7"/>
      <c r="G289" s="7" t="str">
        <f>IFERROR(INDEX(#REF!,MATCH($D289,#REF!,0)),"Pièce")</f>
        <v>Pièce</v>
      </c>
      <c r="H289" s="7">
        <f>IFERROR(INDEX(#REF!,MATCH(bdd!D289,#REF!,0)),0)</f>
        <v>0</v>
      </c>
      <c r="I289" s="7">
        <f>IFERROR(INDEX(#REF!,MATCH(bdd!D289,#REF!,0)),0)</f>
        <v>0</v>
      </c>
      <c r="J289" s="7">
        <f>IFERROR(K289/INDEX(#REF!,MATCH(bdd!D289,#REF!,0)),0)</f>
        <v>0</v>
      </c>
      <c r="K289" s="7" t="e">
        <f>IF(E289="",0,INDEX(#REF!,MATCH(bdd!E289,#REF!,0))+IF(F289="",0,INDEX(#REF!,MATCH(bdd!F289,#REF!,0))))</f>
        <v>#REF!</v>
      </c>
      <c r="L289" s="7">
        <f>IFERROR(INDEX(#REF!,MATCH(bdd!D289,#REF!,0)),0)</f>
        <v>0</v>
      </c>
      <c r="M289" s="7">
        <f t="shared" si="35"/>
        <v>0</v>
      </c>
      <c r="N289" s="14">
        <f>IFERROR(INDEX(#REF!,MATCH(bdd!$D289,#REF!,0)),0)</f>
        <v>0</v>
      </c>
      <c r="O289" s="14">
        <f>IFERROR(INDEX(#REF!,MATCH(bdd!$D289,#REF!,0)),0)</f>
        <v>0</v>
      </c>
      <c r="P289" s="14">
        <f>IFERROR(INDEX(#REF!,MATCH(bdd!$D289,#REF!,0)),0)</f>
        <v>0</v>
      </c>
      <c r="Q289" s="33">
        <f t="shared" si="36"/>
        <v>0</v>
      </c>
      <c r="R289" s="30">
        <f t="shared" si="37"/>
        <v>0</v>
      </c>
      <c r="S289" s="7">
        <f t="shared" si="31"/>
        <v>1</v>
      </c>
    </row>
    <row r="290" spans="1:19" x14ac:dyDescent="0.25">
      <c r="A290" s="7"/>
      <c r="B290" s="92"/>
      <c r="C290" s="92"/>
      <c r="D290" s="7" t="s">
        <v>465</v>
      </c>
      <c r="E290" s="7"/>
      <c r="F290" s="7"/>
      <c r="G290" s="7" t="str">
        <f>IFERROR(INDEX(#REF!,MATCH($D290,#REF!,0)),"Pièce")</f>
        <v>Pièce</v>
      </c>
      <c r="H290" s="7">
        <f>IFERROR(INDEX(#REF!,MATCH(bdd!D290,#REF!,0)),0)</f>
        <v>0</v>
      </c>
      <c r="I290" s="7">
        <f>IFERROR(INDEX(#REF!,MATCH(bdd!D290,#REF!,0)),0)</f>
        <v>0</v>
      </c>
      <c r="J290" s="7">
        <f>IFERROR(K290/INDEX(#REF!,MATCH(bdd!D290,#REF!,0)),0)</f>
        <v>0</v>
      </c>
      <c r="K290" s="7">
        <f>IF(E290="",0,INDEX(#REF!,MATCH(bdd!E290,#REF!,0))+IF(F290="",0,INDEX(#REF!,MATCH(bdd!F290,#REF!,0))))</f>
        <v>0</v>
      </c>
      <c r="L290" s="7">
        <f>IFERROR(INDEX(#REF!,MATCH(bdd!D290,#REF!,0)),0)</f>
        <v>0</v>
      </c>
      <c r="M290" s="7">
        <f t="shared" si="35"/>
        <v>0</v>
      </c>
      <c r="N290" s="14">
        <f>IFERROR(INDEX(#REF!,MATCH(bdd!$D290,#REF!,0)),0)</f>
        <v>0</v>
      </c>
      <c r="O290" s="14">
        <f>IFERROR(INDEX(#REF!,MATCH(bdd!$D290,#REF!,0)),0)</f>
        <v>0</v>
      </c>
      <c r="P290" s="14">
        <f>IFERROR(INDEX(#REF!,MATCH(bdd!$D290,#REF!,0)),0)</f>
        <v>0</v>
      </c>
      <c r="Q290" s="33">
        <f t="shared" si="36"/>
        <v>0</v>
      </c>
      <c r="R290" s="30">
        <f t="shared" si="37"/>
        <v>0</v>
      </c>
      <c r="S290" s="7">
        <f t="shared" si="31"/>
        <v>1</v>
      </c>
    </row>
    <row r="291" spans="1:19" x14ac:dyDescent="0.25">
      <c r="A291" s="7"/>
      <c r="B291" s="92"/>
      <c r="C291" s="92"/>
      <c r="D291" s="7" t="s">
        <v>482</v>
      </c>
      <c r="E291" s="7" t="s">
        <v>377</v>
      </c>
      <c r="F291" s="7"/>
      <c r="G291" s="7" t="str">
        <f>IFERROR(INDEX(#REF!,MATCH($D291,#REF!,0)),"Pièce")</f>
        <v>Pièce</v>
      </c>
      <c r="H291" s="7">
        <f>IFERROR(INDEX(#REF!,MATCH(bdd!D291,#REF!,0)),0)</f>
        <v>0</v>
      </c>
      <c r="I291" s="7">
        <f>IFERROR(INDEX(#REF!,MATCH(bdd!D291,#REF!,0)),0)</f>
        <v>0</v>
      </c>
      <c r="J291" s="7">
        <f>IFERROR(K291/INDEX(#REF!,MATCH(bdd!D291,#REF!,0)),0)</f>
        <v>0</v>
      </c>
      <c r="K291" s="7" t="e">
        <f>IF(E291="",0,INDEX(#REF!,MATCH(bdd!E291,#REF!,0))+IF(F291="",0,INDEX(#REF!,MATCH(bdd!F291,#REF!,0))))</f>
        <v>#REF!</v>
      </c>
      <c r="L291" s="7">
        <f>IFERROR(INDEX(#REF!,MATCH(bdd!D291,#REF!,0)),0)</f>
        <v>0</v>
      </c>
      <c r="M291" s="7">
        <f t="shared" si="35"/>
        <v>0</v>
      </c>
      <c r="N291" s="14">
        <f>IFERROR(INDEX(#REF!,MATCH(bdd!$D291,#REF!,0)),0)</f>
        <v>0</v>
      </c>
      <c r="O291" s="14">
        <f>IFERROR(INDEX(#REF!,MATCH(bdd!$D291,#REF!,0)),0)</f>
        <v>0</v>
      </c>
      <c r="P291" s="14">
        <f>IFERROR(INDEX(#REF!,MATCH(bdd!$D291,#REF!,0)),0)</f>
        <v>0</v>
      </c>
      <c r="Q291" s="33">
        <f t="shared" si="36"/>
        <v>0</v>
      </c>
      <c r="R291" s="30">
        <f t="shared" si="37"/>
        <v>0</v>
      </c>
      <c r="S291" s="7">
        <f t="shared" si="31"/>
        <v>1</v>
      </c>
    </row>
    <row r="292" spans="1:19" x14ac:dyDescent="0.25">
      <c r="A292" s="7"/>
      <c r="B292" s="92"/>
      <c r="C292" s="92"/>
      <c r="D292" s="34"/>
      <c r="E292" s="7"/>
      <c r="F292" s="7"/>
      <c r="G292" s="7" t="str">
        <f>IFERROR(INDEX(#REF!,MATCH($D292,#REF!,0)),"Pièce")</f>
        <v>Pièce</v>
      </c>
      <c r="H292" s="7">
        <f>IFERROR(INDEX(#REF!,MATCH(bdd!D292,#REF!,0)),0)</f>
        <v>0</v>
      </c>
      <c r="I292" s="7">
        <f>IFERROR(INDEX(#REF!,MATCH(bdd!D292,#REF!,0)),0)</f>
        <v>0</v>
      </c>
      <c r="J292" s="7">
        <f>IFERROR(K292/INDEX(#REF!,MATCH(bdd!D292,#REF!,0)),0)</f>
        <v>0</v>
      </c>
      <c r="K292" s="7">
        <f>IF(E292="",0,INDEX(#REF!,MATCH(bdd!E292,#REF!,0))+IF(F292="",0,INDEX(#REF!,MATCH(bdd!F292,#REF!,0))))</f>
        <v>0</v>
      </c>
      <c r="L292" s="7">
        <f>IFERROR(INDEX(#REF!,MATCH(bdd!D292,#REF!,0)),0)</f>
        <v>0</v>
      </c>
      <c r="M292" s="7">
        <f t="shared" si="35"/>
        <v>0</v>
      </c>
      <c r="N292" s="14">
        <f>IFERROR(INDEX(#REF!,MATCH(bdd!$D292,#REF!,0)),0)</f>
        <v>0</v>
      </c>
      <c r="O292" s="14">
        <f>IFERROR(INDEX(#REF!,MATCH(bdd!$D292,#REF!,0)),0)</f>
        <v>0</v>
      </c>
      <c r="P292" s="14">
        <f>IFERROR(INDEX(#REF!,MATCH(bdd!$D292,#REF!,0)),0)</f>
        <v>0</v>
      </c>
      <c r="Q292" s="33">
        <f t="shared" si="36"/>
        <v>0</v>
      </c>
      <c r="R292" s="30">
        <f t="shared" si="37"/>
        <v>0</v>
      </c>
      <c r="S292" s="7">
        <f t="shared" si="31"/>
        <v>1</v>
      </c>
    </row>
    <row r="293" spans="1:19" x14ac:dyDescent="0.25">
      <c r="A293" s="7"/>
      <c r="B293" s="92"/>
      <c r="C293" s="92"/>
      <c r="D293" s="34"/>
      <c r="E293" s="7"/>
      <c r="F293" s="7"/>
      <c r="G293" s="7" t="str">
        <f>IFERROR(INDEX(#REF!,MATCH($D293,#REF!,0)),"Pièce")</f>
        <v>Pièce</v>
      </c>
      <c r="H293" s="7">
        <f>IFERROR(INDEX(#REF!,MATCH(bdd!D293,#REF!,0)),0)</f>
        <v>0</v>
      </c>
      <c r="I293" s="7">
        <f>IFERROR(INDEX(#REF!,MATCH(bdd!D293,#REF!,0)),0)</f>
        <v>0</v>
      </c>
      <c r="J293" s="7">
        <f>IFERROR(K293/INDEX(#REF!,MATCH(bdd!D293,#REF!,0)),0)</f>
        <v>0</v>
      </c>
      <c r="K293" s="7">
        <f>IF(E293="",0,INDEX(#REF!,MATCH(bdd!E293,#REF!,0))+IF(F293="",0,INDEX(#REF!,MATCH(bdd!F293,#REF!,0))))</f>
        <v>0</v>
      </c>
      <c r="L293" s="7">
        <f>IFERROR(INDEX(#REF!,MATCH(bdd!D293,#REF!,0)),0)</f>
        <v>0</v>
      </c>
      <c r="M293" s="7">
        <f t="shared" ref="M293:M309" si="38">L293*O293</f>
        <v>0</v>
      </c>
      <c r="N293" s="14">
        <f>IFERROR(INDEX(#REF!,MATCH(bdd!$D293,#REF!,0)),0)</f>
        <v>0</v>
      </c>
      <c r="O293" s="14">
        <f>IFERROR(INDEX(#REF!,MATCH(bdd!$D293,#REF!,0)),0)</f>
        <v>0</v>
      </c>
      <c r="P293" s="14">
        <f>IFERROR(INDEX(#REF!,MATCH(bdd!$D293,#REF!,0)),0)</f>
        <v>0</v>
      </c>
      <c r="Q293" s="33">
        <f t="shared" ref="Q293:Q309" si="39">(H293+J293-N293)-L293</f>
        <v>0</v>
      </c>
      <c r="R293" s="30">
        <f t="shared" ref="R293:R309" si="40">IFERROR(Q293*O293,0)</f>
        <v>0</v>
      </c>
      <c r="S293" s="7">
        <f t="shared" si="31"/>
        <v>1</v>
      </c>
    </row>
    <row r="294" spans="1:19" x14ac:dyDescent="0.25">
      <c r="A294" s="7"/>
      <c r="B294" s="92"/>
      <c r="C294" s="92"/>
      <c r="D294" s="34"/>
      <c r="E294" s="7"/>
      <c r="F294" s="7"/>
      <c r="G294" s="7" t="str">
        <f>IFERROR(INDEX(#REF!,MATCH($D294,#REF!,0)),"Pièce")</f>
        <v>Pièce</v>
      </c>
      <c r="H294" s="7">
        <f>IFERROR(INDEX(#REF!,MATCH(bdd!D294,#REF!,0)),0)</f>
        <v>0</v>
      </c>
      <c r="I294" s="7">
        <f>IFERROR(INDEX(#REF!,MATCH(bdd!D294,#REF!,0)),0)</f>
        <v>0</v>
      </c>
      <c r="J294" s="7">
        <f>IFERROR(K294/INDEX(#REF!,MATCH(bdd!D294,#REF!,0)),0)</f>
        <v>0</v>
      </c>
      <c r="K294" s="7">
        <f>IF(E294="",0,INDEX(#REF!,MATCH(bdd!E294,#REF!,0))+IF(F294="",0,INDEX(#REF!,MATCH(bdd!F294,#REF!,0))))</f>
        <v>0</v>
      </c>
      <c r="L294" s="7">
        <f>IFERROR(INDEX(#REF!,MATCH(bdd!D294,#REF!,0)),0)</f>
        <v>0</v>
      </c>
      <c r="M294" s="7">
        <f t="shared" si="38"/>
        <v>0</v>
      </c>
      <c r="N294" s="14">
        <f>IFERROR(INDEX(#REF!,MATCH(bdd!$D294,#REF!,0)),0)</f>
        <v>0</v>
      </c>
      <c r="O294" s="14">
        <f>IFERROR(INDEX(#REF!,MATCH(bdd!$D294,#REF!,0)),0)</f>
        <v>0</v>
      </c>
      <c r="P294" s="14">
        <f>IFERROR(INDEX(#REF!,MATCH(bdd!$D294,#REF!,0)),0)</f>
        <v>0</v>
      </c>
      <c r="Q294" s="33">
        <f t="shared" si="39"/>
        <v>0</v>
      </c>
      <c r="R294" s="30">
        <f t="shared" si="40"/>
        <v>0</v>
      </c>
      <c r="S294" s="7">
        <f t="shared" si="31"/>
        <v>1</v>
      </c>
    </row>
    <row r="295" spans="1:19" x14ac:dyDescent="0.25">
      <c r="A295" s="7"/>
      <c r="B295" s="92"/>
      <c r="C295" s="92"/>
      <c r="D295" s="7"/>
      <c r="E295" s="7"/>
      <c r="F295" s="7"/>
      <c r="G295" s="7" t="str">
        <f>IFERROR(INDEX(#REF!,MATCH($D295,#REF!,0)),"Pièce")</f>
        <v>Pièce</v>
      </c>
      <c r="H295" s="7">
        <f>IFERROR(INDEX(#REF!,MATCH(bdd!D295,#REF!,0)),0)</f>
        <v>0</v>
      </c>
      <c r="I295" s="7">
        <f>IFERROR(INDEX(#REF!,MATCH(bdd!D295,#REF!,0)),0)</f>
        <v>0</v>
      </c>
      <c r="J295" s="7">
        <f>IFERROR(K295/INDEX(#REF!,MATCH(bdd!D295,#REF!,0)),0)</f>
        <v>0</v>
      </c>
      <c r="K295" s="7">
        <f>IF(E295="",0,INDEX(#REF!,MATCH(bdd!E295,#REF!,0))+IF(F295="",0,INDEX(#REF!,MATCH(bdd!F295,#REF!,0))))</f>
        <v>0</v>
      </c>
      <c r="L295" s="7">
        <f>IFERROR(INDEX(#REF!,MATCH(bdd!D295,#REF!,0)),0)</f>
        <v>0</v>
      </c>
      <c r="M295" s="7">
        <f t="shared" si="38"/>
        <v>0</v>
      </c>
      <c r="N295" s="14">
        <f>IFERROR(INDEX(#REF!,MATCH(bdd!$D295,#REF!,0)),0)</f>
        <v>0</v>
      </c>
      <c r="O295" s="14">
        <f>IFERROR(INDEX(#REF!,MATCH(bdd!$D295,#REF!,0)),0)</f>
        <v>0</v>
      </c>
      <c r="P295" s="14">
        <f>IFERROR(INDEX(#REF!,MATCH(bdd!$D295,#REF!,0)),0)</f>
        <v>0</v>
      </c>
      <c r="Q295" s="33">
        <f t="shared" si="39"/>
        <v>0</v>
      </c>
      <c r="R295" s="30">
        <f t="shared" si="40"/>
        <v>0</v>
      </c>
      <c r="S295" s="7">
        <f t="shared" si="31"/>
        <v>1</v>
      </c>
    </row>
    <row r="296" spans="1:19" x14ac:dyDescent="0.25">
      <c r="A296" s="7"/>
      <c r="B296" s="92"/>
      <c r="C296" s="92"/>
      <c r="D296" s="7"/>
      <c r="E296" s="7"/>
      <c r="F296" s="7"/>
      <c r="G296" s="7" t="str">
        <f>IFERROR(INDEX(#REF!,MATCH($D296,#REF!,0)),"Pièce")</f>
        <v>Pièce</v>
      </c>
      <c r="H296" s="7">
        <f>IFERROR(INDEX(#REF!,MATCH(bdd!D296,#REF!,0)),0)</f>
        <v>0</v>
      </c>
      <c r="I296" s="7">
        <f>IFERROR(INDEX(#REF!,MATCH(bdd!D296,#REF!,0)),0)</f>
        <v>0</v>
      </c>
      <c r="J296" s="7">
        <f>IFERROR(K296/INDEX(#REF!,MATCH(bdd!D296,#REF!,0)),0)</f>
        <v>0</v>
      </c>
      <c r="K296" s="7">
        <f>IF(E296="",0,INDEX(#REF!,MATCH(bdd!E296,#REF!,0))+IF(F296="",0,INDEX(#REF!,MATCH(bdd!F296,#REF!,0))))</f>
        <v>0</v>
      </c>
      <c r="L296" s="7">
        <f>IFERROR(INDEX(#REF!,MATCH(bdd!D296,#REF!,0)),0)</f>
        <v>0</v>
      </c>
      <c r="M296" s="7">
        <f t="shared" si="38"/>
        <v>0</v>
      </c>
      <c r="N296" s="14">
        <f>IFERROR(INDEX(#REF!,MATCH(bdd!$D296,#REF!,0)),0)</f>
        <v>0</v>
      </c>
      <c r="O296" s="14">
        <f>IFERROR(INDEX(#REF!,MATCH(bdd!$D296,#REF!,0)),0)</f>
        <v>0</v>
      </c>
      <c r="P296" s="14">
        <f>IFERROR(INDEX(#REF!,MATCH(bdd!$D296,#REF!,0)),0)</f>
        <v>0</v>
      </c>
      <c r="Q296" s="33">
        <f t="shared" si="39"/>
        <v>0</v>
      </c>
      <c r="R296" s="30">
        <f t="shared" si="40"/>
        <v>0</v>
      </c>
      <c r="S296" s="7">
        <f t="shared" si="31"/>
        <v>1</v>
      </c>
    </row>
    <row r="297" spans="1:19" x14ac:dyDescent="0.25">
      <c r="A297" s="7"/>
      <c r="B297" s="92"/>
      <c r="C297" s="92"/>
      <c r="D297" s="7"/>
      <c r="E297" s="7"/>
      <c r="F297" s="7"/>
      <c r="G297" s="7" t="str">
        <f>IFERROR(INDEX(#REF!,MATCH($D297,#REF!,0)),"Pièce")</f>
        <v>Pièce</v>
      </c>
      <c r="H297" s="7">
        <f>IFERROR(INDEX(#REF!,MATCH(bdd!D297,#REF!,0)),0)</f>
        <v>0</v>
      </c>
      <c r="I297" s="7">
        <f>IFERROR(INDEX(#REF!,MATCH(bdd!D297,#REF!,0)),0)</f>
        <v>0</v>
      </c>
      <c r="J297" s="7">
        <f>IFERROR(K297/INDEX(#REF!,MATCH(bdd!D297,#REF!,0)),0)</f>
        <v>0</v>
      </c>
      <c r="K297" s="7">
        <f>IF(E297="",0,INDEX(#REF!,MATCH(bdd!E297,#REF!,0))+IF(F297="",0,INDEX(#REF!,MATCH(bdd!F297,#REF!,0))))</f>
        <v>0</v>
      </c>
      <c r="L297" s="7">
        <f>IFERROR(INDEX(#REF!,MATCH(bdd!D297,#REF!,0)),0)</f>
        <v>0</v>
      </c>
      <c r="M297" s="7">
        <f t="shared" si="38"/>
        <v>0</v>
      </c>
      <c r="N297" s="14">
        <f>IFERROR(INDEX(#REF!,MATCH(bdd!$D297,#REF!,0)),0)</f>
        <v>0</v>
      </c>
      <c r="O297" s="14">
        <f>IFERROR(INDEX(#REF!,MATCH(bdd!$D297,#REF!,0)),0)</f>
        <v>0</v>
      </c>
      <c r="P297" s="14">
        <f>IFERROR(INDEX(#REF!,MATCH(bdd!$D297,#REF!,0)),0)</f>
        <v>0</v>
      </c>
      <c r="Q297" s="33">
        <f t="shared" si="39"/>
        <v>0</v>
      </c>
      <c r="R297" s="30">
        <f t="shared" si="40"/>
        <v>0</v>
      </c>
      <c r="S297" s="7">
        <f t="shared" si="31"/>
        <v>1</v>
      </c>
    </row>
    <row r="298" spans="1:19" x14ac:dyDescent="0.25">
      <c r="A298" s="7"/>
      <c r="B298" s="92"/>
      <c r="C298" s="92"/>
      <c r="D298" s="7"/>
      <c r="E298" s="7"/>
      <c r="F298" s="7"/>
      <c r="G298" s="7" t="str">
        <f>IFERROR(INDEX(#REF!,MATCH($D298,#REF!,0)),"Pièce")</f>
        <v>Pièce</v>
      </c>
      <c r="H298" s="7">
        <f>IFERROR(INDEX(#REF!,MATCH(bdd!D298,#REF!,0)),0)</f>
        <v>0</v>
      </c>
      <c r="I298" s="7">
        <f>IFERROR(INDEX(#REF!,MATCH(bdd!D298,#REF!,0)),0)</f>
        <v>0</v>
      </c>
      <c r="J298" s="7">
        <f>IFERROR(K298/INDEX(#REF!,MATCH(bdd!D298,#REF!,0)),0)</f>
        <v>0</v>
      </c>
      <c r="K298" s="7">
        <f>IF(E298="",0,INDEX(#REF!,MATCH(bdd!E298,#REF!,0))+IF(F298="",0,INDEX(#REF!,MATCH(bdd!F298,#REF!,0))))</f>
        <v>0</v>
      </c>
      <c r="L298" s="7">
        <f>IFERROR(INDEX(#REF!,MATCH(bdd!D298,#REF!,0)),0)</f>
        <v>0</v>
      </c>
      <c r="M298" s="7">
        <f t="shared" si="38"/>
        <v>0</v>
      </c>
      <c r="N298" s="14">
        <f>IFERROR(INDEX(#REF!,MATCH(bdd!$D298,#REF!,0)),0)</f>
        <v>0</v>
      </c>
      <c r="O298" s="14">
        <f>IFERROR(INDEX(#REF!,MATCH(bdd!$D298,#REF!,0)),0)</f>
        <v>0</v>
      </c>
      <c r="P298" s="14">
        <f>IFERROR(INDEX(#REF!,MATCH(bdd!$D298,#REF!,0)),0)</f>
        <v>0</v>
      </c>
      <c r="Q298" s="33">
        <f t="shared" si="39"/>
        <v>0</v>
      </c>
      <c r="R298" s="30">
        <f t="shared" si="40"/>
        <v>0</v>
      </c>
      <c r="S298" s="7">
        <f t="shared" si="31"/>
        <v>1</v>
      </c>
    </row>
    <row r="299" spans="1:19" x14ac:dyDescent="0.25">
      <c r="A299" s="7"/>
      <c r="B299" s="92"/>
      <c r="C299" s="92"/>
      <c r="D299" s="7"/>
      <c r="E299" s="7"/>
      <c r="F299" s="7"/>
      <c r="G299" s="7" t="str">
        <f>IFERROR(INDEX(#REF!,MATCH($D299,#REF!,0)),"Pièce")</f>
        <v>Pièce</v>
      </c>
      <c r="H299" s="7">
        <f>IFERROR(INDEX(#REF!,MATCH(bdd!D299,#REF!,0)),0)</f>
        <v>0</v>
      </c>
      <c r="I299" s="7">
        <f>IFERROR(INDEX(#REF!,MATCH(bdd!D299,#REF!,0)),0)</f>
        <v>0</v>
      </c>
      <c r="J299" s="7">
        <f>IFERROR(K299/INDEX(#REF!,MATCH(bdd!D299,#REF!,0)),0)</f>
        <v>0</v>
      </c>
      <c r="K299" s="7">
        <f>IF(E299="",0,INDEX(#REF!,MATCH(bdd!E299,#REF!,0))+IF(F299="",0,INDEX(#REF!,MATCH(bdd!F299,#REF!,0))))</f>
        <v>0</v>
      </c>
      <c r="L299" s="7">
        <f>IFERROR(INDEX(#REF!,MATCH(bdd!D299,#REF!,0)),0)</f>
        <v>0</v>
      </c>
      <c r="M299" s="7">
        <f t="shared" si="38"/>
        <v>0</v>
      </c>
      <c r="N299" s="14">
        <f>IFERROR(INDEX(#REF!,MATCH(bdd!$D299,#REF!,0)),0)</f>
        <v>0</v>
      </c>
      <c r="O299" s="14">
        <f>IFERROR(INDEX(#REF!,MATCH(bdd!$D299,#REF!,0)),0)</f>
        <v>0</v>
      </c>
      <c r="P299" s="14">
        <f>IFERROR(INDEX(#REF!,MATCH(bdd!$D299,#REF!,0)),0)</f>
        <v>0</v>
      </c>
      <c r="Q299" s="33">
        <f t="shared" si="39"/>
        <v>0</v>
      </c>
      <c r="R299" s="30">
        <f t="shared" si="40"/>
        <v>0</v>
      </c>
      <c r="S299" s="7">
        <f t="shared" si="31"/>
        <v>1</v>
      </c>
    </row>
    <row r="300" spans="1:19" x14ac:dyDescent="0.25">
      <c r="A300" s="7"/>
      <c r="B300" s="92"/>
      <c r="C300" s="92"/>
      <c r="D300" s="7"/>
      <c r="E300" s="7"/>
      <c r="F300" s="7"/>
      <c r="G300" s="7" t="str">
        <f>IFERROR(INDEX(#REF!,MATCH($D300,#REF!,0)),"Pièce")</f>
        <v>Pièce</v>
      </c>
      <c r="H300" s="7">
        <f>IFERROR(INDEX(#REF!,MATCH(bdd!D300,#REF!,0)),0)</f>
        <v>0</v>
      </c>
      <c r="I300" s="7">
        <f>IFERROR(INDEX(#REF!,MATCH(bdd!D300,#REF!,0)),0)</f>
        <v>0</v>
      </c>
      <c r="J300" s="7">
        <f>IFERROR(K300/INDEX(#REF!,MATCH(bdd!D300,#REF!,0)),0)</f>
        <v>0</v>
      </c>
      <c r="K300" s="7">
        <f>IF(E300="",0,INDEX(#REF!,MATCH(bdd!E300,#REF!,0))+IF(F300="",0,INDEX(#REF!,MATCH(bdd!F300,#REF!,0))))</f>
        <v>0</v>
      </c>
      <c r="L300" s="7">
        <f>IFERROR(INDEX(#REF!,MATCH(bdd!D300,#REF!,0)),0)</f>
        <v>0</v>
      </c>
      <c r="M300" s="7">
        <f t="shared" si="38"/>
        <v>0</v>
      </c>
      <c r="N300" s="14">
        <f>IFERROR(INDEX(#REF!,MATCH(bdd!$D300,#REF!,0)),0)</f>
        <v>0</v>
      </c>
      <c r="O300" s="14">
        <f>IFERROR(INDEX(#REF!,MATCH(bdd!$D300,#REF!,0)),0)</f>
        <v>0</v>
      </c>
      <c r="P300" s="14">
        <f>IFERROR(INDEX(#REF!,MATCH(bdd!$D300,#REF!,0)),0)</f>
        <v>0</v>
      </c>
      <c r="Q300" s="33">
        <f t="shared" si="39"/>
        <v>0</v>
      </c>
      <c r="R300" s="30">
        <f t="shared" si="40"/>
        <v>0</v>
      </c>
      <c r="S300" s="7">
        <f t="shared" si="31"/>
        <v>1</v>
      </c>
    </row>
    <row r="301" spans="1:19" x14ac:dyDescent="0.25">
      <c r="A301" s="7"/>
      <c r="B301" s="92"/>
      <c r="C301" s="92"/>
      <c r="D301" s="7"/>
      <c r="E301" s="7"/>
      <c r="F301" s="7"/>
      <c r="G301" s="7" t="str">
        <f>IFERROR(INDEX(#REF!,MATCH($D301,#REF!,0)),"Pièce")</f>
        <v>Pièce</v>
      </c>
      <c r="H301" s="7">
        <f>IFERROR(INDEX(#REF!,MATCH(bdd!D301,#REF!,0)),0)</f>
        <v>0</v>
      </c>
      <c r="I301" s="7">
        <f>IFERROR(INDEX(#REF!,MATCH(bdd!D301,#REF!,0)),0)</f>
        <v>0</v>
      </c>
      <c r="J301" s="7">
        <f>IFERROR(K301/INDEX(#REF!,MATCH(bdd!D301,#REF!,0)),0)</f>
        <v>0</v>
      </c>
      <c r="K301" s="7">
        <f>IF(E301="",0,INDEX(#REF!,MATCH(bdd!E301,#REF!,0))+IF(F301="",0,INDEX(#REF!,MATCH(bdd!F301,#REF!,0))))</f>
        <v>0</v>
      </c>
      <c r="L301" s="7">
        <f>IFERROR(INDEX(#REF!,MATCH(bdd!D301,#REF!,0)),0)</f>
        <v>0</v>
      </c>
      <c r="M301" s="7">
        <f t="shared" si="38"/>
        <v>0</v>
      </c>
      <c r="N301" s="14">
        <f>IFERROR(INDEX(#REF!,MATCH(bdd!$D301,#REF!,0)),0)</f>
        <v>0</v>
      </c>
      <c r="O301" s="14">
        <f>IFERROR(INDEX(#REF!,MATCH(bdd!$D301,#REF!,0)),0)</f>
        <v>0</v>
      </c>
      <c r="P301" s="14">
        <f>IFERROR(INDEX(#REF!,MATCH(bdd!$D301,#REF!,0)),0)</f>
        <v>0</v>
      </c>
      <c r="Q301" s="33">
        <f t="shared" si="39"/>
        <v>0</v>
      </c>
      <c r="R301" s="30">
        <f t="shared" si="40"/>
        <v>0</v>
      </c>
      <c r="S301" s="7">
        <f t="shared" si="31"/>
        <v>1</v>
      </c>
    </row>
    <row r="302" spans="1:19" x14ac:dyDescent="0.25">
      <c r="A302" s="7"/>
      <c r="B302" s="92"/>
      <c r="C302" s="92"/>
      <c r="D302" s="7"/>
      <c r="E302" s="7"/>
      <c r="F302" s="7"/>
      <c r="G302" s="7" t="str">
        <f>IFERROR(INDEX(#REF!,MATCH($D302,#REF!,0)),"Pièce")</f>
        <v>Pièce</v>
      </c>
      <c r="H302" s="7">
        <f>IFERROR(INDEX(#REF!,MATCH(bdd!D302,#REF!,0)),0)</f>
        <v>0</v>
      </c>
      <c r="I302" s="7">
        <f>IFERROR(INDEX(#REF!,MATCH(bdd!D302,#REF!,0)),0)</f>
        <v>0</v>
      </c>
      <c r="J302" s="7">
        <f>IFERROR(K302/INDEX(#REF!,MATCH(bdd!D302,#REF!,0)),0)</f>
        <v>0</v>
      </c>
      <c r="K302" s="7">
        <f>IF(E302="",0,INDEX(#REF!,MATCH(bdd!E302,#REF!,0))+IF(F302="",0,INDEX(#REF!,MATCH(bdd!F302,#REF!,0))))</f>
        <v>0</v>
      </c>
      <c r="L302" s="7">
        <f>IFERROR(INDEX(#REF!,MATCH(bdd!D302,#REF!,0)),0)</f>
        <v>0</v>
      </c>
      <c r="M302" s="7">
        <f t="shared" si="38"/>
        <v>0</v>
      </c>
      <c r="N302" s="14">
        <f>IFERROR(INDEX(#REF!,MATCH(bdd!$D302,#REF!,0)),0)</f>
        <v>0</v>
      </c>
      <c r="O302" s="14">
        <f>IFERROR(INDEX(#REF!,MATCH(bdd!$D302,#REF!,0)),0)</f>
        <v>0</v>
      </c>
      <c r="P302" s="14">
        <f>IFERROR(INDEX(#REF!,MATCH(bdd!$D302,#REF!,0)),0)</f>
        <v>0</v>
      </c>
      <c r="Q302" s="33">
        <f t="shared" si="39"/>
        <v>0</v>
      </c>
      <c r="R302" s="30">
        <f t="shared" si="40"/>
        <v>0</v>
      </c>
      <c r="S302" s="7">
        <f t="shared" si="31"/>
        <v>1</v>
      </c>
    </row>
    <row r="303" spans="1:19" x14ac:dyDescent="0.25">
      <c r="A303" s="7"/>
      <c r="B303" s="92"/>
      <c r="C303" s="92"/>
      <c r="D303" s="7"/>
      <c r="E303" s="7"/>
      <c r="F303" s="7"/>
      <c r="G303" s="7" t="str">
        <f>IFERROR(INDEX(#REF!,MATCH($D303,#REF!,0)),"Pièce")</f>
        <v>Pièce</v>
      </c>
      <c r="H303" s="7">
        <f>IFERROR(INDEX(#REF!,MATCH(bdd!D303,#REF!,0)),0)</f>
        <v>0</v>
      </c>
      <c r="I303" s="7">
        <f>IFERROR(INDEX(#REF!,MATCH(bdd!D303,#REF!,0)),0)</f>
        <v>0</v>
      </c>
      <c r="J303" s="7">
        <f>IFERROR(K303/INDEX(#REF!,MATCH(bdd!D303,#REF!,0)),0)</f>
        <v>0</v>
      </c>
      <c r="K303" s="7">
        <f>IF(E303="",0,INDEX(#REF!,MATCH(bdd!E303,#REF!,0))+IF(F303="",0,INDEX(#REF!,MATCH(bdd!F303,#REF!,0))))</f>
        <v>0</v>
      </c>
      <c r="L303" s="7">
        <f>IFERROR(INDEX(#REF!,MATCH(bdd!D303,#REF!,0)),0)</f>
        <v>0</v>
      </c>
      <c r="M303" s="7">
        <f t="shared" si="38"/>
        <v>0</v>
      </c>
      <c r="N303" s="14">
        <f>IFERROR(INDEX(#REF!,MATCH(bdd!$D303,#REF!,0)),0)</f>
        <v>0</v>
      </c>
      <c r="O303" s="14">
        <f>IFERROR(INDEX(#REF!,MATCH(bdd!$D303,#REF!,0)),0)</f>
        <v>0</v>
      </c>
      <c r="P303" s="14">
        <f>IFERROR(INDEX(#REF!,MATCH(bdd!$D303,#REF!,0)),0)</f>
        <v>0</v>
      </c>
      <c r="Q303" s="33">
        <f t="shared" si="39"/>
        <v>0</v>
      </c>
      <c r="R303" s="30">
        <f t="shared" si="40"/>
        <v>0</v>
      </c>
      <c r="S303" s="7">
        <f t="shared" si="31"/>
        <v>1</v>
      </c>
    </row>
    <row r="304" spans="1:19" x14ac:dyDescent="0.25">
      <c r="A304" s="7"/>
      <c r="B304" s="92"/>
      <c r="C304" s="92"/>
      <c r="D304" s="7"/>
      <c r="E304" s="7"/>
      <c r="F304" s="7"/>
      <c r="G304" s="7" t="str">
        <f>IFERROR(INDEX(#REF!,MATCH($D304,#REF!,0)),"Pièce")</f>
        <v>Pièce</v>
      </c>
      <c r="H304" s="7">
        <f>IFERROR(INDEX(#REF!,MATCH(bdd!D304,#REF!,0)),0)</f>
        <v>0</v>
      </c>
      <c r="I304" s="7">
        <f>IFERROR(INDEX(#REF!,MATCH(bdd!D304,#REF!,0)),0)</f>
        <v>0</v>
      </c>
      <c r="J304" s="7">
        <f>IFERROR(K304/INDEX(#REF!,MATCH(bdd!D304,#REF!,0)),0)</f>
        <v>0</v>
      </c>
      <c r="K304" s="7">
        <f>IF(E304="",0,INDEX(#REF!,MATCH(bdd!E304,#REF!,0))+IF(F304="",0,INDEX(#REF!,MATCH(bdd!F304,#REF!,0))))</f>
        <v>0</v>
      </c>
      <c r="L304" s="7">
        <f>IFERROR(INDEX(#REF!,MATCH(bdd!D304,#REF!,0)),0)</f>
        <v>0</v>
      </c>
      <c r="M304" s="7">
        <f t="shared" si="38"/>
        <v>0</v>
      </c>
      <c r="N304" s="14">
        <f>IFERROR(INDEX(#REF!,MATCH(bdd!$D304,#REF!,0)),0)</f>
        <v>0</v>
      </c>
      <c r="O304" s="14">
        <f>IFERROR(INDEX(#REF!,MATCH(bdd!$D304,#REF!,0)),0)</f>
        <v>0</v>
      </c>
      <c r="P304" s="14">
        <f>IFERROR(INDEX(#REF!,MATCH(bdd!$D304,#REF!,0)),0)</f>
        <v>0</v>
      </c>
      <c r="Q304" s="33">
        <f t="shared" si="39"/>
        <v>0</v>
      </c>
      <c r="R304" s="30">
        <f t="shared" si="40"/>
        <v>0</v>
      </c>
      <c r="S304" s="7">
        <f t="shared" si="31"/>
        <v>1</v>
      </c>
    </row>
    <row r="305" spans="1:19" x14ac:dyDescent="0.25">
      <c r="A305" s="7"/>
      <c r="B305" s="92"/>
      <c r="C305" s="92"/>
      <c r="D305" s="7"/>
      <c r="E305" s="7"/>
      <c r="F305" s="7"/>
      <c r="G305" s="7" t="str">
        <f>IFERROR(INDEX(#REF!,MATCH($D305,#REF!,0)),"Pièce")</f>
        <v>Pièce</v>
      </c>
      <c r="H305" s="7">
        <f>IFERROR(INDEX(#REF!,MATCH(bdd!D305,#REF!,0)),0)</f>
        <v>0</v>
      </c>
      <c r="I305" s="7">
        <f>IFERROR(INDEX(#REF!,MATCH(bdd!D305,#REF!,0)),0)</f>
        <v>0</v>
      </c>
      <c r="J305" s="7">
        <f>IFERROR(K305/INDEX(#REF!,MATCH(bdd!D305,#REF!,0)),0)</f>
        <v>0</v>
      </c>
      <c r="K305" s="7">
        <f>IF(E305="",0,INDEX(#REF!,MATCH(bdd!E305,#REF!,0))+IF(F305="",0,INDEX(#REF!,MATCH(bdd!F305,#REF!,0))))</f>
        <v>0</v>
      </c>
      <c r="L305" s="7">
        <f>IFERROR(INDEX(#REF!,MATCH(bdd!D305,#REF!,0)),0)</f>
        <v>0</v>
      </c>
      <c r="M305" s="7">
        <f t="shared" si="38"/>
        <v>0</v>
      </c>
      <c r="N305" s="14">
        <f>IFERROR(INDEX(#REF!,MATCH(bdd!$D305,#REF!,0)),0)</f>
        <v>0</v>
      </c>
      <c r="O305" s="14">
        <f>IFERROR(INDEX(#REF!,MATCH(bdd!$D305,#REF!,0)),0)</f>
        <v>0</v>
      </c>
      <c r="P305" s="14">
        <f>IFERROR(INDEX(#REF!,MATCH(bdd!$D305,#REF!,0)),0)</f>
        <v>0</v>
      </c>
      <c r="Q305" s="33">
        <f t="shared" si="39"/>
        <v>0</v>
      </c>
      <c r="R305" s="30">
        <f t="shared" si="40"/>
        <v>0</v>
      </c>
      <c r="S305" s="7">
        <f t="shared" si="31"/>
        <v>1</v>
      </c>
    </row>
    <row r="306" spans="1:19" x14ac:dyDescent="0.25">
      <c r="A306" s="7"/>
      <c r="B306" s="92"/>
      <c r="C306" s="92"/>
      <c r="D306" s="7"/>
      <c r="E306" s="7"/>
      <c r="F306" s="7"/>
      <c r="G306" s="7" t="str">
        <f>IFERROR(INDEX(#REF!,MATCH($D306,#REF!,0)),"Pièce")</f>
        <v>Pièce</v>
      </c>
      <c r="H306" s="7">
        <f>IFERROR(INDEX(#REF!,MATCH(bdd!D306,#REF!,0)),0)</f>
        <v>0</v>
      </c>
      <c r="I306" s="7">
        <f>IFERROR(INDEX(#REF!,MATCH(bdd!D306,#REF!,0)),0)</f>
        <v>0</v>
      </c>
      <c r="J306" s="7">
        <f>IFERROR(K306/INDEX(#REF!,MATCH(bdd!D306,#REF!,0)),0)</f>
        <v>0</v>
      </c>
      <c r="K306" s="7">
        <f>IF(E306="",0,INDEX(#REF!,MATCH(bdd!E306,#REF!,0))+IF(F306="",0,INDEX(#REF!,MATCH(bdd!F306,#REF!,0))))</f>
        <v>0</v>
      </c>
      <c r="L306" s="7">
        <f>IFERROR(INDEX(#REF!,MATCH(bdd!D306,#REF!,0)),0)</f>
        <v>0</v>
      </c>
      <c r="M306" s="7">
        <f t="shared" si="38"/>
        <v>0</v>
      </c>
      <c r="N306" s="14">
        <f>IFERROR(INDEX(#REF!,MATCH(bdd!$D306,#REF!,0)),0)</f>
        <v>0</v>
      </c>
      <c r="O306" s="14">
        <f>IFERROR(INDEX(#REF!,MATCH(bdd!$D306,#REF!,0)),0)</f>
        <v>0</v>
      </c>
      <c r="P306" s="14">
        <f>IFERROR(INDEX(#REF!,MATCH(bdd!$D306,#REF!,0)),0)</f>
        <v>0</v>
      </c>
      <c r="Q306" s="33">
        <f t="shared" si="39"/>
        <v>0</v>
      </c>
      <c r="R306" s="30">
        <f t="shared" si="40"/>
        <v>0</v>
      </c>
      <c r="S306" s="7">
        <f t="shared" si="31"/>
        <v>1</v>
      </c>
    </row>
    <row r="307" spans="1:19" x14ac:dyDescent="0.25">
      <c r="A307" s="7"/>
      <c r="B307" s="92"/>
      <c r="C307" s="92"/>
      <c r="D307" s="7"/>
      <c r="E307" s="7"/>
      <c r="F307" s="7"/>
      <c r="G307" s="7" t="str">
        <f>IFERROR(INDEX(#REF!,MATCH($D307,#REF!,0)),"Pièce")</f>
        <v>Pièce</v>
      </c>
      <c r="H307" s="7">
        <f>IFERROR(INDEX(#REF!,MATCH(bdd!D307,#REF!,0)),0)</f>
        <v>0</v>
      </c>
      <c r="I307" s="7">
        <f>IFERROR(INDEX(#REF!,MATCH(bdd!D307,#REF!,0)),0)</f>
        <v>0</v>
      </c>
      <c r="J307" s="7">
        <f>IFERROR(K307/INDEX(#REF!,MATCH(bdd!D307,#REF!,0)),0)</f>
        <v>0</v>
      </c>
      <c r="K307" s="7">
        <f>IF(E307="",0,INDEX(#REF!,MATCH(bdd!E307,#REF!,0))+IF(F307="",0,INDEX(#REF!,MATCH(bdd!F307,#REF!,0))))</f>
        <v>0</v>
      </c>
      <c r="L307" s="7">
        <f>IFERROR(INDEX(#REF!,MATCH(bdd!D307,#REF!,0)),0)</f>
        <v>0</v>
      </c>
      <c r="M307" s="7">
        <f t="shared" si="38"/>
        <v>0</v>
      </c>
      <c r="N307" s="14">
        <f>IFERROR(INDEX(#REF!,MATCH(bdd!$D307,#REF!,0)),0)</f>
        <v>0</v>
      </c>
      <c r="O307" s="14">
        <f>IFERROR(INDEX(#REF!,MATCH(bdd!$D307,#REF!,0)),0)</f>
        <v>0</v>
      </c>
      <c r="P307" s="14">
        <f>IFERROR(INDEX(#REF!,MATCH(bdd!$D307,#REF!,0)),0)</f>
        <v>0</v>
      </c>
      <c r="Q307" s="33">
        <f t="shared" si="39"/>
        <v>0</v>
      </c>
      <c r="R307" s="30">
        <f t="shared" si="40"/>
        <v>0</v>
      </c>
      <c r="S307" s="7">
        <f t="shared" si="31"/>
        <v>1</v>
      </c>
    </row>
    <row r="308" spans="1:19" x14ac:dyDescent="0.25">
      <c r="A308" s="7"/>
      <c r="B308" s="92"/>
      <c r="C308" s="92"/>
      <c r="D308" s="7"/>
      <c r="E308" s="7"/>
      <c r="F308" s="7"/>
      <c r="G308" s="7" t="str">
        <f>IFERROR(INDEX(#REF!,MATCH($D308,#REF!,0)),"Pièce")</f>
        <v>Pièce</v>
      </c>
      <c r="H308" s="7">
        <f>IFERROR(INDEX(#REF!,MATCH(bdd!D308,#REF!,0)),0)</f>
        <v>0</v>
      </c>
      <c r="I308" s="7">
        <f>IFERROR(INDEX(#REF!,MATCH(bdd!D308,#REF!,0)),0)</f>
        <v>0</v>
      </c>
      <c r="J308" s="7">
        <f>IFERROR(K308/INDEX(#REF!,MATCH(bdd!D308,#REF!,0)),0)</f>
        <v>0</v>
      </c>
      <c r="K308" s="7">
        <f>IF(E308="",0,INDEX(#REF!,MATCH(bdd!E308,#REF!,0))+IF(F308="",0,INDEX(#REF!,MATCH(bdd!F308,#REF!,0))))</f>
        <v>0</v>
      </c>
      <c r="L308" s="7">
        <f>IFERROR(INDEX(#REF!,MATCH(bdd!D308,#REF!,0)),0)</f>
        <v>0</v>
      </c>
      <c r="M308" s="7">
        <f t="shared" si="38"/>
        <v>0</v>
      </c>
      <c r="N308" s="14">
        <f>IFERROR(INDEX(#REF!,MATCH(bdd!$D308,#REF!,0)),0)</f>
        <v>0</v>
      </c>
      <c r="O308" s="14">
        <f>IFERROR(INDEX(#REF!,MATCH(bdd!$D308,#REF!,0)),0)</f>
        <v>0</v>
      </c>
      <c r="P308" s="14">
        <f>IFERROR(INDEX(#REF!,MATCH(bdd!$D308,#REF!,0)),0)</f>
        <v>0</v>
      </c>
      <c r="Q308" s="33">
        <f t="shared" si="39"/>
        <v>0</v>
      </c>
      <c r="R308" s="30">
        <f t="shared" si="40"/>
        <v>0</v>
      </c>
      <c r="S308" s="7">
        <f t="shared" si="31"/>
        <v>1</v>
      </c>
    </row>
    <row r="309" spans="1:19" x14ac:dyDescent="0.25">
      <c r="A309" s="7"/>
      <c r="B309" s="92"/>
      <c r="C309" s="92"/>
      <c r="D309" s="7"/>
      <c r="E309" s="7"/>
      <c r="F309" s="7"/>
      <c r="G309" s="7" t="str">
        <f>IFERROR(INDEX(#REF!,MATCH($D309,#REF!,0)),"Pièce")</f>
        <v>Pièce</v>
      </c>
      <c r="H309" s="7">
        <f>IFERROR(INDEX(#REF!,MATCH(bdd!D309,#REF!,0)),0)</f>
        <v>0</v>
      </c>
      <c r="I309" s="7">
        <f>IFERROR(INDEX(#REF!,MATCH(bdd!D309,#REF!,0)),0)</f>
        <v>0</v>
      </c>
      <c r="J309" s="7">
        <f>IFERROR(K309/INDEX(#REF!,MATCH(bdd!D309,#REF!,0)),0)</f>
        <v>0</v>
      </c>
      <c r="K309" s="7">
        <f>IF(E309="",0,INDEX(#REF!,MATCH(bdd!E309,#REF!,0))+IF(F309="",0,INDEX(#REF!,MATCH(bdd!F309,#REF!,0))))</f>
        <v>0</v>
      </c>
      <c r="L309" s="7">
        <f>IFERROR(INDEX(#REF!,MATCH(bdd!D309,#REF!,0)),0)</f>
        <v>0</v>
      </c>
      <c r="M309" s="7">
        <f t="shared" si="38"/>
        <v>0</v>
      </c>
      <c r="N309" s="14">
        <f>IFERROR(INDEX(#REF!,MATCH(bdd!$D309,#REF!,0)),0)</f>
        <v>0</v>
      </c>
      <c r="O309" s="14">
        <f>IFERROR(INDEX(#REF!,MATCH(bdd!$D309,#REF!,0)),0)</f>
        <v>0</v>
      </c>
      <c r="P309" s="14">
        <f>IFERROR(INDEX(#REF!,MATCH(bdd!$D309,#REF!,0)),0)</f>
        <v>0</v>
      </c>
      <c r="Q309" s="33">
        <f t="shared" si="39"/>
        <v>0</v>
      </c>
      <c r="R309" s="30">
        <f t="shared" si="40"/>
        <v>0</v>
      </c>
      <c r="S309" s="7">
        <f t="shared" si="31"/>
        <v>1</v>
      </c>
    </row>
    <row r="310" spans="1:19" x14ac:dyDescent="0.25">
      <c r="A310" s="7"/>
      <c r="B310" s="92"/>
      <c r="C310" s="92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</row>
    <row r="311" spans="1:19" x14ac:dyDescent="0.25">
      <c r="A311" s="7"/>
      <c r="B311" s="92"/>
      <c r="C311" s="92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</row>
    <row r="312" spans="1:19" x14ac:dyDescent="0.25">
      <c r="A312" s="7"/>
      <c r="B312" s="92"/>
      <c r="C312" s="92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</row>
    <row r="313" spans="1:19" x14ac:dyDescent="0.25">
      <c r="A313" s="7"/>
      <c r="B313" s="92"/>
      <c r="C313" s="92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</row>
    <row r="314" spans="1:19" x14ac:dyDescent="0.25">
      <c r="A314" s="7"/>
      <c r="B314" s="92"/>
      <c r="C314" s="92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</row>
    <row r="315" spans="1:19" x14ac:dyDescent="0.25">
      <c r="A315" s="7"/>
      <c r="B315" s="92"/>
      <c r="C315" s="92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</row>
    <row r="316" spans="1:19" x14ac:dyDescent="0.25">
      <c r="A316" s="7"/>
      <c r="B316" s="92"/>
      <c r="C316" s="92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</row>
    <row r="317" spans="1:19" x14ac:dyDescent="0.25">
      <c r="A317" s="7"/>
      <c r="B317" s="92"/>
      <c r="C317" s="92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</row>
    <row r="318" spans="1:19" x14ac:dyDescent="0.25">
      <c r="A318" s="7"/>
      <c r="B318" s="92"/>
      <c r="C318" s="92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</row>
    <row r="319" spans="1:19" x14ac:dyDescent="0.25">
      <c r="A319" s="7"/>
      <c r="B319" s="92"/>
      <c r="C319" s="92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</row>
    <row r="320" spans="1:19" x14ac:dyDescent="0.25">
      <c r="A320" s="7"/>
      <c r="B320" s="92"/>
      <c r="C320" s="92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</row>
    <row r="321" spans="1:19" x14ac:dyDescent="0.25">
      <c r="A321" s="7"/>
      <c r="B321" s="92"/>
      <c r="C321" s="92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</row>
    <row r="322" spans="1:19" x14ac:dyDescent="0.25">
      <c r="A322" s="7"/>
      <c r="B322" s="92"/>
      <c r="C322" s="92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</row>
    <row r="323" spans="1:19" x14ac:dyDescent="0.25">
      <c r="A323" s="7"/>
      <c r="B323" s="92"/>
      <c r="C323" s="92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</row>
    <row r="324" spans="1:19" x14ac:dyDescent="0.25">
      <c r="A324" s="7"/>
      <c r="B324" s="92"/>
      <c r="C324" s="92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</row>
    <row r="325" spans="1:19" x14ac:dyDescent="0.25">
      <c r="A325" s="7"/>
      <c r="B325" s="92"/>
      <c r="C325" s="92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</row>
    <row r="326" spans="1:19" x14ac:dyDescent="0.25">
      <c r="A326" s="7"/>
      <c r="B326" s="92"/>
      <c r="C326" s="92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</row>
    <row r="327" spans="1:19" x14ac:dyDescent="0.25">
      <c r="A327" s="7"/>
      <c r="B327" s="92"/>
      <c r="C327" s="92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</row>
    <row r="328" spans="1:19" x14ac:dyDescent="0.25">
      <c r="A328" s="7"/>
      <c r="B328" s="92"/>
      <c r="C328" s="92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</row>
    <row r="329" spans="1:19" x14ac:dyDescent="0.25">
      <c r="A329" s="7"/>
      <c r="B329" s="92"/>
      <c r="C329" s="92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</row>
    <row r="330" spans="1:19" x14ac:dyDescent="0.25">
      <c r="A330" s="7"/>
      <c r="B330" s="92"/>
      <c r="C330" s="92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</row>
    <row r="331" spans="1:19" x14ac:dyDescent="0.25">
      <c r="A331" s="7"/>
      <c r="B331" s="92"/>
      <c r="C331" s="92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</row>
    <row r="332" spans="1:19" x14ac:dyDescent="0.25">
      <c r="A332" s="7"/>
      <c r="B332" s="92"/>
      <c r="C332" s="92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</row>
    <row r="333" spans="1:19" x14ac:dyDescent="0.25">
      <c r="A333" s="7"/>
      <c r="B333" s="92"/>
      <c r="C333" s="92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</row>
    <row r="334" spans="1:19" x14ac:dyDescent="0.25">
      <c r="A334" s="7"/>
      <c r="B334" s="92"/>
      <c r="C334" s="92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</row>
    <row r="335" spans="1:19" x14ac:dyDescent="0.25">
      <c r="A335" s="7"/>
      <c r="B335" s="92"/>
      <c r="C335" s="92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</row>
    <row r="336" spans="1:19" x14ac:dyDescent="0.25">
      <c r="A336" s="7"/>
      <c r="B336" s="92"/>
      <c r="C336" s="92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</row>
    <row r="337" spans="1:19" x14ac:dyDescent="0.25">
      <c r="A337" s="7"/>
      <c r="B337" s="92"/>
      <c r="C337" s="92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</row>
    <row r="338" spans="1:19" x14ac:dyDescent="0.25">
      <c r="A338" s="7"/>
      <c r="B338" s="92"/>
      <c r="C338" s="92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</row>
    <row r="339" spans="1:19" x14ac:dyDescent="0.25">
      <c r="A339" s="7"/>
      <c r="B339" s="92"/>
      <c r="C339" s="92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</row>
    <row r="340" spans="1:19" x14ac:dyDescent="0.25">
      <c r="A340" s="7"/>
      <c r="B340" s="92"/>
      <c r="C340" s="92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</row>
    <row r="341" spans="1:19" x14ac:dyDescent="0.25">
      <c r="A341" s="7"/>
      <c r="B341" s="92"/>
      <c r="C341" s="92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</row>
    <row r="342" spans="1:19" x14ac:dyDescent="0.25">
      <c r="A342" s="7"/>
      <c r="B342" s="92"/>
      <c r="C342" s="92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</row>
    <row r="343" spans="1:19" x14ac:dyDescent="0.25">
      <c r="A343" s="7"/>
      <c r="B343" s="92"/>
      <c r="C343" s="92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</row>
    <row r="344" spans="1:19" x14ac:dyDescent="0.25">
      <c r="A344" s="7"/>
      <c r="B344" s="92"/>
      <c r="C344" s="92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</row>
    <row r="345" spans="1:19" x14ac:dyDescent="0.25">
      <c r="A345" s="7"/>
      <c r="B345" s="92"/>
      <c r="C345" s="92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</row>
    <row r="346" spans="1:19" x14ac:dyDescent="0.25">
      <c r="A346" s="7"/>
      <c r="B346" s="92"/>
      <c r="C346" s="92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</row>
    <row r="347" spans="1:19" x14ac:dyDescent="0.25">
      <c r="A347" s="7"/>
      <c r="B347" s="92"/>
      <c r="C347" s="92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</row>
    <row r="348" spans="1:19" x14ac:dyDescent="0.25">
      <c r="A348" s="7"/>
      <c r="B348" s="92"/>
      <c r="C348" s="92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</row>
    <row r="349" spans="1:19" x14ac:dyDescent="0.25">
      <c r="A349" s="7"/>
      <c r="B349" s="92"/>
      <c r="C349" s="92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</row>
    <row r="350" spans="1:19" x14ac:dyDescent="0.25">
      <c r="A350" s="7"/>
      <c r="B350" s="92"/>
      <c r="C350" s="92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</row>
    <row r="351" spans="1:19" x14ac:dyDescent="0.25">
      <c r="A351" s="7"/>
      <c r="B351" s="92"/>
      <c r="C351" s="92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</row>
    <row r="352" spans="1:19" x14ac:dyDescent="0.25">
      <c r="A352" s="7"/>
      <c r="B352" s="92"/>
      <c r="C352" s="92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</row>
    <row r="353" spans="1:19" x14ac:dyDescent="0.25">
      <c r="A353" s="7"/>
      <c r="B353" s="92"/>
      <c r="C353" s="92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</row>
    <row r="354" spans="1:19" x14ac:dyDescent="0.25">
      <c r="A354" s="7"/>
      <c r="B354" s="92"/>
      <c r="C354" s="92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</row>
    <row r="355" spans="1:19" x14ac:dyDescent="0.25">
      <c r="A355" s="7"/>
      <c r="B355" s="92"/>
      <c r="C355" s="92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</row>
    <row r="356" spans="1:19" x14ac:dyDescent="0.25">
      <c r="A356" s="7"/>
      <c r="B356" s="92"/>
      <c r="C356" s="92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</row>
    <row r="357" spans="1:19" x14ac:dyDescent="0.25">
      <c r="A357" s="7"/>
      <c r="B357" s="92"/>
      <c r="C357" s="92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</row>
    <row r="358" spans="1:19" x14ac:dyDescent="0.25">
      <c r="A358" s="7"/>
      <c r="B358" s="92"/>
      <c r="C358" s="92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</row>
    <row r="359" spans="1:19" x14ac:dyDescent="0.25">
      <c r="A359" s="7"/>
      <c r="B359" s="92"/>
      <c r="C359" s="92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</row>
    <row r="360" spans="1:19" x14ac:dyDescent="0.25">
      <c r="A360" s="7"/>
      <c r="B360" s="92"/>
      <c r="C360" s="92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</row>
    <row r="361" spans="1:19" x14ac:dyDescent="0.25">
      <c r="A361" s="7"/>
      <c r="B361" s="92"/>
      <c r="C361" s="92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</row>
    <row r="362" spans="1:19" x14ac:dyDescent="0.25">
      <c r="A362" s="7"/>
      <c r="B362" s="92"/>
      <c r="C362" s="92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</row>
    <row r="363" spans="1:19" x14ac:dyDescent="0.25">
      <c r="A363" s="7"/>
      <c r="B363" s="92"/>
      <c r="C363" s="92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</row>
    <row r="364" spans="1:19" x14ac:dyDescent="0.25">
      <c r="A364" s="7"/>
      <c r="B364" s="92"/>
      <c r="C364" s="92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</row>
    <row r="365" spans="1:19" x14ac:dyDescent="0.25">
      <c r="A365" s="7"/>
      <c r="B365" s="92"/>
      <c r="C365" s="92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</row>
    <row r="366" spans="1:19" x14ac:dyDescent="0.25">
      <c r="A366" s="7"/>
      <c r="B366" s="92"/>
      <c r="C366" s="92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</row>
    <row r="367" spans="1:19" x14ac:dyDescent="0.25">
      <c r="A367" s="7"/>
      <c r="B367" s="92"/>
      <c r="C367" s="92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</row>
    <row r="368" spans="1:19" x14ac:dyDescent="0.25">
      <c r="A368" s="7"/>
      <c r="B368" s="92"/>
      <c r="C368" s="92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</row>
    <row r="369" spans="1:19" x14ac:dyDescent="0.25">
      <c r="A369" s="7"/>
      <c r="B369" s="92"/>
      <c r="C369" s="92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</row>
    <row r="370" spans="1:19" x14ac:dyDescent="0.25">
      <c r="A370" s="7"/>
      <c r="B370" s="92"/>
      <c r="C370" s="92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</row>
    <row r="371" spans="1:19" x14ac:dyDescent="0.25">
      <c r="A371" s="7"/>
      <c r="B371" s="92"/>
      <c r="C371" s="92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</row>
    <row r="372" spans="1:19" x14ac:dyDescent="0.25">
      <c r="A372" s="7"/>
      <c r="B372" s="92"/>
      <c r="C372" s="92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</row>
    <row r="373" spans="1:19" x14ac:dyDescent="0.25">
      <c r="A373" s="7"/>
      <c r="B373" s="92"/>
      <c r="C373" s="92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</row>
    <row r="374" spans="1:19" x14ac:dyDescent="0.25">
      <c r="A374" s="7"/>
      <c r="B374" s="92"/>
      <c r="C374" s="92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</row>
    <row r="375" spans="1:19" x14ac:dyDescent="0.25">
      <c r="A375" s="7"/>
      <c r="B375" s="92"/>
      <c r="C375" s="92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</row>
    <row r="376" spans="1:19" x14ac:dyDescent="0.25">
      <c r="A376" s="7"/>
      <c r="B376" s="92"/>
      <c r="C376" s="92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</row>
    <row r="377" spans="1:19" x14ac:dyDescent="0.25">
      <c r="A377" s="7"/>
      <c r="B377" s="92"/>
      <c r="C377" s="92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</row>
    <row r="378" spans="1:19" x14ac:dyDescent="0.25">
      <c r="A378" s="7"/>
      <c r="B378" s="92"/>
      <c r="C378" s="92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</row>
    <row r="379" spans="1:19" x14ac:dyDescent="0.25">
      <c r="A379" s="7"/>
      <c r="B379" s="92"/>
      <c r="C379" s="92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</row>
    <row r="380" spans="1:19" x14ac:dyDescent="0.25">
      <c r="A380" s="7"/>
      <c r="B380" s="92"/>
      <c r="C380" s="92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</row>
    <row r="381" spans="1:19" x14ac:dyDescent="0.25">
      <c r="A381" s="7"/>
      <c r="B381" s="92"/>
      <c r="C381" s="92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</row>
    <row r="382" spans="1:19" x14ac:dyDescent="0.25">
      <c r="A382" s="7"/>
      <c r="B382" s="92"/>
      <c r="C382" s="92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</row>
    <row r="383" spans="1:19" x14ac:dyDescent="0.25">
      <c r="A383" s="7"/>
      <c r="B383" s="92"/>
      <c r="C383" s="92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</row>
    <row r="384" spans="1:19" x14ac:dyDescent="0.25">
      <c r="A384" s="7"/>
      <c r="B384" s="92"/>
      <c r="C384" s="92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</row>
    <row r="385" spans="1:19" x14ac:dyDescent="0.25">
      <c r="A385" s="7"/>
      <c r="B385" s="92"/>
      <c r="C385" s="92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</row>
    <row r="386" spans="1:19" x14ac:dyDescent="0.25">
      <c r="A386" s="7"/>
      <c r="B386" s="92"/>
      <c r="C386" s="92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</row>
    <row r="387" spans="1:19" x14ac:dyDescent="0.25">
      <c r="A387" s="7"/>
      <c r="B387" s="92"/>
      <c r="C387" s="92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</row>
    <row r="388" spans="1:19" x14ac:dyDescent="0.25">
      <c r="A388" s="7"/>
      <c r="B388" s="92"/>
      <c r="C388" s="92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</row>
    <row r="389" spans="1:19" x14ac:dyDescent="0.25">
      <c r="A389" s="7"/>
      <c r="B389" s="92"/>
      <c r="C389" s="92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</row>
    <row r="390" spans="1:19" x14ac:dyDescent="0.25">
      <c r="A390" s="7"/>
      <c r="B390" s="92"/>
      <c r="C390" s="92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</row>
    <row r="391" spans="1:19" x14ac:dyDescent="0.25">
      <c r="A391" s="7"/>
      <c r="B391" s="92"/>
      <c r="C391" s="92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</row>
    <row r="392" spans="1:19" x14ac:dyDescent="0.25">
      <c r="A392" s="7"/>
      <c r="B392" s="92"/>
      <c r="C392" s="92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</row>
    <row r="393" spans="1:19" x14ac:dyDescent="0.25">
      <c r="A393" s="7"/>
      <c r="B393" s="92"/>
      <c r="C393" s="92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</row>
    <row r="394" spans="1:19" x14ac:dyDescent="0.25">
      <c r="A394" s="7"/>
      <c r="B394" s="92"/>
      <c r="C394" s="92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</row>
    <row r="395" spans="1:19" x14ac:dyDescent="0.25">
      <c r="A395" s="7"/>
      <c r="B395" s="92"/>
      <c r="C395" s="92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</row>
    <row r="396" spans="1:19" x14ac:dyDescent="0.25">
      <c r="A396" s="7"/>
      <c r="B396" s="92"/>
      <c r="C396" s="92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</row>
    <row r="397" spans="1:19" x14ac:dyDescent="0.25">
      <c r="A397" s="7"/>
      <c r="B397" s="92"/>
      <c r="C397" s="92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</row>
    <row r="398" spans="1:19" x14ac:dyDescent="0.25">
      <c r="A398" s="7"/>
      <c r="B398" s="92"/>
      <c r="C398" s="92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</row>
    <row r="399" spans="1:19" x14ac:dyDescent="0.25">
      <c r="A399" s="7"/>
      <c r="B399" s="92"/>
      <c r="C399" s="92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</row>
    <row r="400" spans="1:19" x14ac:dyDescent="0.25">
      <c r="A400" s="7"/>
      <c r="B400" s="92"/>
      <c r="C400" s="92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</row>
    <row r="401" spans="1:19" x14ac:dyDescent="0.25">
      <c r="A401" s="7"/>
      <c r="B401" s="92"/>
      <c r="C401" s="92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</row>
    <row r="402" spans="1:19" x14ac:dyDescent="0.25">
      <c r="A402" s="7"/>
      <c r="B402" s="92"/>
      <c r="C402" s="92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</row>
    <row r="403" spans="1:19" x14ac:dyDescent="0.25">
      <c r="A403" s="7"/>
      <c r="B403" s="92"/>
      <c r="C403" s="92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</row>
    <row r="404" spans="1:19" x14ac:dyDescent="0.25">
      <c r="A404" s="7"/>
      <c r="B404" s="92"/>
      <c r="C404" s="92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</row>
    <row r="405" spans="1:19" x14ac:dyDescent="0.25">
      <c r="A405" s="7"/>
      <c r="B405" s="92"/>
      <c r="C405" s="92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</row>
    <row r="406" spans="1:19" x14ac:dyDescent="0.25">
      <c r="A406" s="7"/>
      <c r="B406" s="92"/>
      <c r="C406" s="92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</row>
    <row r="407" spans="1:19" x14ac:dyDescent="0.25">
      <c r="A407" s="7"/>
      <c r="B407" s="92"/>
      <c r="C407" s="92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</row>
    <row r="408" spans="1:19" x14ac:dyDescent="0.25">
      <c r="A408" s="7"/>
      <c r="B408" s="92"/>
      <c r="C408" s="92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</row>
    <row r="409" spans="1:19" x14ac:dyDescent="0.25">
      <c r="A409" s="7"/>
      <c r="B409" s="92"/>
      <c r="C409" s="92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</row>
    <row r="410" spans="1:19" x14ac:dyDescent="0.25">
      <c r="A410" s="7"/>
      <c r="B410" s="92"/>
      <c r="C410" s="92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</row>
    <row r="411" spans="1:19" x14ac:dyDescent="0.25">
      <c r="A411" s="7"/>
      <c r="B411" s="92"/>
      <c r="C411" s="92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</row>
    <row r="412" spans="1:19" x14ac:dyDescent="0.25">
      <c r="A412" s="7"/>
      <c r="B412" s="92"/>
      <c r="C412" s="92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</row>
    <row r="413" spans="1:19" x14ac:dyDescent="0.25">
      <c r="A413" s="7"/>
      <c r="B413" s="92"/>
      <c r="C413" s="92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</row>
    <row r="414" spans="1:19" x14ac:dyDescent="0.25">
      <c r="A414" s="7"/>
      <c r="B414" s="92"/>
      <c r="C414" s="92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</row>
    <row r="415" spans="1:19" x14ac:dyDescent="0.25">
      <c r="A415" s="7"/>
      <c r="B415" s="92"/>
      <c r="C415" s="92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</row>
    <row r="416" spans="1:19" x14ac:dyDescent="0.25">
      <c r="A416" s="7"/>
      <c r="B416" s="92"/>
      <c r="C416" s="92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</row>
    <row r="417" spans="1:19" x14ac:dyDescent="0.25">
      <c r="A417" s="7"/>
      <c r="B417" s="92"/>
      <c r="C417" s="92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</row>
    <row r="418" spans="1:19" x14ac:dyDescent="0.25">
      <c r="A418" s="7"/>
      <c r="B418" s="92"/>
      <c r="C418" s="92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</row>
    <row r="419" spans="1:19" x14ac:dyDescent="0.25">
      <c r="A419" s="7"/>
      <c r="B419" s="92"/>
      <c r="C419" s="92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</row>
    <row r="420" spans="1:19" x14ac:dyDescent="0.25">
      <c r="A420" s="7"/>
      <c r="B420" s="92"/>
      <c r="C420" s="92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</row>
    <row r="421" spans="1:19" x14ac:dyDescent="0.25">
      <c r="A421" s="7"/>
      <c r="B421" s="92"/>
      <c r="C421" s="92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</row>
    <row r="422" spans="1:19" x14ac:dyDescent="0.25">
      <c r="A422" s="7"/>
      <c r="B422" s="92"/>
      <c r="C422" s="92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</row>
    <row r="423" spans="1:19" x14ac:dyDescent="0.25">
      <c r="A423" s="7"/>
      <c r="B423" s="92"/>
      <c r="C423" s="92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</row>
    <row r="424" spans="1:19" x14ac:dyDescent="0.25">
      <c r="A424" s="7"/>
      <c r="B424" s="92"/>
      <c r="C424" s="92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</row>
    <row r="425" spans="1:19" x14ac:dyDescent="0.25">
      <c r="A425" s="7"/>
      <c r="B425" s="92"/>
      <c r="C425" s="92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</row>
    <row r="426" spans="1:19" x14ac:dyDescent="0.25">
      <c r="A426" s="7"/>
      <c r="B426" s="92"/>
      <c r="C426" s="92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</row>
    <row r="427" spans="1:19" x14ac:dyDescent="0.25">
      <c r="A427" s="7"/>
      <c r="B427" s="92"/>
      <c r="C427" s="92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</row>
    <row r="428" spans="1:19" x14ac:dyDescent="0.25">
      <c r="A428" s="7"/>
      <c r="B428" s="92"/>
      <c r="C428" s="92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</row>
    <row r="429" spans="1:19" x14ac:dyDescent="0.25">
      <c r="A429" s="7"/>
      <c r="B429" s="92"/>
      <c r="C429" s="92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</row>
    <row r="430" spans="1:19" x14ac:dyDescent="0.25">
      <c r="A430" s="7"/>
      <c r="B430" s="92"/>
      <c r="C430" s="92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</row>
    <row r="431" spans="1:19" x14ac:dyDescent="0.25">
      <c r="A431" s="7"/>
      <c r="B431" s="92"/>
      <c r="C431" s="92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</row>
    <row r="432" spans="1:19" x14ac:dyDescent="0.25">
      <c r="A432" s="7"/>
      <c r="B432" s="92"/>
      <c r="C432" s="92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</row>
    <row r="433" spans="1:19" x14ac:dyDescent="0.25">
      <c r="A433" s="7"/>
      <c r="B433" s="92"/>
      <c r="C433" s="92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</row>
    <row r="434" spans="1:19" x14ac:dyDescent="0.25">
      <c r="A434" s="7"/>
      <c r="B434" s="92"/>
      <c r="C434" s="92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</row>
    <row r="435" spans="1:19" x14ac:dyDescent="0.25">
      <c r="A435" s="7"/>
      <c r="B435" s="92"/>
      <c r="C435" s="92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</row>
    <row r="436" spans="1:19" x14ac:dyDescent="0.25">
      <c r="A436" s="7"/>
      <c r="B436" s="92"/>
      <c r="C436" s="92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</row>
    <row r="437" spans="1:19" x14ac:dyDescent="0.25">
      <c r="A437" s="7"/>
      <c r="B437" s="92"/>
      <c r="C437" s="92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</row>
    <row r="438" spans="1:19" x14ac:dyDescent="0.25">
      <c r="A438" s="7"/>
      <c r="B438" s="92"/>
      <c r="C438" s="92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</row>
    <row r="439" spans="1:19" x14ac:dyDescent="0.25">
      <c r="A439" s="7"/>
      <c r="B439" s="92"/>
      <c r="C439" s="92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</row>
    <row r="440" spans="1:19" x14ac:dyDescent="0.25">
      <c r="A440" s="7"/>
      <c r="B440" s="92"/>
      <c r="C440" s="92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</row>
    <row r="441" spans="1:19" x14ac:dyDescent="0.25">
      <c r="A441" s="7"/>
      <c r="B441" s="92"/>
      <c r="C441" s="92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</row>
    <row r="442" spans="1:19" x14ac:dyDescent="0.25">
      <c r="A442" s="7"/>
      <c r="B442" s="92"/>
      <c r="C442" s="92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</row>
    <row r="443" spans="1:19" x14ac:dyDescent="0.25">
      <c r="A443" s="7"/>
      <c r="B443" s="92"/>
      <c r="C443" s="92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</row>
    <row r="444" spans="1:19" x14ac:dyDescent="0.25">
      <c r="A444" s="7"/>
      <c r="B444" s="92"/>
      <c r="C444" s="92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</row>
    <row r="445" spans="1:19" x14ac:dyDescent="0.25">
      <c r="A445" s="7"/>
      <c r="B445" s="92"/>
      <c r="C445" s="92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</row>
    <row r="446" spans="1:19" x14ac:dyDescent="0.25">
      <c r="A446" s="7"/>
      <c r="B446" s="92"/>
      <c r="C446" s="92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</row>
    <row r="447" spans="1:19" x14ac:dyDescent="0.25">
      <c r="A447" s="7"/>
      <c r="B447" s="92"/>
      <c r="C447" s="92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</row>
    <row r="448" spans="1:19" x14ac:dyDescent="0.25">
      <c r="A448" s="7"/>
      <c r="B448" s="92"/>
      <c r="C448" s="92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</row>
    <row r="449" spans="1:19" x14ac:dyDescent="0.25">
      <c r="A449" s="7"/>
      <c r="B449" s="92"/>
      <c r="C449" s="92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</row>
    <row r="450" spans="1:19" x14ac:dyDescent="0.25">
      <c r="A450" s="7"/>
      <c r="B450" s="92"/>
      <c r="C450" s="92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</row>
    <row r="451" spans="1:19" x14ac:dyDescent="0.25">
      <c r="A451" s="7"/>
      <c r="B451" s="92"/>
      <c r="C451" s="92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</row>
    <row r="452" spans="1:19" x14ac:dyDescent="0.25">
      <c r="A452" s="7"/>
      <c r="B452" s="92"/>
      <c r="C452" s="92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</row>
    <row r="453" spans="1:19" x14ac:dyDescent="0.25">
      <c r="A453" s="7"/>
      <c r="B453" s="92"/>
      <c r="C453" s="92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</row>
    <row r="454" spans="1:19" x14ac:dyDescent="0.25">
      <c r="A454" s="7"/>
      <c r="B454" s="92"/>
      <c r="C454" s="92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</row>
    <row r="455" spans="1:19" x14ac:dyDescent="0.25">
      <c r="A455" s="7"/>
      <c r="B455" s="92"/>
      <c r="C455" s="92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</row>
    <row r="456" spans="1:19" x14ac:dyDescent="0.25">
      <c r="A456" s="7"/>
      <c r="B456" s="92"/>
      <c r="C456" s="92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</row>
    <row r="457" spans="1:19" x14ac:dyDescent="0.25">
      <c r="A457" s="7"/>
      <c r="B457" s="92"/>
      <c r="C457" s="92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</row>
    <row r="458" spans="1:19" x14ac:dyDescent="0.25">
      <c r="A458" s="7"/>
      <c r="B458" s="92"/>
      <c r="C458" s="92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</row>
    <row r="459" spans="1:19" x14ac:dyDescent="0.25">
      <c r="A459" s="7"/>
      <c r="B459" s="92"/>
      <c r="C459" s="92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</row>
    <row r="460" spans="1:19" x14ac:dyDescent="0.25">
      <c r="A460" s="7"/>
      <c r="B460" s="92"/>
      <c r="C460" s="92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</row>
    <row r="461" spans="1:19" x14ac:dyDescent="0.25">
      <c r="A461" s="7"/>
      <c r="B461" s="92"/>
      <c r="C461" s="92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</row>
    <row r="462" spans="1:19" x14ac:dyDescent="0.25">
      <c r="A462" s="7"/>
      <c r="B462" s="92"/>
      <c r="C462" s="92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</row>
    <row r="463" spans="1:19" x14ac:dyDescent="0.25">
      <c r="A463" s="7"/>
      <c r="B463" s="92"/>
      <c r="C463" s="92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</row>
    <row r="464" spans="1:19" x14ac:dyDescent="0.25">
      <c r="A464" s="7"/>
      <c r="B464" s="92"/>
      <c r="C464" s="92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</row>
    <row r="465" spans="1:19" x14ac:dyDescent="0.25">
      <c r="A465" s="7"/>
      <c r="B465" s="92"/>
      <c r="C465" s="92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</row>
    <row r="466" spans="1:19" x14ac:dyDescent="0.25">
      <c r="A466" s="7"/>
      <c r="B466" s="92"/>
      <c r="C466" s="92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</row>
    <row r="467" spans="1:19" x14ac:dyDescent="0.25">
      <c r="A467" s="7"/>
      <c r="B467" s="92"/>
      <c r="C467" s="92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</row>
    <row r="468" spans="1:19" x14ac:dyDescent="0.25">
      <c r="A468" s="7"/>
      <c r="B468" s="92"/>
      <c r="C468" s="92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</row>
    <row r="469" spans="1:19" x14ac:dyDescent="0.25">
      <c r="A469" s="7"/>
      <c r="B469" s="92"/>
      <c r="C469" s="92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</row>
    <row r="470" spans="1:19" x14ac:dyDescent="0.25">
      <c r="A470" s="7"/>
      <c r="B470" s="92"/>
      <c r="C470" s="92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</row>
    <row r="471" spans="1:19" x14ac:dyDescent="0.25">
      <c r="A471" s="7"/>
      <c r="B471" s="92"/>
      <c r="C471" s="92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</row>
    <row r="472" spans="1:19" x14ac:dyDescent="0.25">
      <c r="A472" s="7"/>
      <c r="B472" s="92"/>
      <c r="C472" s="92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</row>
    <row r="473" spans="1:19" x14ac:dyDescent="0.25">
      <c r="A473" s="7"/>
      <c r="B473" s="92"/>
      <c r="C473" s="92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</row>
    <row r="474" spans="1:19" x14ac:dyDescent="0.25">
      <c r="A474" s="7"/>
      <c r="B474" s="92"/>
      <c r="C474" s="92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</row>
    <row r="475" spans="1:19" x14ac:dyDescent="0.25">
      <c r="A475" s="7"/>
      <c r="B475" s="92"/>
      <c r="C475" s="92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</row>
    <row r="476" spans="1:19" x14ac:dyDescent="0.25">
      <c r="A476" s="7"/>
      <c r="B476" s="92"/>
      <c r="C476" s="92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</row>
    <row r="477" spans="1:19" x14ac:dyDescent="0.25">
      <c r="A477" s="7"/>
      <c r="B477" s="92"/>
      <c r="C477" s="92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</row>
    <row r="478" spans="1:19" x14ac:dyDescent="0.25">
      <c r="A478" s="7"/>
      <c r="B478" s="92"/>
      <c r="C478" s="92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</row>
    <row r="479" spans="1:19" x14ac:dyDescent="0.25">
      <c r="A479" s="7"/>
      <c r="B479" s="92"/>
      <c r="C479" s="92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</row>
    <row r="480" spans="1:19" x14ac:dyDescent="0.25">
      <c r="A480" s="7"/>
      <c r="B480" s="92"/>
      <c r="C480" s="92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</row>
    <row r="481" spans="1:19" x14ac:dyDescent="0.25">
      <c r="A481" s="7"/>
      <c r="B481" s="92"/>
      <c r="C481" s="92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</row>
    <row r="482" spans="1:19" x14ac:dyDescent="0.25">
      <c r="A482" s="7"/>
      <c r="B482" s="92"/>
      <c r="C482" s="92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</row>
    <row r="483" spans="1:19" x14ac:dyDescent="0.25">
      <c r="A483" s="7"/>
      <c r="B483" s="92"/>
      <c r="C483" s="92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</row>
    <row r="484" spans="1:19" x14ac:dyDescent="0.25">
      <c r="A484" s="7"/>
      <c r="B484" s="92"/>
      <c r="C484" s="92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</row>
    <row r="485" spans="1:19" x14ac:dyDescent="0.25">
      <c r="A485" s="7"/>
      <c r="B485" s="92"/>
      <c r="C485" s="92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</row>
    <row r="486" spans="1:19" x14ac:dyDescent="0.25">
      <c r="A486" s="7"/>
      <c r="B486" s="92"/>
      <c r="C486" s="92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</row>
    <row r="487" spans="1:19" x14ac:dyDescent="0.25">
      <c r="A487" s="7"/>
      <c r="B487" s="92"/>
      <c r="C487" s="92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</row>
    <row r="488" spans="1:19" x14ac:dyDescent="0.25">
      <c r="A488" s="7"/>
      <c r="B488" s="92"/>
      <c r="C488" s="92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</row>
    <row r="489" spans="1:19" x14ac:dyDescent="0.25">
      <c r="A489" s="7"/>
      <c r="B489" s="92"/>
      <c r="C489" s="92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</row>
    <row r="490" spans="1:19" x14ac:dyDescent="0.25">
      <c r="A490" s="7"/>
      <c r="B490" s="92"/>
      <c r="C490" s="92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</row>
    <row r="491" spans="1:19" x14ac:dyDescent="0.25">
      <c r="A491" s="7"/>
      <c r="B491" s="92"/>
      <c r="C491" s="92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</row>
    <row r="492" spans="1:19" x14ac:dyDescent="0.25">
      <c r="A492" s="7"/>
      <c r="B492" s="92"/>
      <c r="C492" s="92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</row>
    <row r="493" spans="1:19" x14ac:dyDescent="0.25">
      <c r="A493" s="7"/>
      <c r="B493" s="92"/>
      <c r="C493" s="92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</row>
    <row r="494" spans="1:19" x14ac:dyDescent="0.25">
      <c r="A494" s="7"/>
      <c r="B494" s="92"/>
      <c r="C494" s="92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</row>
    <row r="495" spans="1:19" x14ac:dyDescent="0.25">
      <c r="A495" s="7"/>
      <c r="B495" s="92"/>
      <c r="C495" s="92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</row>
    <row r="496" spans="1:19" x14ac:dyDescent="0.25">
      <c r="A496" s="7"/>
      <c r="B496" s="92"/>
      <c r="C496" s="92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</row>
    <row r="497" spans="1:19" x14ac:dyDescent="0.25">
      <c r="A497" s="7"/>
      <c r="B497" s="92"/>
      <c r="C497" s="92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</row>
    <row r="498" spans="1:19" x14ac:dyDescent="0.25">
      <c r="A498" s="7"/>
      <c r="B498" s="92"/>
      <c r="C498" s="92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</row>
    <row r="499" spans="1:19" x14ac:dyDescent="0.25">
      <c r="A499" s="7"/>
      <c r="B499" s="92"/>
      <c r="C499" s="92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</row>
    <row r="500" spans="1:19" x14ac:dyDescent="0.25">
      <c r="A500" s="7"/>
      <c r="B500" s="92"/>
      <c r="C500" s="92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</row>
    <row r="501" spans="1:19" x14ac:dyDescent="0.25">
      <c r="A501" s="7"/>
      <c r="B501" s="92"/>
      <c r="C501" s="92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</row>
    <row r="502" spans="1:19" x14ac:dyDescent="0.25">
      <c r="A502" s="7"/>
      <c r="B502" s="92"/>
      <c r="C502" s="92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</row>
    <row r="503" spans="1:19" x14ac:dyDescent="0.25">
      <c r="A503" s="7"/>
      <c r="B503" s="92"/>
      <c r="C503" s="92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</row>
    <row r="504" spans="1:19" x14ac:dyDescent="0.25">
      <c r="A504" s="7"/>
      <c r="B504" s="92"/>
      <c r="C504" s="92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</row>
    <row r="505" spans="1:19" x14ac:dyDescent="0.25">
      <c r="A505" s="7"/>
      <c r="B505" s="92"/>
      <c r="C505" s="92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</row>
    <row r="506" spans="1:19" x14ac:dyDescent="0.25">
      <c r="A506" s="7"/>
      <c r="B506" s="92"/>
      <c r="C506" s="92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</row>
    <row r="507" spans="1:19" x14ac:dyDescent="0.25">
      <c r="A507" s="7"/>
      <c r="B507" s="92"/>
      <c r="C507" s="92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</row>
    <row r="508" spans="1:19" x14ac:dyDescent="0.25">
      <c r="A508" s="7"/>
      <c r="B508" s="92"/>
      <c r="C508" s="92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</row>
    <row r="509" spans="1:19" x14ac:dyDescent="0.25">
      <c r="A509" s="7"/>
      <c r="B509" s="92"/>
      <c r="C509" s="92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</row>
    <row r="510" spans="1:19" x14ac:dyDescent="0.25">
      <c r="A510" s="7"/>
      <c r="B510" s="92"/>
      <c r="C510" s="92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</row>
    <row r="511" spans="1:19" x14ac:dyDescent="0.25">
      <c r="A511" s="7"/>
      <c r="B511" s="92"/>
      <c r="C511" s="92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</row>
    <row r="512" spans="1:19" x14ac:dyDescent="0.25">
      <c r="A512" s="7"/>
      <c r="B512" s="92"/>
      <c r="C512" s="92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</row>
    <row r="513" spans="1:19" x14ac:dyDescent="0.25">
      <c r="A513" s="7"/>
      <c r="B513" s="92"/>
      <c r="C513" s="92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</row>
    <row r="514" spans="1:19" x14ac:dyDescent="0.25">
      <c r="A514" s="7"/>
      <c r="B514" s="92"/>
      <c r="C514" s="92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</row>
    <row r="515" spans="1:19" x14ac:dyDescent="0.25">
      <c r="A515" s="7"/>
      <c r="B515" s="92"/>
      <c r="C515" s="92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</row>
    <row r="516" spans="1:19" x14ac:dyDescent="0.25">
      <c r="A516" s="7"/>
      <c r="B516" s="92"/>
      <c r="C516" s="92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</row>
    <row r="517" spans="1:19" x14ac:dyDescent="0.25">
      <c r="A517" s="7"/>
      <c r="B517" s="92"/>
      <c r="C517" s="92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</row>
    <row r="518" spans="1:19" x14ac:dyDescent="0.25">
      <c r="A518" s="7"/>
      <c r="B518" s="92"/>
      <c r="C518" s="92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</row>
    <row r="519" spans="1:19" x14ac:dyDescent="0.25">
      <c r="A519" s="7"/>
      <c r="B519" s="92"/>
      <c r="C519" s="92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</row>
    <row r="520" spans="1:19" x14ac:dyDescent="0.25">
      <c r="A520" s="7"/>
      <c r="B520" s="92"/>
      <c r="C520" s="92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</row>
    <row r="521" spans="1:19" x14ac:dyDescent="0.25">
      <c r="A521" s="7"/>
      <c r="B521" s="92"/>
      <c r="C521" s="92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</row>
    <row r="522" spans="1:19" x14ac:dyDescent="0.25">
      <c r="A522" s="7"/>
      <c r="B522" s="92"/>
      <c r="C522" s="92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</row>
    <row r="523" spans="1:19" x14ac:dyDescent="0.25">
      <c r="A523" s="7"/>
      <c r="B523" s="92"/>
      <c r="C523" s="92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</row>
    <row r="524" spans="1:19" x14ac:dyDescent="0.25">
      <c r="A524" s="7"/>
      <c r="B524" s="92"/>
      <c r="C524" s="92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</row>
    <row r="525" spans="1:19" x14ac:dyDescent="0.25">
      <c r="A525" s="7"/>
      <c r="B525" s="92"/>
      <c r="C525" s="92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</row>
    <row r="526" spans="1:19" x14ac:dyDescent="0.25">
      <c r="A526" s="7"/>
      <c r="B526" s="92"/>
      <c r="C526" s="92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</row>
    <row r="527" spans="1:19" x14ac:dyDescent="0.25">
      <c r="A527" s="7"/>
      <c r="B527" s="92"/>
      <c r="C527" s="92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</row>
    <row r="528" spans="1:19" x14ac:dyDescent="0.25">
      <c r="A528" s="7"/>
      <c r="B528" s="92"/>
      <c r="C528" s="92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</row>
    <row r="529" spans="1:19" x14ac:dyDescent="0.25">
      <c r="A529" s="7"/>
      <c r="B529" s="92"/>
      <c r="C529" s="92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</row>
    <row r="530" spans="1:19" x14ac:dyDescent="0.25">
      <c r="A530" s="7"/>
      <c r="B530" s="92"/>
      <c r="C530" s="92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</row>
    <row r="531" spans="1:19" x14ac:dyDescent="0.25">
      <c r="A531" s="7"/>
      <c r="B531" s="92"/>
      <c r="C531" s="92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</row>
    <row r="532" spans="1:19" x14ac:dyDescent="0.25">
      <c r="A532" s="7"/>
      <c r="B532" s="92"/>
      <c r="C532" s="92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</row>
    <row r="533" spans="1:19" x14ac:dyDescent="0.25">
      <c r="A533" s="7"/>
      <c r="B533" s="92"/>
      <c r="C533" s="92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</row>
    <row r="534" spans="1:19" x14ac:dyDescent="0.25">
      <c r="A534" s="7"/>
      <c r="B534" s="92"/>
      <c r="C534" s="92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</row>
    <row r="535" spans="1:19" x14ac:dyDescent="0.25">
      <c r="A535" s="7"/>
      <c r="B535" s="92"/>
      <c r="C535" s="92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</row>
    <row r="536" spans="1:19" x14ac:dyDescent="0.25">
      <c r="A536" s="7"/>
      <c r="B536" s="92"/>
      <c r="C536" s="92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</row>
    <row r="537" spans="1:19" x14ac:dyDescent="0.25">
      <c r="A537" s="7"/>
      <c r="B537" s="92"/>
      <c r="C537" s="92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</row>
    <row r="538" spans="1:19" x14ac:dyDescent="0.25">
      <c r="A538" s="7"/>
      <c r="B538" s="92"/>
      <c r="C538" s="92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</row>
    <row r="539" spans="1:19" x14ac:dyDescent="0.25">
      <c r="A539" s="7"/>
      <c r="B539" s="92"/>
      <c r="C539" s="92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</row>
    <row r="540" spans="1:19" x14ac:dyDescent="0.25">
      <c r="A540" s="7"/>
      <c r="B540" s="92"/>
      <c r="C540" s="92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</row>
    <row r="541" spans="1:19" x14ac:dyDescent="0.25">
      <c r="A541" s="7"/>
      <c r="B541" s="92"/>
      <c r="C541" s="92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</row>
    <row r="542" spans="1:19" x14ac:dyDescent="0.25">
      <c r="A542" s="7"/>
      <c r="B542" s="92"/>
      <c r="C542" s="92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</row>
    <row r="543" spans="1:19" x14ac:dyDescent="0.25">
      <c r="A543" s="7"/>
      <c r="B543" s="92"/>
      <c r="C543" s="92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</row>
    <row r="544" spans="1:19" x14ac:dyDescent="0.25">
      <c r="A544" s="7"/>
      <c r="B544" s="92"/>
      <c r="C544" s="92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</row>
    <row r="545" spans="1:19" x14ac:dyDescent="0.25">
      <c r="A545" s="7"/>
      <c r="B545" s="92"/>
      <c r="C545" s="92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</row>
    <row r="546" spans="1:19" x14ac:dyDescent="0.25">
      <c r="A546" s="7"/>
      <c r="B546" s="92"/>
      <c r="C546" s="92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</row>
    <row r="547" spans="1:19" x14ac:dyDescent="0.25">
      <c r="A547" s="7"/>
      <c r="B547" s="92"/>
      <c r="C547" s="92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</row>
    <row r="548" spans="1:19" x14ac:dyDescent="0.25">
      <c r="A548" s="7"/>
      <c r="B548" s="92"/>
      <c r="C548" s="92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</row>
    <row r="549" spans="1:19" x14ac:dyDescent="0.25">
      <c r="A549" s="7"/>
      <c r="B549" s="92"/>
      <c r="C549" s="92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</row>
    <row r="550" spans="1:19" x14ac:dyDescent="0.25">
      <c r="A550" s="7"/>
      <c r="B550" s="92"/>
      <c r="C550" s="92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</row>
    <row r="551" spans="1:19" x14ac:dyDescent="0.25">
      <c r="A551" s="7"/>
      <c r="B551" s="92"/>
      <c r="C551" s="92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</row>
    <row r="552" spans="1:19" x14ac:dyDescent="0.25">
      <c r="A552" s="7"/>
      <c r="B552" s="92"/>
      <c r="C552" s="92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</row>
    <row r="553" spans="1:19" x14ac:dyDescent="0.25">
      <c r="A553" s="7"/>
      <c r="B553" s="92"/>
      <c r="C553" s="92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</row>
    <row r="554" spans="1:19" x14ac:dyDescent="0.25">
      <c r="A554" s="7"/>
      <c r="B554" s="92"/>
      <c r="C554" s="92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</row>
    <row r="555" spans="1:19" x14ac:dyDescent="0.25">
      <c r="A555" s="7"/>
      <c r="B555" s="92"/>
      <c r="C555" s="92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</row>
    <row r="556" spans="1:19" x14ac:dyDescent="0.25">
      <c r="A556" s="7"/>
      <c r="B556" s="92"/>
      <c r="C556" s="92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</row>
    <row r="557" spans="1:19" x14ac:dyDescent="0.25">
      <c r="A557" s="7"/>
      <c r="B557" s="92"/>
      <c r="C557" s="92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</row>
    <row r="558" spans="1:19" x14ac:dyDescent="0.25">
      <c r="A558" s="7"/>
      <c r="B558" s="92"/>
      <c r="C558" s="92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</row>
    <row r="559" spans="1:19" x14ac:dyDescent="0.25">
      <c r="A559" s="7"/>
      <c r="B559" s="92"/>
      <c r="C559" s="92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</row>
    <row r="560" spans="1:19" x14ac:dyDescent="0.25">
      <c r="A560" s="7"/>
      <c r="B560" s="92"/>
      <c r="C560" s="92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</row>
    <row r="561" spans="1:19" x14ac:dyDescent="0.25">
      <c r="A561" s="7"/>
      <c r="B561" s="92"/>
      <c r="C561" s="92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</row>
    <row r="562" spans="1:19" x14ac:dyDescent="0.25">
      <c r="A562" s="7"/>
      <c r="B562" s="92"/>
      <c r="C562" s="92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</row>
    <row r="563" spans="1:19" x14ac:dyDescent="0.25">
      <c r="A563" s="7"/>
      <c r="B563" s="92"/>
      <c r="C563" s="92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</row>
    <row r="564" spans="1:19" x14ac:dyDescent="0.25">
      <c r="A564" s="7"/>
      <c r="B564" s="92"/>
      <c r="C564" s="92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</row>
    <row r="565" spans="1:19" x14ac:dyDescent="0.25">
      <c r="A565" s="7"/>
      <c r="B565" s="92"/>
      <c r="C565" s="92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</row>
    <row r="566" spans="1:19" x14ac:dyDescent="0.25">
      <c r="A566" s="7"/>
      <c r="B566" s="92"/>
      <c r="C566" s="92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</row>
    <row r="567" spans="1:19" x14ac:dyDescent="0.25">
      <c r="A567" s="7"/>
      <c r="B567" s="92"/>
      <c r="C567" s="92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</row>
    <row r="568" spans="1:19" x14ac:dyDescent="0.25">
      <c r="A568" s="7"/>
      <c r="B568" s="92"/>
      <c r="C568" s="92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</row>
    <row r="569" spans="1:19" x14ac:dyDescent="0.25">
      <c r="A569" s="7"/>
      <c r="B569" s="92"/>
      <c r="C569" s="92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</row>
    <row r="570" spans="1:19" x14ac:dyDescent="0.25">
      <c r="A570" s="7"/>
      <c r="B570" s="92"/>
      <c r="C570" s="92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</row>
    <row r="571" spans="1:19" x14ac:dyDescent="0.25">
      <c r="A571" s="7"/>
      <c r="B571" s="92"/>
      <c r="C571" s="92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</row>
    <row r="572" spans="1:19" x14ac:dyDescent="0.25">
      <c r="A572" s="7"/>
      <c r="B572" s="92"/>
      <c r="C572" s="92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</row>
    <row r="573" spans="1:19" x14ac:dyDescent="0.25">
      <c r="A573" s="7"/>
      <c r="B573" s="92"/>
      <c r="C573" s="92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</row>
    <row r="574" spans="1:19" x14ac:dyDescent="0.25">
      <c r="A574" s="7"/>
      <c r="B574" s="92"/>
      <c r="C574" s="92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</row>
    <row r="575" spans="1:19" x14ac:dyDescent="0.25">
      <c r="A575" s="7"/>
      <c r="B575" s="92"/>
      <c r="C575" s="92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</row>
    <row r="576" spans="1:19" x14ac:dyDescent="0.25">
      <c r="A576" s="7"/>
      <c r="B576" s="92"/>
      <c r="C576" s="92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</row>
    <row r="577" spans="1:19" x14ac:dyDescent="0.25">
      <c r="A577" s="7"/>
      <c r="B577" s="92"/>
      <c r="C577" s="92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</row>
    <row r="578" spans="1:19" x14ac:dyDescent="0.25">
      <c r="A578" s="7"/>
      <c r="B578" s="92"/>
      <c r="C578" s="92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</row>
    <row r="579" spans="1:19" x14ac:dyDescent="0.25">
      <c r="A579" s="7"/>
      <c r="B579" s="92"/>
      <c r="C579" s="92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</row>
    <row r="580" spans="1:19" x14ac:dyDescent="0.25">
      <c r="A580" s="7"/>
      <c r="B580" s="92"/>
      <c r="C580" s="92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</row>
    <row r="581" spans="1:19" x14ac:dyDescent="0.25">
      <c r="A581" s="7"/>
      <c r="B581" s="92"/>
      <c r="C581" s="92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</row>
    <row r="582" spans="1:19" x14ac:dyDescent="0.25">
      <c r="A582" s="7"/>
      <c r="B582" s="92"/>
      <c r="C582" s="92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</row>
    <row r="583" spans="1:19" x14ac:dyDescent="0.25">
      <c r="A583" s="7"/>
      <c r="B583" s="92"/>
      <c r="C583" s="92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</row>
    <row r="584" spans="1:19" x14ac:dyDescent="0.25">
      <c r="A584" s="7"/>
      <c r="B584" s="92"/>
      <c r="C584" s="92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</row>
    <row r="585" spans="1:19" x14ac:dyDescent="0.25">
      <c r="A585" s="7"/>
      <c r="B585" s="92"/>
      <c r="C585" s="92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</row>
    <row r="586" spans="1:19" x14ac:dyDescent="0.25">
      <c r="A586" s="7"/>
      <c r="B586" s="92"/>
      <c r="C586" s="92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</row>
    <row r="587" spans="1:19" x14ac:dyDescent="0.25">
      <c r="A587" s="7"/>
      <c r="B587" s="92"/>
      <c r="C587" s="92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</row>
    <row r="588" spans="1:19" x14ac:dyDescent="0.25">
      <c r="A588" s="7"/>
      <c r="B588" s="92"/>
      <c r="C588" s="92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</row>
    <row r="589" spans="1:19" x14ac:dyDescent="0.25">
      <c r="A589" s="7"/>
      <c r="B589" s="92"/>
      <c r="C589" s="92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</row>
    <row r="590" spans="1:19" x14ac:dyDescent="0.25">
      <c r="A590" s="7"/>
      <c r="B590" s="92"/>
      <c r="C590" s="92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</row>
    <row r="591" spans="1:19" x14ac:dyDescent="0.25">
      <c r="A591" s="7"/>
      <c r="B591" s="92"/>
      <c r="C591" s="92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</row>
    <row r="592" spans="1:19" x14ac:dyDescent="0.25">
      <c r="A592" s="7"/>
      <c r="B592" s="92"/>
      <c r="C592" s="92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</row>
    <row r="593" spans="1:19" x14ac:dyDescent="0.25">
      <c r="A593" s="7"/>
      <c r="B593" s="92"/>
      <c r="C593" s="92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</row>
    <row r="594" spans="1:19" x14ac:dyDescent="0.25">
      <c r="A594" s="7"/>
      <c r="B594" s="92"/>
      <c r="C594" s="92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</row>
    <row r="595" spans="1:19" x14ac:dyDescent="0.25">
      <c r="A595" s="7"/>
      <c r="B595" s="92"/>
      <c r="C595" s="92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</row>
    <row r="596" spans="1:19" x14ac:dyDescent="0.25">
      <c r="A596" s="7"/>
      <c r="B596" s="92"/>
      <c r="C596" s="92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</row>
    <row r="597" spans="1:19" x14ac:dyDescent="0.25">
      <c r="A597" s="7"/>
      <c r="B597" s="92"/>
      <c r="C597" s="92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</row>
    <row r="598" spans="1:19" x14ac:dyDescent="0.25">
      <c r="A598" s="7"/>
      <c r="B598" s="92"/>
      <c r="C598" s="92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</row>
    <row r="599" spans="1:19" x14ac:dyDescent="0.25">
      <c r="A599" s="7"/>
      <c r="B599" s="92"/>
      <c r="C599" s="92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</row>
    <row r="600" spans="1:19" x14ac:dyDescent="0.25">
      <c r="A600" s="7"/>
      <c r="B600" s="92"/>
      <c r="C600" s="92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</row>
    <row r="601" spans="1:19" x14ac:dyDescent="0.25">
      <c r="A601" s="7"/>
      <c r="B601" s="92"/>
      <c r="C601" s="92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</row>
    <row r="602" spans="1:19" x14ac:dyDescent="0.25">
      <c r="A602" s="7"/>
      <c r="B602" s="92"/>
      <c r="C602" s="92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</row>
    <row r="603" spans="1:19" x14ac:dyDescent="0.25">
      <c r="A603" s="7"/>
      <c r="B603" s="92"/>
      <c r="C603" s="92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</row>
    <row r="604" spans="1:19" x14ac:dyDescent="0.25">
      <c r="A604" s="7"/>
      <c r="B604" s="92"/>
      <c r="C604" s="92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</row>
    <row r="605" spans="1:19" x14ac:dyDescent="0.25">
      <c r="A605" s="7"/>
      <c r="B605" s="92"/>
      <c r="C605" s="92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</row>
    <row r="606" spans="1:19" x14ac:dyDescent="0.25">
      <c r="A606" s="7"/>
      <c r="B606" s="92"/>
      <c r="C606" s="92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</row>
    <row r="607" spans="1:19" x14ac:dyDescent="0.25">
      <c r="A607" s="7"/>
      <c r="B607" s="92"/>
      <c r="C607" s="92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</row>
    <row r="608" spans="1:19" x14ac:dyDescent="0.25">
      <c r="A608" s="7"/>
      <c r="B608" s="92"/>
      <c r="C608" s="92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</row>
    <row r="609" spans="1:19" x14ac:dyDescent="0.25">
      <c r="A609" s="7"/>
      <c r="B609" s="92"/>
      <c r="C609" s="92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</row>
    <row r="610" spans="1:19" x14ac:dyDescent="0.25">
      <c r="A610" s="7"/>
      <c r="B610" s="92"/>
      <c r="C610" s="92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</row>
    <row r="611" spans="1:19" x14ac:dyDescent="0.25">
      <c r="A611" s="7"/>
      <c r="B611" s="92"/>
      <c r="C611" s="92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</row>
    <row r="612" spans="1:19" x14ac:dyDescent="0.25">
      <c r="A612" s="7"/>
      <c r="B612" s="92"/>
      <c r="C612" s="92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</row>
    <row r="613" spans="1:19" x14ac:dyDescent="0.25">
      <c r="A613" s="7"/>
      <c r="B613" s="92"/>
      <c r="C613" s="92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</row>
    <row r="614" spans="1:19" x14ac:dyDescent="0.25">
      <c r="A614" s="7"/>
      <c r="B614" s="92"/>
      <c r="C614" s="92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</row>
    <row r="615" spans="1:19" x14ac:dyDescent="0.25">
      <c r="A615" s="7"/>
      <c r="B615" s="92"/>
      <c r="C615" s="92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</row>
    <row r="616" spans="1:19" x14ac:dyDescent="0.25">
      <c r="A616" s="7"/>
      <c r="B616" s="92"/>
      <c r="C616" s="92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</row>
    <row r="617" spans="1:19" x14ac:dyDescent="0.25">
      <c r="A617" s="7"/>
      <c r="B617" s="92"/>
      <c r="C617" s="92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</row>
    <row r="618" spans="1:19" x14ac:dyDescent="0.25">
      <c r="A618" s="7"/>
      <c r="B618" s="92"/>
      <c r="C618" s="92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</row>
    <row r="619" spans="1:19" x14ac:dyDescent="0.25">
      <c r="A619" s="7"/>
      <c r="B619" s="92"/>
      <c r="C619" s="92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</row>
    <row r="620" spans="1:19" x14ac:dyDescent="0.25">
      <c r="A620" s="7"/>
      <c r="B620" s="92"/>
      <c r="C620" s="92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</row>
    <row r="621" spans="1:19" x14ac:dyDescent="0.25">
      <c r="A621" s="7"/>
      <c r="B621" s="92"/>
      <c r="C621" s="92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</row>
    <row r="622" spans="1:19" x14ac:dyDescent="0.25">
      <c r="A622" s="7"/>
      <c r="B622" s="92"/>
      <c r="C622" s="92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</row>
    <row r="623" spans="1:19" x14ac:dyDescent="0.25">
      <c r="A623" s="7"/>
      <c r="B623" s="92"/>
      <c r="C623" s="92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</row>
    <row r="624" spans="1:19" x14ac:dyDescent="0.25">
      <c r="A624" s="7"/>
      <c r="B624" s="92"/>
      <c r="C624" s="92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</row>
    <row r="625" spans="1:19" x14ac:dyDescent="0.25">
      <c r="A625" s="7"/>
      <c r="B625" s="92"/>
      <c r="C625" s="92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</row>
    <row r="626" spans="1:19" x14ac:dyDescent="0.25">
      <c r="A626" s="7"/>
      <c r="B626" s="92"/>
      <c r="C626" s="92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</row>
    <row r="627" spans="1:19" x14ac:dyDescent="0.25">
      <c r="A627" s="7"/>
      <c r="B627" s="92"/>
      <c r="C627" s="92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</row>
    <row r="628" spans="1:19" x14ac:dyDescent="0.25">
      <c r="A628" s="7"/>
      <c r="B628" s="92"/>
      <c r="C628" s="92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</row>
    <row r="629" spans="1:19" x14ac:dyDescent="0.25">
      <c r="A629" s="7"/>
      <c r="B629" s="92"/>
      <c r="C629" s="92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</row>
    <row r="630" spans="1:19" x14ac:dyDescent="0.25">
      <c r="A630" s="7"/>
      <c r="B630" s="92"/>
      <c r="C630" s="92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</row>
    <row r="631" spans="1:19" x14ac:dyDescent="0.25">
      <c r="A631" s="7"/>
      <c r="B631" s="92"/>
      <c r="C631" s="92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</row>
    <row r="632" spans="1:19" x14ac:dyDescent="0.25">
      <c r="A632" s="7"/>
      <c r="B632" s="92"/>
      <c r="C632" s="92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</row>
    <row r="633" spans="1:19" x14ac:dyDescent="0.25">
      <c r="A633" s="7"/>
      <c r="B633" s="92"/>
      <c r="C633" s="92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</row>
    <row r="634" spans="1:19" x14ac:dyDescent="0.25">
      <c r="A634" s="7"/>
      <c r="B634" s="92"/>
      <c r="C634" s="92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</row>
    <row r="635" spans="1:19" x14ac:dyDescent="0.25">
      <c r="A635" s="7"/>
      <c r="B635" s="92"/>
      <c r="C635" s="92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</row>
    <row r="636" spans="1:19" x14ac:dyDescent="0.25">
      <c r="A636" s="7"/>
      <c r="B636" s="92"/>
      <c r="C636" s="92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</row>
    <row r="637" spans="1:19" x14ac:dyDescent="0.25">
      <c r="A637" s="7"/>
      <c r="B637" s="92"/>
      <c r="C637" s="92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</row>
    <row r="638" spans="1:19" x14ac:dyDescent="0.25">
      <c r="A638" s="7"/>
      <c r="B638" s="92"/>
      <c r="C638" s="92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</row>
    <row r="639" spans="1:19" x14ac:dyDescent="0.25">
      <c r="A639" s="7"/>
      <c r="B639" s="92"/>
      <c r="C639" s="92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</row>
    <row r="640" spans="1:19" x14ac:dyDescent="0.25">
      <c r="A640" s="7"/>
      <c r="B640" s="92"/>
      <c r="C640" s="92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</row>
    <row r="641" spans="1:19" x14ac:dyDescent="0.25">
      <c r="A641" s="7"/>
      <c r="B641" s="92"/>
      <c r="C641" s="92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</row>
    <row r="642" spans="1:19" x14ac:dyDescent="0.25">
      <c r="A642" s="7"/>
      <c r="B642" s="92"/>
      <c r="C642" s="92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</row>
    <row r="643" spans="1:19" x14ac:dyDescent="0.25">
      <c r="A643" s="7"/>
      <c r="B643" s="92"/>
      <c r="C643" s="92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</row>
    <row r="644" spans="1:19" x14ac:dyDescent="0.25">
      <c r="A644" s="7"/>
      <c r="B644" s="92"/>
      <c r="C644" s="92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</row>
    <row r="645" spans="1:19" x14ac:dyDescent="0.25">
      <c r="A645" s="7"/>
      <c r="B645" s="92"/>
      <c r="C645" s="92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</row>
    <row r="646" spans="1:19" x14ac:dyDescent="0.25">
      <c r="A646" s="7"/>
      <c r="B646" s="92"/>
      <c r="C646" s="92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</row>
    <row r="647" spans="1:19" x14ac:dyDescent="0.25">
      <c r="A647" s="7"/>
      <c r="B647" s="92"/>
      <c r="C647" s="92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</row>
    <row r="648" spans="1:19" x14ac:dyDescent="0.25">
      <c r="A648" s="7"/>
      <c r="B648" s="92"/>
      <c r="C648" s="92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</row>
    <row r="649" spans="1:19" x14ac:dyDescent="0.25">
      <c r="A649" s="7"/>
      <c r="B649" s="92"/>
      <c r="C649" s="92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</row>
    <row r="650" spans="1:19" x14ac:dyDescent="0.25">
      <c r="A650" s="7"/>
      <c r="B650" s="92"/>
      <c r="C650" s="92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</row>
    <row r="651" spans="1:19" x14ac:dyDescent="0.25">
      <c r="A651" s="7"/>
      <c r="B651" s="92"/>
      <c r="C651" s="92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</row>
    <row r="652" spans="1:19" x14ac:dyDescent="0.25">
      <c r="A652" s="7"/>
      <c r="B652" s="92"/>
      <c r="C652" s="92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</row>
    <row r="653" spans="1:19" x14ac:dyDescent="0.25">
      <c r="A653" s="7"/>
      <c r="B653" s="92"/>
      <c r="C653" s="92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</row>
    <row r="654" spans="1:19" x14ac:dyDescent="0.25">
      <c r="A654" s="7"/>
      <c r="B654" s="92"/>
      <c r="C654" s="92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</row>
    <row r="655" spans="1:19" x14ac:dyDescent="0.25">
      <c r="A655" s="7"/>
      <c r="B655" s="92"/>
      <c r="C655" s="92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</row>
    <row r="656" spans="1:19" x14ac:dyDescent="0.25">
      <c r="A656" s="7"/>
      <c r="B656" s="92"/>
      <c r="C656" s="92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</row>
    <row r="657" spans="1:19" x14ac:dyDescent="0.25">
      <c r="A657" s="7"/>
      <c r="B657" s="92"/>
      <c r="C657" s="92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</row>
    <row r="658" spans="1:19" x14ac:dyDescent="0.25">
      <c r="A658" s="7"/>
      <c r="B658" s="92"/>
      <c r="C658" s="92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</row>
    <row r="659" spans="1:19" x14ac:dyDescent="0.25">
      <c r="A659" s="7"/>
      <c r="B659" s="92"/>
      <c r="C659" s="92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</row>
    <row r="660" spans="1:19" x14ac:dyDescent="0.25">
      <c r="A660" s="7"/>
      <c r="B660" s="92"/>
      <c r="C660" s="92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</row>
    <row r="661" spans="1:19" x14ac:dyDescent="0.25">
      <c r="A661" s="7"/>
      <c r="B661" s="92"/>
      <c r="C661" s="92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</row>
    <row r="662" spans="1:19" x14ac:dyDescent="0.25">
      <c r="A662" s="7"/>
      <c r="B662" s="92"/>
      <c r="C662" s="92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</row>
    <row r="663" spans="1:19" x14ac:dyDescent="0.25">
      <c r="A663" s="7"/>
      <c r="B663" s="92"/>
      <c r="C663" s="92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</row>
    <row r="664" spans="1:19" x14ac:dyDescent="0.25">
      <c r="A664" s="7"/>
      <c r="B664" s="92"/>
      <c r="C664" s="92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</row>
    <row r="665" spans="1:19" x14ac:dyDescent="0.25">
      <c r="A665" s="7"/>
      <c r="B665" s="92"/>
      <c r="C665" s="92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</row>
    <row r="666" spans="1:19" x14ac:dyDescent="0.25">
      <c r="A666" s="7"/>
      <c r="B666" s="92"/>
      <c r="C666" s="92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</row>
    <row r="667" spans="1:19" x14ac:dyDescent="0.25">
      <c r="A667" s="7"/>
      <c r="B667" s="92"/>
      <c r="C667" s="92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</row>
    <row r="668" spans="1:19" x14ac:dyDescent="0.25">
      <c r="A668" s="7"/>
      <c r="B668" s="92"/>
      <c r="C668" s="92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</row>
    <row r="669" spans="1:19" x14ac:dyDescent="0.25">
      <c r="A669" s="7"/>
      <c r="B669" s="92"/>
      <c r="C669" s="92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</row>
    <row r="670" spans="1:19" x14ac:dyDescent="0.25">
      <c r="A670" s="7"/>
      <c r="B670" s="92"/>
      <c r="C670" s="92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</row>
    <row r="671" spans="1:19" x14ac:dyDescent="0.25">
      <c r="A671" s="7"/>
      <c r="B671" s="92"/>
      <c r="C671" s="92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</row>
    <row r="672" spans="1:19" x14ac:dyDescent="0.25">
      <c r="A672" s="7"/>
      <c r="B672" s="92"/>
      <c r="C672" s="92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</row>
    <row r="673" spans="1:19" x14ac:dyDescent="0.25">
      <c r="A673" s="7"/>
      <c r="B673" s="92"/>
      <c r="C673" s="92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</row>
    <row r="674" spans="1:19" x14ac:dyDescent="0.25">
      <c r="A674" s="7"/>
      <c r="B674" s="92"/>
      <c r="C674" s="92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</row>
    <row r="675" spans="1:19" x14ac:dyDescent="0.25">
      <c r="A675" s="7"/>
      <c r="B675" s="92"/>
      <c r="C675" s="92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</row>
    <row r="676" spans="1:19" x14ac:dyDescent="0.25">
      <c r="A676" s="7"/>
      <c r="B676" s="92"/>
      <c r="C676" s="92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</row>
    <row r="677" spans="1:19" x14ac:dyDescent="0.25">
      <c r="A677" s="7"/>
      <c r="B677" s="92"/>
      <c r="C677" s="92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</row>
    <row r="678" spans="1:19" x14ac:dyDescent="0.25">
      <c r="A678" s="7"/>
      <c r="B678" s="92"/>
      <c r="C678" s="92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</row>
    <row r="679" spans="1:19" x14ac:dyDescent="0.25">
      <c r="A679" s="7"/>
      <c r="B679" s="92"/>
      <c r="C679" s="92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</row>
    <row r="680" spans="1:19" x14ac:dyDescent="0.25">
      <c r="A680" s="7"/>
      <c r="B680" s="92"/>
      <c r="C680" s="92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</row>
    <row r="681" spans="1:19" x14ac:dyDescent="0.25">
      <c r="A681" s="7"/>
      <c r="B681" s="92"/>
      <c r="C681" s="92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</row>
    <row r="682" spans="1:19" x14ac:dyDescent="0.25">
      <c r="A682" s="7"/>
      <c r="B682" s="92"/>
      <c r="C682" s="92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</row>
    <row r="683" spans="1:19" x14ac:dyDescent="0.25">
      <c r="A683" s="7"/>
      <c r="B683" s="92"/>
      <c r="C683" s="92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</row>
    <row r="684" spans="1:19" x14ac:dyDescent="0.25">
      <c r="A684" s="7"/>
      <c r="B684" s="92"/>
      <c r="C684" s="92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</row>
    <row r="685" spans="1:19" x14ac:dyDescent="0.25">
      <c r="A685" s="7"/>
      <c r="B685" s="92"/>
      <c r="C685" s="92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</row>
    <row r="686" spans="1:19" x14ac:dyDescent="0.25">
      <c r="A686" s="7"/>
      <c r="B686" s="92"/>
      <c r="C686" s="92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</row>
    <row r="687" spans="1:19" x14ac:dyDescent="0.25">
      <c r="A687" s="7"/>
      <c r="B687" s="92"/>
      <c r="C687" s="92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</row>
    <row r="688" spans="1:19" x14ac:dyDescent="0.25">
      <c r="A688" s="7"/>
      <c r="B688" s="92"/>
      <c r="C688" s="92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</row>
    <row r="689" spans="1:19" x14ac:dyDescent="0.25">
      <c r="A689" s="7"/>
      <c r="B689" s="92"/>
      <c r="C689" s="92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</row>
    <row r="690" spans="1:19" x14ac:dyDescent="0.25">
      <c r="A690" s="7"/>
      <c r="B690" s="92"/>
      <c r="C690" s="92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</row>
    <row r="691" spans="1:19" x14ac:dyDescent="0.25">
      <c r="A691" s="7"/>
      <c r="B691" s="92"/>
      <c r="C691" s="92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</row>
    <row r="692" spans="1:19" x14ac:dyDescent="0.25">
      <c r="A692" s="7"/>
      <c r="B692" s="92"/>
      <c r="C692" s="92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</row>
    <row r="693" spans="1:19" x14ac:dyDescent="0.25">
      <c r="A693" s="7"/>
      <c r="B693" s="92"/>
      <c r="C693" s="92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</row>
    <row r="694" spans="1:19" x14ac:dyDescent="0.25">
      <c r="A694" s="7"/>
      <c r="B694" s="92"/>
      <c r="C694" s="92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</row>
    <row r="695" spans="1:19" x14ac:dyDescent="0.25">
      <c r="A695" s="7"/>
      <c r="B695" s="92"/>
      <c r="C695" s="92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</row>
    <row r="696" spans="1:19" x14ac:dyDescent="0.25">
      <c r="A696" s="7"/>
      <c r="B696" s="92"/>
      <c r="C696" s="92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</row>
    <row r="697" spans="1:19" x14ac:dyDescent="0.25">
      <c r="A697" s="7"/>
      <c r="B697" s="92"/>
      <c r="C697" s="92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</row>
    <row r="698" spans="1:19" x14ac:dyDescent="0.25">
      <c r="A698" s="7"/>
      <c r="B698" s="92"/>
      <c r="C698" s="92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</row>
    <row r="699" spans="1:19" x14ac:dyDescent="0.25">
      <c r="A699" s="7"/>
      <c r="B699" s="92"/>
      <c r="C699" s="92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</row>
    <row r="700" spans="1:19" x14ac:dyDescent="0.25">
      <c r="A700" s="7"/>
      <c r="B700" s="92"/>
      <c r="C700" s="92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</row>
    <row r="701" spans="1:19" x14ac:dyDescent="0.25">
      <c r="A701" s="7"/>
      <c r="B701" s="92"/>
      <c r="C701" s="92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</row>
    <row r="702" spans="1:19" x14ac:dyDescent="0.25">
      <c r="A702" s="7"/>
      <c r="B702" s="92"/>
      <c r="C702" s="92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</row>
    <row r="703" spans="1:19" x14ac:dyDescent="0.25">
      <c r="A703" s="7"/>
      <c r="B703" s="92"/>
      <c r="C703" s="92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</row>
    <row r="704" spans="1:19" x14ac:dyDescent="0.25">
      <c r="A704" s="7"/>
      <c r="B704" s="92"/>
      <c r="C704" s="92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</row>
    <row r="705" spans="1:19" x14ac:dyDescent="0.25">
      <c r="A705" s="7"/>
      <c r="B705" s="92"/>
      <c r="C705" s="92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</row>
    <row r="706" spans="1:19" x14ac:dyDescent="0.25">
      <c r="A706" s="7"/>
      <c r="B706" s="92"/>
      <c r="C706" s="92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</row>
    <row r="707" spans="1:19" x14ac:dyDescent="0.25">
      <c r="A707" s="7"/>
      <c r="B707" s="92"/>
      <c r="C707" s="92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</row>
    <row r="708" spans="1:19" x14ac:dyDescent="0.25">
      <c r="A708" s="7"/>
      <c r="B708" s="92"/>
      <c r="C708" s="92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</row>
    <row r="709" spans="1:19" x14ac:dyDescent="0.25">
      <c r="A709" s="7"/>
      <c r="B709" s="92"/>
      <c r="C709" s="92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</row>
    <row r="710" spans="1:19" x14ac:dyDescent="0.25">
      <c r="A710" s="7"/>
      <c r="B710" s="92"/>
      <c r="C710" s="92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</row>
    <row r="711" spans="1:19" x14ac:dyDescent="0.25">
      <c r="A711" s="7"/>
      <c r="B711" s="92"/>
      <c r="C711" s="92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</row>
    <row r="712" spans="1:19" x14ac:dyDescent="0.25">
      <c r="A712" s="7"/>
      <c r="B712" s="92"/>
      <c r="C712" s="92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</row>
    <row r="713" spans="1:19" x14ac:dyDescent="0.25">
      <c r="A713" s="7"/>
      <c r="B713" s="92"/>
      <c r="C713" s="92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</row>
    <row r="714" spans="1:19" x14ac:dyDescent="0.25">
      <c r="A714" s="7"/>
      <c r="B714" s="92"/>
      <c r="C714" s="92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</row>
    <row r="715" spans="1:19" x14ac:dyDescent="0.25">
      <c r="A715" s="7"/>
      <c r="B715" s="92"/>
      <c r="C715" s="92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</row>
    <row r="716" spans="1:19" x14ac:dyDescent="0.25">
      <c r="A716" s="7"/>
      <c r="B716" s="92"/>
      <c r="C716" s="92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</row>
    <row r="717" spans="1:19" x14ac:dyDescent="0.25">
      <c r="A717" s="7"/>
      <c r="B717" s="92"/>
      <c r="C717" s="92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</row>
    <row r="718" spans="1:19" x14ac:dyDescent="0.25">
      <c r="A718" s="7"/>
      <c r="B718" s="92"/>
      <c r="C718" s="92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</row>
    <row r="719" spans="1:19" x14ac:dyDescent="0.25">
      <c r="A719" s="7"/>
      <c r="B719" s="92"/>
      <c r="C719" s="92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</row>
    <row r="720" spans="1:19" x14ac:dyDescent="0.25">
      <c r="A720" s="7"/>
      <c r="B720" s="92"/>
      <c r="C720" s="92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</row>
    <row r="721" spans="1:19" x14ac:dyDescent="0.25">
      <c r="A721" s="7"/>
      <c r="B721" s="92"/>
      <c r="C721" s="92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</row>
    <row r="722" spans="1:19" x14ac:dyDescent="0.25">
      <c r="A722" s="7"/>
      <c r="B722" s="92"/>
      <c r="C722" s="92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</row>
    <row r="723" spans="1:19" x14ac:dyDescent="0.25">
      <c r="A723" s="7"/>
      <c r="B723" s="92"/>
      <c r="C723" s="92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</row>
    <row r="724" spans="1:19" x14ac:dyDescent="0.25">
      <c r="A724" s="7"/>
      <c r="B724" s="92"/>
      <c r="C724" s="92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</row>
    <row r="725" spans="1:19" x14ac:dyDescent="0.25">
      <c r="A725" s="7"/>
      <c r="B725" s="92"/>
      <c r="C725" s="92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</row>
    <row r="726" spans="1:19" x14ac:dyDescent="0.25">
      <c r="A726" s="7"/>
      <c r="B726" s="92"/>
      <c r="C726" s="92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</row>
    <row r="727" spans="1:19" x14ac:dyDescent="0.25">
      <c r="A727" s="7"/>
      <c r="B727" s="92"/>
      <c r="C727" s="92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</row>
    <row r="728" spans="1:19" x14ac:dyDescent="0.25">
      <c r="A728" s="7"/>
      <c r="B728" s="92"/>
      <c r="C728" s="92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</row>
    <row r="729" spans="1:19" x14ac:dyDescent="0.25">
      <c r="A729" s="7"/>
      <c r="B729" s="92"/>
      <c r="C729" s="92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</row>
    <row r="730" spans="1:19" x14ac:dyDescent="0.25">
      <c r="A730" s="7"/>
      <c r="B730" s="92"/>
      <c r="C730" s="92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</row>
    <row r="731" spans="1:19" x14ac:dyDescent="0.25">
      <c r="A731" s="7"/>
      <c r="B731" s="92"/>
      <c r="C731" s="92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</row>
    <row r="732" spans="1:19" x14ac:dyDescent="0.25">
      <c r="A732" s="7"/>
      <c r="B732" s="92"/>
      <c r="C732" s="92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</row>
    <row r="733" spans="1:19" x14ac:dyDescent="0.25">
      <c r="A733" s="7"/>
      <c r="B733" s="92"/>
      <c r="C733" s="92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</row>
    <row r="734" spans="1:19" x14ac:dyDescent="0.25">
      <c r="A734" s="7"/>
      <c r="B734" s="92"/>
      <c r="C734" s="92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</row>
    <row r="735" spans="1:19" x14ac:dyDescent="0.25">
      <c r="A735" s="7"/>
      <c r="B735" s="92"/>
      <c r="C735" s="92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</row>
    <row r="736" spans="1:19" x14ac:dyDescent="0.25">
      <c r="A736" s="7"/>
      <c r="B736" s="92"/>
      <c r="C736" s="92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</row>
    <row r="737" spans="1:19" x14ac:dyDescent="0.25">
      <c r="A737" s="7"/>
      <c r="B737" s="92"/>
      <c r="C737" s="92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</row>
    <row r="738" spans="1:19" x14ac:dyDescent="0.25">
      <c r="A738" s="7"/>
      <c r="B738" s="92"/>
      <c r="C738" s="92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</row>
    <row r="739" spans="1:19" x14ac:dyDescent="0.25">
      <c r="A739" s="7"/>
      <c r="B739" s="92"/>
      <c r="C739" s="92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</row>
    <row r="740" spans="1:19" x14ac:dyDescent="0.25">
      <c r="A740" s="7"/>
      <c r="B740" s="92"/>
      <c r="C740" s="92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</row>
    <row r="741" spans="1:19" x14ac:dyDescent="0.25">
      <c r="A741" s="7"/>
      <c r="B741" s="92"/>
      <c r="C741" s="92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</row>
    <row r="742" spans="1:19" x14ac:dyDescent="0.25">
      <c r="A742" s="7"/>
      <c r="B742" s="92"/>
      <c r="C742" s="92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</row>
    <row r="743" spans="1:19" x14ac:dyDescent="0.25">
      <c r="A743" s="7"/>
      <c r="B743" s="92"/>
      <c r="C743" s="92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</row>
    <row r="744" spans="1:19" x14ac:dyDescent="0.25">
      <c r="A744" s="7"/>
      <c r="B744" s="92"/>
      <c r="C744" s="92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</row>
    <row r="745" spans="1:19" x14ac:dyDescent="0.25">
      <c r="A745" s="7"/>
      <c r="B745" s="92"/>
      <c r="C745" s="92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</row>
    <row r="746" spans="1:19" x14ac:dyDescent="0.25">
      <c r="A746" s="7"/>
      <c r="B746" s="92"/>
      <c r="C746" s="92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</row>
    <row r="747" spans="1:19" x14ac:dyDescent="0.25">
      <c r="A747" s="7"/>
      <c r="B747" s="92"/>
      <c r="C747" s="92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</row>
    <row r="748" spans="1:19" x14ac:dyDescent="0.25">
      <c r="A748" s="7"/>
      <c r="B748" s="92"/>
      <c r="C748" s="92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</row>
    <row r="749" spans="1:19" x14ac:dyDescent="0.25">
      <c r="A749" s="7"/>
      <c r="B749" s="92"/>
      <c r="C749" s="92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</row>
    <row r="750" spans="1:19" x14ac:dyDescent="0.25">
      <c r="A750" s="7"/>
      <c r="B750" s="92"/>
      <c r="C750" s="92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</row>
    <row r="751" spans="1:19" x14ac:dyDescent="0.25">
      <c r="A751" s="7"/>
      <c r="B751" s="92"/>
      <c r="C751" s="92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</row>
    <row r="752" spans="1:19" x14ac:dyDescent="0.25">
      <c r="A752" s="7"/>
      <c r="B752" s="92"/>
      <c r="C752" s="92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</row>
    <row r="753" spans="1:19" x14ac:dyDescent="0.25">
      <c r="A753" s="7"/>
      <c r="B753" s="92"/>
      <c r="C753" s="92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</row>
    <row r="754" spans="1:19" x14ac:dyDescent="0.25">
      <c r="A754" s="7"/>
      <c r="B754" s="92"/>
      <c r="C754" s="92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</row>
    <row r="755" spans="1:19" x14ac:dyDescent="0.25">
      <c r="A755" s="7"/>
      <c r="B755" s="92"/>
      <c r="C755" s="92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</row>
    <row r="756" spans="1:19" x14ac:dyDescent="0.25">
      <c r="A756" s="7"/>
      <c r="B756" s="92"/>
      <c r="C756" s="92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</row>
    <row r="757" spans="1:19" x14ac:dyDescent="0.25">
      <c r="A757" s="7"/>
      <c r="B757" s="92"/>
      <c r="C757" s="92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</row>
    <row r="758" spans="1:19" x14ac:dyDescent="0.25">
      <c r="A758" s="7"/>
      <c r="B758" s="92"/>
      <c r="C758" s="92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</row>
    <row r="759" spans="1:19" x14ac:dyDescent="0.25">
      <c r="A759" s="7"/>
      <c r="B759" s="92"/>
      <c r="C759" s="92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</row>
    <row r="760" spans="1:19" x14ac:dyDescent="0.25">
      <c r="A760" s="7"/>
      <c r="B760" s="92"/>
      <c r="C760" s="92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</row>
    <row r="761" spans="1:19" x14ac:dyDescent="0.25">
      <c r="A761" s="7"/>
      <c r="B761" s="92"/>
      <c r="C761" s="92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</row>
    <row r="762" spans="1:19" x14ac:dyDescent="0.25">
      <c r="A762" s="7"/>
      <c r="B762" s="92"/>
      <c r="C762" s="92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</row>
    <row r="763" spans="1:19" x14ac:dyDescent="0.25">
      <c r="A763" s="7"/>
      <c r="B763" s="92"/>
      <c r="C763" s="92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</row>
    <row r="764" spans="1:19" x14ac:dyDescent="0.25">
      <c r="A764" s="7"/>
      <c r="B764" s="92"/>
      <c r="C764" s="92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</row>
    <row r="765" spans="1:19" x14ac:dyDescent="0.25">
      <c r="A765" s="7"/>
      <c r="B765" s="92"/>
      <c r="C765" s="92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</row>
    <row r="766" spans="1:19" x14ac:dyDescent="0.25">
      <c r="A766" s="7"/>
      <c r="B766" s="92"/>
      <c r="C766" s="92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</row>
    <row r="767" spans="1:19" x14ac:dyDescent="0.25">
      <c r="A767" s="7"/>
      <c r="B767" s="92"/>
      <c r="C767" s="92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</row>
    <row r="768" spans="1:19" x14ac:dyDescent="0.25">
      <c r="A768" s="7"/>
      <c r="B768" s="92"/>
      <c r="C768" s="92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</row>
    <row r="769" spans="1:19" x14ac:dyDescent="0.25">
      <c r="A769" s="7"/>
      <c r="B769" s="92"/>
      <c r="C769" s="92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</row>
    <row r="770" spans="1:19" x14ac:dyDescent="0.25">
      <c r="A770" s="7"/>
      <c r="B770" s="92"/>
      <c r="C770" s="92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</row>
    <row r="771" spans="1:19" x14ac:dyDescent="0.25">
      <c r="A771" s="7"/>
      <c r="B771" s="92"/>
      <c r="C771" s="92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</row>
    <row r="772" spans="1:19" x14ac:dyDescent="0.25">
      <c r="A772" s="7"/>
      <c r="B772" s="92"/>
      <c r="C772" s="92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</row>
    <row r="773" spans="1:19" x14ac:dyDescent="0.25">
      <c r="A773" s="7"/>
      <c r="B773" s="92"/>
      <c r="C773" s="92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</row>
    <row r="774" spans="1:19" x14ac:dyDescent="0.25">
      <c r="A774" s="7"/>
      <c r="B774" s="92"/>
      <c r="C774" s="92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</row>
    <row r="775" spans="1:19" x14ac:dyDescent="0.25">
      <c r="A775" s="7"/>
      <c r="B775" s="92"/>
      <c r="C775" s="92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</row>
    <row r="776" spans="1:19" x14ac:dyDescent="0.25">
      <c r="A776" s="7"/>
      <c r="B776" s="92"/>
      <c r="C776" s="92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</row>
    <row r="777" spans="1:19" x14ac:dyDescent="0.25">
      <c r="A777" s="7"/>
      <c r="B777" s="92"/>
      <c r="C777" s="92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</row>
    <row r="778" spans="1:19" x14ac:dyDescent="0.25">
      <c r="A778" s="7"/>
      <c r="B778" s="92"/>
      <c r="C778" s="92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</row>
    <row r="779" spans="1:19" x14ac:dyDescent="0.25">
      <c r="A779" s="7"/>
      <c r="B779" s="92"/>
      <c r="C779" s="92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</row>
    <row r="780" spans="1:19" x14ac:dyDescent="0.25">
      <c r="A780" s="7"/>
      <c r="B780" s="92"/>
      <c r="C780" s="92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</row>
    <row r="781" spans="1:19" x14ac:dyDescent="0.25">
      <c r="A781" s="7"/>
      <c r="B781" s="92"/>
      <c r="C781" s="92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</row>
    <row r="782" spans="1:19" x14ac:dyDescent="0.25">
      <c r="A782" s="7"/>
      <c r="B782" s="92"/>
      <c r="C782" s="92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</row>
    <row r="783" spans="1:19" x14ac:dyDescent="0.25">
      <c r="A783" s="7"/>
      <c r="B783" s="92"/>
      <c r="C783" s="92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</row>
    <row r="784" spans="1:19" x14ac:dyDescent="0.25">
      <c r="A784" s="7"/>
      <c r="B784" s="92"/>
      <c r="C784" s="92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</row>
    <row r="785" spans="1:19" x14ac:dyDescent="0.25">
      <c r="A785" s="7"/>
      <c r="B785" s="92"/>
      <c r="C785" s="92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</row>
    <row r="786" spans="1:19" x14ac:dyDescent="0.25">
      <c r="A786" s="7"/>
      <c r="B786" s="92"/>
      <c r="C786" s="92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</row>
    <row r="787" spans="1:19" x14ac:dyDescent="0.25">
      <c r="A787" s="7"/>
      <c r="B787" s="92"/>
      <c r="C787" s="92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</row>
    <row r="788" spans="1:19" x14ac:dyDescent="0.25">
      <c r="A788" s="7"/>
      <c r="B788" s="92"/>
      <c r="C788" s="92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</row>
    <row r="789" spans="1:19" x14ac:dyDescent="0.25">
      <c r="A789" s="7"/>
      <c r="B789" s="92"/>
      <c r="C789" s="92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</row>
    <row r="790" spans="1:19" x14ac:dyDescent="0.25">
      <c r="A790" s="7"/>
      <c r="B790" s="92"/>
      <c r="C790" s="92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</row>
    <row r="791" spans="1:19" x14ac:dyDescent="0.25">
      <c r="A791" s="7"/>
      <c r="B791" s="92"/>
      <c r="C791" s="92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</row>
    <row r="792" spans="1:19" x14ac:dyDescent="0.25">
      <c r="A792" s="7"/>
      <c r="B792" s="92"/>
      <c r="C792" s="92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</row>
    <row r="793" spans="1:19" x14ac:dyDescent="0.25">
      <c r="A793" s="7"/>
      <c r="B793" s="92"/>
      <c r="C793" s="92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</row>
    <row r="794" spans="1:19" x14ac:dyDescent="0.25">
      <c r="A794" s="7"/>
      <c r="B794" s="92"/>
      <c r="C794" s="92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</row>
    <row r="795" spans="1:19" x14ac:dyDescent="0.25">
      <c r="A795" s="7"/>
      <c r="B795" s="92"/>
      <c r="C795" s="92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</row>
    <row r="796" spans="1:19" x14ac:dyDescent="0.25">
      <c r="A796" s="7"/>
      <c r="B796" s="92"/>
      <c r="C796" s="92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</row>
    <row r="797" spans="1:19" x14ac:dyDescent="0.25">
      <c r="A797" s="7"/>
      <c r="B797" s="92"/>
      <c r="C797" s="92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</row>
    <row r="798" spans="1:19" x14ac:dyDescent="0.25">
      <c r="A798" s="7"/>
      <c r="B798" s="92"/>
      <c r="C798" s="92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</row>
    <row r="799" spans="1:19" x14ac:dyDescent="0.25">
      <c r="A799" s="7"/>
      <c r="B799" s="92"/>
      <c r="C799" s="92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</row>
    <row r="800" spans="1:19" x14ac:dyDescent="0.25">
      <c r="A800" s="7"/>
      <c r="B800" s="92"/>
      <c r="C800" s="92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</row>
    <row r="801" spans="1:19" x14ac:dyDescent="0.25">
      <c r="A801" s="7"/>
      <c r="B801" s="92"/>
      <c r="C801" s="92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</row>
    <row r="802" spans="1:19" x14ac:dyDescent="0.25">
      <c r="A802" s="7"/>
      <c r="B802" s="92"/>
      <c r="C802" s="92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</row>
    <row r="803" spans="1:19" x14ac:dyDescent="0.25">
      <c r="A803" s="7"/>
      <c r="B803" s="92"/>
      <c r="C803" s="92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</row>
    <row r="804" spans="1:19" x14ac:dyDescent="0.25">
      <c r="A804" s="7"/>
      <c r="B804" s="92"/>
      <c r="C804" s="92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</row>
    <row r="805" spans="1:19" x14ac:dyDescent="0.25">
      <c r="A805" s="7"/>
      <c r="B805" s="92"/>
      <c r="C805" s="92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</row>
    <row r="806" spans="1:19" x14ac:dyDescent="0.25">
      <c r="A806" s="7"/>
      <c r="B806" s="92"/>
      <c r="C806" s="92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</row>
    <row r="807" spans="1:19" x14ac:dyDescent="0.25">
      <c r="A807" s="7"/>
      <c r="B807" s="92"/>
      <c r="C807" s="92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</row>
    <row r="808" spans="1:19" x14ac:dyDescent="0.25">
      <c r="A808" s="7"/>
      <c r="B808" s="92"/>
      <c r="C808" s="92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</row>
    <row r="809" spans="1:19" x14ac:dyDescent="0.25">
      <c r="A809" s="7"/>
      <c r="B809" s="92"/>
      <c r="C809" s="92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</row>
    <row r="810" spans="1:19" x14ac:dyDescent="0.25">
      <c r="A810" s="7"/>
      <c r="B810" s="92"/>
      <c r="C810" s="92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</row>
    <row r="811" spans="1:19" x14ac:dyDescent="0.25">
      <c r="A811" s="7"/>
      <c r="B811" s="92"/>
      <c r="C811" s="92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</row>
    <row r="812" spans="1:19" x14ac:dyDescent="0.25">
      <c r="A812" s="7"/>
      <c r="B812" s="92"/>
      <c r="C812" s="92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</row>
    <row r="813" spans="1:19" x14ac:dyDescent="0.25">
      <c r="A813" s="7"/>
      <c r="B813" s="92"/>
      <c r="C813" s="92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</row>
    <row r="814" spans="1:19" x14ac:dyDescent="0.25">
      <c r="A814" s="7"/>
      <c r="B814" s="92"/>
      <c r="C814" s="92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</row>
    <row r="815" spans="1:19" x14ac:dyDescent="0.25">
      <c r="A815" s="7"/>
      <c r="B815" s="92"/>
      <c r="C815" s="92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</row>
    <row r="816" spans="1:19" x14ac:dyDescent="0.25">
      <c r="A816" s="7"/>
      <c r="B816" s="92"/>
      <c r="C816" s="92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</row>
    <row r="817" spans="1:19" x14ac:dyDescent="0.25">
      <c r="A817" s="7"/>
      <c r="B817" s="92"/>
      <c r="C817" s="92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</row>
    <row r="818" spans="1:19" x14ac:dyDescent="0.25">
      <c r="A818" s="7"/>
      <c r="B818" s="92"/>
      <c r="C818" s="92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</row>
    <row r="819" spans="1:19" x14ac:dyDescent="0.25">
      <c r="A819" s="7"/>
      <c r="B819" s="92"/>
      <c r="C819" s="92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</row>
    <row r="820" spans="1:19" x14ac:dyDescent="0.25">
      <c r="A820" s="7"/>
      <c r="B820" s="92"/>
      <c r="C820" s="92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</row>
    <row r="821" spans="1:19" x14ac:dyDescent="0.25">
      <c r="A821" s="7"/>
      <c r="B821" s="92"/>
      <c r="C821" s="92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</row>
    <row r="822" spans="1:19" x14ac:dyDescent="0.25">
      <c r="A822" s="7"/>
      <c r="B822" s="92"/>
      <c r="C822" s="92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</row>
    <row r="823" spans="1:19" x14ac:dyDescent="0.25">
      <c r="A823" s="7"/>
      <c r="B823" s="92"/>
      <c r="C823" s="92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</row>
    <row r="824" spans="1:19" x14ac:dyDescent="0.25">
      <c r="A824" s="7"/>
      <c r="B824" s="92"/>
      <c r="C824" s="92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</row>
    <row r="825" spans="1:19" x14ac:dyDescent="0.25">
      <c r="A825" s="7"/>
      <c r="B825" s="92"/>
      <c r="C825" s="92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</row>
    <row r="826" spans="1:19" x14ac:dyDescent="0.25">
      <c r="A826" s="7"/>
      <c r="B826" s="92"/>
      <c r="C826" s="92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</row>
    <row r="827" spans="1:19" x14ac:dyDescent="0.25">
      <c r="A827" s="7"/>
      <c r="B827" s="92"/>
      <c r="C827" s="92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</row>
    <row r="828" spans="1:19" x14ac:dyDescent="0.25">
      <c r="A828" s="7"/>
      <c r="B828" s="92"/>
      <c r="C828" s="92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</row>
    <row r="829" spans="1:19" x14ac:dyDescent="0.25">
      <c r="A829" s="7"/>
      <c r="B829" s="92"/>
      <c r="C829" s="92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</row>
    <row r="830" spans="1:19" x14ac:dyDescent="0.25">
      <c r="A830" s="7"/>
      <c r="B830" s="92"/>
      <c r="C830" s="92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</row>
    <row r="831" spans="1:19" x14ac:dyDescent="0.25">
      <c r="A831" s="7"/>
      <c r="B831" s="92"/>
      <c r="C831" s="92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</row>
    <row r="832" spans="1:19" x14ac:dyDescent="0.25">
      <c r="A832" s="7"/>
      <c r="B832" s="92"/>
      <c r="C832" s="92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</row>
    <row r="833" spans="1:19" x14ac:dyDescent="0.25">
      <c r="A833" s="7"/>
      <c r="B833" s="92"/>
      <c r="C833" s="92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</row>
    <row r="834" spans="1:19" x14ac:dyDescent="0.25">
      <c r="A834" s="7"/>
      <c r="B834" s="92"/>
      <c r="C834" s="92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</row>
    <row r="835" spans="1:19" x14ac:dyDescent="0.25">
      <c r="A835" s="7"/>
      <c r="B835" s="92"/>
      <c r="C835" s="92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</row>
    <row r="836" spans="1:19" x14ac:dyDescent="0.25">
      <c r="A836" s="7"/>
      <c r="B836" s="92"/>
      <c r="C836" s="92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</row>
    <row r="837" spans="1:19" x14ac:dyDescent="0.25">
      <c r="A837" s="7"/>
      <c r="B837" s="92"/>
      <c r="C837" s="92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</row>
    <row r="838" spans="1:19" x14ac:dyDescent="0.25">
      <c r="A838" s="7"/>
      <c r="B838" s="92"/>
      <c r="C838" s="92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</row>
    <row r="839" spans="1:19" x14ac:dyDescent="0.25">
      <c r="A839" s="7"/>
      <c r="B839" s="92"/>
      <c r="C839" s="92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</row>
    <row r="840" spans="1:19" x14ac:dyDescent="0.25">
      <c r="A840" s="7"/>
      <c r="B840" s="92"/>
      <c r="C840" s="92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</row>
    <row r="841" spans="1:19" x14ac:dyDescent="0.25">
      <c r="A841" s="7"/>
      <c r="B841" s="92"/>
      <c r="C841" s="92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</row>
    <row r="842" spans="1:19" x14ac:dyDescent="0.25">
      <c r="A842" s="7"/>
      <c r="B842" s="92"/>
      <c r="C842" s="92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</row>
    <row r="843" spans="1:19" x14ac:dyDescent="0.25">
      <c r="A843" s="7"/>
      <c r="B843" s="92"/>
      <c r="C843" s="92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</row>
    <row r="844" spans="1:19" x14ac:dyDescent="0.25">
      <c r="A844" s="7"/>
      <c r="B844" s="92"/>
      <c r="C844" s="92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</row>
    <row r="845" spans="1:19" x14ac:dyDescent="0.25">
      <c r="A845" s="7"/>
      <c r="B845" s="92"/>
      <c r="C845" s="92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</row>
    <row r="846" spans="1:19" x14ac:dyDescent="0.25">
      <c r="A846" s="7"/>
      <c r="B846" s="92"/>
      <c r="C846" s="92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</row>
    <row r="847" spans="1:19" x14ac:dyDescent="0.25">
      <c r="A847" s="7"/>
      <c r="B847" s="92"/>
      <c r="C847" s="92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</row>
    <row r="848" spans="1:19" x14ac:dyDescent="0.25">
      <c r="A848" s="7"/>
      <c r="B848" s="92"/>
      <c r="C848" s="92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</row>
    <row r="849" spans="1:19" x14ac:dyDescent="0.25">
      <c r="A849" s="7"/>
      <c r="B849" s="92"/>
      <c r="C849" s="92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</row>
    <row r="850" spans="1:19" x14ac:dyDescent="0.25">
      <c r="A850" s="7"/>
      <c r="B850" s="92"/>
      <c r="C850" s="92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</row>
    <row r="851" spans="1:19" x14ac:dyDescent="0.25">
      <c r="A851" s="7"/>
      <c r="B851" s="92"/>
      <c r="C851" s="92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</row>
    <row r="852" spans="1:19" x14ac:dyDescent="0.25">
      <c r="A852" s="7"/>
      <c r="B852" s="92"/>
      <c r="C852" s="92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</row>
    <row r="853" spans="1:19" x14ac:dyDescent="0.25">
      <c r="A853" s="7"/>
      <c r="B853" s="92"/>
      <c r="C853" s="92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</row>
    <row r="854" spans="1:19" x14ac:dyDescent="0.25">
      <c r="A854" s="7"/>
      <c r="B854" s="92"/>
      <c r="C854" s="92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</row>
    <row r="855" spans="1:19" x14ac:dyDescent="0.25">
      <c r="A855" s="7"/>
      <c r="B855" s="92"/>
      <c r="C855" s="92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</row>
    <row r="856" spans="1:19" x14ac:dyDescent="0.25">
      <c r="A856" s="7"/>
      <c r="B856" s="92"/>
      <c r="C856" s="92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</row>
    <row r="857" spans="1:19" x14ac:dyDescent="0.25">
      <c r="A857" s="7"/>
      <c r="B857" s="92"/>
      <c r="C857" s="92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</row>
    <row r="858" spans="1:19" x14ac:dyDescent="0.25">
      <c r="A858" s="7"/>
      <c r="B858" s="92"/>
      <c r="C858" s="92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</row>
    <row r="859" spans="1:19" x14ac:dyDescent="0.25">
      <c r="A859" s="7"/>
      <c r="B859" s="92"/>
      <c r="C859" s="92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</row>
    <row r="860" spans="1:19" x14ac:dyDescent="0.25">
      <c r="A860" s="7"/>
      <c r="B860" s="92"/>
      <c r="C860" s="92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</row>
    <row r="861" spans="1:19" x14ac:dyDescent="0.25">
      <c r="A861" s="7"/>
      <c r="B861" s="92"/>
      <c r="C861" s="92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</row>
    <row r="862" spans="1:19" x14ac:dyDescent="0.25">
      <c r="A862" s="7"/>
      <c r="B862" s="92"/>
      <c r="C862" s="92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</row>
    <row r="863" spans="1:19" x14ac:dyDescent="0.25">
      <c r="A863" s="7"/>
      <c r="B863" s="92"/>
      <c r="C863" s="92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</row>
    <row r="864" spans="1:19" x14ac:dyDescent="0.25">
      <c r="A864" s="7"/>
      <c r="B864" s="92"/>
      <c r="C864" s="92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</row>
    <row r="865" spans="1:19" x14ac:dyDescent="0.25">
      <c r="A865" s="7"/>
      <c r="B865" s="92"/>
      <c r="C865" s="92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</row>
    <row r="866" spans="1:19" x14ac:dyDescent="0.25">
      <c r="A866" s="7"/>
      <c r="B866" s="92"/>
      <c r="C866" s="92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</row>
    <row r="867" spans="1:19" x14ac:dyDescent="0.25">
      <c r="A867" s="7"/>
      <c r="B867" s="92"/>
      <c r="C867" s="92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</row>
    <row r="868" spans="1:19" x14ac:dyDescent="0.25">
      <c r="A868" s="7"/>
      <c r="B868" s="92"/>
      <c r="C868" s="92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</row>
    <row r="869" spans="1:19" x14ac:dyDescent="0.25">
      <c r="A869" s="7"/>
      <c r="B869" s="92"/>
      <c r="C869" s="92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</row>
    <row r="870" spans="1:19" x14ac:dyDescent="0.25">
      <c r="A870" s="7"/>
      <c r="B870" s="92"/>
      <c r="C870" s="92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</row>
    <row r="871" spans="1:19" x14ac:dyDescent="0.25">
      <c r="A871" s="7"/>
      <c r="B871" s="92"/>
      <c r="C871" s="92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</row>
    <row r="872" spans="1:19" x14ac:dyDescent="0.25">
      <c r="A872" s="7"/>
      <c r="B872" s="92"/>
      <c r="C872" s="92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</row>
    <row r="873" spans="1:19" x14ac:dyDescent="0.25">
      <c r="A873" s="7"/>
      <c r="B873" s="92"/>
      <c r="C873" s="92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</row>
    <row r="874" spans="1:19" x14ac:dyDescent="0.25">
      <c r="A874" s="7"/>
      <c r="B874" s="92"/>
      <c r="C874" s="92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</row>
    <row r="875" spans="1:19" x14ac:dyDescent="0.25">
      <c r="A875" s="7"/>
      <c r="B875" s="92"/>
      <c r="C875" s="92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</row>
    <row r="876" spans="1:19" x14ac:dyDescent="0.25">
      <c r="A876" s="7"/>
      <c r="B876" s="92"/>
      <c r="C876" s="92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</row>
    <row r="877" spans="1:19" x14ac:dyDescent="0.25">
      <c r="A877" s="7"/>
      <c r="B877" s="92"/>
      <c r="C877" s="92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</row>
    <row r="878" spans="1:19" x14ac:dyDescent="0.25">
      <c r="A878" s="7"/>
      <c r="B878" s="92"/>
      <c r="C878" s="92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</row>
    <row r="879" spans="1:19" x14ac:dyDescent="0.25">
      <c r="A879" s="7"/>
      <c r="B879" s="92"/>
      <c r="C879" s="92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</row>
    <row r="880" spans="1:19" x14ac:dyDescent="0.25">
      <c r="A880" s="7"/>
      <c r="B880" s="92"/>
      <c r="C880" s="92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</row>
    <row r="881" spans="1:19" x14ac:dyDescent="0.25">
      <c r="A881" s="7"/>
      <c r="B881" s="92"/>
      <c r="C881" s="92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</row>
    <row r="882" spans="1:19" x14ac:dyDescent="0.25">
      <c r="A882" s="7"/>
      <c r="B882" s="92"/>
      <c r="C882" s="92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</row>
    <row r="883" spans="1:19" x14ac:dyDescent="0.25">
      <c r="A883" s="7"/>
      <c r="B883" s="92"/>
      <c r="C883" s="92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</row>
    <row r="884" spans="1:19" x14ac:dyDescent="0.25">
      <c r="A884" s="7"/>
      <c r="B884" s="92"/>
      <c r="C884" s="92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</row>
    <row r="885" spans="1:19" x14ac:dyDescent="0.25">
      <c r="A885" s="7"/>
      <c r="B885" s="92"/>
      <c r="C885" s="92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</row>
    <row r="886" spans="1:19" x14ac:dyDescent="0.25">
      <c r="A886" s="7"/>
      <c r="B886" s="92"/>
      <c r="C886" s="92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</row>
    <row r="887" spans="1:19" x14ac:dyDescent="0.25">
      <c r="A887" s="7"/>
      <c r="B887" s="92"/>
      <c r="C887" s="92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</row>
    <row r="888" spans="1:19" x14ac:dyDescent="0.25">
      <c r="A888" s="7"/>
      <c r="B888" s="92"/>
      <c r="C888" s="92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</row>
    <row r="889" spans="1:19" x14ac:dyDescent="0.25">
      <c r="A889" s="7"/>
      <c r="B889" s="92"/>
      <c r="C889" s="92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</row>
    <row r="890" spans="1:19" x14ac:dyDescent="0.25">
      <c r="A890" s="7"/>
      <c r="B890" s="92"/>
      <c r="C890" s="92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</row>
    <row r="891" spans="1:19" x14ac:dyDescent="0.25">
      <c r="A891" s="7"/>
      <c r="B891" s="92"/>
      <c r="C891" s="92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</row>
    <row r="892" spans="1:19" x14ac:dyDescent="0.25">
      <c r="A892" s="7"/>
      <c r="B892" s="92"/>
      <c r="C892" s="92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</row>
    <row r="893" spans="1:19" x14ac:dyDescent="0.25">
      <c r="A893" s="7"/>
      <c r="B893" s="92"/>
      <c r="C893" s="92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</row>
    <row r="894" spans="1:19" x14ac:dyDescent="0.25">
      <c r="A894" s="7"/>
      <c r="B894" s="92"/>
      <c r="C894" s="92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</row>
    <row r="895" spans="1:19" x14ac:dyDescent="0.25">
      <c r="A895" s="7"/>
      <c r="B895" s="92"/>
      <c r="C895" s="92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</row>
    <row r="896" spans="1:19" x14ac:dyDescent="0.25">
      <c r="A896" s="7"/>
      <c r="B896" s="92"/>
      <c r="C896" s="92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</row>
    <row r="897" spans="1:19" x14ac:dyDescent="0.25">
      <c r="A897" s="7"/>
      <c r="B897" s="92"/>
      <c r="C897" s="92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</row>
    <row r="898" spans="1:19" x14ac:dyDescent="0.25">
      <c r="A898" s="7"/>
      <c r="B898" s="92"/>
      <c r="C898" s="92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</row>
    <row r="899" spans="1:19" x14ac:dyDescent="0.25">
      <c r="A899" s="7"/>
      <c r="B899" s="92"/>
      <c r="C899" s="92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</row>
    <row r="900" spans="1:19" x14ac:dyDescent="0.25">
      <c r="A900" s="7"/>
      <c r="B900" s="92"/>
      <c r="C900" s="92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</row>
    <row r="901" spans="1:19" x14ac:dyDescent="0.25">
      <c r="A901" s="7"/>
      <c r="B901" s="92"/>
      <c r="C901" s="92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</row>
    <row r="902" spans="1:19" x14ac:dyDescent="0.25">
      <c r="A902" s="7"/>
      <c r="B902" s="92"/>
      <c r="C902" s="92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</row>
    <row r="903" spans="1:19" x14ac:dyDescent="0.25">
      <c r="A903" s="7"/>
      <c r="B903" s="92"/>
      <c r="C903" s="92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</row>
    <row r="904" spans="1:19" x14ac:dyDescent="0.25">
      <c r="A904" s="7"/>
      <c r="B904" s="92"/>
      <c r="C904" s="92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</row>
    <row r="905" spans="1:19" x14ac:dyDescent="0.25">
      <c r="A905" s="7"/>
      <c r="B905" s="92"/>
      <c r="C905" s="92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</row>
    <row r="906" spans="1:19" x14ac:dyDescent="0.25">
      <c r="A906" s="7"/>
      <c r="B906" s="92"/>
      <c r="C906" s="92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</row>
    <row r="907" spans="1:19" x14ac:dyDescent="0.25">
      <c r="A907" s="7"/>
      <c r="B907" s="92"/>
      <c r="C907" s="92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</row>
    <row r="908" spans="1:19" x14ac:dyDescent="0.25">
      <c r="A908" s="7"/>
      <c r="B908" s="92"/>
      <c r="C908" s="92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</row>
    <row r="909" spans="1:19" x14ac:dyDescent="0.25">
      <c r="A909" s="7"/>
      <c r="B909" s="92"/>
      <c r="C909" s="92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</row>
    <row r="910" spans="1:19" x14ac:dyDescent="0.25">
      <c r="A910" s="7"/>
      <c r="B910" s="92"/>
      <c r="C910" s="92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</row>
    <row r="911" spans="1:19" x14ac:dyDescent="0.25">
      <c r="A911" s="7"/>
      <c r="B911" s="92"/>
      <c r="C911" s="92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</row>
    <row r="912" spans="1:19" x14ac:dyDescent="0.25">
      <c r="A912" s="7"/>
      <c r="B912" s="92"/>
      <c r="C912" s="92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</row>
    <row r="913" spans="1:19" x14ac:dyDescent="0.25">
      <c r="A913" s="7"/>
      <c r="B913" s="92"/>
      <c r="C913" s="92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</row>
    <row r="914" spans="1:19" x14ac:dyDescent="0.25">
      <c r="A914" s="7"/>
      <c r="B914" s="92"/>
      <c r="C914" s="92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</row>
    <row r="915" spans="1:19" x14ac:dyDescent="0.25">
      <c r="A915" s="7"/>
      <c r="B915" s="92"/>
      <c r="C915" s="92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</row>
    <row r="916" spans="1:19" x14ac:dyDescent="0.25">
      <c r="A916" s="7"/>
      <c r="B916" s="92"/>
      <c r="C916" s="92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</row>
    <row r="917" spans="1:19" x14ac:dyDescent="0.25">
      <c r="A917" s="7"/>
      <c r="B917" s="92"/>
      <c r="C917" s="92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</row>
    <row r="918" spans="1:19" x14ac:dyDescent="0.25">
      <c r="A918" s="7"/>
      <c r="B918" s="92"/>
      <c r="C918" s="92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</row>
    <row r="919" spans="1:19" x14ac:dyDescent="0.25">
      <c r="A919" s="7"/>
      <c r="B919" s="92"/>
      <c r="C919" s="92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</row>
    <row r="920" spans="1:19" x14ac:dyDescent="0.25">
      <c r="A920" s="7"/>
      <c r="B920" s="92"/>
      <c r="C920" s="92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</row>
    <row r="921" spans="1:19" x14ac:dyDescent="0.25">
      <c r="A921" s="7"/>
      <c r="B921" s="92"/>
      <c r="C921" s="92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</row>
    <row r="922" spans="1:19" x14ac:dyDescent="0.25">
      <c r="A922" s="7"/>
      <c r="B922" s="92"/>
      <c r="C922" s="92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</row>
    <row r="923" spans="1:19" x14ac:dyDescent="0.25">
      <c r="A923" s="7"/>
      <c r="B923" s="92"/>
      <c r="C923" s="92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</row>
    <row r="924" spans="1:19" x14ac:dyDescent="0.25">
      <c r="A924" s="7"/>
      <c r="B924" s="92"/>
      <c r="C924" s="92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</row>
    <row r="925" spans="1:19" x14ac:dyDescent="0.25">
      <c r="A925" s="7"/>
      <c r="B925" s="92"/>
      <c r="C925" s="92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</row>
    <row r="926" spans="1:19" x14ac:dyDescent="0.25">
      <c r="A926" s="7"/>
      <c r="B926" s="92"/>
      <c r="C926" s="92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</row>
    <row r="927" spans="1:19" x14ac:dyDescent="0.25">
      <c r="A927" s="7"/>
      <c r="B927" s="92"/>
      <c r="C927" s="92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</row>
    <row r="928" spans="1:19" x14ac:dyDescent="0.25">
      <c r="A928" s="7"/>
      <c r="B928" s="92"/>
      <c r="C928" s="92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</row>
    <row r="929" spans="1:19" x14ac:dyDescent="0.25">
      <c r="A929" s="7"/>
      <c r="B929" s="92"/>
      <c r="C929" s="92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</row>
    <row r="930" spans="1:19" x14ac:dyDescent="0.25">
      <c r="A930" s="7"/>
      <c r="B930" s="92"/>
      <c r="C930" s="92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</row>
    <row r="931" spans="1:19" x14ac:dyDescent="0.25">
      <c r="A931" s="7"/>
      <c r="B931" s="92"/>
      <c r="C931" s="92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</row>
    <row r="932" spans="1:19" x14ac:dyDescent="0.25">
      <c r="A932" s="7"/>
      <c r="B932" s="92"/>
      <c r="C932" s="92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</row>
    <row r="933" spans="1:19" x14ac:dyDescent="0.25">
      <c r="A933" s="7"/>
      <c r="B933" s="92"/>
      <c r="C933" s="92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</row>
    <row r="934" spans="1:19" x14ac:dyDescent="0.25">
      <c r="A934" s="7"/>
      <c r="B934" s="92"/>
      <c r="C934" s="92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</row>
    <row r="935" spans="1:19" x14ac:dyDescent="0.25">
      <c r="A935" s="7"/>
      <c r="B935" s="92"/>
      <c r="C935" s="92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</row>
    <row r="936" spans="1:19" x14ac:dyDescent="0.25">
      <c r="A936" s="7"/>
      <c r="B936" s="92"/>
      <c r="C936" s="92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</row>
    <row r="937" spans="1:19" x14ac:dyDescent="0.25">
      <c r="A937" s="7"/>
      <c r="B937" s="92"/>
      <c r="C937" s="92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</row>
    <row r="938" spans="1:19" x14ac:dyDescent="0.25">
      <c r="A938" s="7"/>
      <c r="B938" s="92"/>
      <c r="C938" s="92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</row>
    <row r="939" spans="1:19" x14ac:dyDescent="0.25">
      <c r="A939" s="7"/>
      <c r="B939" s="92"/>
      <c r="C939" s="92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</row>
    <row r="940" spans="1:19" x14ac:dyDescent="0.25">
      <c r="A940" s="7"/>
      <c r="B940" s="92"/>
      <c r="C940" s="92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</row>
    <row r="941" spans="1:19" x14ac:dyDescent="0.25">
      <c r="A941" s="7"/>
      <c r="B941" s="92"/>
      <c r="C941" s="92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</row>
    <row r="942" spans="1:19" x14ac:dyDescent="0.25">
      <c r="A942" s="7"/>
      <c r="B942" s="92"/>
      <c r="C942" s="92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</row>
    <row r="943" spans="1:19" x14ac:dyDescent="0.25">
      <c r="A943" s="7"/>
      <c r="B943" s="92"/>
      <c r="C943" s="92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</row>
    <row r="944" spans="1:19" x14ac:dyDescent="0.25">
      <c r="A944" s="7"/>
      <c r="B944" s="92"/>
      <c r="C944" s="92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</row>
    <row r="945" spans="1:19" x14ac:dyDescent="0.25">
      <c r="A945" s="7"/>
      <c r="B945" s="92"/>
      <c r="C945" s="92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</row>
    <row r="946" spans="1:19" x14ac:dyDescent="0.25">
      <c r="A946" s="7"/>
      <c r="B946" s="92"/>
      <c r="C946" s="92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</row>
    <row r="947" spans="1:19" x14ac:dyDescent="0.25">
      <c r="A947" s="7"/>
      <c r="B947" s="92"/>
      <c r="C947" s="92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</row>
    <row r="948" spans="1:19" x14ac:dyDescent="0.25">
      <c r="A948" s="7"/>
      <c r="B948" s="92"/>
      <c r="C948" s="92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</row>
    <row r="949" spans="1:19" x14ac:dyDescent="0.25">
      <c r="A949" s="7"/>
      <c r="B949" s="92"/>
      <c r="C949" s="92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</row>
    <row r="950" spans="1:19" x14ac:dyDescent="0.25">
      <c r="A950" s="7"/>
      <c r="B950" s="92"/>
      <c r="C950" s="92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</row>
    <row r="951" spans="1:19" x14ac:dyDescent="0.25">
      <c r="A951" s="7"/>
      <c r="B951" s="92"/>
      <c r="C951" s="92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</row>
    <row r="952" spans="1:19" x14ac:dyDescent="0.25">
      <c r="A952" s="7"/>
      <c r="B952" s="92"/>
      <c r="C952" s="92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</row>
    <row r="953" spans="1:19" x14ac:dyDescent="0.25">
      <c r="A953" s="7"/>
      <c r="B953" s="92"/>
      <c r="C953" s="92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</row>
    <row r="954" spans="1:19" x14ac:dyDescent="0.25">
      <c r="A954" s="7"/>
      <c r="B954" s="92"/>
      <c r="C954" s="92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</row>
    <row r="955" spans="1:19" x14ac:dyDescent="0.25">
      <c r="A955" s="7"/>
      <c r="B955" s="92"/>
      <c r="C955" s="92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</row>
    <row r="956" spans="1:19" x14ac:dyDescent="0.25">
      <c r="A956" s="7"/>
      <c r="B956" s="92"/>
      <c r="C956" s="92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</row>
    <row r="957" spans="1:19" x14ac:dyDescent="0.25">
      <c r="A957" s="7"/>
      <c r="B957" s="92"/>
      <c r="C957" s="92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</row>
    <row r="958" spans="1:19" x14ac:dyDescent="0.25">
      <c r="A958" s="7"/>
      <c r="B958" s="92"/>
      <c r="C958" s="92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</row>
    <row r="959" spans="1:19" x14ac:dyDescent="0.25">
      <c r="A959" s="7"/>
      <c r="B959" s="92"/>
      <c r="C959" s="92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</row>
    <row r="960" spans="1:19" x14ac:dyDescent="0.25">
      <c r="A960" s="7"/>
      <c r="B960" s="92"/>
      <c r="C960" s="92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</row>
    <row r="961" spans="1:19" x14ac:dyDescent="0.25">
      <c r="A961" s="7"/>
      <c r="B961" s="92"/>
      <c r="C961" s="92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</row>
    <row r="962" spans="1:19" x14ac:dyDescent="0.25">
      <c r="A962" s="7"/>
      <c r="B962" s="92"/>
      <c r="C962" s="92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</row>
    <row r="963" spans="1:19" x14ac:dyDescent="0.25">
      <c r="A963" s="7"/>
      <c r="B963" s="92"/>
      <c r="C963" s="92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</row>
    <row r="964" spans="1:19" x14ac:dyDescent="0.25">
      <c r="A964" s="7"/>
      <c r="B964" s="92"/>
      <c r="C964" s="92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</row>
    <row r="965" spans="1:19" x14ac:dyDescent="0.25">
      <c r="A965" s="7"/>
      <c r="B965" s="92"/>
      <c r="C965" s="92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</row>
    <row r="966" spans="1:19" x14ac:dyDescent="0.25">
      <c r="A966" s="7"/>
      <c r="B966" s="92"/>
      <c r="C966" s="92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</row>
    <row r="967" spans="1:19" x14ac:dyDescent="0.25">
      <c r="A967" s="7"/>
      <c r="B967" s="92"/>
      <c r="C967" s="92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</row>
    <row r="968" spans="1:19" x14ac:dyDescent="0.25">
      <c r="A968" s="7"/>
      <c r="B968" s="92"/>
      <c r="C968" s="92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</row>
    <row r="969" spans="1:19" x14ac:dyDescent="0.25">
      <c r="A969" s="7"/>
      <c r="B969" s="92"/>
      <c r="C969" s="92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</row>
    <row r="970" spans="1:19" x14ac:dyDescent="0.25">
      <c r="A970" s="7"/>
      <c r="B970" s="92"/>
      <c r="C970" s="92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</row>
    <row r="971" spans="1:19" x14ac:dyDescent="0.25">
      <c r="A971" s="7"/>
      <c r="B971" s="92"/>
      <c r="C971" s="92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</row>
    <row r="972" spans="1:19" x14ac:dyDescent="0.25">
      <c r="A972" s="7"/>
      <c r="B972" s="92"/>
      <c r="C972" s="92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</row>
    <row r="973" spans="1:19" x14ac:dyDescent="0.25">
      <c r="A973" s="7"/>
      <c r="B973" s="92"/>
      <c r="C973" s="92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</row>
    <row r="974" spans="1:19" x14ac:dyDescent="0.25">
      <c r="A974" s="7"/>
      <c r="B974" s="92"/>
      <c r="C974" s="92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</row>
    <row r="975" spans="1:19" x14ac:dyDescent="0.25">
      <c r="A975" s="7"/>
      <c r="B975" s="92"/>
      <c r="C975" s="92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</row>
    <row r="976" spans="1:19" x14ac:dyDescent="0.25">
      <c r="A976" s="7"/>
      <c r="B976" s="92"/>
      <c r="C976" s="92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</row>
    <row r="977" spans="1:19" x14ac:dyDescent="0.25">
      <c r="A977" s="7"/>
      <c r="B977" s="92"/>
      <c r="C977" s="92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</row>
    <row r="978" spans="1:19" x14ac:dyDescent="0.25">
      <c r="A978" s="7"/>
      <c r="B978" s="92"/>
      <c r="C978" s="92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</row>
    <row r="979" spans="1:19" x14ac:dyDescent="0.25">
      <c r="A979" s="7"/>
      <c r="B979" s="92"/>
      <c r="C979" s="92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</row>
    <row r="980" spans="1:19" x14ac:dyDescent="0.25">
      <c r="A980" s="7"/>
      <c r="B980" s="92"/>
      <c r="C980" s="92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</row>
    <row r="981" spans="1:19" x14ac:dyDescent="0.25">
      <c r="A981" s="7"/>
      <c r="B981" s="92"/>
      <c r="C981" s="92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</row>
    <row r="982" spans="1:19" x14ac:dyDescent="0.25">
      <c r="A982" s="7"/>
      <c r="B982" s="92"/>
      <c r="C982" s="92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</row>
    <row r="983" spans="1:19" x14ac:dyDescent="0.25">
      <c r="A983" s="7"/>
      <c r="B983" s="92"/>
      <c r="C983" s="92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</row>
    <row r="984" spans="1:19" x14ac:dyDescent="0.25">
      <c r="A984" s="7"/>
      <c r="B984" s="92"/>
      <c r="C984" s="92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</row>
    <row r="985" spans="1:19" x14ac:dyDescent="0.25">
      <c r="A985" s="7"/>
      <c r="B985" s="92"/>
      <c r="C985" s="92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</row>
    <row r="986" spans="1:19" x14ac:dyDescent="0.25">
      <c r="A986" s="7"/>
      <c r="B986" s="92"/>
      <c r="C986" s="92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</row>
    <row r="987" spans="1:19" x14ac:dyDescent="0.25">
      <c r="A987" s="7"/>
      <c r="B987" s="92"/>
      <c r="C987" s="92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</row>
    <row r="988" spans="1:19" x14ac:dyDescent="0.25">
      <c r="A988" s="7"/>
      <c r="B988" s="92"/>
      <c r="C988" s="92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</row>
    <row r="989" spans="1:19" x14ac:dyDescent="0.25">
      <c r="A989" s="7"/>
      <c r="B989" s="92"/>
      <c r="C989" s="92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</row>
    <row r="990" spans="1:19" x14ac:dyDescent="0.25">
      <c r="A990" s="7"/>
      <c r="B990" s="92"/>
      <c r="C990" s="92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</row>
    <row r="991" spans="1:19" x14ac:dyDescent="0.25">
      <c r="A991" s="7"/>
      <c r="B991" s="92"/>
      <c r="C991" s="92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</row>
    <row r="992" spans="1:19" x14ac:dyDescent="0.25">
      <c r="A992" s="7"/>
      <c r="B992" s="92"/>
      <c r="C992" s="92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</row>
    <row r="993" spans="1:19" x14ac:dyDescent="0.25">
      <c r="A993" s="7"/>
      <c r="B993" s="92"/>
      <c r="C993" s="92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</row>
    <row r="994" spans="1:19" x14ac:dyDescent="0.25">
      <c r="A994" s="7"/>
      <c r="B994" s="92"/>
      <c r="C994" s="92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</row>
    <row r="995" spans="1:19" x14ac:dyDescent="0.25">
      <c r="A995" s="7"/>
      <c r="B995" s="92"/>
      <c r="C995" s="92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</row>
    <row r="996" spans="1:19" x14ac:dyDescent="0.25">
      <c r="A996" s="7"/>
      <c r="B996" s="92"/>
      <c r="C996" s="92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</row>
    <row r="997" spans="1:19" x14ac:dyDescent="0.25">
      <c r="A997" s="7"/>
      <c r="B997" s="92"/>
      <c r="C997" s="92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</row>
    <row r="998" spans="1:19" x14ac:dyDescent="0.25">
      <c r="A998" s="7"/>
      <c r="B998" s="92"/>
      <c r="C998" s="92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</row>
    <row r="999" spans="1:19" x14ac:dyDescent="0.25">
      <c r="A999" s="7"/>
      <c r="B999" s="92"/>
      <c r="C999" s="92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</row>
    <row r="1000" spans="1:19" x14ac:dyDescent="0.25">
      <c r="A1000" s="7"/>
      <c r="B1000" s="92"/>
      <c r="C1000" s="92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</row>
  </sheetData>
  <autoFilter ref="B3:R3"/>
  <conditionalFormatting sqref="H310:S564">
    <cfRule type="cellIs" dxfId="16" priority="1" operator="equal">
      <formula>0</formula>
    </cfRule>
  </conditionalFormatting>
  <pageMargins left="0.25" right="0.25" top="0.75" bottom="0.75" header="0.3" footer="0.3"/>
  <pageSetup paperSize="9" scale="3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6:E11"/>
  <sheetViews>
    <sheetView showGridLines="0" workbookViewId="0">
      <selection activeCell="E11" sqref="E11"/>
    </sheetView>
  </sheetViews>
  <sheetFormatPr baseColWidth="10" defaultRowHeight="15" x14ac:dyDescent="0.25"/>
  <cols>
    <col min="5" max="5" width="20.140625" customWidth="1"/>
  </cols>
  <sheetData>
    <row r="6" spans="5:5" ht="21" x14ac:dyDescent="0.35">
      <c r="E6" s="130" t="s">
        <v>625</v>
      </c>
    </row>
    <row r="7" spans="5:5" x14ac:dyDescent="0.25">
      <c r="E7" t="s">
        <v>626</v>
      </c>
    </row>
    <row r="8" spans="5:5" x14ac:dyDescent="0.25">
      <c r="E8" t="s">
        <v>627</v>
      </c>
    </row>
    <row r="9" spans="5:5" x14ac:dyDescent="0.25">
      <c r="E9" t="s">
        <v>557</v>
      </c>
    </row>
    <row r="10" spans="5:5" x14ac:dyDescent="0.25">
      <c r="E10" t="s">
        <v>628</v>
      </c>
    </row>
    <row r="11" spans="5:5" x14ac:dyDescent="0.25">
      <c r="E11" t="s">
        <v>629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3:F39"/>
  <sheetViews>
    <sheetView workbookViewId="0">
      <selection activeCell="Q4" sqref="Q4"/>
    </sheetView>
  </sheetViews>
  <sheetFormatPr baseColWidth="10" defaultRowHeight="15" x14ac:dyDescent="0.25"/>
  <cols>
    <col min="4" max="4" width="21.42578125" customWidth="1"/>
    <col min="5" max="5" width="26.5703125" bestFit="1" customWidth="1"/>
  </cols>
  <sheetData>
    <row r="3" spans="4:5" ht="15.75" thickBot="1" x14ac:dyDescent="0.3"/>
    <row r="4" spans="4:5" ht="21.75" thickTop="1" x14ac:dyDescent="0.35">
      <c r="D4" s="107" t="s">
        <v>597</v>
      </c>
      <c r="E4" s="106">
        <v>2018</v>
      </c>
    </row>
    <row r="5" spans="4:5" x14ac:dyDescent="0.25">
      <c r="D5" s="102" t="s">
        <v>559</v>
      </c>
      <c r="E5" s="103">
        <f>DATE(E4,1,1)</f>
        <v>43101</v>
      </c>
    </row>
    <row r="6" spans="4:5" x14ac:dyDescent="0.25">
      <c r="D6" s="102" t="s">
        <v>560</v>
      </c>
      <c r="E6" s="103">
        <f>E15+1</f>
        <v>43192</v>
      </c>
    </row>
    <row r="7" spans="4:5" x14ac:dyDescent="0.25">
      <c r="D7" s="102" t="s">
        <v>561</v>
      </c>
      <c r="E7" s="103">
        <f>DATE(E4,5,1)</f>
        <v>43221</v>
      </c>
    </row>
    <row r="8" spans="4:5" x14ac:dyDescent="0.25">
      <c r="D8" s="102" t="s">
        <v>562</v>
      </c>
      <c r="E8" s="103">
        <f>DATE(E4,5,8)</f>
        <v>43228</v>
      </c>
    </row>
    <row r="9" spans="4:5" x14ac:dyDescent="0.25">
      <c r="D9" s="102" t="s">
        <v>563</v>
      </c>
      <c r="E9" s="103">
        <f>E15+39</f>
        <v>43230</v>
      </c>
    </row>
    <row r="10" spans="4:5" x14ac:dyDescent="0.25">
      <c r="D10" s="102" t="s">
        <v>564</v>
      </c>
      <c r="E10" s="103">
        <f>E15+50</f>
        <v>43241</v>
      </c>
    </row>
    <row r="11" spans="4:5" x14ac:dyDescent="0.25">
      <c r="D11" s="102" t="s">
        <v>565</v>
      </c>
      <c r="E11" s="103">
        <f>DATE(E4,7,14)</f>
        <v>43295</v>
      </c>
    </row>
    <row r="12" spans="4:5" x14ac:dyDescent="0.25">
      <c r="D12" s="102" t="s">
        <v>566</v>
      </c>
      <c r="E12" s="103">
        <f>DATE(E4,11,1)</f>
        <v>43405</v>
      </c>
    </row>
    <row r="13" spans="4:5" x14ac:dyDescent="0.25">
      <c r="D13" s="102" t="s">
        <v>567</v>
      </c>
      <c r="E13" s="103">
        <f>DATE(E4,11,11)</f>
        <v>43415</v>
      </c>
    </row>
    <row r="14" spans="4:5" x14ac:dyDescent="0.25">
      <c r="D14" s="102" t="s">
        <v>568</v>
      </c>
      <c r="E14" s="103">
        <f>DATE(E4,12,25)</f>
        <v>43459</v>
      </c>
    </row>
    <row r="15" spans="4:5" ht="15.75" thickBot="1" x14ac:dyDescent="0.3">
      <c r="D15" s="104" t="s">
        <v>569</v>
      </c>
      <c r="E15" s="105">
        <f>DATE(E4,IF((25-MOD((11*MOD(E4-1900,19)+4-INT((7*MOD(E4-1900,19)+1)/19)),29)-MOD(E4-1900+INT((E4-1900)/4)+31-MOD((11*MOD(E4-1900,19)+4-INT((7*MOD(E4-1900,19)+1)/19)),29),7))&gt;0,4,3),IF((25-MOD((11*MOD(E4-1900,19)+4-INT((7*MOD(E4-1900,19)+1)/19)),29)-MOD(E4-1900+INT((E4-1900)/4)+31-MOD((11*MOD(E4-1900,19)+4-INT((7*MOD(E4-1900,19)+1)/19)),29),7))&gt;0,(25-MOD((11*MOD(E4-1900,19)+4-INT((7*MOD(E4-1900,19)+1)/19)),29)-MOD(E4-1900+INT((E4-1900)/4)+31-MOD((11*MOD(E4-1900,19)+4-INT((7*MOD(E4-1900,19)+1)/19)),29),7)),31+(25-MOD((11*MOD(E4-1900,19)+4-INT((7*MOD(E4-1900,19)+1)/19)),29)-MOD(E4-1900+INT((E4-1900)/4)+31-MOD((11*MOD(E4-1900,19)+4-INT((7*MOD(E4-1900,19)+1)/19)),29),7))))</f>
        <v>43191</v>
      </c>
    </row>
    <row r="16" spans="4:5" ht="16.5" thickTop="1" thickBot="1" x14ac:dyDescent="0.3"/>
    <row r="17" spans="4:6" ht="15.75" thickTop="1" x14ac:dyDescent="0.25">
      <c r="D17" s="108" t="s">
        <v>589</v>
      </c>
      <c r="E17" s="118" t="s">
        <v>600</v>
      </c>
      <c r="F17" s="116" t="s">
        <v>601</v>
      </c>
    </row>
    <row r="18" spans="4:6" ht="15.75" x14ac:dyDescent="0.25">
      <c r="D18" s="117" t="s">
        <v>609</v>
      </c>
      <c r="E18" s="119">
        <v>43106</v>
      </c>
      <c r="F18" s="120"/>
    </row>
    <row r="19" spans="4:6" ht="15.75" x14ac:dyDescent="0.25">
      <c r="D19" s="117" t="s">
        <v>618</v>
      </c>
      <c r="E19" s="119">
        <v>43272</v>
      </c>
      <c r="F19" s="121"/>
    </row>
    <row r="20" spans="4:6" ht="15.75" x14ac:dyDescent="0.25">
      <c r="D20" s="117" t="s">
        <v>619</v>
      </c>
      <c r="E20" s="119">
        <v>43275</v>
      </c>
      <c r="F20" s="121"/>
    </row>
    <row r="21" spans="4:6" ht="15.75" x14ac:dyDescent="0.25">
      <c r="D21" s="117" t="s">
        <v>621</v>
      </c>
      <c r="E21" s="119">
        <v>43440</v>
      </c>
      <c r="F21" s="121"/>
    </row>
    <row r="22" spans="4:6" ht="15" customHeight="1" x14ac:dyDescent="0.25">
      <c r="D22" s="117" t="s">
        <v>613</v>
      </c>
      <c r="E22" s="119">
        <v>43163</v>
      </c>
      <c r="F22" s="121"/>
    </row>
    <row r="23" spans="4:6" ht="15.75" customHeight="1" x14ac:dyDescent="0.25">
      <c r="D23" s="117" t="s">
        <v>620</v>
      </c>
      <c r="E23" s="119">
        <v>43380</v>
      </c>
      <c r="F23" s="121"/>
    </row>
    <row r="24" spans="4:6" ht="15" customHeight="1" x14ac:dyDescent="0.25">
      <c r="D24" s="117" t="s">
        <v>615</v>
      </c>
      <c r="E24" s="119">
        <v>43247</v>
      </c>
      <c r="F24" s="121"/>
    </row>
    <row r="25" spans="4:6" ht="15.75" customHeight="1" x14ac:dyDescent="0.25">
      <c r="D25" s="117" t="s">
        <v>617</v>
      </c>
      <c r="E25" s="119">
        <v>43268</v>
      </c>
      <c r="F25" s="121"/>
    </row>
    <row r="26" spans="4:6" ht="15.75" x14ac:dyDescent="0.25">
      <c r="D26" s="117" t="s">
        <v>616</v>
      </c>
      <c r="E26" s="119">
        <v>43245</v>
      </c>
      <c r="F26" s="121"/>
    </row>
    <row r="27" spans="4:6" ht="15.75" x14ac:dyDescent="0.25">
      <c r="D27" s="117" t="s">
        <v>610</v>
      </c>
      <c r="E27" s="119">
        <v>43133</v>
      </c>
      <c r="F27" s="121"/>
    </row>
    <row r="28" spans="4:6" ht="15.75" x14ac:dyDescent="0.25">
      <c r="D28" s="117" t="s">
        <v>612</v>
      </c>
      <c r="E28" s="119">
        <v>43144</v>
      </c>
      <c r="F28" s="121"/>
    </row>
    <row r="29" spans="4:6" ht="15.75" x14ac:dyDescent="0.25">
      <c r="D29" s="117" t="s">
        <v>614</v>
      </c>
      <c r="E29" s="119">
        <v>43176</v>
      </c>
      <c r="F29" s="121"/>
    </row>
    <row r="30" spans="4:6" ht="15.75" x14ac:dyDescent="0.25">
      <c r="D30" s="117" t="s">
        <v>611</v>
      </c>
      <c r="E30" s="119">
        <v>43145</v>
      </c>
      <c r="F30" s="121"/>
    </row>
    <row r="31" spans="4:6" x14ac:dyDescent="0.25">
      <c r="D31" s="109" t="s">
        <v>598</v>
      </c>
      <c r="E31" s="119">
        <v>43278</v>
      </c>
      <c r="F31" s="122">
        <v>43319</v>
      </c>
    </row>
    <row r="32" spans="4:6" x14ac:dyDescent="0.25">
      <c r="D32" s="109" t="s">
        <v>607</v>
      </c>
      <c r="E32" s="119">
        <v>43110</v>
      </c>
      <c r="F32" s="122">
        <v>43151</v>
      </c>
    </row>
    <row r="33" spans="4:6" x14ac:dyDescent="0.25">
      <c r="D33" s="109" t="s">
        <v>604</v>
      </c>
      <c r="E33" s="119">
        <v>43288</v>
      </c>
      <c r="F33" s="122">
        <v>43346</v>
      </c>
    </row>
    <row r="34" spans="4:6" x14ac:dyDescent="0.25">
      <c r="D34" s="109" t="s">
        <v>602</v>
      </c>
      <c r="E34" s="119">
        <v>43155</v>
      </c>
      <c r="F34" s="122">
        <v>43171</v>
      </c>
    </row>
    <row r="35" spans="4:6" x14ac:dyDescent="0.25">
      <c r="D35" s="109" t="s">
        <v>599</v>
      </c>
      <c r="E35" s="119">
        <v>43457</v>
      </c>
      <c r="F35" s="122">
        <v>43108</v>
      </c>
    </row>
    <row r="36" spans="4:6" x14ac:dyDescent="0.25">
      <c r="D36" s="109" t="s">
        <v>606</v>
      </c>
      <c r="E36" s="119">
        <v>43456</v>
      </c>
      <c r="F36" s="123">
        <v>43472</v>
      </c>
    </row>
    <row r="37" spans="4:6" x14ac:dyDescent="0.25">
      <c r="D37" s="109" t="s">
        <v>603</v>
      </c>
      <c r="E37" s="119">
        <v>43211</v>
      </c>
      <c r="F37" s="122">
        <v>43171</v>
      </c>
    </row>
    <row r="38" spans="4:6" ht="15.75" thickBot="1" x14ac:dyDescent="0.3">
      <c r="D38" s="110" t="s">
        <v>605</v>
      </c>
      <c r="E38" s="111">
        <v>43393</v>
      </c>
      <c r="F38" s="124">
        <v>43409</v>
      </c>
    </row>
    <row r="39" spans="4:6" ht="15.75" thickTop="1" x14ac:dyDescent="0.25"/>
  </sheetData>
  <sortState ref="D18:F38">
    <sortCondition ref="D17"/>
  </sortState>
  <hyperlinks>
    <hyperlink ref="D18" r:id="rId1" display="http://www.jour-ferie.info/fete-de-lepiphanie/"/>
    <hyperlink ref="D27" r:id="rId2" display="http://www.jour-ferie.info/fetes/chandeleur/"/>
    <hyperlink ref="D30" r:id="rId3" display="http://www.jour-ferie.info/saint-valentin/"/>
    <hyperlink ref="D28" r:id="rId4" display="http://www.jour-ferie.info/mardi-gras/"/>
    <hyperlink ref="D22" r:id="rId5" display="http://www.jour-ferie.info/fete-grands-meres/"/>
    <hyperlink ref="D29" r:id="rId6" display="http://www.jour-ferie.info/saint-patrick/"/>
    <hyperlink ref="D24" r:id="rId7" display="http://www.jour-ferie.info/fetes/fete-des-meres/"/>
    <hyperlink ref="D26" r:id="rId8" display="http://www.jour-ferie.info/fete-des-voisins/"/>
    <hyperlink ref="D25" r:id="rId9" display="http://www.jour-ferie.info/fetes/fete-des-peres/"/>
    <hyperlink ref="D19" r:id="rId10" display="http://www.jour-ferie.info/fete-de-musique/"/>
    <hyperlink ref="D20" r:id="rId11" display="http://www.jour-ferie.info/fetes/fete-de-la-saint-jean/"/>
    <hyperlink ref="D23" r:id="rId12" display="http://www.jour-ferie.info/fetes/fete-des-grands-peres/"/>
    <hyperlink ref="D21" r:id="rId13" display="http://www.jour-ferie.info/la-saint-nicolas/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G368"/>
  <sheetViews>
    <sheetView workbookViewId="0">
      <selection activeCell="H6" sqref="H6"/>
    </sheetView>
  </sheetViews>
  <sheetFormatPr baseColWidth="10" defaultRowHeight="15" x14ac:dyDescent="0.25"/>
  <cols>
    <col min="3" max="6" width="11.42578125" style="1"/>
    <col min="7" max="7" width="34.28515625" customWidth="1"/>
  </cols>
  <sheetData>
    <row r="1" spans="1:7" ht="15.75" thickBot="1" x14ac:dyDescent="0.3"/>
    <row r="2" spans="1:7" ht="19.5" thickTop="1" x14ac:dyDescent="0.3">
      <c r="A2" s="91"/>
      <c r="B2" s="91"/>
      <c r="C2" s="100" t="s">
        <v>570</v>
      </c>
      <c r="D2" s="131" t="s">
        <v>587</v>
      </c>
      <c r="E2" s="132"/>
      <c r="F2" s="133"/>
      <c r="G2" s="134" t="s">
        <v>622</v>
      </c>
    </row>
    <row r="3" spans="1:7" x14ac:dyDescent="0.25">
      <c r="A3" s="90" t="s">
        <v>588</v>
      </c>
      <c r="B3" s="95" t="s">
        <v>589</v>
      </c>
      <c r="C3" s="112" t="s">
        <v>590</v>
      </c>
      <c r="D3" s="113" t="s">
        <v>590</v>
      </c>
      <c r="E3" s="114" t="s">
        <v>608</v>
      </c>
      <c r="F3" s="115" t="s">
        <v>575</v>
      </c>
      <c r="G3" s="135"/>
    </row>
    <row r="4" spans="1:7" x14ac:dyDescent="0.25">
      <c r="A4" s="90" t="str">
        <f>TEXT(B4,"jjjj")</f>
        <v>lundi</v>
      </c>
      <c r="B4" s="96">
        <v>43101</v>
      </c>
      <c r="C4" s="101"/>
      <c r="D4" s="97"/>
      <c r="E4" s="98"/>
      <c r="F4" s="99"/>
      <c r="G4" t="str">
        <f>IFERROR(INDEX(Date_importante!$D$18:$D$38,MATCH(BUDGET2018!B4,Date_importante!$E$18:$E$38,0)),"")</f>
        <v/>
      </c>
    </row>
    <row r="5" spans="1:7" x14ac:dyDescent="0.25">
      <c r="A5" s="90" t="str">
        <f t="shared" ref="A5:A68" si="0">TEXT(B5,"jjjj")</f>
        <v>mardi</v>
      </c>
      <c r="B5" s="96">
        <v>43102</v>
      </c>
      <c r="C5" s="101"/>
      <c r="D5" s="97"/>
      <c r="E5" s="98"/>
      <c r="F5" s="99"/>
      <c r="G5" t="str">
        <f>IFERROR(INDEX(Date_importante!$D$18:$D$38,MATCH(BUDGET2018!B5,Date_importante!$E$18:$E$38,0)),"")</f>
        <v/>
      </c>
    </row>
    <row r="6" spans="1:7" x14ac:dyDescent="0.25">
      <c r="A6" s="90" t="str">
        <f t="shared" si="0"/>
        <v>mercredi</v>
      </c>
      <c r="B6" s="96">
        <v>43103</v>
      </c>
      <c r="C6" s="101"/>
      <c r="D6" s="97"/>
      <c r="E6" s="98"/>
      <c r="F6" s="99"/>
      <c r="G6" t="str">
        <f>IFERROR(INDEX(Date_importante!$D$18:$D$38,MATCH(BUDGET2018!B6,Date_importante!$E$18:$E$38,0)),"")</f>
        <v/>
      </c>
    </row>
    <row r="7" spans="1:7" x14ac:dyDescent="0.25">
      <c r="A7" s="90" t="str">
        <f t="shared" si="0"/>
        <v>jeudi</v>
      </c>
      <c r="B7" s="96">
        <v>43104</v>
      </c>
      <c r="C7" s="101"/>
      <c r="D7" s="97"/>
      <c r="E7" s="98"/>
      <c r="F7" s="99"/>
      <c r="G7" t="str">
        <f>IFERROR(INDEX(Date_importante!$D$18:$D$38,MATCH(BUDGET2018!B7,Date_importante!$E$18:$E$38,0)),"")</f>
        <v/>
      </c>
    </row>
    <row r="8" spans="1:7" x14ac:dyDescent="0.25">
      <c r="A8" s="90" t="str">
        <f t="shared" si="0"/>
        <v>vendredi</v>
      </c>
      <c r="B8" s="96">
        <v>43105</v>
      </c>
      <c r="C8" s="101"/>
      <c r="D8" s="97"/>
      <c r="E8" s="98"/>
      <c r="F8" s="99"/>
      <c r="G8" t="str">
        <f>IFERROR(INDEX(Date_importante!$D$18:$D$38,MATCH(BUDGET2018!B8,Date_importante!$E$18:$E$38,0)),"")</f>
        <v/>
      </c>
    </row>
    <row r="9" spans="1:7" x14ac:dyDescent="0.25">
      <c r="A9" s="90" t="str">
        <f t="shared" si="0"/>
        <v>samedi</v>
      </c>
      <c r="B9" s="96">
        <v>43106</v>
      </c>
      <c r="C9" s="101"/>
      <c r="D9" s="97"/>
      <c r="E9" s="98"/>
      <c r="F9" s="99"/>
      <c r="G9" t="str">
        <f>IFERROR(INDEX(Date_importante!$D$18:$D$38,MATCH(BUDGET2018!B9,Date_importante!$E$18:$E$38,0)),"")</f>
        <v>Epiphanie</v>
      </c>
    </row>
    <row r="10" spans="1:7" x14ac:dyDescent="0.25">
      <c r="A10" s="90" t="str">
        <f t="shared" si="0"/>
        <v>dimanche</v>
      </c>
      <c r="B10" s="96">
        <v>43107</v>
      </c>
      <c r="C10" s="101"/>
      <c r="D10" s="97"/>
      <c r="E10" s="98"/>
      <c r="F10" s="99"/>
      <c r="G10" t="str">
        <f>IFERROR(INDEX(Date_importante!$D$18:$D$38,MATCH(BUDGET2018!B10,Date_importante!$E$18:$E$38,0)),"")</f>
        <v/>
      </c>
    </row>
    <row r="11" spans="1:7" x14ac:dyDescent="0.25">
      <c r="A11" s="90" t="str">
        <f t="shared" si="0"/>
        <v>lundi</v>
      </c>
      <c r="B11" s="96">
        <v>43108</v>
      </c>
      <c r="C11" s="101"/>
      <c r="D11" s="97"/>
      <c r="E11" s="98"/>
      <c r="F11" s="99"/>
      <c r="G11" t="str">
        <f>IFERROR(INDEX(Date_importante!$D$18:$D$38,MATCH(BUDGET2018!B11,Date_importante!$E$18:$E$38,0)),"")</f>
        <v/>
      </c>
    </row>
    <row r="12" spans="1:7" x14ac:dyDescent="0.25">
      <c r="A12" s="90" t="str">
        <f t="shared" si="0"/>
        <v>mardi</v>
      </c>
      <c r="B12" s="96">
        <v>43109</v>
      </c>
      <c r="C12" s="101"/>
      <c r="D12" s="97"/>
      <c r="E12" s="98"/>
      <c r="F12" s="99"/>
      <c r="G12" t="str">
        <f>IFERROR(INDEX(Date_importante!$D$18:$D$38,MATCH(BUDGET2018!B12,Date_importante!$E$18:$E$38,0)),"")</f>
        <v/>
      </c>
    </row>
    <row r="13" spans="1:7" x14ac:dyDescent="0.25">
      <c r="A13" s="90" t="str">
        <f t="shared" si="0"/>
        <v>mercredi</v>
      </c>
      <c r="B13" s="96">
        <v>43110</v>
      </c>
      <c r="C13" s="101"/>
      <c r="D13" s="97"/>
      <c r="E13" s="98"/>
      <c r="F13" s="99"/>
      <c r="G13" t="str">
        <f>IFERROR(INDEX(Date_importante!$D$18:$D$38,MATCH(BUDGET2018!B13,Date_importante!$E$18:$E$38,0)),"")</f>
        <v>Soldes Hiver</v>
      </c>
    </row>
    <row r="14" spans="1:7" x14ac:dyDescent="0.25">
      <c r="A14" s="90" t="str">
        <f t="shared" si="0"/>
        <v>jeudi</v>
      </c>
      <c r="B14" s="96">
        <v>43111</v>
      </c>
      <c r="C14" s="101"/>
      <c r="D14" s="97"/>
      <c r="E14" s="98"/>
      <c r="F14" s="99"/>
      <c r="G14" t="str">
        <f>IFERROR(INDEX(Date_importante!$D$18:$D$38,MATCH(BUDGET2018!B14,Date_importante!$E$18:$E$38,0)),"")</f>
        <v/>
      </c>
    </row>
    <row r="15" spans="1:7" x14ac:dyDescent="0.25">
      <c r="A15" s="90" t="str">
        <f t="shared" si="0"/>
        <v>vendredi</v>
      </c>
      <c r="B15" s="96">
        <v>43112</v>
      </c>
      <c r="C15" s="101"/>
      <c r="D15" s="97"/>
      <c r="E15" s="98"/>
      <c r="F15" s="99"/>
      <c r="G15" t="str">
        <f>IFERROR(INDEX(Date_importante!$D$18:$D$38,MATCH(BUDGET2018!B15,Date_importante!$E$18:$E$38,0)),"")</f>
        <v/>
      </c>
    </row>
    <row r="16" spans="1:7" x14ac:dyDescent="0.25">
      <c r="A16" s="90" t="str">
        <f t="shared" si="0"/>
        <v>samedi</v>
      </c>
      <c r="B16" s="96">
        <v>43113</v>
      </c>
      <c r="C16" s="101"/>
      <c r="D16" s="97"/>
      <c r="E16" s="98"/>
      <c r="F16" s="99"/>
      <c r="G16" t="str">
        <f>IFERROR(INDEX(Date_importante!$D$18:$D$38,MATCH(BUDGET2018!B16,Date_importante!$E$18:$E$38,0)),"")</f>
        <v/>
      </c>
    </row>
    <row r="17" spans="1:7" x14ac:dyDescent="0.25">
      <c r="A17" s="90" t="str">
        <f t="shared" si="0"/>
        <v>dimanche</v>
      </c>
      <c r="B17" s="96">
        <v>43114</v>
      </c>
      <c r="C17" s="101"/>
      <c r="D17" s="97"/>
      <c r="E17" s="98"/>
      <c r="F17" s="99"/>
      <c r="G17" t="str">
        <f>IFERROR(INDEX(Date_importante!$D$18:$D$38,MATCH(BUDGET2018!B17,Date_importante!$E$18:$E$38,0)),"")</f>
        <v/>
      </c>
    </row>
    <row r="18" spans="1:7" x14ac:dyDescent="0.25">
      <c r="A18" s="90" t="str">
        <f t="shared" si="0"/>
        <v>lundi</v>
      </c>
      <c r="B18" s="96">
        <v>43115</v>
      </c>
      <c r="C18" s="101"/>
      <c r="D18" s="97"/>
      <c r="E18" s="98"/>
      <c r="F18" s="99"/>
      <c r="G18" t="str">
        <f>IFERROR(INDEX(Date_importante!$D$18:$D$38,MATCH(BUDGET2018!B18,Date_importante!$E$18:$E$38,0)),"")</f>
        <v/>
      </c>
    </row>
    <row r="19" spans="1:7" x14ac:dyDescent="0.25">
      <c r="A19" s="90" t="str">
        <f t="shared" si="0"/>
        <v>mardi</v>
      </c>
      <c r="B19" s="96">
        <v>43116</v>
      </c>
      <c r="C19" s="101"/>
      <c r="D19" s="97"/>
      <c r="E19" s="98"/>
      <c r="F19" s="99"/>
      <c r="G19" t="str">
        <f>IFERROR(INDEX(Date_importante!$D$18:$D$38,MATCH(BUDGET2018!B19,Date_importante!$E$18:$E$38,0)),"")</f>
        <v/>
      </c>
    </row>
    <row r="20" spans="1:7" x14ac:dyDescent="0.25">
      <c r="A20" s="90" t="str">
        <f t="shared" si="0"/>
        <v>mercredi</v>
      </c>
      <c r="B20" s="96">
        <v>43117</v>
      </c>
      <c r="C20" s="101"/>
      <c r="D20" s="97"/>
      <c r="E20" s="98"/>
      <c r="F20" s="99"/>
      <c r="G20" t="str">
        <f>IFERROR(INDEX(Date_importante!$D$18:$D$38,MATCH(BUDGET2018!B20,Date_importante!$E$18:$E$38,0)),"")</f>
        <v/>
      </c>
    </row>
    <row r="21" spans="1:7" x14ac:dyDescent="0.25">
      <c r="A21" s="90" t="str">
        <f t="shared" si="0"/>
        <v>jeudi</v>
      </c>
      <c r="B21" s="96">
        <v>43118</v>
      </c>
      <c r="C21" s="101"/>
      <c r="D21" s="97"/>
      <c r="E21" s="98"/>
      <c r="F21" s="99"/>
      <c r="G21" t="str">
        <f>IFERROR(INDEX(Date_importante!$D$18:$D$38,MATCH(BUDGET2018!B21,Date_importante!$E$18:$E$38,0)),"")</f>
        <v/>
      </c>
    </row>
    <row r="22" spans="1:7" x14ac:dyDescent="0.25">
      <c r="A22" s="90" t="str">
        <f t="shared" si="0"/>
        <v>vendredi</v>
      </c>
      <c r="B22" s="96">
        <v>43119</v>
      </c>
      <c r="C22" s="101"/>
      <c r="D22" s="97"/>
      <c r="E22" s="98"/>
      <c r="F22" s="99"/>
      <c r="G22" t="str">
        <f>IFERROR(INDEX(Date_importante!$D$18:$D$38,MATCH(BUDGET2018!B22,Date_importante!$E$18:$E$38,0)),"")</f>
        <v/>
      </c>
    </row>
    <row r="23" spans="1:7" x14ac:dyDescent="0.25">
      <c r="A23" s="90" t="str">
        <f t="shared" si="0"/>
        <v>samedi</v>
      </c>
      <c r="B23" s="96">
        <v>43120</v>
      </c>
      <c r="C23" s="101"/>
      <c r="D23" s="97"/>
      <c r="E23" s="98"/>
      <c r="F23" s="99"/>
      <c r="G23" t="str">
        <f>IFERROR(INDEX(Date_importante!$D$18:$D$38,MATCH(BUDGET2018!B23,Date_importante!$E$18:$E$38,0)),"")</f>
        <v/>
      </c>
    </row>
    <row r="24" spans="1:7" x14ac:dyDescent="0.25">
      <c r="A24" s="90" t="str">
        <f t="shared" si="0"/>
        <v>dimanche</v>
      </c>
      <c r="B24" s="96">
        <v>43121</v>
      </c>
      <c r="C24" s="101"/>
      <c r="D24" s="97"/>
      <c r="E24" s="98"/>
      <c r="F24" s="99"/>
      <c r="G24" t="str">
        <f>IFERROR(INDEX(Date_importante!$D$18:$D$38,MATCH(BUDGET2018!B24,Date_importante!$E$18:$E$38,0)),"")</f>
        <v/>
      </c>
    </row>
    <row r="25" spans="1:7" x14ac:dyDescent="0.25">
      <c r="A25" s="90" t="str">
        <f t="shared" si="0"/>
        <v>lundi</v>
      </c>
      <c r="B25" s="96">
        <v>43122</v>
      </c>
      <c r="C25" s="101"/>
      <c r="D25" s="97"/>
      <c r="E25" s="98"/>
      <c r="F25" s="99"/>
      <c r="G25" t="str">
        <f>IFERROR(INDEX(Date_importante!$D$18:$D$38,MATCH(BUDGET2018!B25,Date_importante!$E$18:$E$38,0)),"")</f>
        <v/>
      </c>
    </row>
    <row r="26" spans="1:7" x14ac:dyDescent="0.25">
      <c r="A26" s="90" t="str">
        <f t="shared" si="0"/>
        <v>mardi</v>
      </c>
      <c r="B26" s="96">
        <v>43123</v>
      </c>
      <c r="C26" s="101"/>
      <c r="D26" s="97"/>
      <c r="E26" s="98"/>
      <c r="F26" s="99"/>
      <c r="G26" t="str">
        <f>IFERROR(INDEX(Date_importante!$D$18:$D$38,MATCH(BUDGET2018!B26,Date_importante!$E$18:$E$38,0)),"")</f>
        <v/>
      </c>
    </row>
    <row r="27" spans="1:7" x14ac:dyDescent="0.25">
      <c r="A27" s="90" t="str">
        <f t="shared" si="0"/>
        <v>mercredi</v>
      </c>
      <c r="B27" s="96">
        <v>43124</v>
      </c>
      <c r="C27" s="101"/>
      <c r="D27" s="97"/>
      <c r="E27" s="98"/>
      <c r="F27" s="99"/>
      <c r="G27" t="str">
        <f>IFERROR(INDEX(Date_importante!$D$18:$D$38,MATCH(BUDGET2018!B27,Date_importante!$E$18:$E$38,0)),"")</f>
        <v/>
      </c>
    </row>
    <row r="28" spans="1:7" x14ac:dyDescent="0.25">
      <c r="A28" s="90" t="str">
        <f t="shared" si="0"/>
        <v>jeudi</v>
      </c>
      <c r="B28" s="96">
        <v>43125</v>
      </c>
      <c r="C28" s="101"/>
      <c r="D28" s="97"/>
      <c r="E28" s="98"/>
      <c r="F28" s="99"/>
      <c r="G28" t="str">
        <f>IFERROR(INDEX(Date_importante!$D$18:$D$38,MATCH(BUDGET2018!B28,Date_importante!$E$18:$E$38,0)),"")</f>
        <v/>
      </c>
    </row>
    <row r="29" spans="1:7" x14ac:dyDescent="0.25">
      <c r="A29" s="90" t="str">
        <f t="shared" si="0"/>
        <v>vendredi</v>
      </c>
      <c r="B29" s="96">
        <v>43126</v>
      </c>
      <c r="C29" s="101"/>
      <c r="D29" s="97"/>
      <c r="E29" s="98"/>
      <c r="F29" s="99"/>
      <c r="G29" t="str">
        <f>IFERROR(INDEX(Date_importante!$D$18:$D$38,MATCH(BUDGET2018!B29,Date_importante!$E$18:$E$38,0)),"")</f>
        <v/>
      </c>
    </row>
    <row r="30" spans="1:7" x14ac:dyDescent="0.25">
      <c r="A30" s="90" t="str">
        <f t="shared" si="0"/>
        <v>samedi</v>
      </c>
      <c r="B30" s="96">
        <v>43127</v>
      </c>
      <c r="C30" s="101"/>
      <c r="D30" s="97"/>
      <c r="E30" s="98"/>
      <c r="F30" s="99"/>
      <c r="G30" t="str">
        <f>IFERROR(INDEX(Date_importante!$D$18:$D$38,MATCH(BUDGET2018!B30,Date_importante!$E$18:$E$38,0)),"")</f>
        <v/>
      </c>
    </row>
    <row r="31" spans="1:7" x14ac:dyDescent="0.25">
      <c r="A31" s="90" t="str">
        <f t="shared" si="0"/>
        <v>dimanche</v>
      </c>
      <c r="B31" s="96">
        <v>43128</v>
      </c>
      <c r="C31" s="101"/>
      <c r="D31" s="97"/>
      <c r="E31" s="98"/>
      <c r="F31" s="99"/>
      <c r="G31" t="str">
        <f>IFERROR(INDEX(Date_importante!$D$18:$D$38,MATCH(BUDGET2018!B31,Date_importante!$E$18:$E$38,0)),"")</f>
        <v/>
      </c>
    </row>
    <row r="32" spans="1:7" x14ac:dyDescent="0.25">
      <c r="A32" s="90" t="str">
        <f t="shared" si="0"/>
        <v>lundi</v>
      </c>
      <c r="B32" s="96">
        <v>43129</v>
      </c>
      <c r="C32" s="101"/>
      <c r="D32" s="97"/>
      <c r="E32" s="98"/>
      <c r="F32" s="99"/>
      <c r="G32" t="str">
        <f>IFERROR(INDEX(Date_importante!$D$18:$D$38,MATCH(BUDGET2018!B32,Date_importante!$E$18:$E$38,0)),"")</f>
        <v/>
      </c>
    </row>
    <row r="33" spans="1:7" x14ac:dyDescent="0.25">
      <c r="A33" s="90" t="str">
        <f t="shared" si="0"/>
        <v>mardi</v>
      </c>
      <c r="B33" s="96">
        <v>43130</v>
      </c>
      <c r="C33" s="101"/>
      <c r="D33" s="97"/>
      <c r="E33" s="98"/>
      <c r="F33" s="99"/>
      <c r="G33" t="str">
        <f>IFERROR(INDEX(Date_importante!$D$18:$D$38,MATCH(BUDGET2018!B33,Date_importante!$E$18:$E$38,0)),"")</f>
        <v/>
      </c>
    </row>
    <row r="34" spans="1:7" x14ac:dyDescent="0.25">
      <c r="A34" s="90" t="str">
        <f t="shared" si="0"/>
        <v>mercredi</v>
      </c>
      <c r="B34" s="96">
        <v>43131</v>
      </c>
      <c r="C34" s="101"/>
      <c r="D34" s="97"/>
      <c r="E34" s="98"/>
      <c r="F34" s="99"/>
      <c r="G34" t="str">
        <f>IFERROR(INDEX(Date_importante!$D$18:$D$38,MATCH(BUDGET2018!B34,Date_importante!$E$18:$E$38,0)),"")</f>
        <v/>
      </c>
    </row>
    <row r="35" spans="1:7" x14ac:dyDescent="0.25">
      <c r="A35" s="90" t="str">
        <f t="shared" si="0"/>
        <v>jeudi</v>
      </c>
      <c r="B35" s="96">
        <v>43132</v>
      </c>
      <c r="C35" s="101"/>
      <c r="D35" s="97"/>
      <c r="E35" s="98"/>
      <c r="F35" s="99"/>
      <c r="G35" t="str">
        <f>IFERROR(INDEX(Date_importante!$D$18:$D$38,MATCH(BUDGET2018!B35,Date_importante!$E$18:$E$38,0)),"")</f>
        <v/>
      </c>
    </row>
    <row r="36" spans="1:7" x14ac:dyDescent="0.25">
      <c r="A36" s="90" t="str">
        <f t="shared" si="0"/>
        <v>vendredi</v>
      </c>
      <c r="B36" s="96">
        <v>43133</v>
      </c>
      <c r="C36" s="101"/>
      <c r="D36" s="97"/>
      <c r="E36" s="98"/>
      <c r="F36" s="99"/>
      <c r="G36" t="str">
        <f>IFERROR(INDEX(Date_importante!$D$18:$D$38,MATCH(BUDGET2018!B36,Date_importante!$E$18:$E$38,0)),"")</f>
        <v>La Chandeleur</v>
      </c>
    </row>
    <row r="37" spans="1:7" x14ac:dyDescent="0.25">
      <c r="A37" s="90" t="str">
        <f t="shared" si="0"/>
        <v>samedi</v>
      </c>
      <c r="B37" s="96">
        <v>43134</v>
      </c>
      <c r="C37" s="101"/>
      <c r="D37" s="97"/>
      <c r="E37" s="98"/>
      <c r="F37" s="99"/>
      <c r="G37" t="str">
        <f>IFERROR(INDEX(Date_importante!$D$18:$D$38,MATCH(BUDGET2018!B37,Date_importante!$E$18:$E$38,0)),"")</f>
        <v/>
      </c>
    </row>
    <row r="38" spans="1:7" x14ac:dyDescent="0.25">
      <c r="A38" s="90" t="str">
        <f t="shared" si="0"/>
        <v>dimanche</v>
      </c>
      <c r="B38" s="96">
        <v>43135</v>
      </c>
      <c r="C38" s="101"/>
      <c r="D38" s="97"/>
      <c r="E38" s="98"/>
      <c r="F38" s="99"/>
      <c r="G38" t="str">
        <f>IFERROR(INDEX(Date_importante!$D$18:$D$38,MATCH(BUDGET2018!B38,Date_importante!$E$18:$E$38,0)),"")</f>
        <v/>
      </c>
    </row>
    <row r="39" spans="1:7" x14ac:dyDescent="0.25">
      <c r="A39" s="90" t="str">
        <f t="shared" si="0"/>
        <v>lundi</v>
      </c>
      <c r="B39" s="96">
        <v>43136</v>
      </c>
      <c r="C39" s="101"/>
      <c r="D39" s="97"/>
      <c r="E39" s="98"/>
      <c r="F39" s="99"/>
      <c r="G39" t="str">
        <f>IFERROR(INDEX(Date_importante!$D$18:$D$38,MATCH(BUDGET2018!B39,Date_importante!$E$18:$E$38,0)),"")</f>
        <v/>
      </c>
    </row>
    <row r="40" spans="1:7" x14ac:dyDescent="0.25">
      <c r="A40" s="90" t="str">
        <f t="shared" si="0"/>
        <v>mardi</v>
      </c>
      <c r="B40" s="96">
        <v>43137</v>
      </c>
      <c r="C40" s="101"/>
      <c r="D40" s="97"/>
      <c r="E40" s="98"/>
      <c r="F40" s="99"/>
      <c r="G40" t="str">
        <f>IFERROR(INDEX(Date_importante!$D$18:$D$38,MATCH(BUDGET2018!B40,Date_importante!$E$18:$E$38,0)),"")</f>
        <v/>
      </c>
    </row>
    <row r="41" spans="1:7" x14ac:dyDescent="0.25">
      <c r="A41" s="90" t="str">
        <f t="shared" si="0"/>
        <v>mercredi</v>
      </c>
      <c r="B41" s="96">
        <v>43138</v>
      </c>
      <c r="C41" s="101"/>
      <c r="D41" s="97"/>
      <c r="E41" s="98"/>
      <c r="F41" s="99"/>
      <c r="G41" t="str">
        <f>IFERROR(INDEX(Date_importante!$D$18:$D$38,MATCH(BUDGET2018!B41,Date_importante!$E$18:$E$38,0)),"")</f>
        <v/>
      </c>
    </row>
    <row r="42" spans="1:7" x14ac:dyDescent="0.25">
      <c r="A42" s="90" t="str">
        <f t="shared" si="0"/>
        <v>jeudi</v>
      </c>
      <c r="B42" s="96">
        <v>43139</v>
      </c>
      <c r="C42" s="101"/>
      <c r="D42" s="97"/>
      <c r="E42" s="98"/>
      <c r="F42" s="99"/>
      <c r="G42" t="str">
        <f>IFERROR(INDEX(Date_importante!$D$18:$D$38,MATCH(BUDGET2018!B42,Date_importante!$E$18:$E$38,0)),"")</f>
        <v/>
      </c>
    </row>
    <row r="43" spans="1:7" x14ac:dyDescent="0.25">
      <c r="A43" s="90" t="str">
        <f t="shared" si="0"/>
        <v>vendredi</v>
      </c>
      <c r="B43" s="96">
        <v>43140</v>
      </c>
      <c r="C43" s="101"/>
      <c r="D43" s="97"/>
      <c r="E43" s="98"/>
      <c r="F43" s="99"/>
      <c r="G43" t="str">
        <f>IFERROR(INDEX(Date_importante!$D$18:$D$38,MATCH(BUDGET2018!B43,Date_importante!$E$18:$E$38,0)),"")</f>
        <v/>
      </c>
    </row>
    <row r="44" spans="1:7" x14ac:dyDescent="0.25">
      <c r="A44" s="90" t="str">
        <f t="shared" si="0"/>
        <v>samedi</v>
      </c>
      <c r="B44" s="96">
        <v>43141</v>
      </c>
      <c r="C44" s="101"/>
      <c r="D44" s="97"/>
      <c r="E44" s="98"/>
      <c r="F44" s="99"/>
      <c r="G44" t="str">
        <f>IFERROR(INDEX(Date_importante!$D$18:$D$38,MATCH(BUDGET2018!B44,Date_importante!$E$18:$E$38,0)),"")</f>
        <v/>
      </c>
    </row>
    <row r="45" spans="1:7" x14ac:dyDescent="0.25">
      <c r="A45" s="90" t="str">
        <f t="shared" si="0"/>
        <v>dimanche</v>
      </c>
      <c r="B45" s="96">
        <v>43142</v>
      </c>
      <c r="C45" s="101"/>
      <c r="D45" s="97"/>
      <c r="E45" s="98"/>
      <c r="F45" s="99"/>
      <c r="G45" t="str">
        <f>IFERROR(INDEX(Date_importante!$D$18:$D$38,MATCH(BUDGET2018!B45,Date_importante!$E$18:$E$38,0)),"")</f>
        <v/>
      </c>
    </row>
    <row r="46" spans="1:7" x14ac:dyDescent="0.25">
      <c r="A46" s="90" t="str">
        <f t="shared" si="0"/>
        <v>lundi</v>
      </c>
      <c r="B46" s="96">
        <v>43143</v>
      </c>
      <c r="C46" s="101"/>
      <c r="D46" s="97"/>
      <c r="E46" s="98"/>
      <c r="F46" s="99"/>
      <c r="G46" t="str">
        <f>IFERROR(INDEX(Date_importante!$D$18:$D$38,MATCH(BUDGET2018!B46,Date_importante!$E$18:$E$38,0)),"")</f>
        <v/>
      </c>
    </row>
    <row r="47" spans="1:7" x14ac:dyDescent="0.25">
      <c r="A47" s="90" t="str">
        <f t="shared" si="0"/>
        <v>mardi</v>
      </c>
      <c r="B47" s="96">
        <v>43144</v>
      </c>
      <c r="C47" s="101"/>
      <c r="D47" s="97"/>
      <c r="E47" s="98"/>
      <c r="F47" s="99"/>
      <c r="G47" t="str">
        <f>IFERROR(INDEX(Date_importante!$D$18:$D$38,MATCH(BUDGET2018!B47,Date_importante!$E$18:$E$38,0)),"")</f>
        <v>Mardi Gras</v>
      </c>
    </row>
    <row r="48" spans="1:7" x14ac:dyDescent="0.25">
      <c r="A48" s="90" t="str">
        <f t="shared" si="0"/>
        <v>mercredi</v>
      </c>
      <c r="B48" s="96">
        <v>43145</v>
      </c>
      <c r="C48" s="101"/>
      <c r="D48" s="97"/>
      <c r="E48" s="98"/>
      <c r="F48" s="99"/>
      <c r="G48" t="str">
        <f>IFERROR(INDEX(Date_importante!$D$18:$D$38,MATCH(BUDGET2018!B48,Date_importante!$E$18:$E$38,0)),"")</f>
        <v>Saint Valentin</v>
      </c>
    </row>
    <row r="49" spans="1:7" x14ac:dyDescent="0.25">
      <c r="A49" s="90" t="str">
        <f t="shared" si="0"/>
        <v>jeudi</v>
      </c>
      <c r="B49" s="96">
        <v>43146</v>
      </c>
      <c r="C49" s="101"/>
      <c r="D49" s="97"/>
      <c r="E49" s="98"/>
      <c r="F49" s="99"/>
      <c r="G49" t="str">
        <f>IFERROR(INDEX(Date_importante!$D$18:$D$38,MATCH(BUDGET2018!B49,Date_importante!$E$18:$E$38,0)),"")</f>
        <v/>
      </c>
    </row>
    <row r="50" spans="1:7" x14ac:dyDescent="0.25">
      <c r="A50" s="90" t="str">
        <f t="shared" si="0"/>
        <v>vendredi</v>
      </c>
      <c r="B50" s="96">
        <v>43147</v>
      </c>
      <c r="C50" s="101"/>
      <c r="D50" s="97"/>
      <c r="E50" s="98"/>
      <c r="F50" s="99"/>
      <c r="G50" t="str">
        <f>IFERROR(INDEX(Date_importante!$D$18:$D$38,MATCH(BUDGET2018!B50,Date_importante!$E$18:$E$38,0)),"")</f>
        <v/>
      </c>
    </row>
    <row r="51" spans="1:7" x14ac:dyDescent="0.25">
      <c r="A51" s="90" t="str">
        <f t="shared" si="0"/>
        <v>samedi</v>
      </c>
      <c r="B51" s="96">
        <v>43148</v>
      </c>
      <c r="C51" s="101"/>
      <c r="D51" s="97"/>
      <c r="E51" s="98"/>
      <c r="F51" s="99"/>
      <c r="G51" t="str">
        <f>IFERROR(INDEX(Date_importante!$D$18:$D$38,MATCH(BUDGET2018!B51,Date_importante!$E$18:$E$38,0)),"")</f>
        <v/>
      </c>
    </row>
    <row r="52" spans="1:7" x14ac:dyDescent="0.25">
      <c r="A52" s="90" t="str">
        <f t="shared" si="0"/>
        <v>dimanche</v>
      </c>
      <c r="B52" s="96">
        <v>43149</v>
      </c>
      <c r="C52" s="101"/>
      <c r="D52" s="97"/>
      <c r="E52" s="98"/>
      <c r="F52" s="99"/>
      <c r="G52" t="str">
        <f>IFERROR(INDEX(Date_importante!$D$18:$D$38,MATCH(BUDGET2018!B52,Date_importante!$E$18:$E$38,0)),"")</f>
        <v/>
      </c>
    </row>
    <row r="53" spans="1:7" x14ac:dyDescent="0.25">
      <c r="A53" s="90" t="str">
        <f t="shared" si="0"/>
        <v>lundi</v>
      </c>
      <c r="B53" s="96">
        <v>43150</v>
      </c>
      <c r="C53" s="101"/>
      <c r="D53" s="97"/>
      <c r="E53" s="98"/>
      <c r="F53" s="99"/>
      <c r="G53" t="str">
        <f>IFERROR(INDEX(Date_importante!$D$18:$D$38,MATCH(BUDGET2018!B53,Date_importante!$E$18:$E$38,0)),"")</f>
        <v/>
      </c>
    </row>
    <row r="54" spans="1:7" x14ac:dyDescent="0.25">
      <c r="A54" s="90" t="str">
        <f t="shared" si="0"/>
        <v>mardi</v>
      </c>
      <c r="B54" s="96">
        <v>43151</v>
      </c>
      <c r="C54" s="101"/>
      <c r="D54" s="97"/>
      <c r="E54" s="98"/>
      <c r="F54" s="99"/>
      <c r="G54" t="str">
        <f>IFERROR(INDEX(Date_importante!$D$18:$D$38,MATCH(BUDGET2018!B54,Date_importante!$E$18:$E$38,0)),"")</f>
        <v/>
      </c>
    </row>
    <row r="55" spans="1:7" x14ac:dyDescent="0.25">
      <c r="A55" s="90" t="str">
        <f t="shared" si="0"/>
        <v>mercredi</v>
      </c>
      <c r="B55" s="96">
        <v>43152</v>
      </c>
      <c r="C55" s="101"/>
      <c r="D55" s="97"/>
      <c r="E55" s="98"/>
      <c r="F55" s="99"/>
      <c r="G55" t="str">
        <f>IFERROR(INDEX(Date_importante!$D$18:$D$38,MATCH(BUDGET2018!B55,Date_importante!$E$18:$E$38,0)),"")</f>
        <v/>
      </c>
    </row>
    <row r="56" spans="1:7" x14ac:dyDescent="0.25">
      <c r="A56" s="90" t="str">
        <f t="shared" si="0"/>
        <v>jeudi</v>
      </c>
      <c r="B56" s="96">
        <v>43153</v>
      </c>
      <c r="C56" s="101"/>
      <c r="D56" s="97"/>
      <c r="E56" s="98"/>
      <c r="F56" s="99"/>
      <c r="G56" t="str">
        <f>IFERROR(INDEX(Date_importante!$D$18:$D$38,MATCH(BUDGET2018!B56,Date_importante!$E$18:$E$38,0)),"")</f>
        <v/>
      </c>
    </row>
    <row r="57" spans="1:7" x14ac:dyDescent="0.25">
      <c r="A57" s="90" t="str">
        <f t="shared" si="0"/>
        <v>vendredi</v>
      </c>
      <c r="B57" s="96">
        <v>43154</v>
      </c>
      <c r="C57" s="101"/>
      <c r="D57" s="97"/>
      <c r="E57" s="98"/>
      <c r="F57" s="99"/>
      <c r="G57" t="str">
        <f>IFERROR(INDEX(Date_importante!$D$18:$D$38,MATCH(BUDGET2018!B57,Date_importante!$E$18:$E$38,0)),"")</f>
        <v/>
      </c>
    </row>
    <row r="58" spans="1:7" x14ac:dyDescent="0.25">
      <c r="A58" s="90" t="str">
        <f t="shared" si="0"/>
        <v>samedi</v>
      </c>
      <c r="B58" s="96">
        <v>43155</v>
      </c>
      <c r="C58" s="101"/>
      <c r="D58" s="97"/>
      <c r="E58" s="98"/>
      <c r="F58" s="99"/>
      <c r="G58" t="str">
        <f>IFERROR(INDEX(Date_importante!$D$18:$D$38,MATCH(BUDGET2018!B58,Date_importante!$E$18:$E$38,0)),"")</f>
        <v>Vacances hiver</v>
      </c>
    </row>
    <row r="59" spans="1:7" x14ac:dyDescent="0.25">
      <c r="A59" s="90" t="str">
        <f t="shared" si="0"/>
        <v>dimanche</v>
      </c>
      <c r="B59" s="96">
        <v>43156</v>
      </c>
      <c r="C59" s="101"/>
      <c r="D59" s="97"/>
      <c r="E59" s="98"/>
      <c r="F59" s="99"/>
      <c r="G59" t="str">
        <f>IFERROR(INDEX(Date_importante!$D$18:$D$38,MATCH(BUDGET2018!B59,Date_importante!$E$18:$E$38,0)),"")</f>
        <v/>
      </c>
    </row>
    <row r="60" spans="1:7" x14ac:dyDescent="0.25">
      <c r="A60" s="90" t="str">
        <f t="shared" si="0"/>
        <v>lundi</v>
      </c>
      <c r="B60" s="96">
        <v>43157</v>
      </c>
      <c r="C60" s="101"/>
      <c r="D60" s="97"/>
      <c r="E60" s="98"/>
      <c r="F60" s="99"/>
      <c r="G60" t="str">
        <f>IFERROR(INDEX(Date_importante!$D$18:$D$38,MATCH(BUDGET2018!B60,Date_importante!$E$18:$E$38,0)),"")</f>
        <v/>
      </c>
    </row>
    <row r="61" spans="1:7" x14ac:dyDescent="0.25">
      <c r="A61" s="90" t="str">
        <f t="shared" si="0"/>
        <v>mardi</v>
      </c>
      <c r="B61" s="96">
        <v>43158</v>
      </c>
      <c r="C61" s="101"/>
      <c r="D61" s="97"/>
      <c r="E61" s="98"/>
      <c r="F61" s="99"/>
      <c r="G61" t="str">
        <f>IFERROR(INDEX(Date_importante!$D$18:$D$38,MATCH(BUDGET2018!B61,Date_importante!$E$18:$E$38,0)),"")</f>
        <v/>
      </c>
    </row>
    <row r="62" spans="1:7" x14ac:dyDescent="0.25">
      <c r="A62" s="90" t="str">
        <f t="shared" si="0"/>
        <v>mercredi</v>
      </c>
      <c r="B62" s="96">
        <v>43159</v>
      </c>
      <c r="C62" s="101"/>
      <c r="D62" s="97"/>
      <c r="E62" s="98"/>
      <c r="F62" s="99"/>
      <c r="G62" t="str">
        <f>IFERROR(INDEX(Date_importante!$D$18:$D$38,MATCH(BUDGET2018!B62,Date_importante!$E$18:$E$38,0)),"")</f>
        <v/>
      </c>
    </row>
    <row r="63" spans="1:7" x14ac:dyDescent="0.25">
      <c r="A63" s="90" t="str">
        <f t="shared" si="0"/>
        <v>jeudi</v>
      </c>
      <c r="B63" s="96">
        <v>43160</v>
      </c>
      <c r="C63" s="101"/>
      <c r="D63" s="97"/>
      <c r="E63" s="98"/>
      <c r="F63" s="99"/>
      <c r="G63" t="str">
        <f>IFERROR(INDEX(Date_importante!$D$18:$D$38,MATCH(BUDGET2018!B63,Date_importante!$E$18:$E$38,0)),"")</f>
        <v/>
      </c>
    </row>
    <row r="64" spans="1:7" x14ac:dyDescent="0.25">
      <c r="A64" s="90" t="str">
        <f t="shared" si="0"/>
        <v>vendredi</v>
      </c>
      <c r="B64" s="96">
        <v>43161</v>
      </c>
      <c r="C64" s="101"/>
      <c r="D64" s="97"/>
      <c r="E64" s="98"/>
      <c r="F64" s="99"/>
      <c r="G64" t="str">
        <f>IFERROR(INDEX(Date_importante!$D$18:$D$38,MATCH(BUDGET2018!B64,Date_importante!$E$18:$E$38,0)),"")</f>
        <v/>
      </c>
    </row>
    <row r="65" spans="1:7" x14ac:dyDescent="0.25">
      <c r="A65" s="90" t="str">
        <f t="shared" si="0"/>
        <v>samedi</v>
      </c>
      <c r="B65" s="96">
        <v>43162</v>
      </c>
      <c r="C65" s="101"/>
      <c r="D65" s="97"/>
      <c r="E65" s="98"/>
      <c r="F65" s="99"/>
      <c r="G65" t="str">
        <f>IFERROR(INDEX(Date_importante!$D$18:$D$38,MATCH(BUDGET2018!B65,Date_importante!$E$18:$E$38,0)),"")</f>
        <v/>
      </c>
    </row>
    <row r="66" spans="1:7" x14ac:dyDescent="0.25">
      <c r="A66" s="90" t="str">
        <f t="shared" si="0"/>
        <v>dimanche</v>
      </c>
      <c r="B66" s="96">
        <v>43163</v>
      </c>
      <c r="C66" s="101"/>
      <c r="D66" s="97"/>
      <c r="E66" s="98"/>
      <c r="F66" s="99"/>
      <c r="G66" t="str">
        <f>IFERROR(INDEX(Date_importante!$D$18:$D$38,MATCH(BUDGET2018!B66,Date_importante!$E$18:$E$38,0)),"")</f>
        <v>Fête des Grands Mères</v>
      </c>
    </row>
    <row r="67" spans="1:7" x14ac:dyDescent="0.25">
      <c r="A67" s="90" t="str">
        <f t="shared" si="0"/>
        <v>lundi</v>
      </c>
      <c r="B67" s="96">
        <v>43164</v>
      </c>
      <c r="C67" s="101"/>
      <c r="D67" s="97"/>
      <c r="E67" s="98"/>
      <c r="F67" s="99"/>
      <c r="G67" t="str">
        <f>IFERROR(INDEX(Date_importante!$D$18:$D$38,MATCH(BUDGET2018!B67,Date_importante!$E$18:$E$38,0)),"")</f>
        <v/>
      </c>
    </row>
    <row r="68" spans="1:7" x14ac:dyDescent="0.25">
      <c r="A68" s="90" t="str">
        <f t="shared" si="0"/>
        <v>mardi</v>
      </c>
      <c r="B68" s="96">
        <v>43165</v>
      </c>
      <c r="C68" s="101"/>
      <c r="D68" s="97"/>
      <c r="E68" s="98"/>
      <c r="F68" s="99"/>
      <c r="G68" t="str">
        <f>IFERROR(INDEX(Date_importante!$D$18:$D$38,MATCH(BUDGET2018!B68,Date_importante!$E$18:$E$38,0)),"")</f>
        <v/>
      </c>
    </row>
    <row r="69" spans="1:7" x14ac:dyDescent="0.25">
      <c r="A69" s="90" t="str">
        <f t="shared" ref="A69:A132" si="1">TEXT(B69,"jjjj")</f>
        <v>mercredi</v>
      </c>
      <c r="B69" s="96">
        <v>43166</v>
      </c>
      <c r="C69" s="101"/>
      <c r="D69" s="97"/>
      <c r="E69" s="98"/>
      <c r="F69" s="99"/>
      <c r="G69" t="str">
        <f>IFERROR(INDEX(Date_importante!$D$18:$D$38,MATCH(BUDGET2018!B69,Date_importante!$E$18:$E$38,0)),"")</f>
        <v/>
      </c>
    </row>
    <row r="70" spans="1:7" x14ac:dyDescent="0.25">
      <c r="A70" s="90" t="str">
        <f t="shared" si="1"/>
        <v>jeudi</v>
      </c>
      <c r="B70" s="96">
        <v>43167</v>
      </c>
      <c r="C70" s="101"/>
      <c r="D70" s="97"/>
      <c r="E70" s="98"/>
      <c r="F70" s="99"/>
      <c r="G70" t="str">
        <f>IFERROR(INDEX(Date_importante!$D$18:$D$38,MATCH(BUDGET2018!B70,Date_importante!$E$18:$E$38,0)),"")</f>
        <v/>
      </c>
    </row>
    <row r="71" spans="1:7" x14ac:dyDescent="0.25">
      <c r="A71" s="90" t="str">
        <f t="shared" si="1"/>
        <v>vendredi</v>
      </c>
      <c r="B71" s="96">
        <v>43168</v>
      </c>
      <c r="C71" s="101"/>
      <c r="D71" s="97"/>
      <c r="E71" s="98"/>
      <c r="F71" s="99"/>
      <c r="G71" t="str">
        <f>IFERROR(INDEX(Date_importante!$D$18:$D$38,MATCH(BUDGET2018!B71,Date_importante!$E$18:$E$38,0)),"")</f>
        <v/>
      </c>
    </row>
    <row r="72" spans="1:7" x14ac:dyDescent="0.25">
      <c r="A72" s="90" t="str">
        <f t="shared" si="1"/>
        <v>samedi</v>
      </c>
      <c r="B72" s="96">
        <v>43169</v>
      </c>
      <c r="C72" s="101"/>
      <c r="D72" s="97"/>
      <c r="E72" s="98"/>
      <c r="F72" s="99"/>
      <c r="G72" t="str">
        <f>IFERROR(INDEX(Date_importante!$D$18:$D$38,MATCH(BUDGET2018!B72,Date_importante!$E$18:$E$38,0)),"")</f>
        <v/>
      </c>
    </row>
    <row r="73" spans="1:7" x14ac:dyDescent="0.25">
      <c r="A73" s="90" t="str">
        <f t="shared" si="1"/>
        <v>dimanche</v>
      </c>
      <c r="B73" s="96">
        <v>43170</v>
      </c>
      <c r="C73" s="101"/>
      <c r="D73" s="97"/>
      <c r="E73" s="98"/>
      <c r="F73" s="99"/>
      <c r="G73" t="str">
        <f>IFERROR(INDEX(Date_importante!$D$18:$D$38,MATCH(BUDGET2018!B73,Date_importante!$E$18:$E$38,0)),"")</f>
        <v/>
      </c>
    </row>
    <row r="74" spans="1:7" x14ac:dyDescent="0.25">
      <c r="A74" s="90" t="str">
        <f t="shared" si="1"/>
        <v>lundi</v>
      </c>
      <c r="B74" s="96">
        <v>43171</v>
      </c>
      <c r="C74" s="101"/>
      <c r="D74" s="97"/>
      <c r="E74" s="98"/>
      <c r="F74" s="99"/>
      <c r="G74" t="str">
        <f>IFERROR(INDEX(Date_importante!$D$18:$D$38,MATCH(BUDGET2018!B74,Date_importante!$E$18:$E$38,0)),"")</f>
        <v/>
      </c>
    </row>
    <row r="75" spans="1:7" x14ac:dyDescent="0.25">
      <c r="A75" s="90" t="str">
        <f t="shared" si="1"/>
        <v>mardi</v>
      </c>
      <c r="B75" s="96">
        <v>43172</v>
      </c>
      <c r="C75" s="101"/>
      <c r="D75" s="97"/>
      <c r="E75" s="98"/>
      <c r="F75" s="99"/>
      <c r="G75" t="str">
        <f>IFERROR(INDEX(Date_importante!$D$18:$D$38,MATCH(BUDGET2018!B75,Date_importante!$E$18:$E$38,0)),"")</f>
        <v/>
      </c>
    </row>
    <row r="76" spans="1:7" x14ac:dyDescent="0.25">
      <c r="A76" s="90" t="str">
        <f t="shared" si="1"/>
        <v>mercredi</v>
      </c>
      <c r="B76" s="96">
        <v>43173</v>
      </c>
      <c r="C76" s="101"/>
      <c r="D76" s="97"/>
      <c r="E76" s="98"/>
      <c r="F76" s="99"/>
      <c r="G76" t="str">
        <f>IFERROR(INDEX(Date_importante!$D$18:$D$38,MATCH(BUDGET2018!B76,Date_importante!$E$18:$E$38,0)),"")</f>
        <v/>
      </c>
    </row>
    <row r="77" spans="1:7" x14ac:dyDescent="0.25">
      <c r="A77" s="90" t="str">
        <f t="shared" si="1"/>
        <v>jeudi</v>
      </c>
      <c r="B77" s="96">
        <v>43174</v>
      </c>
      <c r="C77" s="101"/>
      <c r="D77" s="97"/>
      <c r="E77" s="98"/>
      <c r="F77" s="99"/>
      <c r="G77" t="str">
        <f>IFERROR(INDEX(Date_importante!$D$18:$D$38,MATCH(BUDGET2018!B77,Date_importante!$E$18:$E$38,0)),"")</f>
        <v/>
      </c>
    </row>
    <row r="78" spans="1:7" x14ac:dyDescent="0.25">
      <c r="A78" s="90" t="str">
        <f t="shared" si="1"/>
        <v>vendredi</v>
      </c>
      <c r="B78" s="96">
        <v>43175</v>
      </c>
      <c r="C78" s="101"/>
      <c r="D78" s="97"/>
      <c r="E78" s="98"/>
      <c r="F78" s="99"/>
      <c r="G78" t="str">
        <f>IFERROR(INDEX(Date_importante!$D$18:$D$38,MATCH(BUDGET2018!B78,Date_importante!$E$18:$E$38,0)),"")</f>
        <v/>
      </c>
    </row>
    <row r="79" spans="1:7" x14ac:dyDescent="0.25">
      <c r="A79" s="90" t="str">
        <f t="shared" si="1"/>
        <v>samedi</v>
      </c>
      <c r="B79" s="96">
        <v>43176</v>
      </c>
      <c r="C79" s="101"/>
      <c r="D79" s="97"/>
      <c r="E79" s="98"/>
      <c r="F79" s="99"/>
      <c r="G79" t="str">
        <f>IFERROR(INDEX(Date_importante!$D$18:$D$38,MATCH(BUDGET2018!B79,Date_importante!$E$18:$E$38,0)),"")</f>
        <v>Saint Patrick</v>
      </c>
    </row>
    <row r="80" spans="1:7" x14ac:dyDescent="0.25">
      <c r="A80" s="90" t="str">
        <f t="shared" si="1"/>
        <v>dimanche</v>
      </c>
      <c r="B80" s="96">
        <v>43177</v>
      </c>
      <c r="C80" s="101"/>
      <c r="D80" s="97"/>
      <c r="E80" s="98"/>
      <c r="F80" s="99"/>
      <c r="G80" t="str">
        <f>IFERROR(INDEX(Date_importante!$D$18:$D$38,MATCH(BUDGET2018!B80,Date_importante!$E$18:$E$38,0)),"")</f>
        <v/>
      </c>
    </row>
    <row r="81" spans="1:7" x14ac:dyDescent="0.25">
      <c r="A81" s="90" t="str">
        <f t="shared" si="1"/>
        <v>lundi</v>
      </c>
      <c r="B81" s="96">
        <v>43178</v>
      </c>
      <c r="C81" s="101"/>
      <c r="D81" s="97"/>
      <c r="E81" s="98"/>
      <c r="F81" s="99"/>
      <c r="G81" t="str">
        <f>IFERROR(INDEX(Date_importante!$D$18:$D$38,MATCH(BUDGET2018!B81,Date_importante!$E$18:$E$38,0)),"")</f>
        <v/>
      </c>
    </row>
    <row r="82" spans="1:7" x14ac:dyDescent="0.25">
      <c r="A82" s="90" t="str">
        <f t="shared" si="1"/>
        <v>mardi</v>
      </c>
      <c r="B82" s="96">
        <v>43179</v>
      </c>
      <c r="C82" s="101"/>
      <c r="D82" s="97"/>
      <c r="E82" s="98"/>
      <c r="F82" s="99"/>
      <c r="G82" t="str">
        <f>IFERROR(INDEX(Date_importante!$D$18:$D$38,MATCH(BUDGET2018!B82,Date_importante!$E$18:$E$38,0)),"")</f>
        <v/>
      </c>
    </row>
    <row r="83" spans="1:7" x14ac:dyDescent="0.25">
      <c r="A83" s="90" t="str">
        <f t="shared" si="1"/>
        <v>mercredi</v>
      </c>
      <c r="B83" s="96">
        <v>43180</v>
      </c>
      <c r="C83" s="101"/>
      <c r="D83" s="97"/>
      <c r="E83" s="98"/>
      <c r="F83" s="99"/>
      <c r="G83" t="str">
        <f>IFERROR(INDEX(Date_importante!$D$18:$D$38,MATCH(BUDGET2018!B83,Date_importante!$E$18:$E$38,0)),"")</f>
        <v/>
      </c>
    </row>
    <row r="84" spans="1:7" x14ac:dyDescent="0.25">
      <c r="A84" s="90" t="str">
        <f t="shared" si="1"/>
        <v>jeudi</v>
      </c>
      <c r="B84" s="96">
        <v>43181</v>
      </c>
      <c r="C84" s="101"/>
      <c r="D84" s="97"/>
      <c r="E84" s="98"/>
      <c r="F84" s="99"/>
      <c r="G84" t="str">
        <f>IFERROR(INDEX(Date_importante!$D$18:$D$38,MATCH(BUDGET2018!B84,Date_importante!$E$18:$E$38,0)),"")</f>
        <v/>
      </c>
    </row>
    <row r="85" spans="1:7" x14ac:dyDescent="0.25">
      <c r="A85" s="90" t="str">
        <f t="shared" si="1"/>
        <v>vendredi</v>
      </c>
      <c r="B85" s="96">
        <v>43182</v>
      </c>
      <c r="C85" s="101"/>
      <c r="D85" s="97"/>
      <c r="E85" s="98"/>
      <c r="F85" s="99"/>
      <c r="G85" t="str">
        <f>IFERROR(INDEX(Date_importante!$D$18:$D$38,MATCH(BUDGET2018!B85,Date_importante!$E$18:$E$38,0)),"")</f>
        <v/>
      </c>
    </row>
    <row r="86" spans="1:7" x14ac:dyDescent="0.25">
      <c r="A86" s="90" t="str">
        <f t="shared" si="1"/>
        <v>samedi</v>
      </c>
      <c r="B86" s="96">
        <v>43183</v>
      </c>
      <c r="C86" s="101"/>
      <c r="D86" s="97"/>
      <c r="E86" s="98"/>
      <c r="F86" s="99"/>
      <c r="G86" t="str">
        <f>IFERROR(INDEX(Date_importante!$D$18:$D$38,MATCH(BUDGET2018!B86,Date_importante!$E$18:$E$38,0)),"")</f>
        <v/>
      </c>
    </row>
    <row r="87" spans="1:7" x14ac:dyDescent="0.25">
      <c r="A87" s="90" t="str">
        <f t="shared" si="1"/>
        <v>dimanche</v>
      </c>
      <c r="B87" s="96">
        <v>43184</v>
      </c>
      <c r="C87" s="101"/>
      <c r="D87" s="97"/>
      <c r="E87" s="98"/>
      <c r="F87" s="99"/>
      <c r="G87" t="str">
        <f>IFERROR(INDEX(Date_importante!$D$18:$D$38,MATCH(BUDGET2018!B87,Date_importante!$E$18:$E$38,0)),"")</f>
        <v/>
      </c>
    </row>
    <row r="88" spans="1:7" x14ac:dyDescent="0.25">
      <c r="A88" s="90" t="str">
        <f t="shared" si="1"/>
        <v>lundi</v>
      </c>
      <c r="B88" s="96">
        <v>43185</v>
      </c>
      <c r="C88" s="101"/>
      <c r="D88" s="97"/>
      <c r="E88" s="98"/>
      <c r="F88" s="99"/>
      <c r="G88" t="str">
        <f>IFERROR(INDEX(Date_importante!$D$18:$D$38,MATCH(BUDGET2018!B88,Date_importante!$E$18:$E$38,0)),"")</f>
        <v/>
      </c>
    </row>
    <row r="89" spans="1:7" x14ac:dyDescent="0.25">
      <c r="A89" s="90" t="str">
        <f t="shared" si="1"/>
        <v>mardi</v>
      </c>
      <c r="B89" s="96">
        <v>43186</v>
      </c>
      <c r="C89" s="101"/>
      <c r="D89" s="97"/>
      <c r="E89" s="98"/>
      <c r="F89" s="99"/>
      <c r="G89" t="str">
        <f>IFERROR(INDEX(Date_importante!$D$18:$D$38,MATCH(BUDGET2018!B89,Date_importante!$E$18:$E$38,0)),"")</f>
        <v/>
      </c>
    </row>
    <row r="90" spans="1:7" x14ac:dyDescent="0.25">
      <c r="A90" s="90" t="str">
        <f t="shared" si="1"/>
        <v>mercredi</v>
      </c>
      <c r="B90" s="96">
        <v>43187</v>
      </c>
      <c r="C90" s="101"/>
      <c r="D90" s="97"/>
      <c r="E90" s="98"/>
      <c r="F90" s="99"/>
      <c r="G90" t="str">
        <f>IFERROR(INDEX(Date_importante!$D$18:$D$38,MATCH(BUDGET2018!B90,Date_importante!$E$18:$E$38,0)),"")</f>
        <v/>
      </c>
    </row>
    <row r="91" spans="1:7" x14ac:dyDescent="0.25">
      <c r="A91" s="90" t="str">
        <f t="shared" si="1"/>
        <v>jeudi</v>
      </c>
      <c r="B91" s="96">
        <v>43188</v>
      </c>
      <c r="C91" s="101"/>
      <c r="D91" s="97"/>
      <c r="E91" s="98"/>
      <c r="F91" s="99"/>
      <c r="G91" t="str">
        <f>IFERROR(INDEX(Date_importante!$D$18:$D$38,MATCH(BUDGET2018!B91,Date_importante!$E$18:$E$38,0)),"")</f>
        <v/>
      </c>
    </row>
    <row r="92" spans="1:7" x14ac:dyDescent="0.25">
      <c r="A92" s="90" t="str">
        <f t="shared" si="1"/>
        <v>vendredi</v>
      </c>
      <c r="B92" s="96">
        <v>43189</v>
      </c>
      <c r="C92" s="101"/>
      <c r="D92" s="97"/>
      <c r="E92" s="98"/>
      <c r="F92" s="99"/>
      <c r="G92" t="str">
        <f>IFERROR(INDEX(Date_importante!$D$18:$D$38,MATCH(BUDGET2018!B92,Date_importante!$E$18:$E$38,0)),"")</f>
        <v/>
      </c>
    </row>
    <row r="93" spans="1:7" x14ac:dyDescent="0.25">
      <c r="A93" s="90" t="str">
        <f t="shared" si="1"/>
        <v>samedi</v>
      </c>
      <c r="B93" s="96">
        <v>43190</v>
      </c>
      <c r="C93" s="101"/>
      <c r="D93" s="97"/>
      <c r="E93" s="98"/>
      <c r="F93" s="99"/>
      <c r="G93" t="str">
        <f>IFERROR(INDEX(Date_importante!$D$18:$D$38,MATCH(BUDGET2018!B93,Date_importante!$E$18:$E$38,0)),"")</f>
        <v/>
      </c>
    </row>
    <row r="94" spans="1:7" x14ac:dyDescent="0.25">
      <c r="A94" s="90" t="str">
        <f t="shared" si="1"/>
        <v>dimanche</v>
      </c>
      <c r="B94" s="96">
        <v>43191</v>
      </c>
      <c r="C94" s="101"/>
      <c r="D94" s="97"/>
      <c r="E94" s="98"/>
      <c r="F94" s="99"/>
      <c r="G94" t="str">
        <f>IFERROR(INDEX(Date_importante!$D$18:$D$38,MATCH(BUDGET2018!B94,Date_importante!$E$18:$E$38,0)),"")</f>
        <v/>
      </c>
    </row>
    <row r="95" spans="1:7" x14ac:dyDescent="0.25">
      <c r="A95" s="90" t="str">
        <f t="shared" si="1"/>
        <v>lundi</v>
      </c>
      <c r="B95" s="96">
        <v>43192</v>
      </c>
      <c r="C95" s="101"/>
      <c r="D95" s="97"/>
      <c r="E95" s="98"/>
      <c r="F95" s="99"/>
      <c r="G95" t="str">
        <f>IFERROR(INDEX(Date_importante!$D$18:$D$38,MATCH(BUDGET2018!B95,Date_importante!$E$18:$E$38,0)),"")</f>
        <v/>
      </c>
    </row>
    <row r="96" spans="1:7" x14ac:dyDescent="0.25">
      <c r="A96" s="90" t="str">
        <f t="shared" si="1"/>
        <v>mardi</v>
      </c>
      <c r="B96" s="96">
        <v>43193</v>
      </c>
      <c r="C96" s="101"/>
      <c r="D96" s="97"/>
      <c r="E96" s="98"/>
      <c r="F96" s="99"/>
      <c r="G96" t="str">
        <f>IFERROR(INDEX(Date_importante!$D$18:$D$38,MATCH(BUDGET2018!B96,Date_importante!$E$18:$E$38,0)),"")</f>
        <v/>
      </c>
    </row>
    <row r="97" spans="1:7" x14ac:dyDescent="0.25">
      <c r="A97" s="90" t="str">
        <f t="shared" si="1"/>
        <v>mercredi</v>
      </c>
      <c r="B97" s="96">
        <v>43194</v>
      </c>
      <c r="C97" s="101"/>
      <c r="D97" s="97"/>
      <c r="E97" s="98"/>
      <c r="F97" s="99"/>
      <c r="G97" t="str">
        <f>IFERROR(INDEX(Date_importante!$D$18:$D$38,MATCH(BUDGET2018!B97,Date_importante!$E$18:$E$38,0)),"")</f>
        <v/>
      </c>
    </row>
    <row r="98" spans="1:7" x14ac:dyDescent="0.25">
      <c r="A98" s="90" t="str">
        <f t="shared" si="1"/>
        <v>jeudi</v>
      </c>
      <c r="B98" s="96">
        <v>43195</v>
      </c>
      <c r="C98" s="101"/>
      <c r="D98" s="97"/>
      <c r="E98" s="98"/>
      <c r="F98" s="99"/>
      <c r="G98" t="str">
        <f>IFERROR(INDEX(Date_importante!$D$18:$D$38,MATCH(BUDGET2018!B98,Date_importante!$E$18:$E$38,0)),"")</f>
        <v/>
      </c>
    </row>
    <row r="99" spans="1:7" x14ac:dyDescent="0.25">
      <c r="A99" s="90" t="str">
        <f t="shared" si="1"/>
        <v>vendredi</v>
      </c>
      <c r="B99" s="96">
        <v>43196</v>
      </c>
      <c r="C99" s="101"/>
      <c r="D99" s="97"/>
      <c r="E99" s="98"/>
      <c r="F99" s="99"/>
      <c r="G99" t="str">
        <f>IFERROR(INDEX(Date_importante!$D$18:$D$38,MATCH(BUDGET2018!B99,Date_importante!$E$18:$E$38,0)),"")</f>
        <v/>
      </c>
    </row>
    <row r="100" spans="1:7" x14ac:dyDescent="0.25">
      <c r="A100" s="90" t="str">
        <f t="shared" si="1"/>
        <v>samedi</v>
      </c>
      <c r="B100" s="96">
        <v>43197</v>
      </c>
      <c r="C100" s="101"/>
      <c r="D100" s="97"/>
      <c r="E100" s="98"/>
      <c r="F100" s="99"/>
      <c r="G100" t="str">
        <f>IFERROR(INDEX(Date_importante!$D$18:$D$38,MATCH(BUDGET2018!B100,Date_importante!$E$18:$E$38,0)),"")</f>
        <v/>
      </c>
    </row>
    <row r="101" spans="1:7" x14ac:dyDescent="0.25">
      <c r="A101" s="90" t="str">
        <f t="shared" si="1"/>
        <v>dimanche</v>
      </c>
      <c r="B101" s="96">
        <v>43198</v>
      </c>
      <c r="C101" s="101"/>
      <c r="D101" s="97"/>
      <c r="E101" s="98"/>
      <c r="F101" s="99"/>
      <c r="G101" t="str">
        <f>IFERROR(INDEX(Date_importante!$D$18:$D$38,MATCH(BUDGET2018!B101,Date_importante!$E$18:$E$38,0)),"")</f>
        <v/>
      </c>
    </row>
    <row r="102" spans="1:7" x14ac:dyDescent="0.25">
      <c r="A102" s="90" t="str">
        <f t="shared" si="1"/>
        <v>lundi</v>
      </c>
      <c r="B102" s="96">
        <v>43199</v>
      </c>
      <c r="C102" s="101"/>
      <c r="D102" s="97"/>
      <c r="E102" s="98"/>
      <c r="F102" s="99"/>
      <c r="G102" t="str">
        <f>IFERROR(INDEX(Date_importante!$D$18:$D$38,MATCH(BUDGET2018!B102,Date_importante!$E$18:$E$38,0)),"")</f>
        <v/>
      </c>
    </row>
    <row r="103" spans="1:7" x14ac:dyDescent="0.25">
      <c r="A103" s="90" t="str">
        <f t="shared" si="1"/>
        <v>mardi</v>
      </c>
      <c r="B103" s="96">
        <v>43200</v>
      </c>
      <c r="C103" s="101"/>
      <c r="D103" s="97"/>
      <c r="E103" s="98"/>
      <c r="F103" s="99"/>
      <c r="G103" t="str">
        <f>IFERROR(INDEX(Date_importante!$D$18:$D$38,MATCH(BUDGET2018!B103,Date_importante!$E$18:$E$38,0)),"")</f>
        <v/>
      </c>
    </row>
    <row r="104" spans="1:7" x14ac:dyDescent="0.25">
      <c r="A104" s="90" t="str">
        <f t="shared" si="1"/>
        <v>mercredi</v>
      </c>
      <c r="B104" s="96">
        <v>43201</v>
      </c>
      <c r="C104" s="101"/>
      <c r="D104" s="97"/>
      <c r="E104" s="98"/>
      <c r="F104" s="99"/>
      <c r="G104" t="str">
        <f>IFERROR(INDEX(Date_importante!$D$18:$D$38,MATCH(BUDGET2018!B104,Date_importante!$E$18:$E$38,0)),"")</f>
        <v/>
      </c>
    </row>
    <row r="105" spans="1:7" x14ac:dyDescent="0.25">
      <c r="A105" s="90" t="str">
        <f t="shared" si="1"/>
        <v>jeudi</v>
      </c>
      <c r="B105" s="96">
        <v>43202</v>
      </c>
      <c r="C105" s="101"/>
      <c r="D105" s="97"/>
      <c r="E105" s="98"/>
      <c r="F105" s="99"/>
      <c r="G105" t="str">
        <f>IFERROR(INDEX(Date_importante!$D$18:$D$38,MATCH(BUDGET2018!B105,Date_importante!$E$18:$E$38,0)),"")</f>
        <v/>
      </c>
    </row>
    <row r="106" spans="1:7" x14ac:dyDescent="0.25">
      <c r="A106" s="90" t="str">
        <f t="shared" si="1"/>
        <v>vendredi</v>
      </c>
      <c r="B106" s="96">
        <v>43203</v>
      </c>
      <c r="C106" s="101"/>
      <c r="D106" s="97"/>
      <c r="E106" s="98"/>
      <c r="F106" s="99"/>
      <c r="G106" t="str">
        <f>IFERROR(INDEX(Date_importante!$D$18:$D$38,MATCH(BUDGET2018!B106,Date_importante!$E$18:$E$38,0)),"")</f>
        <v/>
      </c>
    </row>
    <row r="107" spans="1:7" x14ac:dyDescent="0.25">
      <c r="A107" s="90" t="str">
        <f t="shared" si="1"/>
        <v>samedi</v>
      </c>
      <c r="B107" s="96">
        <v>43204</v>
      </c>
      <c r="C107" s="101"/>
      <c r="D107" s="97"/>
      <c r="E107" s="98"/>
      <c r="F107" s="99"/>
      <c r="G107" t="str">
        <f>IFERROR(INDEX(Date_importante!$D$18:$D$38,MATCH(BUDGET2018!B107,Date_importante!$E$18:$E$38,0)),"")</f>
        <v/>
      </c>
    </row>
    <row r="108" spans="1:7" x14ac:dyDescent="0.25">
      <c r="A108" s="90" t="str">
        <f t="shared" si="1"/>
        <v>dimanche</v>
      </c>
      <c r="B108" s="96">
        <v>43205</v>
      </c>
      <c r="C108" s="101"/>
      <c r="D108" s="97"/>
      <c r="E108" s="98"/>
      <c r="F108" s="99"/>
      <c r="G108" t="str">
        <f>IFERROR(INDEX(Date_importante!$D$18:$D$38,MATCH(BUDGET2018!B108,Date_importante!$E$18:$E$38,0)),"")</f>
        <v/>
      </c>
    </row>
    <row r="109" spans="1:7" x14ac:dyDescent="0.25">
      <c r="A109" s="90" t="str">
        <f t="shared" si="1"/>
        <v>lundi</v>
      </c>
      <c r="B109" s="96">
        <v>43206</v>
      </c>
      <c r="C109" s="101"/>
      <c r="D109" s="97"/>
      <c r="E109" s="98"/>
      <c r="F109" s="99"/>
      <c r="G109" t="str">
        <f>IFERROR(INDEX(Date_importante!$D$18:$D$38,MATCH(BUDGET2018!B109,Date_importante!$E$18:$E$38,0)),"")</f>
        <v/>
      </c>
    </row>
    <row r="110" spans="1:7" x14ac:dyDescent="0.25">
      <c r="A110" s="90" t="str">
        <f t="shared" si="1"/>
        <v>mardi</v>
      </c>
      <c r="B110" s="96">
        <v>43207</v>
      </c>
      <c r="C110" s="101"/>
      <c r="D110" s="97"/>
      <c r="E110" s="98"/>
      <c r="F110" s="99"/>
      <c r="G110" t="str">
        <f>IFERROR(INDEX(Date_importante!$D$18:$D$38,MATCH(BUDGET2018!B110,Date_importante!$E$18:$E$38,0)),"")</f>
        <v/>
      </c>
    </row>
    <row r="111" spans="1:7" x14ac:dyDescent="0.25">
      <c r="A111" s="90" t="str">
        <f t="shared" si="1"/>
        <v>mercredi</v>
      </c>
      <c r="B111" s="96">
        <v>43208</v>
      </c>
      <c r="C111" s="101"/>
      <c r="D111" s="97"/>
      <c r="E111" s="98"/>
      <c r="F111" s="99"/>
      <c r="G111" t="str">
        <f>IFERROR(INDEX(Date_importante!$D$18:$D$38,MATCH(BUDGET2018!B111,Date_importante!$E$18:$E$38,0)),"")</f>
        <v/>
      </c>
    </row>
    <row r="112" spans="1:7" x14ac:dyDescent="0.25">
      <c r="A112" s="90" t="str">
        <f t="shared" si="1"/>
        <v>jeudi</v>
      </c>
      <c r="B112" s="96">
        <v>43209</v>
      </c>
      <c r="C112" s="101"/>
      <c r="D112" s="97"/>
      <c r="E112" s="98"/>
      <c r="F112" s="99"/>
      <c r="G112" t="str">
        <f>IFERROR(INDEX(Date_importante!$D$18:$D$38,MATCH(BUDGET2018!B112,Date_importante!$E$18:$E$38,0)),"")</f>
        <v/>
      </c>
    </row>
    <row r="113" spans="1:7" x14ac:dyDescent="0.25">
      <c r="A113" s="90" t="str">
        <f t="shared" si="1"/>
        <v>vendredi</v>
      </c>
      <c r="B113" s="96">
        <v>43210</v>
      </c>
      <c r="C113" s="101"/>
      <c r="D113" s="97"/>
      <c r="E113" s="98"/>
      <c r="F113" s="99"/>
      <c r="G113" t="str">
        <f>IFERROR(INDEX(Date_importante!$D$18:$D$38,MATCH(BUDGET2018!B113,Date_importante!$E$18:$E$38,0)),"")</f>
        <v/>
      </c>
    </row>
    <row r="114" spans="1:7" x14ac:dyDescent="0.25">
      <c r="A114" s="90" t="str">
        <f t="shared" si="1"/>
        <v>samedi</v>
      </c>
      <c r="B114" s="96">
        <v>43211</v>
      </c>
      <c r="C114" s="101"/>
      <c r="D114" s="97"/>
      <c r="E114" s="98"/>
      <c r="F114" s="99"/>
      <c r="G114" t="str">
        <f>IFERROR(INDEX(Date_importante!$D$18:$D$38,MATCH(BUDGET2018!B114,Date_importante!$E$18:$E$38,0)),"")</f>
        <v>Vacances Printemps</v>
      </c>
    </row>
    <row r="115" spans="1:7" x14ac:dyDescent="0.25">
      <c r="A115" s="90" t="str">
        <f t="shared" si="1"/>
        <v>dimanche</v>
      </c>
      <c r="B115" s="96">
        <v>43212</v>
      </c>
      <c r="C115" s="101"/>
      <c r="D115" s="97"/>
      <c r="E115" s="98"/>
      <c r="F115" s="99"/>
      <c r="G115" t="str">
        <f>IFERROR(INDEX(Date_importante!$D$18:$D$38,MATCH(BUDGET2018!B115,Date_importante!$E$18:$E$38,0)),"")</f>
        <v/>
      </c>
    </row>
    <row r="116" spans="1:7" x14ac:dyDescent="0.25">
      <c r="A116" s="90" t="str">
        <f t="shared" si="1"/>
        <v>lundi</v>
      </c>
      <c r="B116" s="96">
        <v>43213</v>
      </c>
      <c r="C116" s="101"/>
      <c r="D116" s="97"/>
      <c r="E116" s="98"/>
      <c r="F116" s="99"/>
      <c r="G116" t="str">
        <f>IFERROR(INDEX(Date_importante!$D$18:$D$38,MATCH(BUDGET2018!B116,Date_importante!$E$18:$E$38,0)),"")</f>
        <v/>
      </c>
    </row>
    <row r="117" spans="1:7" x14ac:dyDescent="0.25">
      <c r="A117" s="90" t="str">
        <f t="shared" si="1"/>
        <v>mardi</v>
      </c>
      <c r="B117" s="96">
        <v>43214</v>
      </c>
      <c r="C117" s="101"/>
      <c r="D117" s="97"/>
      <c r="E117" s="98"/>
      <c r="F117" s="99"/>
      <c r="G117" t="str">
        <f>IFERROR(INDEX(Date_importante!$D$18:$D$38,MATCH(BUDGET2018!B117,Date_importante!$E$18:$E$38,0)),"")</f>
        <v/>
      </c>
    </row>
    <row r="118" spans="1:7" x14ac:dyDescent="0.25">
      <c r="A118" s="90" t="str">
        <f t="shared" si="1"/>
        <v>mercredi</v>
      </c>
      <c r="B118" s="96">
        <v>43215</v>
      </c>
      <c r="C118" s="101"/>
      <c r="D118" s="97"/>
      <c r="E118" s="98"/>
      <c r="F118" s="99"/>
      <c r="G118" t="str">
        <f>IFERROR(INDEX(Date_importante!$D$18:$D$38,MATCH(BUDGET2018!B118,Date_importante!$E$18:$E$38,0)),"")</f>
        <v/>
      </c>
    </row>
    <row r="119" spans="1:7" x14ac:dyDescent="0.25">
      <c r="A119" s="90" t="str">
        <f t="shared" si="1"/>
        <v>jeudi</v>
      </c>
      <c r="B119" s="96">
        <v>43216</v>
      </c>
      <c r="C119" s="101"/>
      <c r="D119" s="97"/>
      <c r="E119" s="98"/>
      <c r="F119" s="99"/>
      <c r="G119" t="str">
        <f>IFERROR(INDEX(Date_importante!$D$18:$D$38,MATCH(BUDGET2018!B119,Date_importante!$E$18:$E$38,0)),"")</f>
        <v/>
      </c>
    </row>
    <row r="120" spans="1:7" x14ac:dyDescent="0.25">
      <c r="A120" s="90" t="str">
        <f t="shared" si="1"/>
        <v>vendredi</v>
      </c>
      <c r="B120" s="96">
        <v>43217</v>
      </c>
      <c r="C120" s="101"/>
      <c r="D120" s="97"/>
      <c r="E120" s="98"/>
      <c r="F120" s="99"/>
      <c r="G120" t="str">
        <f>IFERROR(INDEX(Date_importante!$D$18:$D$38,MATCH(BUDGET2018!B120,Date_importante!$E$18:$E$38,0)),"")</f>
        <v/>
      </c>
    </row>
    <row r="121" spans="1:7" x14ac:dyDescent="0.25">
      <c r="A121" s="90" t="str">
        <f t="shared" si="1"/>
        <v>samedi</v>
      </c>
      <c r="B121" s="96">
        <v>43218</v>
      </c>
      <c r="C121" s="101"/>
      <c r="D121" s="97"/>
      <c r="E121" s="98"/>
      <c r="F121" s="99"/>
      <c r="G121" t="str">
        <f>IFERROR(INDEX(Date_importante!$D$18:$D$38,MATCH(BUDGET2018!B121,Date_importante!$E$18:$E$38,0)),"")</f>
        <v/>
      </c>
    </row>
    <row r="122" spans="1:7" x14ac:dyDescent="0.25">
      <c r="A122" s="90" t="str">
        <f t="shared" si="1"/>
        <v>dimanche</v>
      </c>
      <c r="B122" s="96">
        <v>43219</v>
      </c>
      <c r="C122" s="101"/>
      <c r="D122" s="97"/>
      <c r="E122" s="98"/>
      <c r="F122" s="99"/>
      <c r="G122" t="str">
        <f>IFERROR(INDEX(Date_importante!$D$18:$D$38,MATCH(BUDGET2018!B122,Date_importante!$E$18:$E$38,0)),"")</f>
        <v/>
      </c>
    </row>
    <row r="123" spans="1:7" x14ac:dyDescent="0.25">
      <c r="A123" s="90" t="str">
        <f t="shared" si="1"/>
        <v>lundi</v>
      </c>
      <c r="B123" s="96">
        <v>43220</v>
      </c>
      <c r="C123" s="101"/>
      <c r="D123" s="97"/>
      <c r="E123" s="98"/>
      <c r="F123" s="99"/>
      <c r="G123" t="str">
        <f>IFERROR(INDEX(Date_importante!$D$18:$D$38,MATCH(BUDGET2018!B123,Date_importante!$E$18:$E$38,0)),"")</f>
        <v/>
      </c>
    </row>
    <row r="124" spans="1:7" x14ac:dyDescent="0.25">
      <c r="A124" s="90" t="str">
        <f t="shared" si="1"/>
        <v>mardi</v>
      </c>
      <c r="B124" s="96">
        <v>43221</v>
      </c>
      <c r="C124" s="101"/>
      <c r="D124" s="97"/>
      <c r="E124" s="98"/>
      <c r="F124" s="99"/>
      <c r="G124" t="str">
        <f>IFERROR(INDEX(Date_importante!$D$18:$D$38,MATCH(BUDGET2018!B124,Date_importante!$E$18:$E$38,0)),"")</f>
        <v/>
      </c>
    </row>
    <row r="125" spans="1:7" x14ac:dyDescent="0.25">
      <c r="A125" s="90" t="str">
        <f t="shared" si="1"/>
        <v>mercredi</v>
      </c>
      <c r="B125" s="96">
        <v>43222</v>
      </c>
      <c r="C125" s="101"/>
      <c r="D125" s="97"/>
      <c r="E125" s="98"/>
      <c r="F125" s="99"/>
      <c r="G125" t="str">
        <f>IFERROR(INDEX(Date_importante!$D$18:$D$38,MATCH(BUDGET2018!B125,Date_importante!$E$18:$E$38,0)),"")</f>
        <v/>
      </c>
    </row>
    <row r="126" spans="1:7" x14ac:dyDescent="0.25">
      <c r="A126" s="90" t="str">
        <f t="shared" si="1"/>
        <v>jeudi</v>
      </c>
      <c r="B126" s="96">
        <v>43223</v>
      </c>
      <c r="C126" s="101"/>
      <c r="D126" s="97"/>
      <c r="E126" s="98"/>
      <c r="F126" s="99"/>
      <c r="G126" t="str">
        <f>IFERROR(INDEX(Date_importante!$D$18:$D$38,MATCH(BUDGET2018!B126,Date_importante!$E$18:$E$38,0)),"")</f>
        <v/>
      </c>
    </row>
    <row r="127" spans="1:7" x14ac:dyDescent="0.25">
      <c r="A127" s="90" t="str">
        <f t="shared" si="1"/>
        <v>vendredi</v>
      </c>
      <c r="B127" s="96">
        <v>43224</v>
      </c>
      <c r="C127" s="101"/>
      <c r="D127" s="97"/>
      <c r="E127" s="98"/>
      <c r="F127" s="99"/>
      <c r="G127" t="str">
        <f>IFERROR(INDEX(Date_importante!$D$18:$D$38,MATCH(BUDGET2018!B127,Date_importante!$E$18:$E$38,0)),"")</f>
        <v/>
      </c>
    </row>
    <row r="128" spans="1:7" x14ac:dyDescent="0.25">
      <c r="A128" s="90" t="str">
        <f t="shared" si="1"/>
        <v>samedi</v>
      </c>
      <c r="B128" s="96">
        <v>43225</v>
      </c>
      <c r="C128" s="101"/>
      <c r="D128" s="97"/>
      <c r="E128" s="98"/>
      <c r="F128" s="99"/>
      <c r="G128" t="str">
        <f>IFERROR(INDEX(Date_importante!$D$18:$D$38,MATCH(BUDGET2018!B128,Date_importante!$E$18:$E$38,0)),"")</f>
        <v/>
      </c>
    </row>
    <row r="129" spans="1:7" x14ac:dyDescent="0.25">
      <c r="A129" s="90" t="str">
        <f t="shared" si="1"/>
        <v>dimanche</v>
      </c>
      <c r="B129" s="96">
        <v>43226</v>
      </c>
      <c r="C129" s="101"/>
      <c r="D129" s="97"/>
      <c r="E129" s="98"/>
      <c r="F129" s="99"/>
      <c r="G129" t="str">
        <f>IFERROR(INDEX(Date_importante!$D$18:$D$38,MATCH(BUDGET2018!B129,Date_importante!$E$18:$E$38,0)),"")</f>
        <v/>
      </c>
    </row>
    <row r="130" spans="1:7" x14ac:dyDescent="0.25">
      <c r="A130" s="90" t="str">
        <f t="shared" si="1"/>
        <v>lundi</v>
      </c>
      <c r="B130" s="96">
        <v>43227</v>
      </c>
      <c r="C130" s="101"/>
      <c r="D130" s="97"/>
      <c r="E130" s="98"/>
      <c r="F130" s="99"/>
      <c r="G130" t="str">
        <f>IFERROR(INDEX(Date_importante!$D$18:$D$38,MATCH(BUDGET2018!B130,Date_importante!$E$18:$E$38,0)),"")</f>
        <v/>
      </c>
    </row>
    <row r="131" spans="1:7" x14ac:dyDescent="0.25">
      <c r="A131" s="90" t="str">
        <f t="shared" si="1"/>
        <v>mardi</v>
      </c>
      <c r="B131" s="96">
        <v>43228</v>
      </c>
      <c r="C131" s="101"/>
      <c r="D131" s="97"/>
      <c r="E131" s="98"/>
      <c r="F131" s="99"/>
      <c r="G131" t="str">
        <f>IFERROR(INDEX(Date_importante!$D$18:$D$38,MATCH(BUDGET2018!B131,Date_importante!$E$18:$E$38,0)),"")</f>
        <v/>
      </c>
    </row>
    <row r="132" spans="1:7" x14ac:dyDescent="0.25">
      <c r="A132" s="90" t="str">
        <f t="shared" si="1"/>
        <v>mercredi</v>
      </c>
      <c r="B132" s="96">
        <v>43229</v>
      </c>
      <c r="C132" s="101"/>
      <c r="D132" s="97"/>
      <c r="E132" s="98"/>
      <c r="F132" s="99"/>
      <c r="G132" t="str">
        <f>IFERROR(INDEX(Date_importante!$D$18:$D$38,MATCH(BUDGET2018!B132,Date_importante!$E$18:$E$38,0)),"")</f>
        <v/>
      </c>
    </row>
    <row r="133" spans="1:7" x14ac:dyDescent="0.25">
      <c r="A133" s="90" t="str">
        <f t="shared" ref="A133:A196" si="2">TEXT(B133,"jjjj")</f>
        <v>jeudi</v>
      </c>
      <c r="B133" s="96">
        <v>43230</v>
      </c>
      <c r="C133" s="101"/>
      <c r="D133" s="97"/>
      <c r="E133" s="98"/>
      <c r="F133" s="99"/>
      <c r="G133" t="str">
        <f>IFERROR(INDEX(Date_importante!$D$18:$D$38,MATCH(BUDGET2018!B133,Date_importante!$E$18:$E$38,0)),"")</f>
        <v/>
      </c>
    </row>
    <row r="134" spans="1:7" x14ac:dyDescent="0.25">
      <c r="A134" s="90" t="str">
        <f t="shared" si="2"/>
        <v>vendredi</v>
      </c>
      <c r="B134" s="96">
        <v>43231</v>
      </c>
      <c r="C134" s="101"/>
      <c r="D134" s="97"/>
      <c r="E134" s="98"/>
      <c r="F134" s="99"/>
      <c r="G134" t="str">
        <f>IFERROR(INDEX(Date_importante!$D$18:$D$38,MATCH(BUDGET2018!B134,Date_importante!$E$18:$E$38,0)),"")</f>
        <v/>
      </c>
    </row>
    <row r="135" spans="1:7" x14ac:dyDescent="0.25">
      <c r="A135" s="90" t="str">
        <f t="shared" si="2"/>
        <v>samedi</v>
      </c>
      <c r="B135" s="96">
        <v>43232</v>
      </c>
      <c r="C135" s="101"/>
      <c r="D135" s="97"/>
      <c r="E135" s="98"/>
      <c r="F135" s="99"/>
      <c r="G135" t="str">
        <f>IFERROR(INDEX(Date_importante!$D$18:$D$38,MATCH(BUDGET2018!B135,Date_importante!$E$18:$E$38,0)),"")</f>
        <v/>
      </c>
    </row>
    <row r="136" spans="1:7" x14ac:dyDescent="0.25">
      <c r="A136" s="90" t="str">
        <f t="shared" si="2"/>
        <v>dimanche</v>
      </c>
      <c r="B136" s="96">
        <v>43233</v>
      </c>
      <c r="C136" s="101"/>
      <c r="D136" s="97"/>
      <c r="E136" s="98"/>
      <c r="F136" s="99"/>
      <c r="G136" t="str">
        <f>IFERROR(INDEX(Date_importante!$D$18:$D$38,MATCH(BUDGET2018!B136,Date_importante!$E$18:$E$38,0)),"")</f>
        <v/>
      </c>
    </row>
    <row r="137" spans="1:7" x14ac:dyDescent="0.25">
      <c r="A137" s="90" t="str">
        <f t="shared" si="2"/>
        <v>lundi</v>
      </c>
      <c r="B137" s="96">
        <v>43234</v>
      </c>
      <c r="C137" s="101"/>
      <c r="D137" s="97"/>
      <c r="E137" s="98"/>
      <c r="F137" s="99"/>
      <c r="G137" t="str">
        <f>IFERROR(INDEX(Date_importante!$D$18:$D$38,MATCH(BUDGET2018!B137,Date_importante!$E$18:$E$38,0)),"")</f>
        <v/>
      </c>
    </row>
    <row r="138" spans="1:7" x14ac:dyDescent="0.25">
      <c r="A138" s="90" t="str">
        <f t="shared" si="2"/>
        <v>mardi</v>
      </c>
      <c r="B138" s="96">
        <v>43235</v>
      </c>
      <c r="C138" s="101"/>
      <c r="D138" s="97"/>
      <c r="E138" s="98"/>
      <c r="F138" s="99"/>
      <c r="G138" t="str">
        <f>IFERROR(INDEX(Date_importante!$D$18:$D$38,MATCH(BUDGET2018!B138,Date_importante!$E$18:$E$38,0)),"")</f>
        <v/>
      </c>
    </row>
    <row r="139" spans="1:7" x14ac:dyDescent="0.25">
      <c r="A139" s="90" t="str">
        <f t="shared" si="2"/>
        <v>mercredi</v>
      </c>
      <c r="B139" s="96">
        <v>43236</v>
      </c>
      <c r="C139" s="101"/>
      <c r="D139" s="97"/>
      <c r="E139" s="98"/>
      <c r="F139" s="99"/>
      <c r="G139" t="str">
        <f>IFERROR(INDEX(Date_importante!$D$18:$D$38,MATCH(BUDGET2018!B139,Date_importante!$E$18:$E$38,0)),"")</f>
        <v/>
      </c>
    </row>
    <row r="140" spans="1:7" x14ac:dyDescent="0.25">
      <c r="A140" s="90" t="str">
        <f t="shared" si="2"/>
        <v>jeudi</v>
      </c>
      <c r="B140" s="96">
        <v>43237</v>
      </c>
      <c r="C140" s="101"/>
      <c r="D140" s="97"/>
      <c r="E140" s="98"/>
      <c r="F140" s="99"/>
      <c r="G140" t="str">
        <f>IFERROR(INDEX(Date_importante!$D$18:$D$38,MATCH(BUDGET2018!B140,Date_importante!$E$18:$E$38,0)),"")</f>
        <v/>
      </c>
    </row>
    <row r="141" spans="1:7" x14ac:dyDescent="0.25">
      <c r="A141" s="90" t="str">
        <f t="shared" si="2"/>
        <v>vendredi</v>
      </c>
      <c r="B141" s="96">
        <v>43238</v>
      </c>
      <c r="C141" s="101"/>
      <c r="D141" s="97"/>
      <c r="E141" s="98"/>
      <c r="F141" s="99"/>
      <c r="G141" t="str">
        <f>IFERROR(INDEX(Date_importante!$D$18:$D$38,MATCH(BUDGET2018!B141,Date_importante!$E$18:$E$38,0)),"")</f>
        <v/>
      </c>
    </row>
    <row r="142" spans="1:7" x14ac:dyDescent="0.25">
      <c r="A142" s="90" t="str">
        <f t="shared" si="2"/>
        <v>samedi</v>
      </c>
      <c r="B142" s="96">
        <v>43239</v>
      </c>
      <c r="C142" s="101"/>
      <c r="D142" s="97"/>
      <c r="E142" s="98"/>
      <c r="F142" s="99"/>
      <c r="G142" t="str">
        <f>IFERROR(INDEX(Date_importante!$D$18:$D$38,MATCH(BUDGET2018!B142,Date_importante!$E$18:$E$38,0)),"")</f>
        <v/>
      </c>
    </row>
    <row r="143" spans="1:7" x14ac:dyDescent="0.25">
      <c r="A143" s="90" t="str">
        <f t="shared" si="2"/>
        <v>dimanche</v>
      </c>
      <c r="B143" s="96">
        <v>43240</v>
      </c>
      <c r="C143" s="101"/>
      <c r="D143" s="97"/>
      <c r="E143" s="98"/>
      <c r="F143" s="99"/>
      <c r="G143" t="str">
        <f>IFERROR(INDEX(Date_importante!$D$18:$D$38,MATCH(BUDGET2018!B143,Date_importante!$E$18:$E$38,0)),"")</f>
        <v/>
      </c>
    </row>
    <row r="144" spans="1:7" x14ac:dyDescent="0.25">
      <c r="A144" s="90" t="str">
        <f t="shared" si="2"/>
        <v>lundi</v>
      </c>
      <c r="B144" s="96">
        <v>43241</v>
      </c>
      <c r="C144" s="101"/>
      <c r="D144" s="97"/>
      <c r="E144" s="98"/>
      <c r="F144" s="99"/>
      <c r="G144" t="str">
        <f>IFERROR(INDEX(Date_importante!$D$18:$D$38,MATCH(BUDGET2018!B144,Date_importante!$E$18:$E$38,0)),"")</f>
        <v/>
      </c>
    </row>
    <row r="145" spans="1:7" x14ac:dyDescent="0.25">
      <c r="A145" s="90" t="str">
        <f t="shared" si="2"/>
        <v>mardi</v>
      </c>
      <c r="B145" s="96">
        <v>43242</v>
      </c>
      <c r="C145" s="101"/>
      <c r="D145" s="97"/>
      <c r="E145" s="98"/>
      <c r="F145" s="99"/>
      <c r="G145" t="str">
        <f>IFERROR(INDEX(Date_importante!$D$18:$D$38,MATCH(BUDGET2018!B145,Date_importante!$E$18:$E$38,0)),"")</f>
        <v/>
      </c>
    </row>
    <row r="146" spans="1:7" x14ac:dyDescent="0.25">
      <c r="A146" s="90" t="str">
        <f t="shared" si="2"/>
        <v>mercredi</v>
      </c>
      <c r="B146" s="96">
        <v>43243</v>
      </c>
      <c r="C146" s="101"/>
      <c r="D146" s="97"/>
      <c r="E146" s="98"/>
      <c r="F146" s="99"/>
      <c r="G146" t="str">
        <f>IFERROR(INDEX(Date_importante!$D$18:$D$38,MATCH(BUDGET2018!B146,Date_importante!$E$18:$E$38,0)),"")</f>
        <v/>
      </c>
    </row>
    <row r="147" spans="1:7" x14ac:dyDescent="0.25">
      <c r="A147" s="90" t="str">
        <f t="shared" si="2"/>
        <v>jeudi</v>
      </c>
      <c r="B147" s="96">
        <v>43244</v>
      </c>
      <c r="C147" s="101"/>
      <c r="D147" s="97"/>
      <c r="E147" s="98"/>
      <c r="F147" s="99"/>
      <c r="G147" t="str">
        <f>IFERROR(INDEX(Date_importante!$D$18:$D$38,MATCH(BUDGET2018!B147,Date_importante!$E$18:$E$38,0)),"")</f>
        <v/>
      </c>
    </row>
    <row r="148" spans="1:7" x14ac:dyDescent="0.25">
      <c r="A148" s="90" t="str">
        <f t="shared" si="2"/>
        <v>vendredi</v>
      </c>
      <c r="B148" s="96">
        <v>43245</v>
      </c>
      <c r="C148" s="101"/>
      <c r="D148" s="97"/>
      <c r="E148" s="98"/>
      <c r="F148" s="99"/>
      <c r="G148" t="str">
        <f>IFERROR(INDEX(Date_importante!$D$18:$D$38,MATCH(BUDGET2018!B148,Date_importante!$E$18:$E$38,0)),"")</f>
        <v>Fête des voisins</v>
      </c>
    </row>
    <row r="149" spans="1:7" x14ac:dyDescent="0.25">
      <c r="A149" s="90" t="str">
        <f t="shared" si="2"/>
        <v>samedi</v>
      </c>
      <c r="B149" s="96">
        <v>43246</v>
      </c>
      <c r="C149" s="101"/>
      <c r="D149" s="97"/>
      <c r="E149" s="98"/>
      <c r="F149" s="99"/>
      <c r="G149" t="str">
        <f>IFERROR(INDEX(Date_importante!$D$18:$D$38,MATCH(BUDGET2018!B149,Date_importante!$E$18:$E$38,0)),"")</f>
        <v/>
      </c>
    </row>
    <row r="150" spans="1:7" x14ac:dyDescent="0.25">
      <c r="A150" s="90" t="str">
        <f t="shared" si="2"/>
        <v>dimanche</v>
      </c>
      <c r="B150" s="96">
        <v>43247</v>
      </c>
      <c r="C150" s="101"/>
      <c r="D150" s="97"/>
      <c r="E150" s="98"/>
      <c r="F150" s="99"/>
      <c r="G150" t="str">
        <f>IFERROR(INDEX(Date_importante!$D$18:$D$38,MATCH(BUDGET2018!B150,Date_importante!$E$18:$E$38,0)),"")</f>
        <v>Fête des Mères</v>
      </c>
    </row>
    <row r="151" spans="1:7" x14ac:dyDescent="0.25">
      <c r="A151" s="90" t="str">
        <f t="shared" si="2"/>
        <v>lundi</v>
      </c>
      <c r="B151" s="96">
        <v>43248</v>
      </c>
      <c r="C151" s="101"/>
      <c r="D151" s="97"/>
      <c r="E151" s="98"/>
      <c r="F151" s="99"/>
      <c r="G151" t="str">
        <f>IFERROR(INDEX(Date_importante!$D$18:$D$38,MATCH(BUDGET2018!B151,Date_importante!$E$18:$E$38,0)),"")</f>
        <v/>
      </c>
    </row>
    <row r="152" spans="1:7" x14ac:dyDescent="0.25">
      <c r="A152" s="90" t="str">
        <f t="shared" si="2"/>
        <v>mardi</v>
      </c>
      <c r="B152" s="96">
        <v>43249</v>
      </c>
      <c r="C152" s="101"/>
      <c r="D152" s="97"/>
      <c r="E152" s="98"/>
      <c r="F152" s="99"/>
      <c r="G152" t="str">
        <f>IFERROR(INDEX(Date_importante!$D$18:$D$38,MATCH(BUDGET2018!B152,Date_importante!$E$18:$E$38,0)),"")</f>
        <v/>
      </c>
    </row>
    <row r="153" spans="1:7" x14ac:dyDescent="0.25">
      <c r="A153" s="90" t="str">
        <f t="shared" si="2"/>
        <v>mercredi</v>
      </c>
      <c r="B153" s="96">
        <v>43250</v>
      </c>
      <c r="C153" s="101"/>
      <c r="D153" s="97"/>
      <c r="E153" s="98"/>
      <c r="F153" s="99"/>
      <c r="G153" t="str">
        <f>IFERROR(INDEX(Date_importante!$D$18:$D$38,MATCH(BUDGET2018!B153,Date_importante!$E$18:$E$38,0)),"")</f>
        <v/>
      </c>
    </row>
    <row r="154" spans="1:7" x14ac:dyDescent="0.25">
      <c r="A154" s="90" t="str">
        <f t="shared" si="2"/>
        <v>jeudi</v>
      </c>
      <c r="B154" s="96">
        <v>43251</v>
      </c>
      <c r="C154" s="101"/>
      <c r="D154" s="97"/>
      <c r="E154" s="98"/>
      <c r="F154" s="99"/>
      <c r="G154" t="str">
        <f>IFERROR(INDEX(Date_importante!$D$18:$D$38,MATCH(BUDGET2018!B154,Date_importante!$E$18:$E$38,0)),"")</f>
        <v/>
      </c>
    </row>
    <row r="155" spans="1:7" x14ac:dyDescent="0.25">
      <c r="A155" s="90" t="str">
        <f t="shared" si="2"/>
        <v>vendredi</v>
      </c>
      <c r="B155" s="96">
        <v>43252</v>
      </c>
      <c r="C155" s="101"/>
      <c r="D155" s="97"/>
      <c r="E155" s="98"/>
      <c r="F155" s="99"/>
      <c r="G155" t="str">
        <f>IFERROR(INDEX(Date_importante!$D$18:$D$38,MATCH(BUDGET2018!B155,Date_importante!$E$18:$E$38,0)),"")</f>
        <v/>
      </c>
    </row>
    <row r="156" spans="1:7" x14ac:dyDescent="0.25">
      <c r="A156" s="90" t="str">
        <f t="shared" si="2"/>
        <v>samedi</v>
      </c>
      <c r="B156" s="96">
        <v>43253</v>
      </c>
      <c r="C156" s="101"/>
      <c r="D156" s="97"/>
      <c r="E156" s="98"/>
      <c r="F156" s="99"/>
      <c r="G156" t="str">
        <f>IFERROR(INDEX(Date_importante!$D$18:$D$38,MATCH(BUDGET2018!B156,Date_importante!$E$18:$E$38,0)),"")</f>
        <v/>
      </c>
    </row>
    <row r="157" spans="1:7" x14ac:dyDescent="0.25">
      <c r="A157" s="90" t="str">
        <f t="shared" si="2"/>
        <v>dimanche</v>
      </c>
      <c r="B157" s="96">
        <v>43254</v>
      </c>
      <c r="C157" s="101"/>
      <c r="D157" s="97"/>
      <c r="E157" s="98"/>
      <c r="F157" s="99"/>
      <c r="G157" t="str">
        <f>IFERROR(INDEX(Date_importante!$D$18:$D$38,MATCH(BUDGET2018!B157,Date_importante!$E$18:$E$38,0)),"")</f>
        <v/>
      </c>
    </row>
    <row r="158" spans="1:7" x14ac:dyDescent="0.25">
      <c r="A158" s="90" t="str">
        <f t="shared" si="2"/>
        <v>lundi</v>
      </c>
      <c r="B158" s="96">
        <v>43255</v>
      </c>
      <c r="C158" s="101"/>
      <c r="D158" s="97"/>
      <c r="E158" s="98"/>
      <c r="F158" s="99"/>
      <c r="G158" t="str">
        <f>IFERROR(INDEX(Date_importante!$D$18:$D$38,MATCH(BUDGET2018!B158,Date_importante!$E$18:$E$38,0)),"")</f>
        <v/>
      </c>
    </row>
    <row r="159" spans="1:7" x14ac:dyDescent="0.25">
      <c r="A159" s="90" t="str">
        <f t="shared" si="2"/>
        <v>mardi</v>
      </c>
      <c r="B159" s="96">
        <v>43256</v>
      </c>
      <c r="C159" s="101"/>
      <c r="D159" s="97"/>
      <c r="E159" s="98"/>
      <c r="F159" s="99"/>
      <c r="G159" t="str">
        <f>IFERROR(INDEX(Date_importante!$D$18:$D$38,MATCH(BUDGET2018!B159,Date_importante!$E$18:$E$38,0)),"")</f>
        <v/>
      </c>
    </row>
    <row r="160" spans="1:7" x14ac:dyDescent="0.25">
      <c r="A160" s="90" t="str">
        <f t="shared" si="2"/>
        <v>mercredi</v>
      </c>
      <c r="B160" s="96">
        <v>43257</v>
      </c>
      <c r="C160" s="101"/>
      <c r="D160" s="97"/>
      <c r="E160" s="98"/>
      <c r="F160" s="99"/>
      <c r="G160" t="str">
        <f>IFERROR(INDEX(Date_importante!$D$18:$D$38,MATCH(BUDGET2018!B160,Date_importante!$E$18:$E$38,0)),"")</f>
        <v/>
      </c>
    </row>
    <row r="161" spans="1:7" x14ac:dyDescent="0.25">
      <c r="A161" s="90" t="str">
        <f t="shared" si="2"/>
        <v>jeudi</v>
      </c>
      <c r="B161" s="96">
        <v>43258</v>
      </c>
      <c r="C161" s="101"/>
      <c r="D161" s="97"/>
      <c r="E161" s="98"/>
      <c r="F161" s="99"/>
      <c r="G161" t="str">
        <f>IFERROR(INDEX(Date_importante!$D$18:$D$38,MATCH(BUDGET2018!B161,Date_importante!$E$18:$E$38,0)),"")</f>
        <v/>
      </c>
    </row>
    <row r="162" spans="1:7" x14ac:dyDescent="0.25">
      <c r="A162" s="90" t="str">
        <f t="shared" si="2"/>
        <v>vendredi</v>
      </c>
      <c r="B162" s="96">
        <v>43259</v>
      </c>
      <c r="C162" s="101"/>
      <c r="D162" s="97"/>
      <c r="E162" s="98"/>
      <c r="F162" s="99"/>
      <c r="G162" t="str">
        <f>IFERROR(INDEX(Date_importante!$D$18:$D$38,MATCH(BUDGET2018!B162,Date_importante!$E$18:$E$38,0)),"")</f>
        <v/>
      </c>
    </row>
    <row r="163" spans="1:7" x14ac:dyDescent="0.25">
      <c r="A163" s="90" t="str">
        <f t="shared" si="2"/>
        <v>samedi</v>
      </c>
      <c r="B163" s="96">
        <v>43260</v>
      </c>
      <c r="C163" s="101"/>
      <c r="D163" s="97"/>
      <c r="E163" s="98"/>
      <c r="F163" s="99"/>
      <c r="G163" t="str">
        <f>IFERROR(INDEX(Date_importante!$D$18:$D$38,MATCH(BUDGET2018!B163,Date_importante!$E$18:$E$38,0)),"")</f>
        <v/>
      </c>
    </row>
    <row r="164" spans="1:7" x14ac:dyDescent="0.25">
      <c r="A164" s="90" t="str">
        <f t="shared" si="2"/>
        <v>dimanche</v>
      </c>
      <c r="B164" s="96">
        <v>43261</v>
      </c>
      <c r="C164" s="101"/>
      <c r="D164" s="97"/>
      <c r="E164" s="98"/>
      <c r="F164" s="99"/>
      <c r="G164" t="str">
        <f>IFERROR(INDEX(Date_importante!$D$18:$D$38,MATCH(BUDGET2018!B164,Date_importante!$E$18:$E$38,0)),"")</f>
        <v/>
      </c>
    </row>
    <row r="165" spans="1:7" x14ac:dyDescent="0.25">
      <c r="A165" s="90" t="str">
        <f t="shared" si="2"/>
        <v>lundi</v>
      </c>
      <c r="B165" s="96">
        <v>43262</v>
      </c>
      <c r="C165" s="101"/>
      <c r="D165" s="97"/>
      <c r="E165" s="98"/>
      <c r="F165" s="99"/>
      <c r="G165" t="str">
        <f>IFERROR(INDEX(Date_importante!$D$18:$D$38,MATCH(BUDGET2018!B165,Date_importante!$E$18:$E$38,0)),"")</f>
        <v/>
      </c>
    </row>
    <row r="166" spans="1:7" x14ac:dyDescent="0.25">
      <c r="A166" s="90" t="str">
        <f t="shared" si="2"/>
        <v>mardi</v>
      </c>
      <c r="B166" s="96">
        <v>43263</v>
      </c>
      <c r="C166" s="101"/>
      <c r="D166" s="97"/>
      <c r="E166" s="98"/>
      <c r="F166" s="99"/>
      <c r="G166" t="str">
        <f>IFERROR(INDEX(Date_importante!$D$18:$D$38,MATCH(BUDGET2018!B166,Date_importante!$E$18:$E$38,0)),"")</f>
        <v/>
      </c>
    </row>
    <row r="167" spans="1:7" x14ac:dyDescent="0.25">
      <c r="A167" s="90" t="str">
        <f t="shared" si="2"/>
        <v>mercredi</v>
      </c>
      <c r="B167" s="96">
        <v>43264</v>
      </c>
      <c r="C167" s="101"/>
      <c r="D167" s="97"/>
      <c r="E167" s="98"/>
      <c r="F167" s="99"/>
      <c r="G167" t="str">
        <f>IFERROR(INDEX(Date_importante!$D$18:$D$38,MATCH(BUDGET2018!B167,Date_importante!$E$18:$E$38,0)),"")</f>
        <v/>
      </c>
    </row>
    <row r="168" spans="1:7" x14ac:dyDescent="0.25">
      <c r="A168" s="90" t="str">
        <f t="shared" si="2"/>
        <v>jeudi</v>
      </c>
      <c r="B168" s="96">
        <v>43265</v>
      </c>
      <c r="C168" s="101"/>
      <c r="D168" s="97"/>
      <c r="E168" s="98"/>
      <c r="F168" s="99"/>
      <c r="G168" t="str">
        <f>IFERROR(INDEX(Date_importante!$D$18:$D$38,MATCH(BUDGET2018!B168,Date_importante!$E$18:$E$38,0)),"")</f>
        <v/>
      </c>
    </row>
    <row r="169" spans="1:7" x14ac:dyDescent="0.25">
      <c r="A169" s="90" t="str">
        <f t="shared" si="2"/>
        <v>vendredi</v>
      </c>
      <c r="B169" s="96">
        <v>43266</v>
      </c>
      <c r="C169" s="101"/>
      <c r="D169" s="97"/>
      <c r="E169" s="98"/>
      <c r="F169" s="99"/>
      <c r="G169" t="str">
        <f>IFERROR(INDEX(Date_importante!$D$18:$D$38,MATCH(BUDGET2018!B169,Date_importante!$E$18:$E$38,0)),"")</f>
        <v/>
      </c>
    </row>
    <row r="170" spans="1:7" x14ac:dyDescent="0.25">
      <c r="A170" s="90" t="str">
        <f t="shared" si="2"/>
        <v>samedi</v>
      </c>
      <c r="B170" s="96">
        <v>43267</v>
      </c>
      <c r="C170" s="101"/>
      <c r="D170" s="97"/>
      <c r="E170" s="98"/>
      <c r="F170" s="99"/>
      <c r="G170" t="str">
        <f>IFERROR(INDEX(Date_importante!$D$18:$D$38,MATCH(BUDGET2018!B170,Date_importante!$E$18:$E$38,0)),"")</f>
        <v/>
      </c>
    </row>
    <row r="171" spans="1:7" x14ac:dyDescent="0.25">
      <c r="A171" s="90" t="str">
        <f t="shared" si="2"/>
        <v>dimanche</v>
      </c>
      <c r="B171" s="96">
        <v>43268</v>
      </c>
      <c r="C171" s="101"/>
      <c r="D171" s="97"/>
      <c r="E171" s="98"/>
      <c r="F171" s="99"/>
      <c r="G171" t="str">
        <f>IFERROR(INDEX(Date_importante!$D$18:$D$38,MATCH(BUDGET2018!B171,Date_importante!$E$18:$E$38,0)),"")</f>
        <v>Fête des Pères</v>
      </c>
    </row>
    <row r="172" spans="1:7" x14ac:dyDescent="0.25">
      <c r="A172" s="90" t="str">
        <f t="shared" si="2"/>
        <v>lundi</v>
      </c>
      <c r="B172" s="96">
        <v>43269</v>
      </c>
      <c r="C172" s="101"/>
      <c r="D172" s="97"/>
      <c r="E172" s="98"/>
      <c r="F172" s="99"/>
      <c r="G172" t="str">
        <f>IFERROR(INDEX(Date_importante!$D$18:$D$38,MATCH(BUDGET2018!B172,Date_importante!$E$18:$E$38,0)),"")</f>
        <v/>
      </c>
    </row>
    <row r="173" spans="1:7" x14ac:dyDescent="0.25">
      <c r="A173" s="90" t="str">
        <f t="shared" si="2"/>
        <v>mardi</v>
      </c>
      <c r="B173" s="96">
        <v>43270</v>
      </c>
      <c r="C173" s="101"/>
      <c r="D173" s="97"/>
      <c r="E173" s="98"/>
      <c r="F173" s="99"/>
      <c r="G173" t="str">
        <f>IFERROR(INDEX(Date_importante!$D$18:$D$38,MATCH(BUDGET2018!B173,Date_importante!$E$18:$E$38,0)),"")</f>
        <v/>
      </c>
    </row>
    <row r="174" spans="1:7" x14ac:dyDescent="0.25">
      <c r="A174" s="90" t="str">
        <f t="shared" si="2"/>
        <v>mercredi</v>
      </c>
      <c r="B174" s="96">
        <v>43271</v>
      </c>
      <c r="C174" s="101"/>
      <c r="D174" s="97"/>
      <c r="E174" s="98"/>
      <c r="F174" s="99"/>
      <c r="G174" t="str">
        <f>IFERROR(INDEX(Date_importante!$D$18:$D$38,MATCH(BUDGET2018!B174,Date_importante!$E$18:$E$38,0)),"")</f>
        <v/>
      </c>
    </row>
    <row r="175" spans="1:7" x14ac:dyDescent="0.25">
      <c r="A175" s="90" t="str">
        <f t="shared" si="2"/>
        <v>jeudi</v>
      </c>
      <c r="B175" s="96">
        <v>43272</v>
      </c>
      <c r="C175" s="101"/>
      <c r="D175" s="97"/>
      <c r="E175" s="98"/>
      <c r="F175" s="99"/>
      <c r="G175" t="str">
        <f>IFERROR(INDEX(Date_importante!$D$18:$D$38,MATCH(BUDGET2018!B175,Date_importante!$E$18:$E$38,0)),"")</f>
        <v>Fête de la Musique</v>
      </c>
    </row>
    <row r="176" spans="1:7" x14ac:dyDescent="0.25">
      <c r="A176" s="90" t="str">
        <f t="shared" si="2"/>
        <v>vendredi</v>
      </c>
      <c r="B176" s="96">
        <v>43273</v>
      </c>
      <c r="C176" s="101"/>
      <c r="D176" s="97"/>
      <c r="E176" s="98"/>
      <c r="F176" s="99"/>
      <c r="G176" t="str">
        <f>IFERROR(INDEX(Date_importante!$D$18:$D$38,MATCH(BUDGET2018!B176,Date_importante!$E$18:$E$38,0)),"")</f>
        <v/>
      </c>
    </row>
    <row r="177" spans="1:7" x14ac:dyDescent="0.25">
      <c r="A177" s="90" t="str">
        <f t="shared" si="2"/>
        <v>samedi</v>
      </c>
      <c r="B177" s="96">
        <v>43274</v>
      </c>
      <c r="C177" s="101"/>
      <c r="D177" s="97"/>
      <c r="E177" s="98"/>
      <c r="F177" s="99"/>
      <c r="G177" t="str">
        <f>IFERROR(INDEX(Date_importante!$D$18:$D$38,MATCH(BUDGET2018!B177,Date_importante!$E$18:$E$38,0)),"")</f>
        <v/>
      </c>
    </row>
    <row r="178" spans="1:7" x14ac:dyDescent="0.25">
      <c r="A178" s="90" t="str">
        <f t="shared" si="2"/>
        <v>dimanche</v>
      </c>
      <c r="B178" s="96">
        <v>43275</v>
      </c>
      <c r="C178" s="101"/>
      <c r="D178" s="97"/>
      <c r="E178" s="98"/>
      <c r="F178" s="99"/>
      <c r="G178" t="str">
        <f>IFERROR(INDEX(Date_importante!$D$18:$D$38,MATCH(BUDGET2018!B178,Date_importante!$E$18:$E$38,0)),"")</f>
        <v>Fête de la Saint Jean</v>
      </c>
    </row>
    <row r="179" spans="1:7" x14ac:dyDescent="0.25">
      <c r="A179" s="90" t="str">
        <f t="shared" si="2"/>
        <v>lundi</v>
      </c>
      <c r="B179" s="96">
        <v>43276</v>
      </c>
      <c r="C179" s="101"/>
      <c r="D179" s="97"/>
      <c r="E179" s="98"/>
      <c r="F179" s="99"/>
      <c r="G179" t="str">
        <f>IFERROR(INDEX(Date_importante!$D$18:$D$38,MATCH(BUDGET2018!B179,Date_importante!$E$18:$E$38,0)),"")</f>
        <v/>
      </c>
    </row>
    <row r="180" spans="1:7" x14ac:dyDescent="0.25">
      <c r="A180" s="90" t="str">
        <f t="shared" si="2"/>
        <v>mardi</v>
      </c>
      <c r="B180" s="96">
        <v>43277</v>
      </c>
      <c r="C180" s="101"/>
      <c r="D180" s="97"/>
      <c r="E180" s="98"/>
      <c r="F180" s="99"/>
      <c r="G180" t="str">
        <f>IFERROR(INDEX(Date_importante!$D$18:$D$38,MATCH(BUDGET2018!B180,Date_importante!$E$18:$E$38,0)),"")</f>
        <v/>
      </c>
    </row>
    <row r="181" spans="1:7" x14ac:dyDescent="0.25">
      <c r="A181" s="90" t="str">
        <f t="shared" si="2"/>
        <v>mercredi</v>
      </c>
      <c r="B181" s="96">
        <v>43278</v>
      </c>
      <c r="C181" s="101"/>
      <c r="D181" s="97"/>
      <c r="E181" s="98"/>
      <c r="F181" s="99"/>
      <c r="G181" t="str">
        <f>IFERROR(INDEX(Date_importante!$D$18:$D$38,MATCH(BUDGET2018!B181,Date_importante!$E$18:$E$38,0)),"")</f>
        <v>Soldes été</v>
      </c>
    </row>
    <row r="182" spans="1:7" x14ac:dyDescent="0.25">
      <c r="A182" s="90" t="str">
        <f t="shared" si="2"/>
        <v>jeudi</v>
      </c>
      <c r="B182" s="96">
        <v>43279</v>
      </c>
      <c r="C182" s="101"/>
      <c r="D182" s="97"/>
      <c r="E182" s="98"/>
      <c r="F182" s="99"/>
      <c r="G182" t="str">
        <f>IFERROR(INDEX(Date_importante!$D$18:$D$38,MATCH(BUDGET2018!B182,Date_importante!$E$18:$E$38,0)),"")</f>
        <v/>
      </c>
    </row>
    <row r="183" spans="1:7" x14ac:dyDescent="0.25">
      <c r="A183" s="90" t="str">
        <f t="shared" si="2"/>
        <v>vendredi</v>
      </c>
      <c r="B183" s="96">
        <v>43280</v>
      </c>
      <c r="C183" s="101"/>
      <c r="D183" s="97"/>
      <c r="E183" s="98"/>
      <c r="F183" s="99"/>
      <c r="G183" t="str">
        <f>IFERROR(INDEX(Date_importante!$D$18:$D$38,MATCH(BUDGET2018!B183,Date_importante!$E$18:$E$38,0)),"")</f>
        <v/>
      </c>
    </row>
    <row r="184" spans="1:7" x14ac:dyDescent="0.25">
      <c r="A184" s="90" t="str">
        <f t="shared" si="2"/>
        <v>samedi</v>
      </c>
      <c r="B184" s="96">
        <v>43281</v>
      </c>
      <c r="C184" s="101"/>
      <c r="D184" s="97"/>
      <c r="E184" s="98"/>
      <c r="F184" s="99"/>
      <c r="G184" t="str">
        <f>IFERROR(INDEX(Date_importante!$D$18:$D$38,MATCH(BUDGET2018!B184,Date_importante!$E$18:$E$38,0)),"")</f>
        <v/>
      </c>
    </row>
    <row r="185" spans="1:7" x14ac:dyDescent="0.25">
      <c r="A185" s="90" t="str">
        <f t="shared" si="2"/>
        <v>dimanche</v>
      </c>
      <c r="B185" s="96">
        <v>43282</v>
      </c>
      <c r="C185" s="101"/>
      <c r="D185" s="97"/>
      <c r="E185" s="98"/>
      <c r="F185" s="99"/>
      <c r="G185" t="str">
        <f>IFERROR(INDEX(Date_importante!$D$18:$D$38,MATCH(BUDGET2018!B185,Date_importante!$E$18:$E$38,0)),"")</f>
        <v/>
      </c>
    </row>
    <row r="186" spans="1:7" x14ac:dyDescent="0.25">
      <c r="A186" s="90" t="str">
        <f t="shared" si="2"/>
        <v>lundi</v>
      </c>
      <c r="B186" s="96">
        <v>43283</v>
      </c>
      <c r="C186" s="101"/>
      <c r="D186" s="97"/>
      <c r="E186" s="98"/>
      <c r="F186" s="99"/>
      <c r="G186" t="str">
        <f>IFERROR(INDEX(Date_importante!$D$18:$D$38,MATCH(BUDGET2018!B186,Date_importante!$E$18:$E$38,0)),"")</f>
        <v/>
      </c>
    </row>
    <row r="187" spans="1:7" x14ac:dyDescent="0.25">
      <c r="A187" s="90" t="str">
        <f t="shared" si="2"/>
        <v>mardi</v>
      </c>
      <c r="B187" s="96">
        <v>43284</v>
      </c>
      <c r="C187" s="101"/>
      <c r="D187" s="97"/>
      <c r="E187" s="98"/>
      <c r="F187" s="99"/>
      <c r="G187" t="str">
        <f>IFERROR(INDEX(Date_importante!$D$18:$D$38,MATCH(BUDGET2018!B187,Date_importante!$E$18:$E$38,0)),"")</f>
        <v/>
      </c>
    </row>
    <row r="188" spans="1:7" x14ac:dyDescent="0.25">
      <c r="A188" s="90" t="str">
        <f t="shared" si="2"/>
        <v>mercredi</v>
      </c>
      <c r="B188" s="96">
        <v>43285</v>
      </c>
      <c r="C188" s="101"/>
      <c r="D188" s="97"/>
      <c r="E188" s="98"/>
      <c r="F188" s="99"/>
      <c r="G188" t="str">
        <f>IFERROR(INDEX(Date_importante!$D$18:$D$38,MATCH(BUDGET2018!B188,Date_importante!$E$18:$E$38,0)),"")</f>
        <v/>
      </c>
    </row>
    <row r="189" spans="1:7" x14ac:dyDescent="0.25">
      <c r="A189" s="90" t="str">
        <f t="shared" si="2"/>
        <v>jeudi</v>
      </c>
      <c r="B189" s="96">
        <v>43286</v>
      </c>
      <c r="C189" s="101"/>
      <c r="D189" s="97"/>
      <c r="E189" s="98"/>
      <c r="F189" s="99"/>
      <c r="G189" t="str">
        <f>IFERROR(INDEX(Date_importante!$D$18:$D$38,MATCH(BUDGET2018!B189,Date_importante!$E$18:$E$38,0)),"")</f>
        <v/>
      </c>
    </row>
    <row r="190" spans="1:7" x14ac:dyDescent="0.25">
      <c r="A190" s="90" t="str">
        <f t="shared" si="2"/>
        <v>vendredi</v>
      </c>
      <c r="B190" s="96">
        <v>43287</v>
      </c>
      <c r="C190" s="101"/>
      <c r="D190" s="97"/>
      <c r="E190" s="98"/>
      <c r="F190" s="99"/>
      <c r="G190" t="str">
        <f>IFERROR(INDEX(Date_importante!$D$18:$D$38,MATCH(BUDGET2018!B190,Date_importante!$E$18:$E$38,0)),"")</f>
        <v/>
      </c>
    </row>
    <row r="191" spans="1:7" x14ac:dyDescent="0.25">
      <c r="A191" s="90" t="str">
        <f t="shared" si="2"/>
        <v>samedi</v>
      </c>
      <c r="B191" s="96">
        <v>43288</v>
      </c>
      <c r="C191" s="101"/>
      <c r="D191" s="97"/>
      <c r="E191" s="98"/>
      <c r="F191" s="99"/>
      <c r="G191" t="str">
        <f>IFERROR(INDEX(Date_importante!$D$18:$D$38,MATCH(BUDGET2018!B191,Date_importante!$E$18:$E$38,0)),"")</f>
        <v>Vacances été</v>
      </c>
    </row>
    <row r="192" spans="1:7" x14ac:dyDescent="0.25">
      <c r="A192" s="90" t="str">
        <f t="shared" si="2"/>
        <v>dimanche</v>
      </c>
      <c r="B192" s="96">
        <v>43289</v>
      </c>
      <c r="C192" s="101"/>
      <c r="D192" s="97"/>
      <c r="E192" s="98"/>
      <c r="F192" s="99"/>
      <c r="G192" t="str">
        <f>IFERROR(INDEX(Date_importante!$D$18:$D$38,MATCH(BUDGET2018!B192,Date_importante!$E$18:$E$38,0)),"")</f>
        <v/>
      </c>
    </row>
    <row r="193" spans="1:7" x14ac:dyDescent="0.25">
      <c r="A193" s="90" t="str">
        <f t="shared" si="2"/>
        <v>lundi</v>
      </c>
      <c r="B193" s="96">
        <v>43290</v>
      </c>
      <c r="C193" s="101"/>
      <c r="D193" s="97"/>
      <c r="E193" s="98"/>
      <c r="F193" s="99"/>
      <c r="G193" t="str">
        <f>IFERROR(INDEX(Date_importante!$D$18:$D$38,MATCH(BUDGET2018!B193,Date_importante!$E$18:$E$38,0)),"")</f>
        <v/>
      </c>
    </row>
    <row r="194" spans="1:7" x14ac:dyDescent="0.25">
      <c r="A194" s="90" t="str">
        <f t="shared" si="2"/>
        <v>mardi</v>
      </c>
      <c r="B194" s="96">
        <v>43291</v>
      </c>
      <c r="C194" s="101"/>
      <c r="D194" s="97"/>
      <c r="E194" s="98"/>
      <c r="F194" s="99"/>
      <c r="G194" t="str">
        <f>IFERROR(INDEX(Date_importante!$D$18:$D$38,MATCH(BUDGET2018!B194,Date_importante!$E$18:$E$38,0)),"")</f>
        <v/>
      </c>
    </row>
    <row r="195" spans="1:7" x14ac:dyDescent="0.25">
      <c r="A195" s="90" t="str">
        <f t="shared" si="2"/>
        <v>mercredi</v>
      </c>
      <c r="B195" s="96">
        <v>43292</v>
      </c>
      <c r="C195" s="101"/>
      <c r="D195" s="97"/>
      <c r="E195" s="98"/>
      <c r="F195" s="99"/>
      <c r="G195" t="str">
        <f>IFERROR(INDEX(Date_importante!$D$18:$D$38,MATCH(BUDGET2018!B195,Date_importante!$E$18:$E$38,0)),"")</f>
        <v/>
      </c>
    </row>
    <row r="196" spans="1:7" x14ac:dyDescent="0.25">
      <c r="A196" s="90" t="str">
        <f t="shared" si="2"/>
        <v>jeudi</v>
      </c>
      <c r="B196" s="96">
        <v>43293</v>
      </c>
      <c r="C196" s="101"/>
      <c r="D196" s="97"/>
      <c r="E196" s="98"/>
      <c r="F196" s="99"/>
      <c r="G196" t="str">
        <f>IFERROR(INDEX(Date_importante!$D$18:$D$38,MATCH(BUDGET2018!B196,Date_importante!$E$18:$E$38,0)),"")</f>
        <v/>
      </c>
    </row>
    <row r="197" spans="1:7" x14ac:dyDescent="0.25">
      <c r="A197" s="90" t="str">
        <f t="shared" ref="A197:A260" si="3">TEXT(B197,"jjjj")</f>
        <v>vendredi</v>
      </c>
      <c r="B197" s="96">
        <v>43294</v>
      </c>
      <c r="C197" s="101"/>
      <c r="D197" s="97"/>
      <c r="E197" s="98"/>
      <c r="F197" s="99"/>
      <c r="G197" t="str">
        <f>IFERROR(INDEX(Date_importante!$D$18:$D$38,MATCH(BUDGET2018!B197,Date_importante!$E$18:$E$38,0)),"")</f>
        <v/>
      </c>
    </row>
    <row r="198" spans="1:7" x14ac:dyDescent="0.25">
      <c r="A198" s="90" t="str">
        <f t="shared" si="3"/>
        <v>samedi</v>
      </c>
      <c r="B198" s="96">
        <v>43295</v>
      </c>
      <c r="C198" s="101"/>
      <c r="D198" s="97"/>
      <c r="E198" s="98"/>
      <c r="F198" s="99"/>
      <c r="G198" t="str">
        <f>IFERROR(INDEX(Date_importante!$D$18:$D$38,MATCH(BUDGET2018!B198,Date_importante!$E$18:$E$38,0)),"")</f>
        <v/>
      </c>
    </row>
    <row r="199" spans="1:7" x14ac:dyDescent="0.25">
      <c r="A199" s="90" t="str">
        <f t="shared" si="3"/>
        <v>dimanche</v>
      </c>
      <c r="B199" s="96">
        <v>43296</v>
      </c>
      <c r="C199" s="101"/>
      <c r="D199" s="97"/>
      <c r="E199" s="98"/>
      <c r="F199" s="99"/>
      <c r="G199" t="str">
        <f>IFERROR(INDEX(Date_importante!$D$18:$D$38,MATCH(BUDGET2018!B199,Date_importante!$E$18:$E$38,0)),"")</f>
        <v/>
      </c>
    </row>
    <row r="200" spans="1:7" x14ac:dyDescent="0.25">
      <c r="A200" s="90" t="str">
        <f t="shared" si="3"/>
        <v>lundi</v>
      </c>
      <c r="B200" s="96">
        <v>43297</v>
      </c>
      <c r="C200" s="101"/>
      <c r="D200" s="97"/>
      <c r="E200" s="98"/>
      <c r="F200" s="99"/>
      <c r="G200" t="str">
        <f>IFERROR(INDEX(Date_importante!$D$18:$D$38,MATCH(BUDGET2018!B200,Date_importante!$E$18:$E$38,0)),"")</f>
        <v/>
      </c>
    </row>
    <row r="201" spans="1:7" x14ac:dyDescent="0.25">
      <c r="A201" s="90" t="str">
        <f t="shared" si="3"/>
        <v>mardi</v>
      </c>
      <c r="B201" s="96">
        <v>43298</v>
      </c>
      <c r="C201" s="101"/>
      <c r="D201" s="97"/>
      <c r="E201" s="98"/>
      <c r="F201" s="99"/>
      <c r="G201" t="str">
        <f>IFERROR(INDEX(Date_importante!$D$18:$D$38,MATCH(BUDGET2018!B201,Date_importante!$E$18:$E$38,0)),"")</f>
        <v/>
      </c>
    </row>
    <row r="202" spans="1:7" x14ac:dyDescent="0.25">
      <c r="A202" s="90" t="str">
        <f t="shared" si="3"/>
        <v>mercredi</v>
      </c>
      <c r="B202" s="96">
        <v>43299</v>
      </c>
      <c r="C202" s="101"/>
      <c r="D202" s="97"/>
      <c r="E202" s="98"/>
      <c r="F202" s="99"/>
      <c r="G202" t="str">
        <f>IFERROR(INDEX(Date_importante!$D$18:$D$38,MATCH(BUDGET2018!B202,Date_importante!$E$18:$E$38,0)),"")</f>
        <v/>
      </c>
    </row>
    <row r="203" spans="1:7" x14ac:dyDescent="0.25">
      <c r="A203" s="90" t="str">
        <f t="shared" si="3"/>
        <v>jeudi</v>
      </c>
      <c r="B203" s="96">
        <v>43300</v>
      </c>
      <c r="C203" s="101"/>
      <c r="D203" s="97"/>
      <c r="E203" s="98"/>
      <c r="F203" s="99"/>
      <c r="G203" t="str">
        <f>IFERROR(INDEX(Date_importante!$D$18:$D$38,MATCH(BUDGET2018!B203,Date_importante!$E$18:$E$38,0)),"")</f>
        <v/>
      </c>
    </row>
    <row r="204" spans="1:7" x14ac:dyDescent="0.25">
      <c r="A204" s="90" t="str">
        <f t="shared" si="3"/>
        <v>vendredi</v>
      </c>
      <c r="B204" s="96">
        <v>43301</v>
      </c>
      <c r="C204" s="101"/>
      <c r="D204" s="97"/>
      <c r="E204" s="98"/>
      <c r="F204" s="99"/>
      <c r="G204" t="str">
        <f>IFERROR(INDEX(Date_importante!$D$18:$D$38,MATCH(BUDGET2018!B204,Date_importante!$E$18:$E$38,0)),"")</f>
        <v/>
      </c>
    </row>
    <row r="205" spans="1:7" x14ac:dyDescent="0.25">
      <c r="A205" s="90" t="str">
        <f t="shared" si="3"/>
        <v>samedi</v>
      </c>
      <c r="B205" s="96">
        <v>43302</v>
      </c>
      <c r="C205" s="101"/>
      <c r="D205" s="97"/>
      <c r="E205" s="98"/>
      <c r="F205" s="99"/>
      <c r="G205" t="str">
        <f>IFERROR(INDEX(Date_importante!$D$18:$D$38,MATCH(BUDGET2018!B205,Date_importante!$E$18:$E$38,0)),"")</f>
        <v/>
      </c>
    </row>
    <row r="206" spans="1:7" x14ac:dyDescent="0.25">
      <c r="A206" s="90" t="str">
        <f t="shared" si="3"/>
        <v>dimanche</v>
      </c>
      <c r="B206" s="96">
        <v>43303</v>
      </c>
      <c r="C206" s="101"/>
      <c r="D206" s="97"/>
      <c r="E206" s="98"/>
      <c r="F206" s="99"/>
      <c r="G206" t="str">
        <f>IFERROR(INDEX(Date_importante!$D$18:$D$38,MATCH(BUDGET2018!B206,Date_importante!$E$18:$E$38,0)),"")</f>
        <v/>
      </c>
    </row>
    <row r="207" spans="1:7" x14ac:dyDescent="0.25">
      <c r="A207" s="90" t="str">
        <f t="shared" si="3"/>
        <v>lundi</v>
      </c>
      <c r="B207" s="96">
        <v>43304</v>
      </c>
      <c r="C207" s="101"/>
      <c r="D207" s="97"/>
      <c r="E207" s="98"/>
      <c r="F207" s="99"/>
      <c r="G207" t="str">
        <f>IFERROR(INDEX(Date_importante!$D$18:$D$38,MATCH(BUDGET2018!B207,Date_importante!$E$18:$E$38,0)),"")</f>
        <v/>
      </c>
    </row>
    <row r="208" spans="1:7" x14ac:dyDescent="0.25">
      <c r="A208" s="90" t="str">
        <f t="shared" si="3"/>
        <v>mardi</v>
      </c>
      <c r="B208" s="96">
        <v>43305</v>
      </c>
      <c r="C208" s="101"/>
      <c r="D208" s="97"/>
      <c r="E208" s="98"/>
      <c r="F208" s="99"/>
      <c r="G208" t="str">
        <f>IFERROR(INDEX(Date_importante!$D$18:$D$38,MATCH(BUDGET2018!B208,Date_importante!$E$18:$E$38,0)),"")</f>
        <v/>
      </c>
    </row>
    <row r="209" spans="1:7" x14ac:dyDescent="0.25">
      <c r="A209" s="90" t="str">
        <f t="shared" si="3"/>
        <v>mercredi</v>
      </c>
      <c r="B209" s="96">
        <v>43306</v>
      </c>
      <c r="C209" s="101"/>
      <c r="D209" s="97"/>
      <c r="E209" s="98"/>
      <c r="F209" s="99"/>
      <c r="G209" t="str">
        <f>IFERROR(INDEX(Date_importante!$D$18:$D$38,MATCH(BUDGET2018!B209,Date_importante!$E$18:$E$38,0)),"")</f>
        <v/>
      </c>
    </row>
    <row r="210" spans="1:7" x14ac:dyDescent="0.25">
      <c r="A210" s="90" t="str">
        <f t="shared" si="3"/>
        <v>jeudi</v>
      </c>
      <c r="B210" s="96">
        <v>43307</v>
      </c>
      <c r="C210" s="101"/>
      <c r="D210" s="97"/>
      <c r="E210" s="98"/>
      <c r="F210" s="99"/>
      <c r="G210" t="str">
        <f>IFERROR(INDEX(Date_importante!$D$18:$D$38,MATCH(BUDGET2018!B210,Date_importante!$E$18:$E$38,0)),"")</f>
        <v/>
      </c>
    </row>
    <row r="211" spans="1:7" x14ac:dyDescent="0.25">
      <c r="A211" s="90" t="str">
        <f t="shared" si="3"/>
        <v>vendredi</v>
      </c>
      <c r="B211" s="96">
        <v>43308</v>
      </c>
      <c r="C211" s="101"/>
      <c r="D211" s="97"/>
      <c r="E211" s="98"/>
      <c r="F211" s="99"/>
      <c r="G211" t="str">
        <f>IFERROR(INDEX(Date_importante!$D$18:$D$38,MATCH(BUDGET2018!B211,Date_importante!$E$18:$E$38,0)),"")</f>
        <v/>
      </c>
    </row>
    <row r="212" spans="1:7" x14ac:dyDescent="0.25">
      <c r="A212" s="90" t="str">
        <f t="shared" si="3"/>
        <v>samedi</v>
      </c>
      <c r="B212" s="96">
        <v>43309</v>
      </c>
      <c r="C212" s="101"/>
      <c r="D212" s="97"/>
      <c r="E212" s="98"/>
      <c r="F212" s="99"/>
      <c r="G212" t="str">
        <f>IFERROR(INDEX(Date_importante!$D$18:$D$38,MATCH(BUDGET2018!B212,Date_importante!$E$18:$E$38,0)),"")</f>
        <v/>
      </c>
    </row>
    <row r="213" spans="1:7" x14ac:dyDescent="0.25">
      <c r="A213" s="90" t="str">
        <f t="shared" si="3"/>
        <v>dimanche</v>
      </c>
      <c r="B213" s="96">
        <v>43310</v>
      </c>
      <c r="C213" s="101"/>
      <c r="D213" s="97"/>
      <c r="E213" s="98"/>
      <c r="F213" s="99"/>
      <c r="G213" t="str">
        <f>IFERROR(INDEX(Date_importante!$D$18:$D$38,MATCH(BUDGET2018!B213,Date_importante!$E$18:$E$38,0)),"")</f>
        <v/>
      </c>
    </row>
    <row r="214" spans="1:7" x14ac:dyDescent="0.25">
      <c r="A214" s="90" t="str">
        <f t="shared" si="3"/>
        <v>lundi</v>
      </c>
      <c r="B214" s="96">
        <v>43311</v>
      </c>
      <c r="C214" s="101"/>
      <c r="D214" s="97"/>
      <c r="E214" s="98"/>
      <c r="F214" s="99"/>
      <c r="G214" t="str">
        <f>IFERROR(INDEX(Date_importante!$D$18:$D$38,MATCH(BUDGET2018!B214,Date_importante!$E$18:$E$38,0)),"")</f>
        <v/>
      </c>
    </row>
    <row r="215" spans="1:7" x14ac:dyDescent="0.25">
      <c r="A215" s="90" t="str">
        <f t="shared" si="3"/>
        <v>mardi</v>
      </c>
      <c r="B215" s="96">
        <v>43312</v>
      </c>
      <c r="C215" s="101"/>
      <c r="D215" s="97"/>
      <c r="E215" s="98"/>
      <c r="F215" s="99"/>
      <c r="G215" t="str">
        <f>IFERROR(INDEX(Date_importante!$D$18:$D$38,MATCH(BUDGET2018!B215,Date_importante!$E$18:$E$38,0)),"")</f>
        <v/>
      </c>
    </row>
    <row r="216" spans="1:7" x14ac:dyDescent="0.25">
      <c r="A216" s="90" t="str">
        <f t="shared" si="3"/>
        <v>mercredi</v>
      </c>
      <c r="B216" s="96">
        <v>43313</v>
      </c>
      <c r="C216" s="101"/>
      <c r="D216" s="97"/>
      <c r="E216" s="98"/>
      <c r="F216" s="99"/>
      <c r="G216" t="str">
        <f>IFERROR(INDEX(Date_importante!$D$18:$D$38,MATCH(BUDGET2018!B216,Date_importante!$E$18:$E$38,0)),"")</f>
        <v/>
      </c>
    </row>
    <row r="217" spans="1:7" x14ac:dyDescent="0.25">
      <c r="A217" s="90" t="str">
        <f t="shared" si="3"/>
        <v>jeudi</v>
      </c>
      <c r="B217" s="96">
        <v>43314</v>
      </c>
      <c r="C217" s="101"/>
      <c r="D217" s="97"/>
      <c r="E217" s="98"/>
      <c r="F217" s="99"/>
      <c r="G217" t="str">
        <f>IFERROR(INDEX(Date_importante!$D$18:$D$38,MATCH(BUDGET2018!B217,Date_importante!$E$18:$E$38,0)),"")</f>
        <v/>
      </c>
    </row>
    <row r="218" spans="1:7" x14ac:dyDescent="0.25">
      <c r="A218" s="90" t="str">
        <f t="shared" si="3"/>
        <v>vendredi</v>
      </c>
      <c r="B218" s="96">
        <v>43315</v>
      </c>
      <c r="C218" s="101"/>
      <c r="D218" s="97"/>
      <c r="E218" s="98"/>
      <c r="F218" s="99"/>
      <c r="G218" t="str">
        <f>IFERROR(INDEX(Date_importante!$D$18:$D$38,MATCH(BUDGET2018!B218,Date_importante!$E$18:$E$38,0)),"")</f>
        <v/>
      </c>
    </row>
    <row r="219" spans="1:7" x14ac:dyDescent="0.25">
      <c r="A219" s="90" t="str">
        <f t="shared" si="3"/>
        <v>samedi</v>
      </c>
      <c r="B219" s="96">
        <v>43316</v>
      </c>
      <c r="C219" s="101"/>
      <c r="D219" s="97"/>
      <c r="E219" s="98"/>
      <c r="F219" s="99"/>
      <c r="G219" t="str">
        <f>IFERROR(INDEX(Date_importante!$D$18:$D$38,MATCH(BUDGET2018!B219,Date_importante!$E$18:$E$38,0)),"")</f>
        <v/>
      </c>
    </row>
    <row r="220" spans="1:7" x14ac:dyDescent="0.25">
      <c r="A220" s="90" t="str">
        <f t="shared" si="3"/>
        <v>dimanche</v>
      </c>
      <c r="B220" s="96">
        <v>43317</v>
      </c>
      <c r="C220" s="101"/>
      <c r="D220" s="97"/>
      <c r="E220" s="98"/>
      <c r="F220" s="99"/>
      <c r="G220" t="str">
        <f>IFERROR(INDEX(Date_importante!$D$18:$D$38,MATCH(BUDGET2018!B220,Date_importante!$E$18:$E$38,0)),"")</f>
        <v/>
      </c>
    </row>
    <row r="221" spans="1:7" x14ac:dyDescent="0.25">
      <c r="A221" s="90" t="str">
        <f t="shared" si="3"/>
        <v>lundi</v>
      </c>
      <c r="B221" s="96">
        <v>43318</v>
      </c>
      <c r="C221" s="101"/>
      <c r="D221" s="97"/>
      <c r="E221" s="98"/>
      <c r="F221" s="99"/>
      <c r="G221" t="str">
        <f>IFERROR(INDEX(Date_importante!$D$18:$D$38,MATCH(BUDGET2018!B221,Date_importante!$E$18:$E$38,0)),"")</f>
        <v/>
      </c>
    </row>
    <row r="222" spans="1:7" x14ac:dyDescent="0.25">
      <c r="A222" s="90" t="str">
        <f t="shared" si="3"/>
        <v>mardi</v>
      </c>
      <c r="B222" s="96">
        <v>43319</v>
      </c>
      <c r="C222" s="101"/>
      <c r="D222" s="97"/>
      <c r="E222" s="98"/>
      <c r="F222" s="99"/>
      <c r="G222" t="str">
        <f>IFERROR(INDEX(Date_importante!$D$18:$D$38,MATCH(BUDGET2018!B222,Date_importante!$E$18:$E$38,0)),"")</f>
        <v/>
      </c>
    </row>
    <row r="223" spans="1:7" x14ac:dyDescent="0.25">
      <c r="A223" s="90" t="str">
        <f t="shared" si="3"/>
        <v>mercredi</v>
      </c>
      <c r="B223" s="96">
        <v>43320</v>
      </c>
      <c r="C223" s="101"/>
      <c r="D223" s="97"/>
      <c r="E223" s="98"/>
      <c r="F223" s="99"/>
      <c r="G223" t="str">
        <f>IFERROR(INDEX(Date_importante!$D$18:$D$38,MATCH(BUDGET2018!B223,Date_importante!$E$18:$E$38,0)),"")</f>
        <v/>
      </c>
    </row>
    <row r="224" spans="1:7" x14ac:dyDescent="0.25">
      <c r="A224" s="90" t="str">
        <f t="shared" si="3"/>
        <v>jeudi</v>
      </c>
      <c r="B224" s="96">
        <v>43321</v>
      </c>
      <c r="C224" s="101"/>
      <c r="D224" s="97"/>
      <c r="E224" s="98"/>
      <c r="F224" s="99"/>
      <c r="G224" t="str">
        <f>IFERROR(INDEX(Date_importante!$D$18:$D$38,MATCH(BUDGET2018!B224,Date_importante!$E$18:$E$38,0)),"")</f>
        <v/>
      </c>
    </row>
    <row r="225" spans="1:7" x14ac:dyDescent="0.25">
      <c r="A225" s="90" t="str">
        <f t="shared" si="3"/>
        <v>vendredi</v>
      </c>
      <c r="B225" s="96">
        <v>43322</v>
      </c>
      <c r="C225" s="101"/>
      <c r="D225" s="97"/>
      <c r="E225" s="98"/>
      <c r="F225" s="99"/>
      <c r="G225" t="str">
        <f>IFERROR(INDEX(Date_importante!$D$18:$D$38,MATCH(BUDGET2018!B225,Date_importante!$E$18:$E$38,0)),"")</f>
        <v/>
      </c>
    </row>
    <row r="226" spans="1:7" x14ac:dyDescent="0.25">
      <c r="A226" s="90" t="str">
        <f t="shared" si="3"/>
        <v>samedi</v>
      </c>
      <c r="B226" s="96">
        <v>43323</v>
      </c>
      <c r="C226" s="101"/>
      <c r="D226" s="97"/>
      <c r="E226" s="98"/>
      <c r="F226" s="99"/>
      <c r="G226" t="str">
        <f>IFERROR(INDEX(Date_importante!$D$18:$D$38,MATCH(BUDGET2018!B226,Date_importante!$E$18:$E$38,0)),"")</f>
        <v/>
      </c>
    </row>
    <row r="227" spans="1:7" x14ac:dyDescent="0.25">
      <c r="A227" s="90" t="str">
        <f t="shared" si="3"/>
        <v>dimanche</v>
      </c>
      <c r="B227" s="96">
        <v>43324</v>
      </c>
      <c r="C227" s="101"/>
      <c r="D227" s="97"/>
      <c r="E227" s="98"/>
      <c r="F227" s="99"/>
      <c r="G227" t="str">
        <f>IFERROR(INDEX(Date_importante!$D$18:$D$38,MATCH(BUDGET2018!B227,Date_importante!$E$18:$E$38,0)),"")</f>
        <v/>
      </c>
    </row>
    <row r="228" spans="1:7" x14ac:dyDescent="0.25">
      <c r="A228" s="90" t="str">
        <f t="shared" si="3"/>
        <v>lundi</v>
      </c>
      <c r="B228" s="96">
        <v>43325</v>
      </c>
      <c r="C228" s="101"/>
      <c r="D228" s="97"/>
      <c r="E228" s="98"/>
      <c r="F228" s="99"/>
      <c r="G228" t="str">
        <f>IFERROR(INDEX(Date_importante!$D$18:$D$38,MATCH(BUDGET2018!B228,Date_importante!$E$18:$E$38,0)),"")</f>
        <v/>
      </c>
    </row>
    <row r="229" spans="1:7" x14ac:dyDescent="0.25">
      <c r="A229" s="90" t="str">
        <f t="shared" si="3"/>
        <v>mardi</v>
      </c>
      <c r="B229" s="96">
        <v>43326</v>
      </c>
      <c r="C229" s="101"/>
      <c r="D229" s="97"/>
      <c r="E229" s="98"/>
      <c r="F229" s="99"/>
      <c r="G229" t="str">
        <f>IFERROR(INDEX(Date_importante!$D$18:$D$38,MATCH(BUDGET2018!B229,Date_importante!$E$18:$E$38,0)),"")</f>
        <v/>
      </c>
    </row>
    <row r="230" spans="1:7" x14ac:dyDescent="0.25">
      <c r="A230" s="90" t="str">
        <f t="shared" si="3"/>
        <v>mercredi</v>
      </c>
      <c r="B230" s="96">
        <v>43327</v>
      </c>
      <c r="C230" s="101"/>
      <c r="D230" s="97"/>
      <c r="E230" s="98"/>
      <c r="F230" s="99"/>
      <c r="G230" t="str">
        <f>IFERROR(INDEX(Date_importante!$D$18:$D$38,MATCH(BUDGET2018!B230,Date_importante!$E$18:$E$38,0)),"")</f>
        <v/>
      </c>
    </row>
    <row r="231" spans="1:7" x14ac:dyDescent="0.25">
      <c r="A231" s="90" t="str">
        <f t="shared" si="3"/>
        <v>jeudi</v>
      </c>
      <c r="B231" s="96">
        <v>43328</v>
      </c>
      <c r="C231" s="101"/>
      <c r="D231" s="97"/>
      <c r="E231" s="98"/>
      <c r="F231" s="99"/>
      <c r="G231" t="str">
        <f>IFERROR(INDEX(Date_importante!$D$18:$D$38,MATCH(BUDGET2018!B231,Date_importante!$E$18:$E$38,0)),"")</f>
        <v/>
      </c>
    </row>
    <row r="232" spans="1:7" x14ac:dyDescent="0.25">
      <c r="A232" s="90" t="str">
        <f t="shared" si="3"/>
        <v>vendredi</v>
      </c>
      <c r="B232" s="96">
        <v>43329</v>
      </c>
      <c r="C232" s="101"/>
      <c r="D232" s="97"/>
      <c r="E232" s="98"/>
      <c r="F232" s="99"/>
      <c r="G232" t="str">
        <f>IFERROR(INDEX(Date_importante!$D$18:$D$38,MATCH(BUDGET2018!B232,Date_importante!$E$18:$E$38,0)),"")</f>
        <v/>
      </c>
    </row>
    <row r="233" spans="1:7" x14ac:dyDescent="0.25">
      <c r="A233" s="90" t="str">
        <f t="shared" si="3"/>
        <v>samedi</v>
      </c>
      <c r="B233" s="96">
        <v>43330</v>
      </c>
      <c r="C233" s="101"/>
      <c r="D233" s="97"/>
      <c r="E233" s="98"/>
      <c r="F233" s="99"/>
      <c r="G233" t="str">
        <f>IFERROR(INDEX(Date_importante!$D$18:$D$38,MATCH(BUDGET2018!B233,Date_importante!$E$18:$E$38,0)),"")</f>
        <v/>
      </c>
    </row>
    <row r="234" spans="1:7" x14ac:dyDescent="0.25">
      <c r="A234" s="90" t="str">
        <f t="shared" si="3"/>
        <v>dimanche</v>
      </c>
      <c r="B234" s="96">
        <v>43331</v>
      </c>
      <c r="C234" s="101"/>
      <c r="D234" s="97"/>
      <c r="E234" s="98"/>
      <c r="F234" s="99"/>
      <c r="G234" t="str">
        <f>IFERROR(INDEX(Date_importante!$D$18:$D$38,MATCH(BUDGET2018!B234,Date_importante!$E$18:$E$38,0)),"")</f>
        <v/>
      </c>
    </row>
    <row r="235" spans="1:7" x14ac:dyDescent="0.25">
      <c r="A235" s="90" t="str">
        <f t="shared" si="3"/>
        <v>lundi</v>
      </c>
      <c r="B235" s="96">
        <v>43332</v>
      </c>
      <c r="C235" s="101"/>
      <c r="D235" s="97"/>
      <c r="E235" s="98"/>
      <c r="F235" s="99"/>
      <c r="G235" t="str">
        <f>IFERROR(INDEX(Date_importante!$D$18:$D$38,MATCH(BUDGET2018!B235,Date_importante!$E$18:$E$38,0)),"")</f>
        <v/>
      </c>
    </row>
    <row r="236" spans="1:7" x14ac:dyDescent="0.25">
      <c r="A236" s="90" t="str">
        <f t="shared" si="3"/>
        <v>mardi</v>
      </c>
      <c r="B236" s="96">
        <v>43333</v>
      </c>
      <c r="C236" s="101"/>
      <c r="D236" s="97"/>
      <c r="E236" s="98"/>
      <c r="F236" s="99"/>
      <c r="G236" t="str">
        <f>IFERROR(INDEX(Date_importante!$D$18:$D$38,MATCH(BUDGET2018!B236,Date_importante!$E$18:$E$38,0)),"")</f>
        <v/>
      </c>
    </row>
    <row r="237" spans="1:7" x14ac:dyDescent="0.25">
      <c r="A237" s="90" t="str">
        <f t="shared" si="3"/>
        <v>mercredi</v>
      </c>
      <c r="B237" s="96">
        <v>43334</v>
      </c>
      <c r="C237" s="101"/>
      <c r="D237" s="97"/>
      <c r="E237" s="98"/>
      <c r="F237" s="99"/>
      <c r="G237" t="str">
        <f>IFERROR(INDEX(Date_importante!$D$18:$D$38,MATCH(BUDGET2018!B237,Date_importante!$E$18:$E$38,0)),"")</f>
        <v/>
      </c>
    </row>
    <row r="238" spans="1:7" x14ac:dyDescent="0.25">
      <c r="A238" s="90" t="str">
        <f t="shared" si="3"/>
        <v>jeudi</v>
      </c>
      <c r="B238" s="96">
        <v>43335</v>
      </c>
      <c r="C238" s="101"/>
      <c r="D238" s="97"/>
      <c r="E238" s="98"/>
      <c r="F238" s="99"/>
      <c r="G238" t="str">
        <f>IFERROR(INDEX(Date_importante!$D$18:$D$38,MATCH(BUDGET2018!B238,Date_importante!$E$18:$E$38,0)),"")</f>
        <v/>
      </c>
    </row>
    <row r="239" spans="1:7" x14ac:dyDescent="0.25">
      <c r="A239" s="90" t="str">
        <f t="shared" si="3"/>
        <v>vendredi</v>
      </c>
      <c r="B239" s="96">
        <v>43336</v>
      </c>
      <c r="C239" s="101"/>
      <c r="D239" s="97"/>
      <c r="E239" s="98"/>
      <c r="F239" s="99"/>
      <c r="G239" t="str">
        <f>IFERROR(INDEX(Date_importante!$D$18:$D$38,MATCH(BUDGET2018!B239,Date_importante!$E$18:$E$38,0)),"")</f>
        <v/>
      </c>
    </row>
    <row r="240" spans="1:7" x14ac:dyDescent="0.25">
      <c r="A240" s="90" t="str">
        <f t="shared" si="3"/>
        <v>samedi</v>
      </c>
      <c r="B240" s="96">
        <v>43337</v>
      </c>
      <c r="C240" s="101"/>
      <c r="D240" s="97"/>
      <c r="E240" s="98"/>
      <c r="F240" s="99"/>
      <c r="G240" t="str">
        <f>IFERROR(INDEX(Date_importante!$D$18:$D$38,MATCH(BUDGET2018!B240,Date_importante!$E$18:$E$38,0)),"")</f>
        <v/>
      </c>
    </row>
    <row r="241" spans="1:7" x14ac:dyDescent="0.25">
      <c r="A241" s="90" t="str">
        <f t="shared" si="3"/>
        <v>dimanche</v>
      </c>
      <c r="B241" s="96">
        <v>43338</v>
      </c>
      <c r="C241" s="101"/>
      <c r="D241" s="97"/>
      <c r="E241" s="98"/>
      <c r="F241" s="99"/>
      <c r="G241" t="str">
        <f>IFERROR(INDEX(Date_importante!$D$18:$D$38,MATCH(BUDGET2018!B241,Date_importante!$E$18:$E$38,0)),"")</f>
        <v/>
      </c>
    </row>
    <row r="242" spans="1:7" x14ac:dyDescent="0.25">
      <c r="A242" s="90" t="str">
        <f t="shared" si="3"/>
        <v>lundi</v>
      </c>
      <c r="B242" s="96">
        <v>43339</v>
      </c>
      <c r="C242" s="101"/>
      <c r="D242" s="97"/>
      <c r="E242" s="98"/>
      <c r="F242" s="99"/>
      <c r="G242" t="str">
        <f>IFERROR(INDEX(Date_importante!$D$18:$D$38,MATCH(BUDGET2018!B242,Date_importante!$E$18:$E$38,0)),"")</f>
        <v/>
      </c>
    </row>
    <row r="243" spans="1:7" x14ac:dyDescent="0.25">
      <c r="A243" s="90" t="str">
        <f t="shared" si="3"/>
        <v>mardi</v>
      </c>
      <c r="B243" s="96">
        <v>43340</v>
      </c>
      <c r="C243" s="101"/>
      <c r="D243" s="97"/>
      <c r="E243" s="98"/>
      <c r="F243" s="99"/>
      <c r="G243" t="str">
        <f>IFERROR(INDEX(Date_importante!$D$18:$D$38,MATCH(BUDGET2018!B243,Date_importante!$E$18:$E$38,0)),"")</f>
        <v/>
      </c>
    </row>
    <row r="244" spans="1:7" x14ac:dyDescent="0.25">
      <c r="A244" s="90" t="str">
        <f t="shared" si="3"/>
        <v>mercredi</v>
      </c>
      <c r="B244" s="96">
        <v>43341</v>
      </c>
      <c r="C244" s="101"/>
      <c r="D244" s="97"/>
      <c r="E244" s="98"/>
      <c r="F244" s="99"/>
      <c r="G244" t="str">
        <f>IFERROR(INDEX(Date_importante!$D$18:$D$38,MATCH(BUDGET2018!B244,Date_importante!$E$18:$E$38,0)),"")</f>
        <v/>
      </c>
    </row>
    <row r="245" spans="1:7" x14ac:dyDescent="0.25">
      <c r="A245" s="90" t="str">
        <f t="shared" si="3"/>
        <v>jeudi</v>
      </c>
      <c r="B245" s="96">
        <v>43342</v>
      </c>
      <c r="C245" s="101"/>
      <c r="D245" s="97"/>
      <c r="E245" s="98"/>
      <c r="F245" s="99"/>
      <c r="G245" t="str">
        <f>IFERROR(INDEX(Date_importante!$D$18:$D$38,MATCH(BUDGET2018!B245,Date_importante!$E$18:$E$38,0)),"")</f>
        <v/>
      </c>
    </row>
    <row r="246" spans="1:7" x14ac:dyDescent="0.25">
      <c r="A246" s="90" t="str">
        <f t="shared" si="3"/>
        <v>vendredi</v>
      </c>
      <c r="B246" s="96">
        <v>43343</v>
      </c>
      <c r="C246" s="101"/>
      <c r="D246" s="97"/>
      <c r="E246" s="98"/>
      <c r="F246" s="99"/>
      <c r="G246" t="str">
        <f>IFERROR(INDEX(Date_importante!$D$18:$D$38,MATCH(BUDGET2018!B246,Date_importante!$E$18:$E$38,0)),"")</f>
        <v/>
      </c>
    </row>
    <row r="247" spans="1:7" x14ac:dyDescent="0.25">
      <c r="A247" s="90" t="str">
        <f t="shared" si="3"/>
        <v>samedi</v>
      </c>
      <c r="B247" s="96">
        <v>43344</v>
      </c>
      <c r="C247" s="101"/>
      <c r="D247" s="97"/>
      <c r="E247" s="98"/>
      <c r="F247" s="99"/>
      <c r="G247" t="str">
        <f>IFERROR(INDEX(Date_importante!$D$18:$D$38,MATCH(BUDGET2018!B247,Date_importante!$E$18:$E$38,0)),"")</f>
        <v/>
      </c>
    </row>
    <row r="248" spans="1:7" x14ac:dyDescent="0.25">
      <c r="A248" s="90" t="str">
        <f t="shared" si="3"/>
        <v>dimanche</v>
      </c>
      <c r="B248" s="96">
        <v>43345</v>
      </c>
      <c r="C248" s="101"/>
      <c r="D248" s="97"/>
      <c r="E248" s="98"/>
      <c r="F248" s="99"/>
      <c r="G248" t="str">
        <f>IFERROR(INDEX(Date_importante!$D$18:$D$38,MATCH(BUDGET2018!B248,Date_importante!$E$18:$E$38,0)),"")</f>
        <v/>
      </c>
    </row>
    <row r="249" spans="1:7" x14ac:dyDescent="0.25">
      <c r="A249" s="90" t="str">
        <f t="shared" si="3"/>
        <v>lundi</v>
      </c>
      <c r="B249" s="96">
        <v>43346</v>
      </c>
      <c r="C249" s="101"/>
      <c r="D249" s="97"/>
      <c r="E249" s="98"/>
      <c r="F249" s="99"/>
      <c r="G249" t="str">
        <f>IFERROR(INDEX(Date_importante!$D$18:$D$38,MATCH(BUDGET2018!B249,Date_importante!$E$18:$E$38,0)),"")</f>
        <v/>
      </c>
    </row>
    <row r="250" spans="1:7" x14ac:dyDescent="0.25">
      <c r="A250" s="90" t="str">
        <f t="shared" si="3"/>
        <v>mardi</v>
      </c>
      <c r="B250" s="96">
        <v>43347</v>
      </c>
      <c r="C250" s="101"/>
      <c r="D250" s="97"/>
      <c r="E250" s="98"/>
      <c r="F250" s="99"/>
      <c r="G250" t="str">
        <f>IFERROR(INDEX(Date_importante!$D$18:$D$38,MATCH(BUDGET2018!B250,Date_importante!$E$18:$E$38,0)),"")</f>
        <v/>
      </c>
    </row>
    <row r="251" spans="1:7" x14ac:dyDescent="0.25">
      <c r="A251" s="90" t="str">
        <f t="shared" si="3"/>
        <v>mercredi</v>
      </c>
      <c r="B251" s="96">
        <v>43348</v>
      </c>
      <c r="C251" s="101"/>
      <c r="D251" s="97"/>
      <c r="E251" s="98"/>
      <c r="F251" s="99"/>
      <c r="G251" t="str">
        <f>IFERROR(INDEX(Date_importante!$D$18:$D$38,MATCH(BUDGET2018!B251,Date_importante!$E$18:$E$38,0)),"")</f>
        <v/>
      </c>
    </row>
    <row r="252" spans="1:7" x14ac:dyDescent="0.25">
      <c r="A252" s="90" t="str">
        <f t="shared" si="3"/>
        <v>jeudi</v>
      </c>
      <c r="B252" s="96">
        <v>43349</v>
      </c>
      <c r="C252" s="101"/>
      <c r="D252" s="97"/>
      <c r="E252" s="98"/>
      <c r="F252" s="99"/>
      <c r="G252" t="str">
        <f>IFERROR(INDEX(Date_importante!$D$18:$D$38,MATCH(BUDGET2018!B252,Date_importante!$E$18:$E$38,0)),"")</f>
        <v/>
      </c>
    </row>
    <row r="253" spans="1:7" x14ac:dyDescent="0.25">
      <c r="A253" s="90" t="str">
        <f t="shared" si="3"/>
        <v>vendredi</v>
      </c>
      <c r="B253" s="96">
        <v>43350</v>
      </c>
      <c r="C253" s="101"/>
      <c r="D253" s="97"/>
      <c r="E253" s="98"/>
      <c r="F253" s="99"/>
      <c r="G253" t="str">
        <f>IFERROR(INDEX(Date_importante!$D$18:$D$38,MATCH(BUDGET2018!B253,Date_importante!$E$18:$E$38,0)),"")</f>
        <v/>
      </c>
    </row>
    <row r="254" spans="1:7" x14ac:dyDescent="0.25">
      <c r="A254" s="90" t="str">
        <f t="shared" si="3"/>
        <v>samedi</v>
      </c>
      <c r="B254" s="96">
        <v>43351</v>
      </c>
      <c r="C254" s="101"/>
      <c r="D254" s="97"/>
      <c r="E254" s="98"/>
      <c r="F254" s="99"/>
      <c r="G254" t="str">
        <f>IFERROR(INDEX(Date_importante!$D$18:$D$38,MATCH(BUDGET2018!B254,Date_importante!$E$18:$E$38,0)),"")</f>
        <v/>
      </c>
    </row>
    <row r="255" spans="1:7" x14ac:dyDescent="0.25">
      <c r="A255" s="90" t="str">
        <f t="shared" si="3"/>
        <v>dimanche</v>
      </c>
      <c r="B255" s="96">
        <v>43352</v>
      </c>
      <c r="C255" s="101"/>
      <c r="D255" s="97"/>
      <c r="E255" s="98"/>
      <c r="F255" s="99"/>
      <c r="G255" t="str">
        <f>IFERROR(INDEX(Date_importante!$D$18:$D$38,MATCH(BUDGET2018!B255,Date_importante!$E$18:$E$38,0)),"")</f>
        <v/>
      </c>
    </row>
    <row r="256" spans="1:7" x14ac:dyDescent="0.25">
      <c r="A256" s="90" t="str">
        <f t="shared" si="3"/>
        <v>lundi</v>
      </c>
      <c r="B256" s="96">
        <v>43353</v>
      </c>
      <c r="C256" s="101"/>
      <c r="D256" s="97"/>
      <c r="E256" s="98"/>
      <c r="F256" s="99"/>
      <c r="G256" t="str">
        <f>IFERROR(INDEX(Date_importante!$D$18:$D$38,MATCH(BUDGET2018!B256,Date_importante!$E$18:$E$38,0)),"")</f>
        <v/>
      </c>
    </row>
    <row r="257" spans="1:7" x14ac:dyDescent="0.25">
      <c r="A257" s="90" t="str">
        <f t="shared" si="3"/>
        <v>mardi</v>
      </c>
      <c r="B257" s="96">
        <v>43354</v>
      </c>
      <c r="C257" s="101"/>
      <c r="D257" s="97"/>
      <c r="E257" s="98"/>
      <c r="F257" s="99"/>
      <c r="G257" t="str">
        <f>IFERROR(INDEX(Date_importante!$D$18:$D$38,MATCH(BUDGET2018!B257,Date_importante!$E$18:$E$38,0)),"")</f>
        <v/>
      </c>
    </row>
    <row r="258" spans="1:7" x14ac:dyDescent="0.25">
      <c r="A258" s="90" t="str">
        <f t="shared" si="3"/>
        <v>mercredi</v>
      </c>
      <c r="B258" s="96">
        <v>43355</v>
      </c>
      <c r="C258" s="101"/>
      <c r="D258" s="97"/>
      <c r="E258" s="98"/>
      <c r="F258" s="99"/>
      <c r="G258" t="str">
        <f>IFERROR(INDEX(Date_importante!$D$18:$D$38,MATCH(BUDGET2018!B258,Date_importante!$E$18:$E$38,0)),"")</f>
        <v/>
      </c>
    </row>
    <row r="259" spans="1:7" x14ac:dyDescent="0.25">
      <c r="A259" s="90" t="str">
        <f t="shared" si="3"/>
        <v>jeudi</v>
      </c>
      <c r="B259" s="96">
        <v>43356</v>
      </c>
      <c r="C259" s="101"/>
      <c r="D259" s="97"/>
      <c r="E259" s="98"/>
      <c r="F259" s="99"/>
      <c r="G259" t="str">
        <f>IFERROR(INDEX(Date_importante!$D$18:$D$38,MATCH(BUDGET2018!B259,Date_importante!$E$18:$E$38,0)),"")</f>
        <v/>
      </c>
    </row>
    <row r="260" spans="1:7" x14ac:dyDescent="0.25">
      <c r="A260" s="90" t="str">
        <f t="shared" si="3"/>
        <v>vendredi</v>
      </c>
      <c r="B260" s="96">
        <v>43357</v>
      </c>
      <c r="C260" s="101"/>
      <c r="D260" s="97"/>
      <c r="E260" s="98"/>
      <c r="F260" s="99"/>
      <c r="G260" t="str">
        <f>IFERROR(INDEX(Date_importante!$D$18:$D$38,MATCH(BUDGET2018!B260,Date_importante!$E$18:$E$38,0)),"")</f>
        <v/>
      </c>
    </row>
    <row r="261" spans="1:7" x14ac:dyDescent="0.25">
      <c r="A261" s="90" t="str">
        <f t="shared" ref="A261:A324" si="4">TEXT(B261,"jjjj")</f>
        <v>samedi</v>
      </c>
      <c r="B261" s="96">
        <v>43358</v>
      </c>
      <c r="C261" s="101"/>
      <c r="D261" s="97"/>
      <c r="E261" s="98"/>
      <c r="F261" s="99"/>
      <c r="G261" t="str">
        <f>IFERROR(INDEX(Date_importante!$D$18:$D$38,MATCH(BUDGET2018!B261,Date_importante!$E$18:$E$38,0)),"")</f>
        <v/>
      </c>
    </row>
    <row r="262" spans="1:7" x14ac:dyDescent="0.25">
      <c r="A262" s="90" t="str">
        <f t="shared" si="4"/>
        <v>dimanche</v>
      </c>
      <c r="B262" s="96">
        <v>43359</v>
      </c>
      <c r="C262" s="101"/>
      <c r="D262" s="97"/>
      <c r="E262" s="98"/>
      <c r="F262" s="99"/>
      <c r="G262" t="str">
        <f>IFERROR(INDEX(Date_importante!$D$18:$D$38,MATCH(BUDGET2018!B262,Date_importante!$E$18:$E$38,0)),"")</f>
        <v/>
      </c>
    </row>
    <row r="263" spans="1:7" x14ac:dyDescent="0.25">
      <c r="A263" s="90" t="str">
        <f t="shared" si="4"/>
        <v>lundi</v>
      </c>
      <c r="B263" s="96">
        <v>43360</v>
      </c>
      <c r="C263" s="101"/>
      <c r="D263" s="97"/>
      <c r="E263" s="98"/>
      <c r="F263" s="99"/>
      <c r="G263" t="str">
        <f>IFERROR(INDEX(Date_importante!$D$18:$D$38,MATCH(BUDGET2018!B263,Date_importante!$E$18:$E$38,0)),"")</f>
        <v/>
      </c>
    </row>
    <row r="264" spans="1:7" x14ac:dyDescent="0.25">
      <c r="A264" s="90" t="str">
        <f t="shared" si="4"/>
        <v>mardi</v>
      </c>
      <c r="B264" s="96">
        <v>43361</v>
      </c>
      <c r="C264" s="101"/>
      <c r="D264" s="97"/>
      <c r="E264" s="98"/>
      <c r="F264" s="99"/>
      <c r="G264" t="str">
        <f>IFERROR(INDEX(Date_importante!$D$18:$D$38,MATCH(BUDGET2018!B264,Date_importante!$E$18:$E$38,0)),"")</f>
        <v/>
      </c>
    </row>
    <row r="265" spans="1:7" x14ac:dyDescent="0.25">
      <c r="A265" s="90" t="str">
        <f t="shared" si="4"/>
        <v>mercredi</v>
      </c>
      <c r="B265" s="96">
        <v>43362</v>
      </c>
      <c r="C265" s="101"/>
      <c r="D265" s="97"/>
      <c r="E265" s="98"/>
      <c r="F265" s="99"/>
      <c r="G265" t="str">
        <f>IFERROR(INDEX(Date_importante!$D$18:$D$38,MATCH(BUDGET2018!B265,Date_importante!$E$18:$E$38,0)),"")</f>
        <v/>
      </c>
    </row>
    <row r="266" spans="1:7" x14ac:dyDescent="0.25">
      <c r="A266" s="90" t="str">
        <f t="shared" si="4"/>
        <v>jeudi</v>
      </c>
      <c r="B266" s="96">
        <v>43363</v>
      </c>
      <c r="C266" s="101"/>
      <c r="D266" s="97"/>
      <c r="E266" s="98"/>
      <c r="F266" s="99"/>
      <c r="G266" t="str">
        <f>IFERROR(INDEX(Date_importante!$D$18:$D$38,MATCH(BUDGET2018!B266,Date_importante!$E$18:$E$38,0)),"")</f>
        <v/>
      </c>
    </row>
    <row r="267" spans="1:7" x14ac:dyDescent="0.25">
      <c r="A267" s="90" t="str">
        <f t="shared" si="4"/>
        <v>vendredi</v>
      </c>
      <c r="B267" s="96">
        <v>43364</v>
      </c>
      <c r="C267" s="101"/>
      <c r="D267" s="97"/>
      <c r="E267" s="98"/>
      <c r="F267" s="99"/>
      <c r="G267" t="str">
        <f>IFERROR(INDEX(Date_importante!$D$18:$D$38,MATCH(BUDGET2018!B267,Date_importante!$E$18:$E$38,0)),"")</f>
        <v/>
      </c>
    </row>
    <row r="268" spans="1:7" x14ac:dyDescent="0.25">
      <c r="A268" s="90" t="str">
        <f t="shared" si="4"/>
        <v>samedi</v>
      </c>
      <c r="B268" s="96">
        <v>43365</v>
      </c>
      <c r="C268" s="101"/>
      <c r="D268" s="97"/>
      <c r="E268" s="98"/>
      <c r="F268" s="99"/>
      <c r="G268" t="str">
        <f>IFERROR(INDEX(Date_importante!$D$18:$D$38,MATCH(BUDGET2018!B268,Date_importante!$E$18:$E$38,0)),"")</f>
        <v/>
      </c>
    </row>
    <row r="269" spans="1:7" x14ac:dyDescent="0.25">
      <c r="A269" s="90" t="str">
        <f t="shared" si="4"/>
        <v>dimanche</v>
      </c>
      <c r="B269" s="96">
        <v>43366</v>
      </c>
      <c r="C269" s="101"/>
      <c r="D269" s="97"/>
      <c r="E269" s="98"/>
      <c r="F269" s="99"/>
      <c r="G269" t="str">
        <f>IFERROR(INDEX(Date_importante!$D$18:$D$38,MATCH(BUDGET2018!B269,Date_importante!$E$18:$E$38,0)),"")</f>
        <v/>
      </c>
    </row>
    <row r="270" spans="1:7" x14ac:dyDescent="0.25">
      <c r="A270" s="90" t="str">
        <f t="shared" si="4"/>
        <v>lundi</v>
      </c>
      <c r="B270" s="96">
        <v>43367</v>
      </c>
      <c r="C270" s="101"/>
      <c r="D270" s="97"/>
      <c r="E270" s="98"/>
      <c r="F270" s="99"/>
      <c r="G270" t="str">
        <f>IFERROR(INDEX(Date_importante!$D$18:$D$38,MATCH(BUDGET2018!B270,Date_importante!$E$18:$E$38,0)),"")</f>
        <v/>
      </c>
    </row>
    <row r="271" spans="1:7" x14ac:dyDescent="0.25">
      <c r="A271" s="90" t="str">
        <f t="shared" si="4"/>
        <v>mardi</v>
      </c>
      <c r="B271" s="96">
        <v>43368</v>
      </c>
      <c r="C271" s="101"/>
      <c r="D271" s="97"/>
      <c r="E271" s="98"/>
      <c r="F271" s="99"/>
      <c r="G271" t="str">
        <f>IFERROR(INDEX(Date_importante!$D$18:$D$38,MATCH(BUDGET2018!B271,Date_importante!$E$18:$E$38,0)),"")</f>
        <v/>
      </c>
    </row>
    <row r="272" spans="1:7" x14ac:dyDescent="0.25">
      <c r="A272" s="90" t="str">
        <f t="shared" si="4"/>
        <v>mercredi</v>
      </c>
      <c r="B272" s="96">
        <v>43369</v>
      </c>
      <c r="C272" s="101"/>
      <c r="D272" s="97"/>
      <c r="E272" s="98"/>
      <c r="F272" s="99"/>
      <c r="G272" t="str">
        <f>IFERROR(INDEX(Date_importante!$D$18:$D$38,MATCH(BUDGET2018!B272,Date_importante!$E$18:$E$38,0)),"")</f>
        <v/>
      </c>
    </row>
    <row r="273" spans="1:7" x14ac:dyDescent="0.25">
      <c r="A273" s="90" t="str">
        <f t="shared" si="4"/>
        <v>jeudi</v>
      </c>
      <c r="B273" s="96">
        <v>43370</v>
      </c>
      <c r="C273" s="101"/>
      <c r="D273" s="97"/>
      <c r="E273" s="98"/>
      <c r="F273" s="99"/>
      <c r="G273" t="str">
        <f>IFERROR(INDEX(Date_importante!$D$18:$D$38,MATCH(BUDGET2018!B273,Date_importante!$E$18:$E$38,0)),"")</f>
        <v/>
      </c>
    </row>
    <row r="274" spans="1:7" x14ac:dyDescent="0.25">
      <c r="A274" s="90" t="str">
        <f t="shared" si="4"/>
        <v>vendredi</v>
      </c>
      <c r="B274" s="96">
        <v>43371</v>
      </c>
      <c r="C274" s="101"/>
      <c r="D274" s="97"/>
      <c r="E274" s="98"/>
      <c r="F274" s="99"/>
      <c r="G274" t="str">
        <f>IFERROR(INDEX(Date_importante!$D$18:$D$38,MATCH(BUDGET2018!B274,Date_importante!$E$18:$E$38,0)),"")</f>
        <v/>
      </c>
    </row>
    <row r="275" spans="1:7" x14ac:dyDescent="0.25">
      <c r="A275" s="90" t="str">
        <f t="shared" si="4"/>
        <v>samedi</v>
      </c>
      <c r="B275" s="96">
        <v>43372</v>
      </c>
      <c r="C275" s="101"/>
      <c r="D275" s="97"/>
      <c r="E275" s="98"/>
      <c r="F275" s="99"/>
      <c r="G275" t="str">
        <f>IFERROR(INDEX(Date_importante!$D$18:$D$38,MATCH(BUDGET2018!B275,Date_importante!$E$18:$E$38,0)),"")</f>
        <v/>
      </c>
    </row>
    <row r="276" spans="1:7" x14ac:dyDescent="0.25">
      <c r="A276" s="90" t="str">
        <f t="shared" si="4"/>
        <v>dimanche</v>
      </c>
      <c r="B276" s="96">
        <v>43373</v>
      </c>
      <c r="C276" s="101"/>
      <c r="D276" s="97"/>
      <c r="E276" s="98"/>
      <c r="F276" s="99"/>
      <c r="G276" t="str">
        <f>IFERROR(INDEX(Date_importante!$D$18:$D$38,MATCH(BUDGET2018!B276,Date_importante!$E$18:$E$38,0)),"")</f>
        <v/>
      </c>
    </row>
    <row r="277" spans="1:7" x14ac:dyDescent="0.25">
      <c r="A277" s="90" t="str">
        <f t="shared" si="4"/>
        <v>lundi</v>
      </c>
      <c r="B277" s="96">
        <v>43374</v>
      </c>
      <c r="C277" s="101"/>
      <c r="D277" s="97"/>
      <c r="E277" s="98"/>
      <c r="F277" s="99"/>
      <c r="G277" t="str">
        <f>IFERROR(INDEX(Date_importante!$D$18:$D$38,MATCH(BUDGET2018!B277,Date_importante!$E$18:$E$38,0)),"")</f>
        <v/>
      </c>
    </row>
    <row r="278" spans="1:7" x14ac:dyDescent="0.25">
      <c r="A278" s="90" t="str">
        <f t="shared" si="4"/>
        <v>mardi</v>
      </c>
      <c r="B278" s="96">
        <v>43375</v>
      </c>
      <c r="C278" s="101"/>
      <c r="D278" s="97"/>
      <c r="E278" s="98"/>
      <c r="F278" s="99"/>
      <c r="G278" t="str">
        <f>IFERROR(INDEX(Date_importante!$D$18:$D$38,MATCH(BUDGET2018!B278,Date_importante!$E$18:$E$38,0)),"")</f>
        <v/>
      </c>
    </row>
    <row r="279" spans="1:7" x14ac:dyDescent="0.25">
      <c r="A279" s="90" t="str">
        <f t="shared" si="4"/>
        <v>mercredi</v>
      </c>
      <c r="B279" s="96">
        <v>43376</v>
      </c>
      <c r="C279" s="101"/>
      <c r="D279" s="97"/>
      <c r="E279" s="98"/>
      <c r="F279" s="99"/>
      <c r="G279" t="str">
        <f>IFERROR(INDEX(Date_importante!$D$18:$D$38,MATCH(BUDGET2018!B279,Date_importante!$E$18:$E$38,0)),"")</f>
        <v/>
      </c>
    </row>
    <row r="280" spans="1:7" x14ac:dyDescent="0.25">
      <c r="A280" s="90" t="str">
        <f t="shared" si="4"/>
        <v>jeudi</v>
      </c>
      <c r="B280" s="96">
        <v>43377</v>
      </c>
      <c r="C280" s="101"/>
      <c r="D280" s="97"/>
      <c r="E280" s="98"/>
      <c r="F280" s="99"/>
      <c r="G280" t="str">
        <f>IFERROR(INDEX(Date_importante!$D$18:$D$38,MATCH(BUDGET2018!B280,Date_importante!$E$18:$E$38,0)),"")</f>
        <v/>
      </c>
    </row>
    <row r="281" spans="1:7" x14ac:dyDescent="0.25">
      <c r="A281" s="90" t="str">
        <f t="shared" si="4"/>
        <v>vendredi</v>
      </c>
      <c r="B281" s="96">
        <v>43378</v>
      </c>
      <c r="C281" s="101"/>
      <c r="D281" s="97"/>
      <c r="E281" s="98"/>
      <c r="F281" s="99"/>
      <c r="G281" t="str">
        <f>IFERROR(INDEX(Date_importante!$D$18:$D$38,MATCH(BUDGET2018!B281,Date_importante!$E$18:$E$38,0)),"")</f>
        <v/>
      </c>
    </row>
    <row r="282" spans="1:7" x14ac:dyDescent="0.25">
      <c r="A282" s="90" t="str">
        <f t="shared" si="4"/>
        <v>samedi</v>
      </c>
      <c r="B282" s="96">
        <v>43379</v>
      </c>
      <c r="C282" s="101"/>
      <c r="D282" s="97"/>
      <c r="E282" s="98"/>
      <c r="F282" s="99"/>
      <c r="G282" t="str">
        <f>IFERROR(INDEX(Date_importante!$D$18:$D$38,MATCH(BUDGET2018!B282,Date_importante!$E$18:$E$38,0)),"")</f>
        <v/>
      </c>
    </row>
    <row r="283" spans="1:7" x14ac:dyDescent="0.25">
      <c r="A283" s="90" t="str">
        <f t="shared" si="4"/>
        <v>dimanche</v>
      </c>
      <c r="B283" s="96">
        <v>43380</v>
      </c>
      <c r="C283" s="101"/>
      <c r="D283" s="97"/>
      <c r="E283" s="98"/>
      <c r="F283" s="99"/>
      <c r="G283" t="str">
        <f>IFERROR(INDEX(Date_importante!$D$18:$D$38,MATCH(BUDGET2018!B283,Date_importante!$E$18:$E$38,0)),"")</f>
        <v>Fête des Grands Pères</v>
      </c>
    </row>
    <row r="284" spans="1:7" x14ac:dyDescent="0.25">
      <c r="A284" s="90" t="str">
        <f t="shared" si="4"/>
        <v>lundi</v>
      </c>
      <c r="B284" s="96">
        <v>43381</v>
      </c>
      <c r="C284" s="101"/>
      <c r="D284" s="97"/>
      <c r="E284" s="98"/>
      <c r="F284" s="99"/>
      <c r="G284" t="str">
        <f>IFERROR(INDEX(Date_importante!$D$18:$D$38,MATCH(BUDGET2018!B284,Date_importante!$E$18:$E$38,0)),"")</f>
        <v/>
      </c>
    </row>
    <row r="285" spans="1:7" x14ac:dyDescent="0.25">
      <c r="A285" s="90" t="str">
        <f t="shared" si="4"/>
        <v>mardi</v>
      </c>
      <c r="B285" s="96">
        <v>43382</v>
      </c>
      <c r="C285" s="101"/>
      <c r="D285" s="97"/>
      <c r="E285" s="98"/>
      <c r="F285" s="99"/>
      <c r="G285" t="str">
        <f>IFERROR(INDEX(Date_importante!$D$18:$D$38,MATCH(BUDGET2018!B285,Date_importante!$E$18:$E$38,0)),"")</f>
        <v/>
      </c>
    </row>
    <row r="286" spans="1:7" x14ac:dyDescent="0.25">
      <c r="A286" s="90" t="str">
        <f t="shared" si="4"/>
        <v>mercredi</v>
      </c>
      <c r="B286" s="96">
        <v>43383</v>
      </c>
      <c r="C286" s="101"/>
      <c r="D286" s="97"/>
      <c r="E286" s="98"/>
      <c r="F286" s="99"/>
      <c r="G286" t="str">
        <f>IFERROR(INDEX(Date_importante!$D$18:$D$38,MATCH(BUDGET2018!B286,Date_importante!$E$18:$E$38,0)),"")</f>
        <v/>
      </c>
    </row>
    <row r="287" spans="1:7" x14ac:dyDescent="0.25">
      <c r="A287" s="90" t="str">
        <f t="shared" si="4"/>
        <v>jeudi</v>
      </c>
      <c r="B287" s="96">
        <v>43384</v>
      </c>
      <c r="C287" s="101"/>
      <c r="D287" s="97"/>
      <c r="E287" s="98"/>
      <c r="F287" s="99"/>
      <c r="G287" t="str">
        <f>IFERROR(INDEX(Date_importante!$D$18:$D$38,MATCH(BUDGET2018!B287,Date_importante!$E$18:$E$38,0)),"")</f>
        <v/>
      </c>
    </row>
    <row r="288" spans="1:7" x14ac:dyDescent="0.25">
      <c r="A288" s="90" t="str">
        <f t="shared" si="4"/>
        <v>vendredi</v>
      </c>
      <c r="B288" s="96">
        <v>43385</v>
      </c>
      <c r="C288" s="101"/>
      <c r="D288" s="97"/>
      <c r="E288" s="98"/>
      <c r="F288" s="99"/>
      <c r="G288" t="str">
        <f>IFERROR(INDEX(Date_importante!$D$18:$D$38,MATCH(BUDGET2018!B288,Date_importante!$E$18:$E$38,0)),"")</f>
        <v/>
      </c>
    </row>
    <row r="289" spans="1:7" x14ac:dyDescent="0.25">
      <c r="A289" s="90" t="str">
        <f t="shared" si="4"/>
        <v>samedi</v>
      </c>
      <c r="B289" s="96">
        <v>43386</v>
      </c>
      <c r="C289" s="101"/>
      <c r="D289" s="97"/>
      <c r="E289" s="98"/>
      <c r="F289" s="99"/>
      <c r="G289" t="str">
        <f>IFERROR(INDEX(Date_importante!$D$18:$D$38,MATCH(BUDGET2018!B289,Date_importante!$E$18:$E$38,0)),"")</f>
        <v/>
      </c>
    </row>
    <row r="290" spans="1:7" x14ac:dyDescent="0.25">
      <c r="A290" s="90" t="str">
        <f t="shared" si="4"/>
        <v>dimanche</v>
      </c>
      <c r="B290" s="96">
        <v>43387</v>
      </c>
      <c r="C290" s="101"/>
      <c r="D290" s="97"/>
      <c r="E290" s="98"/>
      <c r="F290" s="99"/>
      <c r="G290" t="str">
        <f>IFERROR(INDEX(Date_importante!$D$18:$D$38,MATCH(BUDGET2018!B290,Date_importante!$E$18:$E$38,0)),"")</f>
        <v/>
      </c>
    </row>
    <row r="291" spans="1:7" x14ac:dyDescent="0.25">
      <c r="A291" s="90" t="str">
        <f t="shared" si="4"/>
        <v>lundi</v>
      </c>
      <c r="B291" s="96">
        <v>43388</v>
      </c>
      <c r="C291" s="101"/>
      <c r="D291" s="97"/>
      <c r="E291" s="98"/>
      <c r="F291" s="99"/>
      <c r="G291" t="str">
        <f>IFERROR(INDEX(Date_importante!$D$18:$D$38,MATCH(BUDGET2018!B291,Date_importante!$E$18:$E$38,0)),"")</f>
        <v/>
      </c>
    </row>
    <row r="292" spans="1:7" x14ac:dyDescent="0.25">
      <c r="A292" s="90" t="str">
        <f t="shared" si="4"/>
        <v>mardi</v>
      </c>
      <c r="B292" s="96">
        <v>43389</v>
      </c>
      <c r="C292" s="101"/>
      <c r="D292" s="97"/>
      <c r="E292" s="98"/>
      <c r="F292" s="99"/>
      <c r="G292" t="str">
        <f>IFERROR(INDEX(Date_importante!$D$18:$D$38,MATCH(BUDGET2018!B292,Date_importante!$E$18:$E$38,0)),"")</f>
        <v/>
      </c>
    </row>
    <row r="293" spans="1:7" x14ac:dyDescent="0.25">
      <c r="A293" s="90" t="str">
        <f t="shared" si="4"/>
        <v>mercredi</v>
      </c>
      <c r="B293" s="96">
        <v>43390</v>
      </c>
      <c r="C293" s="101"/>
      <c r="D293" s="97"/>
      <c r="E293" s="98"/>
      <c r="F293" s="99"/>
      <c r="G293" t="str">
        <f>IFERROR(INDEX(Date_importante!$D$18:$D$38,MATCH(BUDGET2018!B293,Date_importante!$E$18:$E$38,0)),"")</f>
        <v/>
      </c>
    </row>
    <row r="294" spans="1:7" x14ac:dyDescent="0.25">
      <c r="A294" s="90" t="str">
        <f t="shared" si="4"/>
        <v>jeudi</v>
      </c>
      <c r="B294" s="96">
        <v>43391</v>
      </c>
      <c r="C294" s="101"/>
      <c r="D294" s="97"/>
      <c r="E294" s="98"/>
      <c r="F294" s="99"/>
      <c r="G294" t="str">
        <f>IFERROR(INDEX(Date_importante!$D$18:$D$38,MATCH(BUDGET2018!B294,Date_importante!$E$18:$E$38,0)),"")</f>
        <v/>
      </c>
    </row>
    <row r="295" spans="1:7" x14ac:dyDescent="0.25">
      <c r="A295" s="90" t="str">
        <f t="shared" si="4"/>
        <v>vendredi</v>
      </c>
      <c r="B295" s="96">
        <v>43392</v>
      </c>
      <c r="C295" s="101"/>
      <c r="D295" s="97"/>
      <c r="E295" s="98"/>
      <c r="F295" s="99"/>
      <c r="G295" t="str">
        <f>IFERROR(INDEX(Date_importante!$D$18:$D$38,MATCH(BUDGET2018!B295,Date_importante!$E$18:$E$38,0)),"")</f>
        <v/>
      </c>
    </row>
    <row r="296" spans="1:7" x14ac:dyDescent="0.25">
      <c r="A296" s="90" t="str">
        <f t="shared" si="4"/>
        <v>samedi</v>
      </c>
      <c r="B296" s="96">
        <v>43393</v>
      </c>
      <c r="C296" s="101"/>
      <c r="D296" s="97"/>
      <c r="E296" s="98"/>
      <c r="F296" s="99"/>
      <c r="G296" t="str">
        <f>IFERROR(INDEX(Date_importante!$D$18:$D$38,MATCH(BUDGET2018!B296,Date_importante!$E$18:$E$38,0)),"")</f>
        <v>Vacances Toussain</v>
      </c>
    </row>
    <row r="297" spans="1:7" x14ac:dyDescent="0.25">
      <c r="A297" s="90" t="str">
        <f t="shared" si="4"/>
        <v>dimanche</v>
      </c>
      <c r="B297" s="96">
        <v>43394</v>
      </c>
      <c r="C297" s="101"/>
      <c r="D297" s="97"/>
      <c r="E297" s="98"/>
      <c r="F297" s="99"/>
      <c r="G297" t="str">
        <f>IFERROR(INDEX(Date_importante!$D$18:$D$38,MATCH(BUDGET2018!B297,Date_importante!$E$18:$E$38,0)),"")</f>
        <v/>
      </c>
    </row>
    <row r="298" spans="1:7" x14ac:dyDescent="0.25">
      <c r="A298" s="90" t="str">
        <f t="shared" si="4"/>
        <v>lundi</v>
      </c>
      <c r="B298" s="96">
        <v>43395</v>
      </c>
      <c r="C298" s="101"/>
      <c r="D298" s="97"/>
      <c r="E298" s="98"/>
      <c r="F298" s="99"/>
      <c r="G298" t="str">
        <f>IFERROR(INDEX(Date_importante!$D$18:$D$38,MATCH(BUDGET2018!B298,Date_importante!$E$18:$E$38,0)),"")</f>
        <v/>
      </c>
    </row>
    <row r="299" spans="1:7" x14ac:dyDescent="0.25">
      <c r="A299" s="90" t="str">
        <f t="shared" si="4"/>
        <v>mardi</v>
      </c>
      <c r="B299" s="96">
        <v>43396</v>
      </c>
      <c r="C299" s="101"/>
      <c r="D299" s="97"/>
      <c r="E299" s="98"/>
      <c r="F299" s="99"/>
      <c r="G299" t="str">
        <f>IFERROR(INDEX(Date_importante!$D$18:$D$38,MATCH(BUDGET2018!B299,Date_importante!$E$18:$E$38,0)),"")</f>
        <v/>
      </c>
    </row>
    <row r="300" spans="1:7" x14ac:dyDescent="0.25">
      <c r="A300" s="90" t="str">
        <f t="shared" si="4"/>
        <v>mercredi</v>
      </c>
      <c r="B300" s="96">
        <v>43397</v>
      </c>
      <c r="C300" s="101"/>
      <c r="D300" s="97"/>
      <c r="E300" s="98"/>
      <c r="F300" s="99"/>
      <c r="G300" t="str">
        <f>IFERROR(INDEX(Date_importante!$D$18:$D$38,MATCH(BUDGET2018!B300,Date_importante!$E$18:$E$38,0)),"")</f>
        <v/>
      </c>
    </row>
    <row r="301" spans="1:7" x14ac:dyDescent="0.25">
      <c r="A301" s="90" t="str">
        <f t="shared" si="4"/>
        <v>jeudi</v>
      </c>
      <c r="B301" s="96">
        <v>43398</v>
      </c>
      <c r="C301" s="101"/>
      <c r="D301" s="97"/>
      <c r="E301" s="98"/>
      <c r="F301" s="99"/>
      <c r="G301" t="str">
        <f>IFERROR(INDEX(Date_importante!$D$18:$D$38,MATCH(BUDGET2018!B301,Date_importante!$E$18:$E$38,0)),"")</f>
        <v/>
      </c>
    </row>
    <row r="302" spans="1:7" x14ac:dyDescent="0.25">
      <c r="A302" s="90" t="str">
        <f t="shared" si="4"/>
        <v>vendredi</v>
      </c>
      <c r="B302" s="96">
        <v>43399</v>
      </c>
      <c r="C302" s="101"/>
      <c r="D302" s="97"/>
      <c r="E302" s="98"/>
      <c r="F302" s="99"/>
      <c r="G302" t="str">
        <f>IFERROR(INDEX(Date_importante!$D$18:$D$38,MATCH(BUDGET2018!B302,Date_importante!$E$18:$E$38,0)),"")</f>
        <v/>
      </c>
    </row>
    <row r="303" spans="1:7" x14ac:dyDescent="0.25">
      <c r="A303" s="90" t="str">
        <f t="shared" si="4"/>
        <v>samedi</v>
      </c>
      <c r="B303" s="96">
        <v>43400</v>
      </c>
      <c r="C303" s="101"/>
      <c r="D303" s="97"/>
      <c r="E303" s="98"/>
      <c r="F303" s="99"/>
      <c r="G303" t="str">
        <f>IFERROR(INDEX(Date_importante!$D$18:$D$38,MATCH(BUDGET2018!B303,Date_importante!$E$18:$E$38,0)),"")</f>
        <v/>
      </c>
    </row>
    <row r="304" spans="1:7" x14ac:dyDescent="0.25">
      <c r="A304" s="90" t="str">
        <f t="shared" si="4"/>
        <v>dimanche</v>
      </c>
      <c r="B304" s="96">
        <v>43401</v>
      </c>
      <c r="C304" s="101"/>
      <c r="D304" s="97"/>
      <c r="E304" s="98"/>
      <c r="F304" s="99"/>
      <c r="G304" t="str">
        <f>IFERROR(INDEX(Date_importante!$D$18:$D$38,MATCH(BUDGET2018!B304,Date_importante!$E$18:$E$38,0)),"")</f>
        <v/>
      </c>
    </row>
    <row r="305" spans="1:7" x14ac:dyDescent="0.25">
      <c r="A305" s="90" t="str">
        <f t="shared" si="4"/>
        <v>lundi</v>
      </c>
      <c r="B305" s="96">
        <v>43402</v>
      </c>
      <c r="C305" s="101"/>
      <c r="D305" s="97"/>
      <c r="E305" s="98"/>
      <c r="F305" s="99"/>
      <c r="G305" t="str">
        <f>IFERROR(INDEX(Date_importante!$D$18:$D$38,MATCH(BUDGET2018!B305,Date_importante!$E$18:$E$38,0)),"")</f>
        <v/>
      </c>
    </row>
    <row r="306" spans="1:7" x14ac:dyDescent="0.25">
      <c r="A306" s="90" t="str">
        <f t="shared" si="4"/>
        <v>mardi</v>
      </c>
      <c r="B306" s="96">
        <v>43403</v>
      </c>
      <c r="C306" s="101"/>
      <c r="D306" s="97"/>
      <c r="E306" s="98"/>
      <c r="F306" s="99"/>
      <c r="G306" t="str">
        <f>IFERROR(INDEX(Date_importante!$D$18:$D$38,MATCH(BUDGET2018!B306,Date_importante!$E$18:$E$38,0)),"")</f>
        <v/>
      </c>
    </row>
    <row r="307" spans="1:7" x14ac:dyDescent="0.25">
      <c r="A307" s="90" t="str">
        <f t="shared" si="4"/>
        <v>mercredi</v>
      </c>
      <c r="B307" s="96">
        <v>43404</v>
      </c>
      <c r="C307" s="101"/>
      <c r="D307" s="97"/>
      <c r="E307" s="98"/>
      <c r="F307" s="99"/>
      <c r="G307" t="str">
        <f>IFERROR(INDEX(Date_importante!$D$18:$D$38,MATCH(BUDGET2018!B307,Date_importante!$E$18:$E$38,0)),"")</f>
        <v/>
      </c>
    </row>
    <row r="308" spans="1:7" x14ac:dyDescent="0.25">
      <c r="A308" s="90" t="str">
        <f t="shared" si="4"/>
        <v>jeudi</v>
      </c>
      <c r="B308" s="96">
        <v>43405</v>
      </c>
      <c r="C308" s="101"/>
      <c r="D308" s="97"/>
      <c r="E308" s="98"/>
      <c r="F308" s="99"/>
      <c r="G308" t="str">
        <f>IFERROR(INDEX(Date_importante!$D$18:$D$38,MATCH(BUDGET2018!B308,Date_importante!$E$18:$E$38,0)),"")</f>
        <v/>
      </c>
    </row>
    <row r="309" spans="1:7" x14ac:dyDescent="0.25">
      <c r="A309" s="90" t="str">
        <f t="shared" si="4"/>
        <v>vendredi</v>
      </c>
      <c r="B309" s="96">
        <v>43406</v>
      </c>
      <c r="C309" s="101"/>
      <c r="D309" s="97"/>
      <c r="E309" s="98"/>
      <c r="F309" s="99"/>
      <c r="G309" t="str">
        <f>IFERROR(INDEX(Date_importante!$D$18:$D$38,MATCH(BUDGET2018!B309,Date_importante!$E$18:$E$38,0)),"")</f>
        <v/>
      </c>
    </row>
    <row r="310" spans="1:7" x14ac:dyDescent="0.25">
      <c r="A310" s="90" t="str">
        <f t="shared" si="4"/>
        <v>samedi</v>
      </c>
      <c r="B310" s="96">
        <v>43407</v>
      </c>
      <c r="C310" s="101"/>
      <c r="D310" s="97"/>
      <c r="E310" s="98"/>
      <c r="F310" s="99"/>
      <c r="G310" t="str">
        <f>IFERROR(INDEX(Date_importante!$D$18:$D$38,MATCH(BUDGET2018!B310,Date_importante!$E$18:$E$38,0)),"")</f>
        <v/>
      </c>
    </row>
    <row r="311" spans="1:7" x14ac:dyDescent="0.25">
      <c r="A311" s="90" t="str">
        <f t="shared" si="4"/>
        <v>dimanche</v>
      </c>
      <c r="B311" s="96">
        <v>43408</v>
      </c>
      <c r="C311" s="101"/>
      <c r="D311" s="97"/>
      <c r="E311" s="98"/>
      <c r="F311" s="99"/>
      <c r="G311" t="str">
        <f>IFERROR(INDEX(Date_importante!$D$18:$D$38,MATCH(BUDGET2018!B311,Date_importante!$E$18:$E$38,0)),"")</f>
        <v/>
      </c>
    </row>
    <row r="312" spans="1:7" x14ac:dyDescent="0.25">
      <c r="A312" s="90" t="str">
        <f t="shared" si="4"/>
        <v>lundi</v>
      </c>
      <c r="B312" s="96">
        <v>43409</v>
      </c>
      <c r="C312" s="101"/>
      <c r="D312" s="97"/>
      <c r="E312" s="98"/>
      <c r="F312" s="99"/>
      <c r="G312" t="str">
        <f>IFERROR(INDEX(Date_importante!$D$18:$D$38,MATCH(BUDGET2018!B312,Date_importante!$E$18:$E$38,0)),"")</f>
        <v/>
      </c>
    </row>
    <row r="313" spans="1:7" x14ac:dyDescent="0.25">
      <c r="A313" s="90" t="str">
        <f t="shared" si="4"/>
        <v>mardi</v>
      </c>
      <c r="B313" s="96">
        <v>43410</v>
      </c>
      <c r="C313" s="101"/>
      <c r="D313" s="97"/>
      <c r="E313" s="98"/>
      <c r="F313" s="99"/>
      <c r="G313" t="str">
        <f>IFERROR(INDEX(Date_importante!$D$18:$D$38,MATCH(BUDGET2018!B313,Date_importante!$E$18:$E$38,0)),"")</f>
        <v/>
      </c>
    </row>
    <row r="314" spans="1:7" x14ac:dyDescent="0.25">
      <c r="A314" s="90" t="str">
        <f t="shared" si="4"/>
        <v>mercredi</v>
      </c>
      <c r="B314" s="96">
        <v>43411</v>
      </c>
      <c r="C314" s="101"/>
      <c r="D314" s="97"/>
      <c r="E314" s="98"/>
      <c r="F314" s="99"/>
      <c r="G314" t="str">
        <f>IFERROR(INDEX(Date_importante!$D$18:$D$38,MATCH(BUDGET2018!B314,Date_importante!$E$18:$E$38,0)),"")</f>
        <v/>
      </c>
    </row>
    <row r="315" spans="1:7" x14ac:dyDescent="0.25">
      <c r="A315" s="90" t="str">
        <f t="shared" si="4"/>
        <v>jeudi</v>
      </c>
      <c r="B315" s="96">
        <v>43412</v>
      </c>
      <c r="C315" s="101"/>
      <c r="D315" s="97"/>
      <c r="E315" s="98"/>
      <c r="F315" s="99"/>
      <c r="G315" t="str">
        <f>IFERROR(INDEX(Date_importante!$D$18:$D$38,MATCH(BUDGET2018!B315,Date_importante!$E$18:$E$38,0)),"")</f>
        <v/>
      </c>
    </row>
    <row r="316" spans="1:7" x14ac:dyDescent="0.25">
      <c r="A316" s="90" t="str">
        <f t="shared" si="4"/>
        <v>vendredi</v>
      </c>
      <c r="B316" s="96">
        <v>43413</v>
      </c>
      <c r="C316" s="101"/>
      <c r="D316" s="97"/>
      <c r="E316" s="98"/>
      <c r="F316" s="99"/>
      <c r="G316" t="str">
        <f>IFERROR(INDEX(Date_importante!$D$18:$D$38,MATCH(BUDGET2018!B316,Date_importante!$E$18:$E$38,0)),"")</f>
        <v/>
      </c>
    </row>
    <row r="317" spans="1:7" x14ac:dyDescent="0.25">
      <c r="A317" s="90" t="str">
        <f t="shared" si="4"/>
        <v>samedi</v>
      </c>
      <c r="B317" s="96">
        <v>43414</v>
      </c>
      <c r="C317" s="101"/>
      <c r="D317" s="97"/>
      <c r="E317" s="98"/>
      <c r="F317" s="99"/>
      <c r="G317" t="str">
        <f>IFERROR(INDEX(Date_importante!$D$18:$D$38,MATCH(BUDGET2018!B317,Date_importante!$E$18:$E$38,0)),"")</f>
        <v/>
      </c>
    </row>
    <row r="318" spans="1:7" x14ac:dyDescent="0.25">
      <c r="A318" s="90" t="str">
        <f t="shared" si="4"/>
        <v>dimanche</v>
      </c>
      <c r="B318" s="96">
        <v>43415</v>
      </c>
      <c r="C318" s="101"/>
      <c r="D318" s="97"/>
      <c r="E318" s="98"/>
      <c r="F318" s="99"/>
      <c r="G318" t="str">
        <f>IFERROR(INDEX(Date_importante!$D$18:$D$38,MATCH(BUDGET2018!B318,Date_importante!$E$18:$E$38,0)),"")</f>
        <v/>
      </c>
    </row>
    <row r="319" spans="1:7" x14ac:dyDescent="0.25">
      <c r="A319" s="90" t="str">
        <f t="shared" si="4"/>
        <v>lundi</v>
      </c>
      <c r="B319" s="96">
        <v>43416</v>
      </c>
      <c r="C319" s="101"/>
      <c r="D319" s="97"/>
      <c r="E319" s="98"/>
      <c r="F319" s="99"/>
      <c r="G319" t="str">
        <f>IFERROR(INDEX(Date_importante!$D$18:$D$38,MATCH(BUDGET2018!B319,Date_importante!$E$18:$E$38,0)),"")</f>
        <v/>
      </c>
    </row>
    <row r="320" spans="1:7" x14ac:dyDescent="0.25">
      <c r="A320" s="90" t="str">
        <f t="shared" si="4"/>
        <v>mardi</v>
      </c>
      <c r="B320" s="96">
        <v>43417</v>
      </c>
      <c r="C320" s="101"/>
      <c r="D320" s="97"/>
      <c r="E320" s="98"/>
      <c r="F320" s="99"/>
      <c r="G320" t="str">
        <f>IFERROR(INDEX(Date_importante!$D$18:$D$38,MATCH(BUDGET2018!B320,Date_importante!$E$18:$E$38,0)),"")</f>
        <v/>
      </c>
    </row>
    <row r="321" spans="1:7" x14ac:dyDescent="0.25">
      <c r="A321" s="90" t="str">
        <f t="shared" si="4"/>
        <v>mercredi</v>
      </c>
      <c r="B321" s="96">
        <v>43418</v>
      </c>
      <c r="C321" s="101"/>
      <c r="D321" s="97"/>
      <c r="E321" s="98"/>
      <c r="F321" s="99"/>
      <c r="G321" t="str">
        <f>IFERROR(INDEX(Date_importante!$D$18:$D$38,MATCH(BUDGET2018!B321,Date_importante!$E$18:$E$38,0)),"")</f>
        <v/>
      </c>
    </row>
    <row r="322" spans="1:7" x14ac:dyDescent="0.25">
      <c r="A322" s="90" t="str">
        <f t="shared" si="4"/>
        <v>jeudi</v>
      </c>
      <c r="B322" s="96">
        <v>43419</v>
      </c>
      <c r="C322" s="101"/>
      <c r="D322" s="97"/>
      <c r="E322" s="98"/>
      <c r="F322" s="99"/>
      <c r="G322" t="str">
        <f>IFERROR(INDEX(Date_importante!$D$18:$D$38,MATCH(BUDGET2018!B322,Date_importante!$E$18:$E$38,0)),"")</f>
        <v/>
      </c>
    </row>
    <row r="323" spans="1:7" x14ac:dyDescent="0.25">
      <c r="A323" s="90" t="str">
        <f t="shared" si="4"/>
        <v>vendredi</v>
      </c>
      <c r="B323" s="96">
        <v>43420</v>
      </c>
      <c r="C323" s="101"/>
      <c r="D323" s="97"/>
      <c r="E323" s="98"/>
      <c r="F323" s="99"/>
      <c r="G323" t="str">
        <f>IFERROR(INDEX(Date_importante!$D$18:$D$38,MATCH(BUDGET2018!B323,Date_importante!$E$18:$E$38,0)),"")</f>
        <v/>
      </c>
    </row>
    <row r="324" spans="1:7" x14ac:dyDescent="0.25">
      <c r="A324" s="90" t="str">
        <f t="shared" si="4"/>
        <v>samedi</v>
      </c>
      <c r="B324" s="96">
        <v>43421</v>
      </c>
      <c r="C324" s="101"/>
      <c r="D324" s="97"/>
      <c r="E324" s="98"/>
      <c r="F324" s="99"/>
      <c r="G324" t="str">
        <f>IFERROR(INDEX(Date_importante!$D$18:$D$38,MATCH(BUDGET2018!B324,Date_importante!$E$18:$E$38,0)),"")</f>
        <v/>
      </c>
    </row>
    <row r="325" spans="1:7" x14ac:dyDescent="0.25">
      <c r="A325" s="90" t="str">
        <f t="shared" ref="A325:A368" si="5">TEXT(B325,"jjjj")</f>
        <v>dimanche</v>
      </c>
      <c r="B325" s="96">
        <v>43422</v>
      </c>
      <c r="C325" s="101"/>
      <c r="D325" s="97"/>
      <c r="E325" s="98"/>
      <c r="F325" s="99"/>
      <c r="G325" t="str">
        <f>IFERROR(INDEX(Date_importante!$D$18:$D$38,MATCH(BUDGET2018!B325,Date_importante!$E$18:$E$38,0)),"")</f>
        <v/>
      </c>
    </row>
    <row r="326" spans="1:7" x14ac:dyDescent="0.25">
      <c r="A326" s="90" t="str">
        <f t="shared" si="5"/>
        <v>lundi</v>
      </c>
      <c r="B326" s="96">
        <v>43423</v>
      </c>
      <c r="C326" s="101"/>
      <c r="D326" s="97"/>
      <c r="E326" s="98"/>
      <c r="F326" s="99"/>
      <c r="G326" t="str">
        <f>IFERROR(INDEX(Date_importante!$D$18:$D$38,MATCH(BUDGET2018!B326,Date_importante!$E$18:$E$38,0)),"")</f>
        <v/>
      </c>
    </row>
    <row r="327" spans="1:7" x14ac:dyDescent="0.25">
      <c r="A327" s="90" t="str">
        <f t="shared" si="5"/>
        <v>mardi</v>
      </c>
      <c r="B327" s="96">
        <v>43424</v>
      </c>
      <c r="C327" s="101"/>
      <c r="D327" s="97"/>
      <c r="E327" s="98"/>
      <c r="F327" s="99"/>
      <c r="G327" t="str">
        <f>IFERROR(INDEX(Date_importante!$D$18:$D$38,MATCH(BUDGET2018!B327,Date_importante!$E$18:$E$38,0)),"")</f>
        <v/>
      </c>
    </row>
    <row r="328" spans="1:7" x14ac:dyDescent="0.25">
      <c r="A328" s="90" t="str">
        <f t="shared" si="5"/>
        <v>mercredi</v>
      </c>
      <c r="B328" s="96">
        <v>43425</v>
      </c>
      <c r="C328" s="101"/>
      <c r="D328" s="97"/>
      <c r="E328" s="98"/>
      <c r="F328" s="99"/>
      <c r="G328" t="str">
        <f>IFERROR(INDEX(Date_importante!$D$18:$D$38,MATCH(BUDGET2018!B328,Date_importante!$E$18:$E$38,0)),"")</f>
        <v/>
      </c>
    </row>
    <row r="329" spans="1:7" x14ac:dyDescent="0.25">
      <c r="A329" s="90" t="str">
        <f t="shared" si="5"/>
        <v>jeudi</v>
      </c>
      <c r="B329" s="96">
        <v>43426</v>
      </c>
      <c r="C329" s="101"/>
      <c r="D329" s="97"/>
      <c r="E329" s="98"/>
      <c r="F329" s="99"/>
      <c r="G329" t="str">
        <f>IFERROR(INDEX(Date_importante!$D$18:$D$38,MATCH(BUDGET2018!B329,Date_importante!$E$18:$E$38,0)),"")</f>
        <v/>
      </c>
    </row>
    <row r="330" spans="1:7" x14ac:dyDescent="0.25">
      <c r="A330" s="90" t="str">
        <f t="shared" si="5"/>
        <v>vendredi</v>
      </c>
      <c r="B330" s="96">
        <v>43427</v>
      </c>
      <c r="C330" s="101"/>
      <c r="D330" s="97"/>
      <c r="E330" s="98"/>
      <c r="F330" s="99"/>
      <c r="G330" t="str">
        <f>IFERROR(INDEX(Date_importante!$D$18:$D$38,MATCH(BUDGET2018!B330,Date_importante!$E$18:$E$38,0)),"")</f>
        <v/>
      </c>
    </row>
    <row r="331" spans="1:7" x14ac:dyDescent="0.25">
      <c r="A331" s="90" t="str">
        <f t="shared" si="5"/>
        <v>samedi</v>
      </c>
      <c r="B331" s="96">
        <v>43428</v>
      </c>
      <c r="C331" s="101"/>
      <c r="D331" s="97"/>
      <c r="E331" s="98"/>
      <c r="F331" s="99"/>
      <c r="G331" t="str">
        <f>IFERROR(INDEX(Date_importante!$D$18:$D$38,MATCH(BUDGET2018!B331,Date_importante!$E$18:$E$38,0)),"")</f>
        <v/>
      </c>
    </row>
    <row r="332" spans="1:7" x14ac:dyDescent="0.25">
      <c r="A332" s="90" t="str">
        <f t="shared" si="5"/>
        <v>dimanche</v>
      </c>
      <c r="B332" s="96">
        <v>43429</v>
      </c>
      <c r="C332" s="101"/>
      <c r="D332" s="97"/>
      <c r="E332" s="98"/>
      <c r="F332" s="99"/>
      <c r="G332" t="str">
        <f>IFERROR(INDEX(Date_importante!$D$18:$D$38,MATCH(BUDGET2018!B332,Date_importante!$E$18:$E$38,0)),"")</f>
        <v/>
      </c>
    </row>
    <row r="333" spans="1:7" x14ac:dyDescent="0.25">
      <c r="A333" s="90" t="str">
        <f t="shared" si="5"/>
        <v>lundi</v>
      </c>
      <c r="B333" s="96">
        <v>43430</v>
      </c>
      <c r="C333" s="101"/>
      <c r="D333" s="97"/>
      <c r="E333" s="98"/>
      <c r="F333" s="99"/>
      <c r="G333" t="str">
        <f>IFERROR(INDEX(Date_importante!$D$18:$D$38,MATCH(BUDGET2018!B333,Date_importante!$E$18:$E$38,0)),"")</f>
        <v/>
      </c>
    </row>
    <row r="334" spans="1:7" x14ac:dyDescent="0.25">
      <c r="A334" s="90" t="str">
        <f t="shared" si="5"/>
        <v>mardi</v>
      </c>
      <c r="B334" s="96">
        <v>43431</v>
      </c>
      <c r="C334" s="101"/>
      <c r="D334" s="97"/>
      <c r="E334" s="98"/>
      <c r="F334" s="99"/>
      <c r="G334" t="str">
        <f>IFERROR(INDEX(Date_importante!$D$18:$D$38,MATCH(BUDGET2018!B334,Date_importante!$E$18:$E$38,0)),"")</f>
        <v/>
      </c>
    </row>
    <row r="335" spans="1:7" x14ac:dyDescent="0.25">
      <c r="A335" s="90" t="str">
        <f t="shared" si="5"/>
        <v>mercredi</v>
      </c>
      <c r="B335" s="96">
        <v>43432</v>
      </c>
      <c r="C335" s="101"/>
      <c r="D335" s="97"/>
      <c r="E335" s="98"/>
      <c r="F335" s="99"/>
      <c r="G335" t="str">
        <f>IFERROR(INDEX(Date_importante!$D$18:$D$38,MATCH(BUDGET2018!B335,Date_importante!$E$18:$E$38,0)),"")</f>
        <v/>
      </c>
    </row>
    <row r="336" spans="1:7" x14ac:dyDescent="0.25">
      <c r="A336" s="90" t="str">
        <f t="shared" si="5"/>
        <v>jeudi</v>
      </c>
      <c r="B336" s="96">
        <v>43433</v>
      </c>
      <c r="C336" s="101"/>
      <c r="D336" s="97"/>
      <c r="E336" s="98"/>
      <c r="F336" s="99"/>
      <c r="G336" t="str">
        <f>IFERROR(INDEX(Date_importante!$D$18:$D$38,MATCH(BUDGET2018!B336,Date_importante!$E$18:$E$38,0)),"")</f>
        <v/>
      </c>
    </row>
    <row r="337" spans="1:7" x14ac:dyDescent="0.25">
      <c r="A337" s="90" t="str">
        <f t="shared" si="5"/>
        <v>vendredi</v>
      </c>
      <c r="B337" s="96">
        <v>43434</v>
      </c>
      <c r="C337" s="101"/>
      <c r="D337" s="97"/>
      <c r="E337" s="98"/>
      <c r="F337" s="99"/>
      <c r="G337" t="str">
        <f>IFERROR(INDEX(Date_importante!$D$18:$D$38,MATCH(BUDGET2018!B337,Date_importante!$E$18:$E$38,0)),"")</f>
        <v/>
      </c>
    </row>
    <row r="338" spans="1:7" x14ac:dyDescent="0.25">
      <c r="A338" s="90" t="str">
        <f t="shared" si="5"/>
        <v>samedi</v>
      </c>
      <c r="B338" s="96">
        <v>43435</v>
      </c>
      <c r="C338" s="101"/>
      <c r="D338" s="97"/>
      <c r="E338" s="98"/>
      <c r="F338" s="99"/>
      <c r="G338" t="str">
        <f>IFERROR(INDEX(Date_importante!$D$18:$D$38,MATCH(BUDGET2018!B338,Date_importante!$E$18:$E$38,0)),"")</f>
        <v/>
      </c>
    </row>
    <row r="339" spans="1:7" x14ac:dyDescent="0.25">
      <c r="A339" s="90" t="str">
        <f t="shared" si="5"/>
        <v>dimanche</v>
      </c>
      <c r="B339" s="96">
        <v>43436</v>
      </c>
      <c r="C339" s="101"/>
      <c r="D339" s="97"/>
      <c r="E339" s="98"/>
      <c r="F339" s="99"/>
      <c r="G339" t="str">
        <f>IFERROR(INDEX(Date_importante!$D$18:$D$38,MATCH(BUDGET2018!B339,Date_importante!$E$18:$E$38,0)),"")</f>
        <v/>
      </c>
    </row>
    <row r="340" spans="1:7" x14ac:dyDescent="0.25">
      <c r="A340" s="90" t="str">
        <f t="shared" si="5"/>
        <v>lundi</v>
      </c>
      <c r="B340" s="96">
        <v>43437</v>
      </c>
      <c r="C340" s="101"/>
      <c r="D340" s="97"/>
      <c r="E340" s="98"/>
      <c r="F340" s="99"/>
      <c r="G340" t="str">
        <f>IFERROR(INDEX(Date_importante!$D$18:$D$38,MATCH(BUDGET2018!B340,Date_importante!$E$18:$E$38,0)),"")</f>
        <v/>
      </c>
    </row>
    <row r="341" spans="1:7" x14ac:dyDescent="0.25">
      <c r="A341" s="90" t="str">
        <f t="shared" si="5"/>
        <v>mardi</v>
      </c>
      <c r="B341" s="96">
        <v>43438</v>
      </c>
      <c r="C341" s="101"/>
      <c r="D341" s="97"/>
      <c r="E341" s="98"/>
      <c r="F341" s="99"/>
      <c r="G341" t="str">
        <f>IFERROR(INDEX(Date_importante!$D$18:$D$38,MATCH(BUDGET2018!B341,Date_importante!$E$18:$E$38,0)),"")</f>
        <v/>
      </c>
    </row>
    <row r="342" spans="1:7" x14ac:dyDescent="0.25">
      <c r="A342" s="90" t="str">
        <f t="shared" si="5"/>
        <v>mercredi</v>
      </c>
      <c r="B342" s="96">
        <v>43439</v>
      </c>
      <c r="C342" s="101"/>
      <c r="D342" s="97"/>
      <c r="E342" s="98"/>
      <c r="F342" s="99"/>
      <c r="G342" t="str">
        <f>IFERROR(INDEX(Date_importante!$D$18:$D$38,MATCH(BUDGET2018!B342,Date_importante!$E$18:$E$38,0)),"")</f>
        <v/>
      </c>
    </row>
    <row r="343" spans="1:7" x14ac:dyDescent="0.25">
      <c r="A343" s="90" t="str">
        <f t="shared" si="5"/>
        <v>jeudi</v>
      </c>
      <c r="B343" s="96">
        <v>43440</v>
      </c>
      <c r="C343" s="101"/>
      <c r="D343" s="97"/>
      <c r="E343" s="98"/>
      <c r="F343" s="99"/>
      <c r="G343" t="str">
        <f>IFERROR(INDEX(Date_importante!$D$18:$D$38,MATCH(BUDGET2018!B343,Date_importante!$E$18:$E$38,0)),"")</f>
        <v>Fête de la Saint-Nicolas</v>
      </c>
    </row>
    <row r="344" spans="1:7" x14ac:dyDescent="0.25">
      <c r="A344" s="90" t="str">
        <f t="shared" si="5"/>
        <v>vendredi</v>
      </c>
      <c r="B344" s="96">
        <v>43441</v>
      </c>
      <c r="C344" s="101"/>
      <c r="D344" s="97"/>
      <c r="E344" s="98"/>
      <c r="F344" s="99"/>
      <c r="G344" t="str">
        <f>IFERROR(INDEX(Date_importante!$D$18:$D$38,MATCH(BUDGET2018!B344,Date_importante!$E$18:$E$38,0)),"")</f>
        <v/>
      </c>
    </row>
    <row r="345" spans="1:7" x14ac:dyDescent="0.25">
      <c r="A345" s="90" t="str">
        <f t="shared" si="5"/>
        <v>samedi</v>
      </c>
      <c r="B345" s="96">
        <v>43442</v>
      </c>
      <c r="C345" s="101"/>
      <c r="D345" s="97"/>
      <c r="E345" s="98"/>
      <c r="F345" s="99"/>
      <c r="G345" t="str">
        <f>IFERROR(INDEX(Date_importante!$D$18:$D$38,MATCH(BUDGET2018!B345,Date_importante!$E$18:$E$38,0)),"")</f>
        <v/>
      </c>
    </row>
    <row r="346" spans="1:7" x14ac:dyDescent="0.25">
      <c r="A346" s="90" t="str">
        <f t="shared" si="5"/>
        <v>dimanche</v>
      </c>
      <c r="B346" s="96">
        <v>43443</v>
      </c>
      <c r="C346" s="101"/>
      <c r="D346" s="97"/>
      <c r="E346" s="98"/>
      <c r="F346" s="99"/>
      <c r="G346" t="str">
        <f>IFERROR(INDEX(Date_importante!$D$18:$D$38,MATCH(BUDGET2018!B346,Date_importante!$E$18:$E$38,0)),"")</f>
        <v/>
      </c>
    </row>
    <row r="347" spans="1:7" x14ac:dyDescent="0.25">
      <c r="A347" s="90" t="str">
        <f t="shared" si="5"/>
        <v>lundi</v>
      </c>
      <c r="B347" s="96">
        <v>43444</v>
      </c>
      <c r="C347" s="101"/>
      <c r="D347" s="97"/>
      <c r="E347" s="98"/>
      <c r="F347" s="99"/>
      <c r="G347" t="str">
        <f>IFERROR(INDEX(Date_importante!$D$18:$D$38,MATCH(BUDGET2018!B347,Date_importante!$E$18:$E$38,0)),"")</f>
        <v/>
      </c>
    </row>
    <row r="348" spans="1:7" x14ac:dyDescent="0.25">
      <c r="A348" s="90" t="str">
        <f t="shared" si="5"/>
        <v>mardi</v>
      </c>
      <c r="B348" s="96">
        <v>43445</v>
      </c>
      <c r="C348" s="101"/>
      <c r="D348" s="97"/>
      <c r="E348" s="98"/>
      <c r="F348" s="99"/>
      <c r="G348" t="str">
        <f>IFERROR(INDEX(Date_importante!$D$18:$D$38,MATCH(BUDGET2018!B348,Date_importante!$E$18:$E$38,0)),"")</f>
        <v/>
      </c>
    </row>
    <row r="349" spans="1:7" x14ac:dyDescent="0.25">
      <c r="A349" s="90" t="str">
        <f t="shared" si="5"/>
        <v>mercredi</v>
      </c>
      <c r="B349" s="96">
        <v>43446</v>
      </c>
      <c r="C349" s="101"/>
      <c r="D349" s="97"/>
      <c r="E349" s="98"/>
      <c r="F349" s="99"/>
      <c r="G349" t="str">
        <f>IFERROR(INDEX(Date_importante!$D$18:$D$38,MATCH(BUDGET2018!B349,Date_importante!$E$18:$E$38,0)),"")</f>
        <v/>
      </c>
    </row>
    <row r="350" spans="1:7" x14ac:dyDescent="0.25">
      <c r="A350" s="90" t="str">
        <f t="shared" si="5"/>
        <v>jeudi</v>
      </c>
      <c r="B350" s="96">
        <v>43447</v>
      </c>
      <c r="C350" s="101"/>
      <c r="D350" s="97"/>
      <c r="E350" s="98"/>
      <c r="F350" s="99"/>
      <c r="G350" t="str">
        <f>IFERROR(INDEX(Date_importante!$D$18:$D$38,MATCH(BUDGET2018!B350,Date_importante!$E$18:$E$38,0)),"")</f>
        <v/>
      </c>
    </row>
    <row r="351" spans="1:7" x14ac:dyDescent="0.25">
      <c r="A351" s="90" t="str">
        <f t="shared" si="5"/>
        <v>vendredi</v>
      </c>
      <c r="B351" s="96">
        <v>43448</v>
      </c>
      <c r="C351" s="101"/>
      <c r="D351" s="97"/>
      <c r="E351" s="98"/>
      <c r="F351" s="99"/>
      <c r="G351" t="str">
        <f>IFERROR(INDEX(Date_importante!$D$18:$D$38,MATCH(BUDGET2018!B351,Date_importante!$E$18:$E$38,0)),"")</f>
        <v/>
      </c>
    </row>
    <row r="352" spans="1:7" x14ac:dyDescent="0.25">
      <c r="A352" s="90" t="str">
        <f t="shared" si="5"/>
        <v>samedi</v>
      </c>
      <c r="B352" s="96">
        <v>43449</v>
      </c>
      <c r="C352" s="101"/>
      <c r="D352" s="97"/>
      <c r="E352" s="98"/>
      <c r="F352" s="99"/>
      <c r="G352" t="str">
        <f>IFERROR(INDEX(Date_importante!$D$18:$D$38,MATCH(BUDGET2018!B352,Date_importante!$E$18:$E$38,0)),"")</f>
        <v/>
      </c>
    </row>
    <row r="353" spans="1:7" x14ac:dyDescent="0.25">
      <c r="A353" s="90" t="str">
        <f t="shared" si="5"/>
        <v>dimanche</v>
      </c>
      <c r="B353" s="96">
        <v>43450</v>
      </c>
      <c r="C353" s="101"/>
      <c r="D353" s="97"/>
      <c r="E353" s="98"/>
      <c r="F353" s="99"/>
      <c r="G353" t="str">
        <f>IFERROR(INDEX(Date_importante!$D$18:$D$38,MATCH(BUDGET2018!B353,Date_importante!$E$18:$E$38,0)),"")</f>
        <v/>
      </c>
    </row>
    <row r="354" spans="1:7" x14ac:dyDescent="0.25">
      <c r="A354" s="90" t="str">
        <f t="shared" si="5"/>
        <v>lundi</v>
      </c>
      <c r="B354" s="96">
        <v>43451</v>
      </c>
      <c r="C354" s="101"/>
      <c r="D354" s="97"/>
      <c r="E354" s="98"/>
      <c r="F354" s="99"/>
      <c r="G354" t="str">
        <f>IFERROR(INDEX(Date_importante!$D$18:$D$38,MATCH(BUDGET2018!B354,Date_importante!$E$18:$E$38,0)),"")</f>
        <v/>
      </c>
    </row>
    <row r="355" spans="1:7" x14ac:dyDescent="0.25">
      <c r="A355" s="90" t="str">
        <f t="shared" si="5"/>
        <v>mardi</v>
      </c>
      <c r="B355" s="96">
        <v>43452</v>
      </c>
      <c r="C355" s="101"/>
      <c r="D355" s="97"/>
      <c r="E355" s="98"/>
      <c r="F355" s="99"/>
      <c r="G355" t="str">
        <f>IFERROR(INDEX(Date_importante!$D$18:$D$38,MATCH(BUDGET2018!B355,Date_importante!$E$18:$E$38,0)),"")</f>
        <v/>
      </c>
    </row>
    <row r="356" spans="1:7" x14ac:dyDescent="0.25">
      <c r="A356" s="90" t="str">
        <f t="shared" si="5"/>
        <v>mercredi</v>
      </c>
      <c r="B356" s="96">
        <v>43453</v>
      </c>
      <c r="C356" s="101"/>
      <c r="D356" s="97"/>
      <c r="E356" s="98"/>
      <c r="F356" s="99"/>
      <c r="G356" t="str">
        <f>IFERROR(INDEX(Date_importante!$D$18:$D$38,MATCH(BUDGET2018!B356,Date_importante!$E$18:$E$38,0)),"")</f>
        <v/>
      </c>
    </row>
    <row r="357" spans="1:7" x14ac:dyDescent="0.25">
      <c r="A357" s="90" t="str">
        <f t="shared" si="5"/>
        <v>jeudi</v>
      </c>
      <c r="B357" s="96">
        <v>43454</v>
      </c>
      <c r="C357" s="101"/>
      <c r="D357" s="97"/>
      <c r="E357" s="98"/>
      <c r="F357" s="99"/>
      <c r="G357" t="str">
        <f>IFERROR(INDEX(Date_importante!$D$18:$D$38,MATCH(BUDGET2018!B357,Date_importante!$E$18:$E$38,0)),"")</f>
        <v/>
      </c>
    </row>
    <row r="358" spans="1:7" x14ac:dyDescent="0.25">
      <c r="A358" s="90" t="str">
        <f t="shared" si="5"/>
        <v>vendredi</v>
      </c>
      <c r="B358" s="96">
        <v>43455</v>
      </c>
      <c r="C358" s="101"/>
      <c r="D358" s="97"/>
      <c r="E358" s="98"/>
      <c r="F358" s="99"/>
      <c r="G358" t="str">
        <f>IFERROR(INDEX(Date_importante!$D$18:$D$38,MATCH(BUDGET2018!B358,Date_importante!$E$18:$E$38,0)),"")</f>
        <v/>
      </c>
    </row>
    <row r="359" spans="1:7" x14ac:dyDescent="0.25">
      <c r="A359" s="90" t="str">
        <f t="shared" si="5"/>
        <v>samedi</v>
      </c>
      <c r="B359" s="96">
        <v>43456</v>
      </c>
      <c r="C359" s="101"/>
      <c r="D359" s="97"/>
      <c r="E359" s="98"/>
      <c r="F359" s="99"/>
      <c r="G359" t="str">
        <f>IFERROR(INDEX(Date_importante!$D$18:$D$38,MATCH(BUDGET2018!B359,Date_importante!$E$18:$E$38,0)),"")</f>
        <v>Vacances noel (2)</v>
      </c>
    </row>
    <row r="360" spans="1:7" x14ac:dyDescent="0.25">
      <c r="A360" s="90" t="str">
        <f t="shared" si="5"/>
        <v>dimanche</v>
      </c>
      <c r="B360" s="96">
        <v>43457</v>
      </c>
      <c r="C360" s="101"/>
      <c r="D360" s="97"/>
      <c r="E360" s="98"/>
      <c r="F360" s="99"/>
      <c r="G360" t="str">
        <f>IFERROR(INDEX(Date_importante!$D$18:$D$38,MATCH(BUDGET2018!B360,Date_importante!$E$18:$E$38,0)),"")</f>
        <v>Vacances noel</v>
      </c>
    </row>
    <row r="361" spans="1:7" x14ac:dyDescent="0.25">
      <c r="A361" s="90" t="str">
        <f t="shared" si="5"/>
        <v>lundi</v>
      </c>
      <c r="B361" s="96">
        <v>43458</v>
      </c>
      <c r="C361" s="101"/>
      <c r="D361" s="97"/>
      <c r="E361" s="98"/>
      <c r="F361" s="99"/>
      <c r="G361" t="str">
        <f>IFERROR(INDEX(Date_importante!$D$18:$D$38,MATCH(BUDGET2018!B361,Date_importante!$E$18:$E$38,0)),"")</f>
        <v/>
      </c>
    </row>
    <row r="362" spans="1:7" x14ac:dyDescent="0.25">
      <c r="A362" s="90" t="str">
        <f t="shared" si="5"/>
        <v>mardi</v>
      </c>
      <c r="B362" s="96">
        <v>43459</v>
      </c>
      <c r="C362" s="101"/>
      <c r="D362" s="97"/>
      <c r="E362" s="98"/>
      <c r="F362" s="99"/>
      <c r="G362" t="str">
        <f>IFERROR(INDEX(Date_importante!$D$18:$D$38,MATCH(BUDGET2018!B362,Date_importante!$E$18:$E$38,0)),"")</f>
        <v/>
      </c>
    </row>
    <row r="363" spans="1:7" x14ac:dyDescent="0.25">
      <c r="A363" s="90" t="str">
        <f t="shared" si="5"/>
        <v>mercredi</v>
      </c>
      <c r="B363" s="96">
        <v>43460</v>
      </c>
      <c r="C363" s="101"/>
      <c r="D363" s="97"/>
      <c r="E363" s="98"/>
      <c r="F363" s="99"/>
      <c r="G363" t="str">
        <f>IFERROR(INDEX(Date_importante!$D$18:$D$38,MATCH(BUDGET2018!B363,Date_importante!$E$18:$E$38,0)),"")</f>
        <v/>
      </c>
    </row>
    <row r="364" spans="1:7" x14ac:dyDescent="0.25">
      <c r="A364" s="90" t="str">
        <f t="shared" si="5"/>
        <v>jeudi</v>
      </c>
      <c r="B364" s="96">
        <v>43461</v>
      </c>
      <c r="C364" s="101"/>
      <c r="D364" s="97"/>
      <c r="E364" s="98"/>
      <c r="F364" s="99"/>
      <c r="G364" t="str">
        <f>IFERROR(INDEX(Date_importante!$D$18:$D$38,MATCH(BUDGET2018!B364,Date_importante!$E$18:$E$38,0)),"")</f>
        <v/>
      </c>
    </row>
    <row r="365" spans="1:7" x14ac:dyDescent="0.25">
      <c r="A365" s="90" t="str">
        <f t="shared" si="5"/>
        <v>vendredi</v>
      </c>
      <c r="B365" s="96">
        <v>43462</v>
      </c>
      <c r="C365" s="101"/>
      <c r="D365" s="97"/>
      <c r="E365" s="98"/>
      <c r="F365" s="99"/>
      <c r="G365" t="str">
        <f>IFERROR(INDEX(Date_importante!$D$18:$D$38,MATCH(BUDGET2018!B365,Date_importante!$E$18:$E$38,0)),"")</f>
        <v/>
      </c>
    </row>
    <row r="366" spans="1:7" x14ac:dyDescent="0.25">
      <c r="A366" s="90" t="str">
        <f t="shared" si="5"/>
        <v>samedi</v>
      </c>
      <c r="B366" s="96">
        <v>43463</v>
      </c>
      <c r="C366" s="101"/>
      <c r="D366" s="97"/>
      <c r="E366" s="98"/>
      <c r="F366" s="99"/>
      <c r="G366" t="str">
        <f>IFERROR(INDEX(Date_importante!$D$18:$D$38,MATCH(BUDGET2018!B366,Date_importante!$E$18:$E$38,0)),"")</f>
        <v/>
      </c>
    </row>
    <row r="367" spans="1:7" x14ac:dyDescent="0.25">
      <c r="A367" s="90" t="str">
        <f t="shared" si="5"/>
        <v>dimanche</v>
      </c>
      <c r="B367" s="96">
        <v>43464</v>
      </c>
      <c r="C367" s="101"/>
      <c r="D367" s="97"/>
      <c r="E367" s="98"/>
      <c r="F367" s="99"/>
      <c r="G367" t="str">
        <f>IFERROR(INDEX(Date_importante!$D$18:$D$38,MATCH(BUDGET2018!B367,Date_importante!$E$18:$E$38,0)),"")</f>
        <v/>
      </c>
    </row>
    <row r="368" spans="1:7" x14ac:dyDescent="0.25">
      <c r="A368" s="90" t="str">
        <f t="shared" si="5"/>
        <v>lundi</v>
      </c>
      <c r="B368" s="96">
        <v>43465</v>
      </c>
      <c r="C368" s="101"/>
      <c r="D368" s="97"/>
      <c r="E368" s="98"/>
      <c r="F368" s="99"/>
      <c r="G368" t="str">
        <f>IFERROR(INDEX(Date_importante!$D$18:$D$38,MATCH(BUDGET2018!B368,Date_importante!$E$18:$E$38,0)),"")</f>
        <v/>
      </c>
    </row>
  </sheetData>
  <mergeCells count="2">
    <mergeCell ref="D2:F2"/>
    <mergeCell ref="G2:G3"/>
  </mergeCells>
  <conditionalFormatting sqref="B4">
    <cfRule type="expression" dxfId="15" priority="3">
      <formula>B4=INDEX(ferie,MATCH(B4,ferie,0))</formula>
    </cfRule>
  </conditionalFormatting>
  <conditionalFormatting sqref="B4:B368">
    <cfRule type="expression" dxfId="14" priority="2">
      <formula>B4=INDEX(ferie,MATCH(B4,ferie,0))</formula>
    </cfRule>
  </conditionalFormatting>
  <conditionalFormatting sqref="A4:G368">
    <cfRule type="expression" dxfId="13" priority="1">
      <formula>$A4="dimanche"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AA36"/>
  <sheetViews>
    <sheetView zoomScaleNormal="100" workbookViewId="0">
      <selection activeCell="G1" sqref="G1"/>
    </sheetView>
  </sheetViews>
  <sheetFormatPr baseColWidth="10" defaultRowHeight="15" x14ac:dyDescent="0.25"/>
  <cols>
    <col min="1" max="1" width="2" bestFit="1" customWidth="1"/>
    <col min="4" max="4" width="12" bestFit="1" customWidth="1"/>
    <col min="5" max="5" width="12" customWidth="1"/>
    <col min="6" max="6" width="12" bestFit="1" customWidth="1"/>
    <col min="8" max="8" width="11.42578125" customWidth="1"/>
    <col min="9" max="9" width="6.85546875" customWidth="1"/>
    <col min="10" max="10" width="16.5703125" style="1" customWidth="1"/>
    <col min="11" max="11" width="7.7109375" style="1" customWidth="1"/>
    <col min="12" max="12" width="9.7109375" style="1" customWidth="1"/>
    <col min="13" max="15" width="6.140625" customWidth="1"/>
    <col min="16" max="16" width="6.7109375" customWidth="1"/>
    <col min="17" max="20" width="6.140625" customWidth="1"/>
    <col min="21" max="21" width="8.5703125" customWidth="1"/>
    <col min="22" max="22" width="11.42578125" customWidth="1"/>
    <col min="23" max="23" width="7.5703125" customWidth="1"/>
    <col min="24" max="24" width="5" bestFit="1" customWidth="1"/>
    <col min="26" max="26" width="30" customWidth="1"/>
    <col min="27" max="27" width="28.85546875" customWidth="1"/>
  </cols>
  <sheetData>
    <row r="1" spans="1:27" ht="34.5" customHeight="1" x14ac:dyDescent="0.25">
      <c r="D1" s="35" t="s">
        <v>570</v>
      </c>
      <c r="E1" s="35" t="s">
        <v>571</v>
      </c>
      <c r="F1" s="35" t="s">
        <v>557</v>
      </c>
      <c r="G1" s="35" t="s">
        <v>572</v>
      </c>
      <c r="H1" s="36" t="s">
        <v>573</v>
      </c>
      <c r="I1" s="37" t="s">
        <v>574</v>
      </c>
      <c r="J1" s="38" t="s">
        <v>575</v>
      </c>
      <c r="K1" s="39" t="s">
        <v>576</v>
      </c>
      <c r="L1" s="40" t="s">
        <v>577</v>
      </c>
      <c r="M1" s="136" t="s">
        <v>578</v>
      </c>
      <c r="N1" s="137"/>
      <c r="O1" s="138" t="s">
        <v>579</v>
      </c>
      <c r="P1" s="139"/>
      <c r="Q1" s="140" t="s">
        <v>580</v>
      </c>
      <c r="R1" s="141"/>
      <c r="S1" s="142" t="s">
        <v>581</v>
      </c>
      <c r="T1" s="143"/>
      <c r="U1" s="144" t="s">
        <v>438</v>
      </c>
      <c r="V1" s="145"/>
      <c r="W1" s="41" t="s">
        <v>582</v>
      </c>
      <c r="X1" s="42" t="s">
        <v>583</v>
      </c>
      <c r="Y1" s="42" t="s">
        <v>584</v>
      </c>
      <c r="Z1" s="128" t="s">
        <v>623</v>
      </c>
      <c r="AA1" s="88" t="s">
        <v>624</v>
      </c>
    </row>
    <row r="2" spans="1:27" x14ac:dyDescent="0.25">
      <c r="A2">
        <f t="shared" ref="A2:A32" si="0">WEEKDAY(C2)</f>
        <v>3</v>
      </c>
      <c r="B2" s="2" t="str">
        <f>TEXT(C2,"jjjj")</f>
        <v>mardi</v>
      </c>
      <c r="C2" s="43">
        <v>43221</v>
      </c>
      <c r="D2" s="44">
        <f>INDEX(BUDGET2018!$C$4:$C$368,MATCH(CA!C2,BUDGET2018!$B$4:$B$368,0))</f>
        <v>0</v>
      </c>
      <c r="E2" s="44">
        <f>INDEX(BUDGET2018!$D$4:$D$368,MATCH(CA!C2,BUDGET2018!$B$4:$B$368,0))</f>
        <v>0</v>
      </c>
      <c r="F2" s="29"/>
      <c r="G2" s="45">
        <f>IFERROR((F2-D2)/D2,0)</f>
        <v>0</v>
      </c>
      <c r="H2" s="46">
        <f>IFERROR((F2-E2)/E2,0)</f>
        <v>0</v>
      </c>
      <c r="I2" s="47"/>
      <c r="J2" s="48" t="str">
        <f>IF(F2="","",F2/I2)</f>
        <v/>
      </c>
      <c r="K2" s="48">
        <f>I2*15.6</f>
        <v>0</v>
      </c>
      <c r="L2" s="49" t="e">
        <f t="shared" ref="L2:L32" si="1">K2/F2</f>
        <v>#DIV/0!</v>
      </c>
      <c r="M2" s="50"/>
      <c r="N2" s="51"/>
      <c r="O2" s="52"/>
      <c r="P2" s="53"/>
      <c r="Q2" s="54"/>
      <c r="R2" s="55"/>
      <c r="S2" s="56"/>
      <c r="T2" s="57"/>
      <c r="U2" s="58"/>
      <c r="V2" s="59" t="e">
        <f>U2/F2</f>
        <v>#DIV/0!</v>
      </c>
      <c r="W2" s="60"/>
      <c r="X2" s="61"/>
      <c r="Y2" s="61"/>
      <c r="Z2" s="125"/>
      <c r="AA2" s="126"/>
    </row>
    <row r="3" spans="1:27" x14ac:dyDescent="0.25">
      <c r="A3">
        <f t="shared" si="0"/>
        <v>4</v>
      </c>
      <c r="B3" s="2" t="str">
        <f t="shared" ref="B3:B32" si="2">TEXT(C3,"jjjj")</f>
        <v>mercredi</v>
      </c>
      <c r="C3" s="43">
        <f>C2+1</f>
        <v>43222</v>
      </c>
      <c r="D3" s="44">
        <f>INDEX(BUDGET2018!$C$4:$C$368,MATCH(CA!C3,BUDGET2018!$B$4:$B$368,0))</f>
        <v>0</v>
      </c>
      <c r="E3" s="44">
        <f>INDEX(BUDGET2018!$D$4:$D$368,MATCH(CA!C3,BUDGET2018!$B$4:$B$368,0))</f>
        <v>0</v>
      </c>
      <c r="F3" s="29"/>
      <c r="G3" s="45">
        <f t="shared" ref="G3:G32" si="3">IFERROR((F3-D3)/D3,0)</f>
        <v>0</v>
      </c>
      <c r="H3" s="46">
        <f t="shared" ref="H3:H32" si="4">IFERROR((F3-E3)/E3,0)</f>
        <v>0</v>
      </c>
      <c r="I3" s="47"/>
      <c r="J3" s="48" t="str">
        <f t="shared" ref="J3:J32" si="5">IF(F3="","",F3/I3)</f>
        <v/>
      </c>
      <c r="K3" s="48">
        <f t="shared" ref="K3:K32" si="6">I3*15.6</f>
        <v>0</v>
      </c>
      <c r="L3" s="49" t="e">
        <f t="shared" si="1"/>
        <v>#DIV/0!</v>
      </c>
      <c r="M3" s="50"/>
      <c r="N3" s="51"/>
      <c r="O3" s="52"/>
      <c r="P3" s="53"/>
      <c r="Q3" s="54"/>
      <c r="R3" s="55"/>
      <c r="S3" s="56"/>
      <c r="T3" s="57"/>
      <c r="U3" s="58"/>
      <c r="V3" s="59" t="e">
        <f t="shared" ref="V3:V31" si="7">U3/F3</f>
        <v>#DIV/0!</v>
      </c>
      <c r="W3" s="60"/>
      <c r="X3" s="61"/>
      <c r="Y3" s="61"/>
      <c r="Z3" s="125"/>
      <c r="AA3" s="126"/>
    </row>
    <row r="4" spans="1:27" x14ac:dyDescent="0.25">
      <c r="A4">
        <f t="shared" si="0"/>
        <v>5</v>
      </c>
      <c r="B4" s="2" t="str">
        <f t="shared" si="2"/>
        <v>jeudi</v>
      </c>
      <c r="C4" s="43">
        <f t="shared" ref="C4:C28" si="8">C3+1</f>
        <v>43223</v>
      </c>
      <c r="D4" s="44">
        <f>INDEX(BUDGET2018!$C$4:$C$368,MATCH(CA!C4,BUDGET2018!$B$4:$B$368,0))</f>
        <v>0</v>
      </c>
      <c r="E4" s="44">
        <f>INDEX(BUDGET2018!$D$4:$D$368,MATCH(CA!C4,BUDGET2018!$B$4:$B$368,0))</f>
        <v>0</v>
      </c>
      <c r="F4" s="29"/>
      <c r="G4" s="45">
        <f t="shared" si="3"/>
        <v>0</v>
      </c>
      <c r="H4" s="46">
        <f t="shared" si="4"/>
        <v>0</v>
      </c>
      <c r="I4" s="47"/>
      <c r="J4" s="48" t="str">
        <f t="shared" si="5"/>
        <v/>
      </c>
      <c r="K4" s="48">
        <f t="shared" si="6"/>
        <v>0</v>
      </c>
      <c r="L4" s="49" t="e">
        <f t="shared" si="1"/>
        <v>#DIV/0!</v>
      </c>
      <c r="M4" s="50"/>
      <c r="N4" s="51"/>
      <c r="O4" s="52"/>
      <c r="P4" s="53"/>
      <c r="Q4" s="54"/>
      <c r="R4" s="55"/>
      <c r="S4" s="56"/>
      <c r="T4" s="57"/>
      <c r="U4" s="58"/>
      <c r="V4" s="59" t="e">
        <f t="shared" si="7"/>
        <v>#DIV/0!</v>
      </c>
      <c r="W4" s="60"/>
      <c r="X4" s="61"/>
      <c r="Y4" s="61"/>
      <c r="Z4" s="125"/>
      <c r="AA4" s="126"/>
    </row>
    <row r="5" spans="1:27" x14ac:dyDescent="0.25">
      <c r="A5">
        <f t="shared" si="0"/>
        <v>6</v>
      </c>
      <c r="B5" s="2" t="str">
        <f t="shared" si="2"/>
        <v>vendredi</v>
      </c>
      <c r="C5" s="43">
        <f t="shared" si="8"/>
        <v>43224</v>
      </c>
      <c r="D5" s="44">
        <f>INDEX(BUDGET2018!$C$4:$C$368,MATCH(CA!C5,BUDGET2018!$B$4:$B$368,0))</f>
        <v>0</v>
      </c>
      <c r="E5" s="44">
        <f>INDEX(BUDGET2018!$D$4:$D$368,MATCH(CA!C5,BUDGET2018!$B$4:$B$368,0))</f>
        <v>0</v>
      </c>
      <c r="F5" s="29"/>
      <c r="G5" s="45">
        <f t="shared" si="3"/>
        <v>0</v>
      </c>
      <c r="H5" s="46">
        <f t="shared" si="4"/>
        <v>0</v>
      </c>
      <c r="I5" s="47"/>
      <c r="J5" s="48" t="str">
        <f t="shared" si="5"/>
        <v/>
      </c>
      <c r="K5" s="48">
        <f t="shared" si="6"/>
        <v>0</v>
      </c>
      <c r="L5" s="49" t="e">
        <f t="shared" si="1"/>
        <v>#DIV/0!</v>
      </c>
      <c r="M5" s="50"/>
      <c r="N5" s="51"/>
      <c r="O5" s="52"/>
      <c r="P5" s="53"/>
      <c r="Q5" s="54"/>
      <c r="R5" s="55"/>
      <c r="S5" s="56"/>
      <c r="T5" s="57"/>
      <c r="U5" s="58"/>
      <c r="V5" s="59" t="e">
        <f t="shared" si="7"/>
        <v>#DIV/0!</v>
      </c>
      <c r="W5" s="60"/>
      <c r="X5" s="61"/>
      <c r="Y5" s="61"/>
      <c r="Z5" s="125"/>
      <c r="AA5" s="126"/>
    </row>
    <row r="6" spans="1:27" x14ac:dyDescent="0.25">
      <c r="A6">
        <f t="shared" si="0"/>
        <v>7</v>
      </c>
      <c r="B6" s="2" t="str">
        <f t="shared" si="2"/>
        <v>samedi</v>
      </c>
      <c r="C6" s="43">
        <f t="shared" si="8"/>
        <v>43225</v>
      </c>
      <c r="D6" s="44">
        <f>INDEX(BUDGET2018!$C$4:$C$368,MATCH(CA!C6,BUDGET2018!$B$4:$B$368,0))</f>
        <v>0</v>
      </c>
      <c r="E6" s="44">
        <f>INDEX(BUDGET2018!$D$4:$D$368,MATCH(CA!C6,BUDGET2018!$B$4:$B$368,0))</f>
        <v>0</v>
      </c>
      <c r="F6" s="29"/>
      <c r="G6" s="45">
        <f t="shared" si="3"/>
        <v>0</v>
      </c>
      <c r="H6" s="46">
        <f t="shared" si="4"/>
        <v>0</v>
      </c>
      <c r="I6" s="47"/>
      <c r="J6" s="48" t="str">
        <f t="shared" si="5"/>
        <v/>
      </c>
      <c r="K6" s="48">
        <f t="shared" si="6"/>
        <v>0</v>
      </c>
      <c r="L6" s="49" t="e">
        <f t="shared" si="1"/>
        <v>#DIV/0!</v>
      </c>
      <c r="M6" s="50"/>
      <c r="N6" s="51"/>
      <c r="O6" s="52"/>
      <c r="P6" s="53"/>
      <c r="Q6" s="54"/>
      <c r="R6" s="55"/>
      <c r="S6" s="56"/>
      <c r="T6" s="57"/>
      <c r="U6" s="58"/>
      <c r="V6" s="59" t="e">
        <f t="shared" si="7"/>
        <v>#DIV/0!</v>
      </c>
      <c r="W6" s="60"/>
      <c r="X6" s="61"/>
      <c r="Y6" s="61"/>
      <c r="Z6" s="125"/>
      <c r="AA6" s="126"/>
    </row>
    <row r="7" spans="1:27" x14ac:dyDescent="0.25">
      <c r="A7">
        <f t="shared" si="0"/>
        <v>1</v>
      </c>
      <c r="B7" s="2" t="str">
        <f t="shared" si="2"/>
        <v>dimanche</v>
      </c>
      <c r="C7" s="43">
        <f t="shared" si="8"/>
        <v>43226</v>
      </c>
      <c r="D7" s="44">
        <f>INDEX(BUDGET2018!$C$4:$C$368,MATCH(CA!C7,BUDGET2018!$B$4:$B$368,0))</f>
        <v>0</v>
      </c>
      <c r="E7" s="44">
        <f>INDEX(BUDGET2018!$D$4:$D$368,MATCH(CA!C7,BUDGET2018!$B$4:$B$368,0))</f>
        <v>0</v>
      </c>
      <c r="F7" s="29"/>
      <c r="G7" s="45">
        <f t="shared" si="3"/>
        <v>0</v>
      </c>
      <c r="H7" s="46">
        <f t="shared" si="4"/>
        <v>0</v>
      </c>
      <c r="I7" s="47"/>
      <c r="J7" s="48" t="str">
        <f t="shared" si="5"/>
        <v/>
      </c>
      <c r="K7" s="48">
        <f t="shared" si="6"/>
        <v>0</v>
      </c>
      <c r="L7" s="49" t="e">
        <f t="shared" si="1"/>
        <v>#DIV/0!</v>
      </c>
      <c r="M7" s="50"/>
      <c r="N7" s="51"/>
      <c r="O7" s="52"/>
      <c r="P7" s="53"/>
      <c r="Q7" s="54"/>
      <c r="R7" s="55"/>
      <c r="S7" s="56"/>
      <c r="T7" s="57"/>
      <c r="U7" s="58"/>
      <c r="V7" s="59" t="e">
        <f t="shared" si="7"/>
        <v>#DIV/0!</v>
      </c>
      <c r="W7" s="60"/>
      <c r="X7" s="61"/>
      <c r="Y7" s="61"/>
      <c r="Z7" s="125"/>
      <c r="AA7" s="126"/>
    </row>
    <row r="8" spans="1:27" x14ac:dyDescent="0.25">
      <c r="A8">
        <f t="shared" si="0"/>
        <v>2</v>
      </c>
      <c r="B8" s="2" t="str">
        <f t="shared" si="2"/>
        <v>lundi</v>
      </c>
      <c r="C8" s="43">
        <f t="shared" si="8"/>
        <v>43227</v>
      </c>
      <c r="D8" s="44">
        <f>INDEX(BUDGET2018!$C$4:$C$368,MATCH(CA!C8,BUDGET2018!$B$4:$B$368,0))</f>
        <v>0</v>
      </c>
      <c r="E8" s="44">
        <f>INDEX(BUDGET2018!$D$4:$D$368,MATCH(CA!C8,BUDGET2018!$B$4:$B$368,0))</f>
        <v>0</v>
      </c>
      <c r="F8" s="29"/>
      <c r="G8" s="45">
        <f t="shared" si="3"/>
        <v>0</v>
      </c>
      <c r="H8" s="46">
        <f t="shared" si="4"/>
        <v>0</v>
      </c>
      <c r="I8" s="47"/>
      <c r="J8" s="48" t="str">
        <f t="shared" si="5"/>
        <v/>
      </c>
      <c r="K8" s="48">
        <f t="shared" si="6"/>
        <v>0</v>
      </c>
      <c r="L8" s="49" t="e">
        <f t="shared" si="1"/>
        <v>#DIV/0!</v>
      </c>
      <c r="M8" s="50"/>
      <c r="N8" s="51"/>
      <c r="O8" s="52"/>
      <c r="P8" s="53"/>
      <c r="Q8" s="54"/>
      <c r="R8" s="55"/>
      <c r="S8" s="56"/>
      <c r="T8" s="57"/>
      <c r="U8" s="58"/>
      <c r="V8" s="59" t="e">
        <f t="shared" si="7"/>
        <v>#DIV/0!</v>
      </c>
      <c r="W8" s="60"/>
      <c r="X8" s="61"/>
      <c r="Y8" s="61"/>
      <c r="Z8" s="125"/>
      <c r="AA8" s="126"/>
    </row>
    <row r="9" spans="1:27" x14ac:dyDescent="0.25">
      <c r="A9">
        <f t="shared" si="0"/>
        <v>3</v>
      </c>
      <c r="B9" s="2" t="str">
        <f t="shared" si="2"/>
        <v>mardi</v>
      </c>
      <c r="C9" s="43">
        <f t="shared" si="8"/>
        <v>43228</v>
      </c>
      <c r="D9" s="44">
        <f>INDEX(BUDGET2018!$C$4:$C$368,MATCH(CA!C9,BUDGET2018!$B$4:$B$368,0))</f>
        <v>0</v>
      </c>
      <c r="E9" s="44">
        <f>INDEX(BUDGET2018!$D$4:$D$368,MATCH(CA!C9,BUDGET2018!$B$4:$B$368,0))</f>
        <v>0</v>
      </c>
      <c r="F9" s="29"/>
      <c r="G9" s="45">
        <f t="shared" si="3"/>
        <v>0</v>
      </c>
      <c r="H9" s="46">
        <f t="shared" si="4"/>
        <v>0</v>
      </c>
      <c r="I9" s="47"/>
      <c r="J9" s="48" t="str">
        <f t="shared" si="5"/>
        <v/>
      </c>
      <c r="K9" s="48">
        <f t="shared" si="6"/>
        <v>0</v>
      </c>
      <c r="L9" s="49" t="e">
        <f t="shared" si="1"/>
        <v>#DIV/0!</v>
      </c>
      <c r="M9" s="50"/>
      <c r="N9" s="51"/>
      <c r="O9" s="52"/>
      <c r="P9" s="53"/>
      <c r="Q9" s="54"/>
      <c r="R9" s="55"/>
      <c r="S9" s="56"/>
      <c r="T9" s="57"/>
      <c r="U9" s="58"/>
      <c r="V9" s="59" t="e">
        <f t="shared" si="7"/>
        <v>#DIV/0!</v>
      </c>
      <c r="W9" s="60"/>
      <c r="X9" s="61"/>
      <c r="Y9" s="61"/>
      <c r="Z9" s="125"/>
      <c r="AA9" s="126"/>
    </row>
    <row r="10" spans="1:27" x14ac:dyDescent="0.25">
      <c r="A10">
        <f t="shared" si="0"/>
        <v>4</v>
      </c>
      <c r="B10" s="2" t="str">
        <f t="shared" si="2"/>
        <v>mercredi</v>
      </c>
      <c r="C10" s="43">
        <f t="shared" si="8"/>
        <v>43229</v>
      </c>
      <c r="D10" s="44">
        <f>INDEX(BUDGET2018!$C$4:$C$368,MATCH(CA!C10,BUDGET2018!$B$4:$B$368,0))</f>
        <v>0</v>
      </c>
      <c r="E10" s="44">
        <f>INDEX(BUDGET2018!$D$4:$D$368,MATCH(CA!C10,BUDGET2018!$B$4:$B$368,0))</f>
        <v>0</v>
      </c>
      <c r="F10" s="29"/>
      <c r="G10" s="45">
        <f t="shared" si="3"/>
        <v>0</v>
      </c>
      <c r="H10" s="46">
        <f t="shared" si="4"/>
        <v>0</v>
      </c>
      <c r="I10" s="47"/>
      <c r="J10" s="48" t="str">
        <f>IF(F10="","",F10/I10)</f>
        <v/>
      </c>
      <c r="K10" s="48">
        <f t="shared" si="6"/>
        <v>0</v>
      </c>
      <c r="L10" s="49" t="e">
        <f t="shared" si="1"/>
        <v>#DIV/0!</v>
      </c>
      <c r="M10" s="50"/>
      <c r="N10" s="51"/>
      <c r="O10" s="52"/>
      <c r="P10" s="53"/>
      <c r="Q10" s="54"/>
      <c r="R10" s="55"/>
      <c r="S10" s="56"/>
      <c r="T10" s="57"/>
      <c r="U10" s="58"/>
      <c r="V10" s="59" t="e">
        <f t="shared" si="7"/>
        <v>#DIV/0!</v>
      </c>
      <c r="W10" s="60"/>
      <c r="X10" s="61"/>
      <c r="Y10" s="61"/>
      <c r="Z10" s="125"/>
      <c r="AA10" s="126"/>
    </row>
    <row r="11" spans="1:27" x14ac:dyDescent="0.25">
      <c r="A11">
        <f t="shared" si="0"/>
        <v>5</v>
      </c>
      <c r="B11" s="2" t="str">
        <f t="shared" si="2"/>
        <v>jeudi</v>
      </c>
      <c r="C11" s="43">
        <f t="shared" si="8"/>
        <v>43230</v>
      </c>
      <c r="D11" s="44">
        <f>INDEX(BUDGET2018!$C$4:$C$368,MATCH(CA!C11,BUDGET2018!$B$4:$B$368,0))</f>
        <v>0</v>
      </c>
      <c r="E11" s="44">
        <f>INDEX(BUDGET2018!$D$4:$D$368,MATCH(CA!C11,BUDGET2018!$B$4:$B$368,0))</f>
        <v>0</v>
      </c>
      <c r="F11" s="29"/>
      <c r="G11" s="45">
        <f t="shared" si="3"/>
        <v>0</v>
      </c>
      <c r="H11" s="46">
        <f t="shared" si="4"/>
        <v>0</v>
      </c>
      <c r="I11" s="47"/>
      <c r="J11" s="48" t="str">
        <f>IF(F11="","",F11/I11)</f>
        <v/>
      </c>
      <c r="K11" s="48">
        <f t="shared" si="6"/>
        <v>0</v>
      </c>
      <c r="L11" s="49" t="e">
        <f t="shared" si="1"/>
        <v>#DIV/0!</v>
      </c>
      <c r="M11" s="50"/>
      <c r="N11" s="51"/>
      <c r="O11" s="52"/>
      <c r="P11" s="53"/>
      <c r="Q11" s="54"/>
      <c r="R11" s="55"/>
      <c r="S11" s="56"/>
      <c r="T11" s="57"/>
      <c r="U11" s="58"/>
      <c r="V11" s="59" t="e">
        <f t="shared" si="7"/>
        <v>#DIV/0!</v>
      </c>
      <c r="W11" s="60"/>
      <c r="X11" s="61"/>
      <c r="Y11" s="61"/>
      <c r="Z11" s="125"/>
      <c r="AA11" s="126"/>
    </row>
    <row r="12" spans="1:27" x14ac:dyDescent="0.25">
      <c r="A12">
        <f t="shared" si="0"/>
        <v>6</v>
      </c>
      <c r="B12" s="2" t="str">
        <f t="shared" si="2"/>
        <v>vendredi</v>
      </c>
      <c r="C12" s="43">
        <f t="shared" si="8"/>
        <v>43231</v>
      </c>
      <c r="D12" s="44">
        <f>INDEX(BUDGET2018!$C$4:$C$368,MATCH(CA!C12,BUDGET2018!$B$4:$B$368,0))</f>
        <v>0</v>
      </c>
      <c r="E12" s="44">
        <f>INDEX(BUDGET2018!$D$4:$D$368,MATCH(CA!C12,BUDGET2018!$B$4:$B$368,0))</f>
        <v>0</v>
      </c>
      <c r="F12" s="29"/>
      <c r="G12" s="45">
        <f t="shared" si="3"/>
        <v>0</v>
      </c>
      <c r="H12" s="46">
        <f t="shared" si="4"/>
        <v>0</v>
      </c>
      <c r="I12" s="47"/>
      <c r="J12" s="48" t="str">
        <f>IF(F12="","",F12/I12)</f>
        <v/>
      </c>
      <c r="K12" s="48">
        <f t="shared" si="6"/>
        <v>0</v>
      </c>
      <c r="L12" s="49" t="e">
        <f>K12/F12</f>
        <v>#DIV/0!</v>
      </c>
      <c r="M12" s="50"/>
      <c r="N12" s="51"/>
      <c r="O12" s="52"/>
      <c r="P12" s="53"/>
      <c r="Q12" s="54"/>
      <c r="R12" s="55"/>
      <c r="S12" s="56"/>
      <c r="T12" s="57"/>
      <c r="U12" s="58"/>
      <c r="V12" s="59" t="e">
        <f>U12/F12</f>
        <v>#DIV/0!</v>
      </c>
      <c r="W12" s="60"/>
      <c r="X12" s="61"/>
      <c r="Y12" s="61"/>
      <c r="Z12" s="125"/>
      <c r="AA12" s="126"/>
    </row>
    <row r="13" spans="1:27" x14ac:dyDescent="0.25">
      <c r="A13">
        <f t="shared" si="0"/>
        <v>7</v>
      </c>
      <c r="B13" s="2" t="str">
        <f t="shared" si="2"/>
        <v>samedi</v>
      </c>
      <c r="C13" s="43">
        <f t="shared" si="8"/>
        <v>43232</v>
      </c>
      <c r="D13" s="44">
        <f>INDEX(BUDGET2018!$C$4:$C$368,MATCH(CA!C13,BUDGET2018!$B$4:$B$368,0))</f>
        <v>0</v>
      </c>
      <c r="E13" s="44">
        <f>INDEX(BUDGET2018!$D$4:$D$368,MATCH(CA!C13,BUDGET2018!$B$4:$B$368,0))</f>
        <v>0</v>
      </c>
      <c r="F13" s="29"/>
      <c r="G13" s="45">
        <f t="shared" si="3"/>
        <v>0</v>
      </c>
      <c r="H13" s="46">
        <f t="shared" si="4"/>
        <v>0</v>
      </c>
      <c r="I13" s="47"/>
      <c r="J13" s="48" t="str">
        <f>IF(F13="","",F13/I13)</f>
        <v/>
      </c>
      <c r="K13" s="48">
        <f t="shared" si="6"/>
        <v>0</v>
      </c>
      <c r="L13" s="49" t="e">
        <f>K13/F13</f>
        <v>#DIV/0!</v>
      </c>
      <c r="M13" s="50"/>
      <c r="N13" s="51"/>
      <c r="O13" s="52"/>
      <c r="P13" s="53"/>
      <c r="Q13" s="54"/>
      <c r="R13" s="55"/>
      <c r="S13" s="56"/>
      <c r="T13" s="57"/>
      <c r="U13" s="58"/>
      <c r="V13" s="59" t="e">
        <f>U13/F13</f>
        <v>#DIV/0!</v>
      </c>
      <c r="W13" s="60"/>
      <c r="X13" s="61"/>
      <c r="Y13" s="61"/>
      <c r="Z13" s="125"/>
      <c r="AA13" s="126"/>
    </row>
    <row r="14" spans="1:27" x14ac:dyDescent="0.25">
      <c r="A14">
        <f t="shared" si="0"/>
        <v>1</v>
      </c>
      <c r="B14" s="2" t="str">
        <f t="shared" si="2"/>
        <v>dimanche</v>
      </c>
      <c r="C14" s="43">
        <f t="shared" si="8"/>
        <v>43233</v>
      </c>
      <c r="D14" s="44">
        <f>INDEX(BUDGET2018!$C$4:$C$368,MATCH(CA!C14,BUDGET2018!$B$4:$B$368,0))</f>
        <v>0</v>
      </c>
      <c r="E14" s="44">
        <f>INDEX(BUDGET2018!$D$4:$D$368,MATCH(CA!C14,BUDGET2018!$B$4:$B$368,0))</f>
        <v>0</v>
      </c>
      <c r="F14" s="29"/>
      <c r="G14" s="45">
        <f t="shared" si="3"/>
        <v>0</v>
      </c>
      <c r="H14" s="46">
        <f t="shared" si="4"/>
        <v>0</v>
      </c>
      <c r="I14" s="47"/>
      <c r="J14" s="48" t="str">
        <f t="shared" si="5"/>
        <v/>
      </c>
      <c r="K14" s="48">
        <f t="shared" si="6"/>
        <v>0</v>
      </c>
      <c r="L14" s="49" t="e">
        <f t="shared" si="1"/>
        <v>#DIV/0!</v>
      </c>
      <c r="M14" s="50"/>
      <c r="N14" s="51"/>
      <c r="O14" s="52"/>
      <c r="P14" s="53"/>
      <c r="Q14" s="54"/>
      <c r="R14" s="55"/>
      <c r="S14" s="56"/>
      <c r="T14" s="57"/>
      <c r="U14" s="58"/>
      <c r="V14" s="59" t="e">
        <f t="shared" si="7"/>
        <v>#DIV/0!</v>
      </c>
      <c r="W14" s="60"/>
      <c r="X14" s="61"/>
      <c r="Y14" s="61"/>
      <c r="Z14" s="125"/>
      <c r="AA14" s="126"/>
    </row>
    <row r="15" spans="1:27" x14ac:dyDescent="0.25">
      <c r="A15">
        <f t="shared" si="0"/>
        <v>2</v>
      </c>
      <c r="B15" s="2" t="str">
        <f t="shared" si="2"/>
        <v>lundi</v>
      </c>
      <c r="C15" s="43">
        <f t="shared" si="8"/>
        <v>43234</v>
      </c>
      <c r="D15" s="44">
        <f>INDEX(BUDGET2018!$C$4:$C$368,MATCH(CA!C15,BUDGET2018!$B$4:$B$368,0))</f>
        <v>0</v>
      </c>
      <c r="E15" s="44">
        <f>INDEX(BUDGET2018!$D$4:$D$368,MATCH(CA!C15,BUDGET2018!$B$4:$B$368,0))</f>
        <v>0</v>
      </c>
      <c r="F15" s="29"/>
      <c r="G15" s="45">
        <f t="shared" si="3"/>
        <v>0</v>
      </c>
      <c r="H15" s="46">
        <f t="shared" si="4"/>
        <v>0</v>
      </c>
      <c r="I15" s="47"/>
      <c r="J15" s="48" t="str">
        <f t="shared" si="5"/>
        <v/>
      </c>
      <c r="K15" s="48">
        <f t="shared" si="6"/>
        <v>0</v>
      </c>
      <c r="L15" s="49" t="e">
        <f t="shared" si="1"/>
        <v>#DIV/0!</v>
      </c>
      <c r="M15" s="50"/>
      <c r="N15" s="51"/>
      <c r="O15" s="52"/>
      <c r="P15" s="53"/>
      <c r="Q15" s="54"/>
      <c r="R15" s="55"/>
      <c r="S15" s="56"/>
      <c r="T15" s="57"/>
      <c r="U15" s="58"/>
      <c r="V15" s="59" t="e">
        <f t="shared" si="7"/>
        <v>#DIV/0!</v>
      </c>
      <c r="W15" s="60"/>
      <c r="X15" s="61"/>
      <c r="Y15" s="61"/>
      <c r="Z15" s="125"/>
      <c r="AA15" s="126"/>
    </row>
    <row r="16" spans="1:27" x14ac:dyDescent="0.25">
      <c r="A16">
        <f t="shared" si="0"/>
        <v>3</v>
      </c>
      <c r="B16" s="2" t="str">
        <f t="shared" si="2"/>
        <v>mardi</v>
      </c>
      <c r="C16" s="43">
        <f t="shared" si="8"/>
        <v>43235</v>
      </c>
      <c r="D16" s="44">
        <f>INDEX(BUDGET2018!$C$4:$C$368,MATCH(CA!C16,BUDGET2018!$B$4:$B$368,0))</f>
        <v>0</v>
      </c>
      <c r="E16" s="44">
        <f>INDEX(BUDGET2018!$D$4:$D$368,MATCH(CA!C16,BUDGET2018!$B$4:$B$368,0))</f>
        <v>0</v>
      </c>
      <c r="F16" s="29"/>
      <c r="G16" s="45">
        <f t="shared" si="3"/>
        <v>0</v>
      </c>
      <c r="H16" s="46">
        <f t="shared" si="4"/>
        <v>0</v>
      </c>
      <c r="I16" s="47"/>
      <c r="J16" s="48" t="str">
        <f>IF(F16="","",F16/I16)</f>
        <v/>
      </c>
      <c r="K16" s="48">
        <f t="shared" si="6"/>
        <v>0</v>
      </c>
      <c r="L16" s="49" t="e">
        <f t="shared" si="1"/>
        <v>#DIV/0!</v>
      </c>
      <c r="M16" s="50"/>
      <c r="N16" s="51"/>
      <c r="O16" s="52"/>
      <c r="P16" s="53"/>
      <c r="Q16" s="54"/>
      <c r="R16" s="55"/>
      <c r="S16" s="56"/>
      <c r="T16" s="57"/>
      <c r="U16" s="58"/>
      <c r="V16" s="59" t="e">
        <f t="shared" si="7"/>
        <v>#DIV/0!</v>
      </c>
      <c r="W16" s="60"/>
      <c r="X16" s="61"/>
      <c r="Y16" s="61"/>
      <c r="Z16" s="125"/>
      <c r="AA16" s="126"/>
    </row>
    <row r="17" spans="1:27" x14ac:dyDescent="0.25">
      <c r="A17">
        <f t="shared" si="0"/>
        <v>4</v>
      </c>
      <c r="B17" s="2" t="str">
        <f t="shared" si="2"/>
        <v>mercredi</v>
      </c>
      <c r="C17" s="43">
        <f t="shared" si="8"/>
        <v>43236</v>
      </c>
      <c r="D17" s="44">
        <f>INDEX(BUDGET2018!$C$4:$C$368,MATCH(CA!C17,BUDGET2018!$B$4:$B$368,0))</f>
        <v>0</v>
      </c>
      <c r="E17" s="44">
        <f>INDEX(BUDGET2018!$D$4:$D$368,MATCH(CA!C17,BUDGET2018!$B$4:$B$368,0))</f>
        <v>0</v>
      </c>
      <c r="F17" s="29"/>
      <c r="G17" s="45">
        <f t="shared" si="3"/>
        <v>0</v>
      </c>
      <c r="H17" s="46">
        <f t="shared" si="4"/>
        <v>0</v>
      </c>
      <c r="I17" s="47"/>
      <c r="J17" s="48" t="str">
        <f t="shared" si="5"/>
        <v/>
      </c>
      <c r="K17" s="48">
        <f t="shared" si="6"/>
        <v>0</v>
      </c>
      <c r="L17" s="49" t="e">
        <f t="shared" si="1"/>
        <v>#DIV/0!</v>
      </c>
      <c r="M17" s="50"/>
      <c r="N17" s="51"/>
      <c r="O17" s="52"/>
      <c r="P17" s="53"/>
      <c r="Q17" s="54"/>
      <c r="R17" s="55"/>
      <c r="S17" s="56"/>
      <c r="T17" s="57"/>
      <c r="U17" s="58"/>
      <c r="V17" s="59" t="e">
        <f t="shared" si="7"/>
        <v>#DIV/0!</v>
      </c>
      <c r="W17" s="60"/>
      <c r="X17" s="61"/>
      <c r="Y17" s="61"/>
      <c r="Z17" s="125"/>
      <c r="AA17" s="126"/>
    </row>
    <row r="18" spans="1:27" x14ac:dyDescent="0.25">
      <c r="A18">
        <f t="shared" si="0"/>
        <v>5</v>
      </c>
      <c r="B18" s="2" t="str">
        <f t="shared" si="2"/>
        <v>jeudi</v>
      </c>
      <c r="C18" s="43">
        <f t="shared" si="8"/>
        <v>43237</v>
      </c>
      <c r="D18" s="44">
        <f>INDEX(BUDGET2018!$C$4:$C$368,MATCH(CA!C18,BUDGET2018!$B$4:$B$368,0))</f>
        <v>0</v>
      </c>
      <c r="E18" s="44">
        <f>INDEX(BUDGET2018!$D$4:$D$368,MATCH(CA!C18,BUDGET2018!$B$4:$B$368,0))</f>
        <v>0</v>
      </c>
      <c r="F18" s="29"/>
      <c r="G18" s="45">
        <f t="shared" si="3"/>
        <v>0</v>
      </c>
      <c r="H18" s="46">
        <f t="shared" si="4"/>
        <v>0</v>
      </c>
      <c r="I18" s="47"/>
      <c r="J18" s="48" t="str">
        <f t="shared" si="5"/>
        <v/>
      </c>
      <c r="K18" s="48">
        <f t="shared" si="6"/>
        <v>0</v>
      </c>
      <c r="L18" s="49" t="e">
        <f t="shared" si="1"/>
        <v>#DIV/0!</v>
      </c>
      <c r="M18" s="50"/>
      <c r="N18" s="51"/>
      <c r="O18" s="52"/>
      <c r="P18" s="53"/>
      <c r="Q18" s="54"/>
      <c r="R18" s="55"/>
      <c r="S18" s="56"/>
      <c r="T18" s="57"/>
      <c r="U18" s="58"/>
      <c r="V18" s="59" t="e">
        <f t="shared" si="7"/>
        <v>#DIV/0!</v>
      </c>
      <c r="W18" s="60"/>
      <c r="X18" s="61"/>
      <c r="Y18" s="61"/>
      <c r="Z18" s="125"/>
      <c r="AA18" s="126"/>
    </row>
    <row r="19" spans="1:27" x14ac:dyDescent="0.25">
      <c r="A19">
        <f t="shared" si="0"/>
        <v>6</v>
      </c>
      <c r="B19" s="2" t="str">
        <f t="shared" si="2"/>
        <v>vendredi</v>
      </c>
      <c r="C19" s="43">
        <f t="shared" si="8"/>
        <v>43238</v>
      </c>
      <c r="D19" s="44">
        <f>INDEX(BUDGET2018!$C$4:$C$368,MATCH(CA!C19,BUDGET2018!$B$4:$B$368,0))</f>
        <v>0</v>
      </c>
      <c r="E19" s="44">
        <f>INDEX(BUDGET2018!$D$4:$D$368,MATCH(CA!C19,BUDGET2018!$B$4:$B$368,0))</f>
        <v>0</v>
      </c>
      <c r="F19" s="29"/>
      <c r="G19" s="45">
        <f t="shared" si="3"/>
        <v>0</v>
      </c>
      <c r="H19" s="46">
        <f t="shared" si="4"/>
        <v>0</v>
      </c>
      <c r="I19" s="47"/>
      <c r="J19" s="48" t="str">
        <f t="shared" si="5"/>
        <v/>
      </c>
      <c r="K19" s="48">
        <f t="shared" si="6"/>
        <v>0</v>
      </c>
      <c r="L19" s="49" t="e">
        <f t="shared" si="1"/>
        <v>#DIV/0!</v>
      </c>
      <c r="M19" s="50"/>
      <c r="N19" s="51"/>
      <c r="O19" s="52"/>
      <c r="P19" s="53"/>
      <c r="Q19" s="54"/>
      <c r="R19" s="55"/>
      <c r="S19" s="56"/>
      <c r="T19" s="57"/>
      <c r="U19" s="58"/>
      <c r="V19" s="59" t="e">
        <f t="shared" si="7"/>
        <v>#DIV/0!</v>
      </c>
      <c r="W19" s="60"/>
      <c r="X19" s="61"/>
      <c r="Y19" s="61"/>
      <c r="Z19" s="125"/>
      <c r="AA19" s="126"/>
    </row>
    <row r="20" spans="1:27" x14ac:dyDescent="0.25">
      <c r="A20">
        <f t="shared" si="0"/>
        <v>7</v>
      </c>
      <c r="B20" s="2" t="str">
        <f t="shared" si="2"/>
        <v>samedi</v>
      </c>
      <c r="C20" s="43">
        <f t="shared" si="8"/>
        <v>43239</v>
      </c>
      <c r="D20" s="44">
        <f>INDEX(BUDGET2018!$C$4:$C$368,MATCH(CA!C20,BUDGET2018!$B$4:$B$368,0))</f>
        <v>0</v>
      </c>
      <c r="E20" s="44">
        <f>INDEX(BUDGET2018!$D$4:$D$368,MATCH(CA!C20,BUDGET2018!$B$4:$B$368,0))</f>
        <v>0</v>
      </c>
      <c r="F20" s="29"/>
      <c r="G20" s="45">
        <f t="shared" si="3"/>
        <v>0</v>
      </c>
      <c r="H20" s="46">
        <f t="shared" si="4"/>
        <v>0</v>
      </c>
      <c r="I20" s="47"/>
      <c r="J20" s="48" t="str">
        <f t="shared" si="5"/>
        <v/>
      </c>
      <c r="K20" s="48">
        <f t="shared" si="6"/>
        <v>0</v>
      </c>
      <c r="L20" s="49" t="e">
        <f t="shared" si="1"/>
        <v>#DIV/0!</v>
      </c>
      <c r="M20" s="50"/>
      <c r="N20" s="51"/>
      <c r="O20" s="52"/>
      <c r="P20" s="53"/>
      <c r="Q20" s="54"/>
      <c r="R20" s="55"/>
      <c r="S20" s="56"/>
      <c r="T20" s="57"/>
      <c r="U20" s="58"/>
      <c r="V20" s="59" t="e">
        <f t="shared" si="7"/>
        <v>#DIV/0!</v>
      </c>
      <c r="W20" s="60"/>
      <c r="X20" s="61"/>
      <c r="Y20" s="61"/>
      <c r="Z20" s="125"/>
      <c r="AA20" s="126"/>
    </row>
    <row r="21" spans="1:27" x14ac:dyDescent="0.25">
      <c r="A21">
        <f t="shared" si="0"/>
        <v>1</v>
      </c>
      <c r="B21" s="2" t="str">
        <f t="shared" si="2"/>
        <v>dimanche</v>
      </c>
      <c r="C21" s="43">
        <f t="shared" si="8"/>
        <v>43240</v>
      </c>
      <c r="D21" s="44">
        <f>INDEX(BUDGET2018!$C$4:$C$368,MATCH(CA!C21,BUDGET2018!$B$4:$B$368,0))</f>
        <v>0</v>
      </c>
      <c r="E21" s="44">
        <f>INDEX(BUDGET2018!$D$4:$D$368,MATCH(CA!C21,BUDGET2018!$B$4:$B$368,0))</f>
        <v>0</v>
      </c>
      <c r="F21" s="29"/>
      <c r="G21" s="45">
        <f t="shared" si="3"/>
        <v>0</v>
      </c>
      <c r="H21" s="46">
        <f t="shared" si="4"/>
        <v>0</v>
      </c>
      <c r="I21" s="47"/>
      <c r="J21" s="48" t="str">
        <f t="shared" si="5"/>
        <v/>
      </c>
      <c r="K21" s="48">
        <f t="shared" si="6"/>
        <v>0</v>
      </c>
      <c r="L21" s="49" t="e">
        <f t="shared" si="1"/>
        <v>#DIV/0!</v>
      </c>
      <c r="M21" s="50"/>
      <c r="N21" s="51"/>
      <c r="O21" s="52"/>
      <c r="P21" s="53"/>
      <c r="Q21" s="54"/>
      <c r="R21" s="55"/>
      <c r="S21" s="56"/>
      <c r="T21" s="57"/>
      <c r="U21" s="58"/>
      <c r="V21" s="59" t="e">
        <f t="shared" si="7"/>
        <v>#DIV/0!</v>
      </c>
      <c r="W21" s="60"/>
      <c r="X21" s="61"/>
      <c r="Y21" s="61"/>
      <c r="Z21" s="125"/>
      <c r="AA21" s="126"/>
    </row>
    <row r="22" spans="1:27" x14ac:dyDescent="0.25">
      <c r="A22">
        <f t="shared" si="0"/>
        <v>2</v>
      </c>
      <c r="B22" s="2" t="str">
        <f t="shared" si="2"/>
        <v>lundi</v>
      </c>
      <c r="C22" s="43">
        <f t="shared" si="8"/>
        <v>43241</v>
      </c>
      <c r="D22" s="44">
        <f>INDEX(BUDGET2018!$C$4:$C$368,MATCH(CA!C22,BUDGET2018!$B$4:$B$368,0))</f>
        <v>0</v>
      </c>
      <c r="E22" s="44">
        <f>INDEX(BUDGET2018!$D$4:$D$368,MATCH(CA!C22,BUDGET2018!$B$4:$B$368,0))</f>
        <v>0</v>
      </c>
      <c r="F22" s="29"/>
      <c r="G22" s="45">
        <f t="shared" si="3"/>
        <v>0</v>
      </c>
      <c r="H22" s="46">
        <f t="shared" si="4"/>
        <v>0</v>
      </c>
      <c r="I22" s="47"/>
      <c r="J22" s="48" t="str">
        <f t="shared" si="5"/>
        <v/>
      </c>
      <c r="K22" s="48">
        <f t="shared" si="6"/>
        <v>0</v>
      </c>
      <c r="L22" s="49" t="e">
        <f t="shared" si="1"/>
        <v>#DIV/0!</v>
      </c>
      <c r="M22" s="50"/>
      <c r="N22" s="51"/>
      <c r="O22" s="52"/>
      <c r="P22" s="53"/>
      <c r="Q22" s="54"/>
      <c r="R22" s="55"/>
      <c r="S22" s="56"/>
      <c r="T22" s="57"/>
      <c r="U22" s="58"/>
      <c r="V22" s="59" t="e">
        <f t="shared" si="7"/>
        <v>#DIV/0!</v>
      </c>
      <c r="W22" s="60"/>
      <c r="X22" s="61"/>
      <c r="Y22" s="61"/>
      <c r="Z22" s="125"/>
      <c r="AA22" s="126"/>
    </row>
    <row r="23" spans="1:27" x14ac:dyDescent="0.25">
      <c r="A23">
        <f t="shared" si="0"/>
        <v>3</v>
      </c>
      <c r="B23" s="2" t="str">
        <f t="shared" si="2"/>
        <v>mardi</v>
      </c>
      <c r="C23" s="43">
        <f t="shared" si="8"/>
        <v>43242</v>
      </c>
      <c r="D23" s="44">
        <f>INDEX(BUDGET2018!$C$4:$C$368,MATCH(CA!C23,BUDGET2018!$B$4:$B$368,0))</f>
        <v>0</v>
      </c>
      <c r="E23" s="44">
        <f>INDEX(BUDGET2018!$D$4:$D$368,MATCH(CA!C23,BUDGET2018!$B$4:$B$368,0))</f>
        <v>0</v>
      </c>
      <c r="F23" s="29"/>
      <c r="G23" s="45">
        <f t="shared" si="3"/>
        <v>0</v>
      </c>
      <c r="H23" s="46">
        <f t="shared" si="4"/>
        <v>0</v>
      </c>
      <c r="I23" s="47"/>
      <c r="J23" s="48" t="str">
        <f t="shared" si="5"/>
        <v/>
      </c>
      <c r="K23" s="48">
        <f t="shared" si="6"/>
        <v>0</v>
      </c>
      <c r="L23" s="49" t="e">
        <f t="shared" si="1"/>
        <v>#DIV/0!</v>
      </c>
      <c r="M23" s="50"/>
      <c r="N23" s="51"/>
      <c r="O23" s="52"/>
      <c r="P23" s="53"/>
      <c r="Q23" s="54"/>
      <c r="R23" s="55"/>
      <c r="S23" s="56"/>
      <c r="T23" s="57"/>
      <c r="U23" s="58"/>
      <c r="V23" s="59" t="e">
        <f t="shared" si="7"/>
        <v>#DIV/0!</v>
      </c>
      <c r="W23" s="60"/>
      <c r="X23" s="61"/>
      <c r="Y23" s="61"/>
      <c r="Z23" s="125"/>
      <c r="AA23" s="126"/>
    </row>
    <row r="24" spans="1:27" x14ac:dyDescent="0.25">
      <c r="A24">
        <f t="shared" si="0"/>
        <v>4</v>
      </c>
      <c r="B24" s="2" t="str">
        <f t="shared" si="2"/>
        <v>mercredi</v>
      </c>
      <c r="C24" s="43">
        <f t="shared" si="8"/>
        <v>43243</v>
      </c>
      <c r="D24" s="44">
        <f>INDEX(BUDGET2018!$C$4:$C$368,MATCH(CA!C24,BUDGET2018!$B$4:$B$368,0))</f>
        <v>0</v>
      </c>
      <c r="E24" s="44">
        <f>INDEX(BUDGET2018!$D$4:$D$368,MATCH(CA!C24,BUDGET2018!$B$4:$B$368,0))</f>
        <v>0</v>
      </c>
      <c r="F24" s="29"/>
      <c r="G24" s="45">
        <f t="shared" si="3"/>
        <v>0</v>
      </c>
      <c r="H24" s="46">
        <f t="shared" si="4"/>
        <v>0</v>
      </c>
      <c r="I24" s="47"/>
      <c r="J24" s="48" t="str">
        <f t="shared" si="5"/>
        <v/>
      </c>
      <c r="K24" s="48">
        <f t="shared" si="6"/>
        <v>0</v>
      </c>
      <c r="L24" s="49" t="e">
        <f t="shared" si="1"/>
        <v>#DIV/0!</v>
      </c>
      <c r="M24" s="50"/>
      <c r="N24" s="51"/>
      <c r="O24" s="52"/>
      <c r="P24" s="53"/>
      <c r="Q24" s="54"/>
      <c r="R24" s="55"/>
      <c r="S24" s="56"/>
      <c r="T24" s="57"/>
      <c r="U24" s="58"/>
      <c r="V24" s="59" t="e">
        <f t="shared" si="7"/>
        <v>#DIV/0!</v>
      </c>
      <c r="W24" s="60"/>
      <c r="X24" s="61"/>
      <c r="Y24" s="61"/>
      <c r="Z24" s="125"/>
      <c r="AA24" s="126"/>
    </row>
    <row r="25" spans="1:27" x14ac:dyDescent="0.25">
      <c r="A25">
        <f t="shared" si="0"/>
        <v>5</v>
      </c>
      <c r="B25" s="2" t="str">
        <f t="shared" si="2"/>
        <v>jeudi</v>
      </c>
      <c r="C25" s="43">
        <f t="shared" si="8"/>
        <v>43244</v>
      </c>
      <c r="D25" s="44">
        <f>INDEX(BUDGET2018!$C$4:$C$368,MATCH(CA!C25,BUDGET2018!$B$4:$B$368,0))</f>
        <v>0</v>
      </c>
      <c r="E25" s="44">
        <f>INDEX(BUDGET2018!$D$4:$D$368,MATCH(CA!C25,BUDGET2018!$B$4:$B$368,0))</f>
        <v>0</v>
      </c>
      <c r="F25" s="29"/>
      <c r="G25" s="45">
        <f t="shared" si="3"/>
        <v>0</v>
      </c>
      <c r="H25" s="46">
        <f t="shared" si="4"/>
        <v>0</v>
      </c>
      <c r="I25" s="47"/>
      <c r="J25" s="48" t="str">
        <f t="shared" si="5"/>
        <v/>
      </c>
      <c r="K25" s="48">
        <f t="shared" si="6"/>
        <v>0</v>
      </c>
      <c r="L25" s="49" t="e">
        <f t="shared" si="1"/>
        <v>#DIV/0!</v>
      </c>
      <c r="M25" s="50"/>
      <c r="N25" s="51"/>
      <c r="O25" s="52"/>
      <c r="P25" s="53"/>
      <c r="Q25" s="54"/>
      <c r="R25" s="55"/>
      <c r="S25" s="56"/>
      <c r="T25" s="57"/>
      <c r="U25" s="58"/>
      <c r="V25" s="59" t="e">
        <f t="shared" si="7"/>
        <v>#DIV/0!</v>
      </c>
      <c r="W25" s="60"/>
      <c r="X25" s="61"/>
      <c r="Y25" s="61"/>
      <c r="Z25" s="125"/>
      <c r="AA25" s="126"/>
    </row>
    <row r="26" spans="1:27" x14ac:dyDescent="0.25">
      <c r="A26">
        <f t="shared" si="0"/>
        <v>6</v>
      </c>
      <c r="B26" s="2" t="str">
        <f t="shared" si="2"/>
        <v>vendredi</v>
      </c>
      <c r="C26" s="43">
        <f t="shared" si="8"/>
        <v>43245</v>
      </c>
      <c r="D26" s="44">
        <f>INDEX(BUDGET2018!$C$4:$C$368,MATCH(CA!C26,BUDGET2018!$B$4:$B$368,0))</f>
        <v>0</v>
      </c>
      <c r="E26" s="44">
        <f>INDEX(BUDGET2018!$D$4:$D$368,MATCH(CA!C26,BUDGET2018!$B$4:$B$368,0))</f>
        <v>0</v>
      </c>
      <c r="F26" s="29"/>
      <c r="G26" s="45">
        <f t="shared" si="3"/>
        <v>0</v>
      </c>
      <c r="H26" s="46">
        <f t="shared" si="4"/>
        <v>0</v>
      </c>
      <c r="I26" s="47"/>
      <c r="J26" s="48" t="str">
        <f t="shared" si="5"/>
        <v/>
      </c>
      <c r="K26" s="48">
        <f t="shared" si="6"/>
        <v>0</v>
      </c>
      <c r="L26" s="49" t="e">
        <f t="shared" si="1"/>
        <v>#DIV/0!</v>
      </c>
      <c r="M26" s="50"/>
      <c r="N26" s="51"/>
      <c r="O26" s="52"/>
      <c r="P26" s="53"/>
      <c r="Q26" s="54"/>
      <c r="R26" s="55"/>
      <c r="S26" s="56"/>
      <c r="T26" s="57"/>
      <c r="U26" s="58"/>
      <c r="V26" s="59" t="e">
        <f t="shared" si="7"/>
        <v>#DIV/0!</v>
      </c>
      <c r="W26" s="60"/>
      <c r="X26" s="61"/>
      <c r="Y26" s="61"/>
      <c r="Z26" s="125"/>
      <c r="AA26" s="126"/>
    </row>
    <row r="27" spans="1:27" x14ac:dyDescent="0.25">
      <c r="A27">
        <f t="shared" si="0"/>
        <v>7</v>
      </c>
      <c r="B27" s="2" t="str">
        <f t="shared" si="2"/>
        <v>samedi</v>
      </c>
      <c r="C27" s="43">
        <f t="shared" si="8"/>
        <v>43246</v>
      </c>
      <c r="D27" s="44">
        <f>INDEX(BUDGET2018!$C$4:$C$368,MATCH(CA!C27,BUDGET2018!$B$4:$B$368,0))</f>
        <v>0</v>
      </c>
      <c r="E27" s="44">
        <f>INDEX(BUDGET2018!$D$4:$D$368,MATCH(CA!C27,BUDGET2018!$B$4:$B$368,0))</f>
        <v>0</v>
      </c>
      <c r="F27" s="29"/>
      <c r="G27" s="45">
        <f t="shared" si="3"/>
        <v>0</v>
      </c>
      <c r="H27" s="46">
        <f t="shared" si="4"/>
        <v>0</v>
      </c>
      <c r="I27" s="47"/>
      <c r="J27" s="48" t="str">
        <f t="shared" si="5"/>
        <v/>
      </c>
      <c r="K27" s="48">
        <f t="shared" si="6"/>
        <v>0</v>
      </c>
      <c r="L27" s="49" t="e">
        <f t="shared" si="1"/>
        <v>#DIV/0!</v>
      </c>
      <c r="M27" s="50"/>
      <c r="N27" s="51"/>
      <c r="O27" s="52"/>
      <c r="P27" s="53"/>
      <c r="Q27" s="54"/>
      <c r="R27" s="55"/>
      <c r="S27" s="56"/>
      <c r="T27" s="57"/>
      <c r="U27" s="58"/>
      <c r="V27" s="59" t="e">
        <f t="shared" si="7"/>
        <v>#DIV/0!</v>
      </c>
      <c r="W27" s="60"/>
      <c r="X27" s="61"/>
      <c r="Y27" s="61"/>
      <c r="Z27" s="125"/>
      <c r="AA27" s="126"/>
    </row>
    <row r="28" spans="1:27" x14ac:dyDescent="0.25">
      <c r="A28">
        <f t="shared" si="0"/>
        <v>1</v>
      </c>
      <c r="B28" s="2" t="str">
        <f t="shared" si="2"/>
        <v>dimanche</v>
      </c>
      <c r="C28" s="43">
        <f t="shared" si="8"/>
        <v>43247</v>
      </c>
      <c r="D28" s="44">
        <f>INDEX(BUDGET2018!$C$4:$C$368,MATCH(CA!C28,BUDGET2018!$B$4:$B$368,0))</f>
        <v>0</v>
      </c>
      <c r="E28" s="44">
        <f>INDEX(BUDGET2018!$D$4:$D$368,MATCH(CA!C28,BUDGET2018!$B$4:$B$368,0))</f>
        <v>0</v>
      </c>
      <c r="F28" s="29"/>
      <c r="G28" s="45">
        <f t="shared" si="3"/>
        <v>0</v>
      </c>
      <c r="H28" s="46">
        <f t="shared" si="4"/>
        <v>0</v>
      </c>
      <c r="I28" s="47"/>
      <c r="J28" s="48" t="str">
        <f t="shared" si="5"/>
        <v/>
      </c>
      <c r="K28" s="48">
        <f t="shared" si="6"/>
        <v>0</v>
      </c>
      <c r="L28" s="49" t="e">
        <f t="shared" si="1"/>
        <v>#DIV/0!</v>
      </c>
      <c r="M28" s="50"/>
      <c r="N28" s="51"/>
      <c r="O28" s="52"/>
      <c r="P28" s="53"/>
      <c r="Q28" s="54"/>
      <c r="R28" s="55"/>
      <c r="S28" s="56"/>
      <c r="T28" s="57"/>
      <c r="U28" s="58"/>
      <c r="V28" s="59" t="e">
        <f t="shared" si="7"/>
        <v>#DIV/0!</v>
      </c>
      <c r="W28" s="60"/>
      <c r="X28" s="61"/>
      <c r="Y28" s="61"/>
      <c r="Z28" s="125"/>
      <c r="AA28" s="126"/>
    </row>
    <row r="29" spans="1:27" x14ac:dyDescent="0.25">
      <c r="A29">
        <f t="shared" si="0"/>
        <v>2</v>
      </c>
      <c r="B29" s="2" t="str">
        <f t="shared" si="2"/>
        <v>lundi</v>
      </c>
      <c r="C29" s="43">
        <f t="shared" ref="C29:C31" si="9">IF(C28="","",IF(C28=EOMONTH(C28,0),"",C28+1))</f>
        <v>43248</v>
      </c>
      <c r="D29" s="44">
        <f>INDEX(BUDGET2018!$C$4:$C$368,MATCH(CA!C29,BUDGET2018!$B$4:$B$368,0))</f>
        <v>0</v>
      </c>
      <c r="E29" s="44">
        <f>INDEX(BUDGET2018!$D$4:$D$368,MATCH(CA!C29,BUDGET2018!$B$4:$B$368,0))</f>
        <v>0</v>
      </c>
      <c r="F29" s="29"/>
      <c r="G29" s="45">
        <f t="shared" si="3"/>
        <v>0</v>
      </c>
      <c r="H29" s="46">
        <f t="shared" si="4"/>
        <v>0</v>
      </c>
      <c r="I29" s="47"/>
      <c r="J29" s="48" t="str">
        <f t="shared" si="5"/>
        <v/>
      </c>
      <c r="K29" s="48">
        <f t="shared" si="6"/>
        <v>0</v>
      </c>
      <c r="L29" s="49" t="e">
        <f t="shared" si="1"/>
        <v>#DIV/0!</v>
      </c>
      <c r="M29" s="50"/>
      <c r="N29" s="51"/>
      <c r="O29" s="52"/>
      <c r="P29" s="53"/>
      <c r="Q29" s="54"/>
      <c r="R29" s="55"/>
      <c r="S29" s="56"/>
      <c r="T29" s="57"/>
      <c r="U29" s="58"/>
      <c r="V29" s="59" t="e">
        <f t="shared" si="7"/>
        <v>#DIV/0!</v>
      </c>
      <c r="W29" s="60"/>
      <c r="X29" s="61"/>
      <c r="Y29" s="61"/>
      <c r="Z29" s="125"/>
      <c r="AA29" s="126"/>
    </row>
    <row r="30" spans="1:27" x14ac:dyDescent="0.25">
      <c r="A30">
        <f t="shared" si="0"/>
        <v>3</v>
      </c>
      <c r="B30" s="2" t="str">
        <f t="shared" si="2"/>
        <v>mardi</v>
      </c>
      <c r="C30" s="43">
        <f t="shared" si="9"/>
        <v>43249</v>
      </c>
      <c r="D30" s="44">
        <f>IF(C30="",0,IF(MONTH(C30)&lt;&gt;MONTH(C2),0,INDEX(BUDGET2018!$C$4:$C$368,MATCH(CA!C30,BUDGET2018!$B$4:$B$368,0))))</f>
        <v>0</v>
      </c>
      <c r="E30" s="44">
        <f>IF(C30="",0,IF(MONTH(C30)&lt;&gt;MONTH(C2),0,INDEX(BUDGET2018!$D$4:$D$368,MATCH(CA!C30,BUDGET2018!$B$4:$B$368,0))))</f>
        <v>0</v>
      </c>
      <c r="F30" s="29"/>
      <c r="G30" s="45">
        <f t="shared" si="3"/>
        <v>0</v>
      </c>
      <c r="H30" s="46">
        <f t="shared" si="4"/>
        <v>0</v>
      </c>
      <c r="I30" s="47"/>
      <c r="J30" s="48" t="str">
        <f t="shared" si="5"/>
        <v/>
      </c>
      <c r="K30" s="48">
        <f t="shared" si="6"/>
        <v>0</v>
      </c>
      <c r="L30" s="49" t="e">
        <f t="shared" si="1"/>
        <v>#DIV/0!</v>
      </c>
      <c r="M30" s="50"/>
      <c r="N30" s="51"/>
      <c r="O30" s="52"/>
      <c r="P30" s="53"/>
      <c r="Q30" s="54"/>
      <c r="R30" s="55"/>
      <c r="S30" s="56"/>
      <c r="T30" s="57"/>
      <c r="U30" s="58"/>
      <c r="V30" s="59" t="e">
        <f t="shared" si="7"/>
        <v>#DIV/0!</v>
      </c>
      <c r="W30" s="60"/>
      <c r="X30" s="61"/>
      <c r="Y30" s="61"/>
      <c r="Z30" s="125"/>
      <c r="AA30" s="126"/>
    </row>
    <row r="31" spans="1:27" x14ac:dyDescent="0.25">
      <c r="A31">
        <f t="shared" si="0"/>
        <v>4</v>
      </c>
      <c r="B31" s="2" t="str">
        <f t="shared" si="2"/>
        <v>mercredi</v>
      </c>
      <c r="C31" s="43">
        <f t="shared" si="9"/>
        <v>43250</v>
      </c>
      <c r="D31" s="44">
        <f>IF(C31="",0,IF(MONTH(C31)&lt;&gt;MONTH(C3),0,INDEX(BUDGET2018!$C$4:$C$368,MATCH(CA!C31,BUDGET2018!$B$4:$B$368,0))))</f>
        <v>0</v>
      </c>
      <c r="E31" s="44">
        <f>IF(C31="",0,IF(MONTH(C31)&lt;&gt;MONTH(C3),0,INDEX(BUDGET2018!$D$4:$D$368,MATCH(CA!C31,BUDGET2018!$B$4:$B$368,0))))</f>
        <v>0</v>
      </c>
      <c r="F31" s="29"/>
      <c r="G31" s="45">
        <f t="shared" si="3"/>
        <v>0</v>
      </c>
      <c r="H31" s="46">
        <f t="shared" si="4"/>
        <v>0</v>
      </c>
      <c r="I31" s="47"/>
      <c r="J31" s="48" t="str">
        <f t="shared" si="5"/>
        <v/>
      </c>
      <c r="K31" s="48">
        <f t="shared" si="6"/>
        <v>0</v>
      </c>
      <c r="L31" s="49" t="e">
        <f t="shared" si="1"/>
        <v>#DIV/0!</v>
      </c>
      <c r="M31" s="50"/>
      <c r="N31" s="51"/>
      <c r="O31" s="52"/>
      <c r="P31" s="53"/>
      <c r="Q31" s="54"/>
      <c r="R31" s="55"/>
      <c r="S31" s="56"/>
      <c r="T31" s="57"/>
      <c r="U31" s="58"/>
      <c r="V31" s="59" t="e">
        <f t="shared" si="7"/>
        <v>#DIV/0!</v>
      </c>
      <c r="W31" s="60"/>
      <c r="X31" s="61"/>
      <c r="Y31" s="61"/>
      <c r="Z31" s="125"/>
      <c r="AA31" s="126"/>
    </row>
    <row r="32" spans="1:27" ht="15.75" thickBot="1" x14ac:dyDescent="0.3">
      <c r="A32">
        <f t="shared" si="0"/>
        <v>5</v>
      </c>
      <c r="B32" s="2" t="str">
        <f t="shared" si="2"/>
        <v>jeudi</v>
      </c>
      <c r="C32" s="43">
        <f>IF(C31="","",IF(C31=EOMONTH(C31,0),"",C31+1))</f>
        <v>43251</v>
      </c>
      <c r="D32" s="44">
        <f>IF(C32="",0,IF(MONTH(C32)&lt;&gt;MONTH(C4),0,INDEX(BUDGET2018!$C$4:$C$368,MATCH(CA!C32,BUDGET2018!$B$4:$B$368,0))))</f>
        <v>0</v>
      </c>
      <c r="E32" s="44">
        <f>IF(C32="",0,IF(MONTH(C32)&lt;&gt;MONTH(C4),0,INDEX(BUDGET2018!$D$4:$D$368,MATCH(CA!C32,BUDGET2018!$B$4:$B$368,0))))</f>
        <v>0</v>
      </c>
      <c r="F32" s="29"/>
      <c r="G32" s="45">
        <f t="shared" si="3"/>
        <v>0</v>
      </c>
      <c r="H32" s="46">
        <f t="shared" si="4"/>
        <v>0</v>
      </c>
      <c r="I32" s="47"/>
      <c r="J32" s="48" t="str">
        <f t="shared" si="5"/>
        <v/>
      </c>
      <c r="K32" s="48">
        <f t="shared" si="6"/>
        <v>0</v>
      </c>
      <c r="L32" s="49" t="e">
        <f t="shared" si="1"/>
        <v>#DIV/0!</v>
      </c>
      <c r="M32" s="50"/>
      <c r="N32" s="51"/>
      <c r="O32" s="52"/>
      <c r="P32" s="53"/>
      <c r="Q32" s="54"/>
      <c r="R32" s="55"/>
      <c r="S32" s="56"/>
      <c r="T32" s="57"/>
      <c r="U32" s="58"/>
      <c r="V32" s="59" t="str">
        <f>IF(F32="","",U32/F32)</f>
        <v/>
      </c>
      <c r="W32" s="60"/>
      <c r="X32" s="61"/>
      <c r="Y32" s="61"/>
      <c r="Z32" s="125"/>
      <c r="AA32" s="127"/>
    </row>
    <row r="33" spans="2:25" ht="15.75" x14ac:dyDescent="0.25">
      <c r="B33" s="153" t="s">
        <v>585</v>
      </c>
      <c r="C33" s="153"/>
      <c r="D33" s="62">
        <f>SUM(D2:D32)</f>
        <v>0</v>
      </c>
      <c r="E33" s="62">
        <f>SUM(E2:E32)</f>
        <v>0</v>
      </c>
      <c r="F33" s="62">
        <f>SUM(F1:F32)</f>
        <v>0</v>
      </c>
      <c r="G33" s="64" t="e">
        <f>(F33-D33)/D33</f>
        <v>#DIV/0!</v>
      </c>
      <c r="H33" s="64" t="e">
        <f>(F33-E33)/E33</f>
        <v>#DIV/0!</v>
      </c>
      <c r="I33" s="63">
        <f>SUM(I1:I32)</f>
        <v>0</v>
      </c>
      <c r="J33" s="65" t="e">
        <f>F33/I33</f>
        <v>#DIV/0!</v>
      </c>
      <c r="K33" s="48">
        <f>SUM(K2:K32)</f>
        <v>0</v>
      </c>
      <c r="L33" s="66" t="e">
        <f>K33/F33</f>
        <v>#DIV/0!</v>
      </c>
      <c r="M33" s="67" t="e">
        <f t="shared" ref="M33:U33" si="10">AVERAGE(M2:M32)</f>
        <v>#DIV/0!</v>
      </c>
      <c r="N33" s="68" t="e">
        <f t="shared" si="10"/>
        <v>#DIV/0!</v>
      </c>
      <c r="O33" s="69" t="e">
        <f t="shared" si="10"/>
        <v>#DIV/0!</v>
      </c>
      <c r="P33" s="70" t="e">
        <f t="shared" si="10"/>
        <v>#DIV/0!</v>
      </c>
      <c r="Q33" s="71" t="e">
        <f t="shared" si="10"/>
        <v>#DIV/0!</v>
      </c>
      <c r="R33" s="72" t="e">
        <f t="shared" si="10"/>
        <v>#DIV/0!</v>
      </c>
      <c r="S33" s="73" t="e">
        <f t="shared" si="10"/>
        <v>#DIV/0!</v>
      </c>
      <c r="T33" s="74" t="e">
        <f t="shared" si="10"/>
        <v>#DIV/0!</v>
      </c>
      <c r="U33" s="75" t="e">
        <f t="shared" si="10"/>
        <v>#DIV/0!</v>
      </c>
      <c r="V33" s="76" t="e">
        <f>SUM(U2:U31)/F33</f>
        <v>#DIV/0!</v>
      </c>
      <c r="W33" s="146" t="e">
        <f>SUMPRODUCT(W2:W31,F2:F31)/F33</f>
        <v>#DIV/0!</v>
      </c>
      <c r="X33" s="148" t="e">
        <f>F33/Y33</f>
        <v>#DIV/0!</v>
      </c>
      <c r="Y33" s="77">
        <f>SUM(Y2:Y32)</f>
        <v>0</v>
      </c>
    </row>
    <row r="34" spans="2:25" ht="16.5" thickBot="1" x14ac:dyDescent="0.3">
      <c r="B34" s="150"/>
      <c r="C34" s="150"/>
      <c r="D34" s="62"/>
      <c r="M34" s="78" t="e">
        <f>SUM(M2:M31)/$F$33</f>
        <v>#DIV/0!</v>
      </c>
      <c r="N34" s="79" t="e">
        <f>M33/N33</f>
        <v>#DIV/0!</v>
      </c>
      <c r="O34" s="80" t="e">
        <f>SUM(O2:O31)/$F$33</f>
        <v>#DIV/0!</v>
      </c>
      <c r="P34" s="81" t="e">
        <f>O33/P33</f>
        <v>#DIV/0!</v>
      </c>
      <c r="Q34" s="82" t="e">
        <f>SUM(Q2:Q31)/$F$33</f>
        <v>#DIV/0!</v>
      </c>
      <c r="R34" s="83" t="e">
        <f>Q33/R33</f>
        <v>#DIV/0!</v>
      </c>
      <c r="S34" s="84" t="e">
        <f>SUM(S2:S31)/$F$33</f>
        <v>#DIV/0!</v>
      </c>
      <c r="T34" s="85" t="e">
        <f>S33/T33</f>
        <v>#DIV/0!</v>
      </c>
      <c r="U34" s="151">
        <f>SUM(U2:U32)</f>
        <v>0</v>
      </c>
      <c r="V34" s="152"/>
      <c r="W34" s="147"/>
      <c r="X34" s="149"/>
      <c r="Y34" s="86" t="e">
        <f>Y33/COUNTA(Y2:Y31)</f>
        <v>#DIV/0!</v>
      </c>
    </row>
    <row r="36" spans="2:25" x14ac:dyDescent="0.25">
      <c r="C36">
        <f>EOMONTH(C31,0)</f>
        <v>43251</v>
      </c>
    </row>
  </sheetData>
  <mergeCells count="10">
    <mergeCell ref="W33:W34"/>
    <mergeCell ref="X33:X34"/>
    <mergeCell ref="B34:C34"/>
    <mergeCell ref="U34:V34"/>
    <mergeCell ref="B33:C33"/>
    <mergeCell ref="M1:N1"/>
    <mergeCell ref="O1:P1"/>
    <mergeCell ref="Q1:R1"/>
    <mergeCell ref="S1:T1"/>
    <mergeCell ref="U1:V1"/>
  </mergeCells>
  <conditionalFormatting sqref="F2:F32">
    <cfRule type="cellIs" dxfId="12" priority="217" operator="equal">
      <formula>0.1</formula>
    </cfRule>
    <cfRule type="cellIs" dxfId="11" priority="218" operator="equal">
      <formula>"0.1"</formula>
    </cfRule>
  </conditionalFormatting>
  <conditionalFormatting sqref="G2:H32">
    <cfRule type="cellIs" dxfId="10" priority="214" operator="greaterThan">
      <formula>0</formula>
    </cfRule>
    <cfRule type="cellIs" dxfId="9" priority="215" operator="between">
      <formula>-0.001%</formula>
      <formula>-0.9999</formula>
    </cfRule>
    <cfRule type="cellIs" dxfId="8" priority="216" operator="equal">
      <formula>-1</formula>
    </cfRule>
  </conditionalFormatting>
  <conditionalFormatting sqref="C2:C32">
    <cfRule type="expression" dxfId="7" priority="199">
      <formula>C2=INDEX(ferie,MATCH(C2,ferie,0))</formula>
    </cfRule>
  </conditionalFormatting>
  <conditionalFormatting sqref="L2:L32">
    <cfRule type="expression" dxfId="6" priority="86" stopIfTrue="1">
      <formula>ISERROR(L2)</formula>
    </cfRule>
  </conditionalFormatting>
  <conditionalFormatting sqref="C2:C32">
    <cfRule type="expression" dxfId="5" priority="4">
      <formula>C2=INDEX(ferie,MATCH(C2,ferie,0))</formula>
    </cfRule>
  </conditionalFormatting>
  <conditionalFormatting sqref="A2:AA32">
    <cfRule type="expression" dxfId="4" priority="2">
      <formula>$B2="dimanche"</formula>
    </cfRule>
  </conditionalFormatting>
  <conditionalFormatting sqref="C2:C32">
    <cfRule type="expression" dxfId="3" priority="1">
      <formula>C2=INDEX(date_importante,MATCH(C2,date_importante,0))</formula>
    </cfRule>
  </conditionalFormatting>
  <conditionalFormatting sqref="J2:J32">
    <cfRule type="cellIs" dxfId="2" priority="236" stopIfTrue="1" operator="equal">
      <formula>0</formula>
    </cfRule>
    <cfRule type="cellIs" dxfId="1" priority="237" stopIfTrue="1" operator="lessThan">
      <formula>#REF!</formula>
    </cfRule>
    <cfRule type="cellIs" dxfId="0" priority="238" stopIfTrue="1" operator="greaterThan">
      <formula>#REF!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Z2"/>
  <sheetViews>
    <sheetView workbookViewId="0">
      <pane ySplit="2" topLeftCell="A3" activePane="bottomLeft" state="frozen"/>
      <selection pane="bottomLeft" activeCell="A2" sqref="A2"/>
    </sheetView>
  </sheetViews>
  <sheetFormatPr baseColWidth="10" defaultRowHeight="15" x14ac:dyDescent="0.25"/>
  <cols>
    <col min="2" max="2" width="11.42578125" style="87"/>
  </cols>
  <sheetData>
    <row r="1" spans="1:26" ht="15.75" thickBot="1" x14ac:dyDescent="0.3"/>
    <row r="2" spans="1:26" ht="33.75" customHeight="1" x14ac:dyDescent="0.25">
      <c r="A2" s="35" t="s">
        <v>588</v>
      </c>
      <c r="B2" s="129" t="s">
        <v>589</v>
      </c>
      <c r="C2" s="35" t="s">
        <v>570</v>
      </c>
      <c r="D2" s="35" t="s">
        <v>571</v>
      </c>
      <c r="E2" s="35" t="s">
        <v>557</v>
      </c>
      <c r="F2" s="35" t="s">
        <v>572</v>
      </c>
      <c r="G2" s="36" t="s">
        <v>573</v>
      </c>
      <c r="H2" s="37" t="s">
        <v>574</v>
      </c>
      <c r="I2" s="38" t="s">
        <v>575</v>
      </c>
      <c r="J2" s="39" t="s">
        <v>576</v>
      </c>
      <c r="K2" s="40" t="s">
        <v>577</v>
      </c>
      <c r="L2" s="136" t="s">
        <v>578</v>
      </c>
      <c r="M2" s="137"/>
      <c r="N2" s="138" t="s">
        <v>579</v>
      </c>
      <c r="O2" s="139"/>
      <c r="P2" s="140" t="s">
        <v>580</v>
      </c>
      <c r="Q2" s="141"/>
      <c r="R2" s="142" t="s">
        <v>581</v>
      </c>
      <c r="S2" s="143"/>
      <c r="T2" s="144" t="s">
        <v>438</v>
      </c>
      <c r="U2" s="145"/>
      <c r="V2" s="93" t="s">
        <v>582</v>
      </c>
      <c r="W2" s="94" t="s">
        <v>583</v>
      </c>
      <c r="X2" s="94" t="s">
        <v>584</v>
      </c>
      <c r="Y2" s="128" t="s">
        <v>623</v>
      </c>
      <c r="Z2" s="88" t="s">
        <v>624</v>
      </c>
    </row>
  </sheetData>
  <mergeCells count="5">
    <mergeCell ref="L2:M2"/>
    <mergeCell ref="N2:O2"/>
    <mergeCell ref="P2:Q2"/>
    <mergeCell ref="R2:S2"/>
    <mergeCell ref="T2:U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H20"/>
  <sheetViews>
    <sheetView tabSelected="1" workbookViewId="0">
      <selection activeCell="H24" sqref="H24"/>
    </sheetView>
  </sheetViews>
  <sheetFormatPr baseColWidth="10" defaultRowHeight="15" x14ac:dyDescent="0.25"/>
  <sheetData>
    <row r="20" spans="8:8" x14ac:dyDescent="0.25">
      <c r="H20" t="s">
        <v>630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TCD</vt:lpstr>
      <vt:lpstr>bdd</vt:lpstr>
      <vt:lpstr>PK</vt:lpstr>
      <vt:lpstr>Date_importante</vt:lpstr>
      <vt:lpstr>BUDGET2018</vt:lpstr>
      <vt:lpstr>CA</vt:lpstr>
      <vt:lpstr>A_LA_SUITE</vt:lpstr>
      <vt:lpstr>Comptage_caisse</vt:lpstr>
      <vt:lpstr>article</vt:lpstr>
      <vt:lpstr>date_importante</vt:lpstr>
      <vt:lpstr>ferie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FP.FR.NANTES.CC BEAULIEU NEAU</dc:creator>
  <cp:lastModifiedBy>patrice phishert</cp:lastModifiedBy>
  <cp:lastPrinted>2018-04-10T09:32:20Z</cp:lastPrinted>
  <dcterms:created xsi:type="dcterms:W3CDTF">2017-06-01T11:34:38Z</dcterms:created>
  <dcterms:modified xsi:type="dcterms:W3CDTF">2018-05-29T16:07:06Z</dcterms:modified>
</cp:coreProperties>
</file>