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 tabRatio="843"/>
  </bookViews>
  <sheets>
    <sheet name="AGEFOS" sheetId="24" r:id="rId1"/>
    <sheet name="AGEFICE" sheetId="4" r:id="rId2"/>
    <sheet name="FIFPL" sheetId="25" r:id="rId3"/>
    <sheet name="PAIEMENT DIRECT " sheetId="26" r:id="rId4"/>
    <sheet name="AUTRE CAS" sheetId="28" r:id="rId5"/>
    <sheet name="TOTAUX" sheetId="30" r:id="rId6"/>
    <sheet name="CODES" sheetId="27" r:id="rId7"/>
    <sheet name="JANVIER" sheetId="32" r:id="rId8"/>
    <sheet name="FEVRIER" sheetId="31" r:id="rId9"/>
    <sheet name="MARS" sheetId="35" r:id="rId10"/>
    <sheet name="AVRIL" sheetId="33" r:id="rId11"/>
    <sheet name="MAI" sheetId="34" r:id="rId12"/>
    <sheet name="JUIN" sheetId="37" r:id="rId13"/>
    <sheet name="JUILLET" sheetId="38" r:id="rId14"/>
    <sheet name="AOÛT" sheetId="39" r:id="rId15"/>
    <sheet name="SEPTEMBRE" sheetId="40" r:id="rId16"/>
    <sheet name="OCTOBRE" sheetId="41" r:id="rId17"/>
    <sheet name="NOVEMBRE" sheetId="42" r:id="rId18"/>
    <sheet name="DECEMBRE" sheetId="36" r:id="rId19"/>
    <sheet name="LETTRE TYPE" sheetId="23" r:id="rId20"/>
  </sheets>
  <definedNames>
    <definedName name="_xlcn.WorksheetConnection_PEC2017.xlsxTableau181" hidden="1">Tableau18[]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8-8b9127ea-fb99-465c-84f5-23d6a227e96e" name="Tableau18" connection="WorksheetConnection_PEC 2017.xlsx!Tableau18"/>
        </x15:modelTables>
      </x15:dataModel>
    </ext>
  </extLst>
</workbook>
</file>

<file path=xl/calcChain.xml><?xml version="1.0" encoding="utf-8"?>
<calcChain xmlns="http://schemas.openxmlformats.org/spreadsheetml/2006/main">
  <c r="F35" i="36" l="1"/>
  <c r="F35" i="42"/>
  <c r="F35" i="41"/>
  <c r="F35" i="40"/>
  <c r="F35" i="39"/>
  <c r="F35" i="38"/>
  <c r="F35" i="37"/>
  <c r="F35" i="34"/>
  <c r="F35" i="33"/>
  <c r="F35" i="35"/>
  <c r="F35" i="31"/>
  <c r="F35" i="32"/>
  <c r="O409" i="28" l="1"/>
  <c r="P408" i="28"/>
  <c r="U408" i="28" s="1"/>
  <c r="P407" i="28"/>
  <c r="U407" i="28" s="1"/>
  <c r="P406" i="28"/>
  <c r="U406" i="28" s="1"/>
  <c r="P405" i="28"/>
  <c r="U405" i="28" s="1"/>
  <c r="P404" i="28"/>
  <c r="U404" i="28" s="1"/>
  <c r="P403" i="28"/>
  <c r="U403" i="28" s="1"/>
  <c r="P402" i="28"/>
  <c r="U402" i="28" s="1"/>
  <c r="P401" i="28"/>
  <c r="U401" i="28" s="1"/>
  <c r="P400" i="28"/>
  <c r="U400" i="28" s="1"/>
  <c r="P399" i="28"/>
  <c r="U399" i="28" s="1"/>
  <c r="P398" i="28"/>
  <c r="U398" i="28" s="1"/>
  <c r="P397" i="28"/>
  <c r="U397" i="28" s="1"/>
  <c r="P396" i="28"/>
  <c r="U396" i="28" s="1"/>
  <c r="P395" i="28"/>
  <c r="U395" i="28" s="1"/>
  <c r="P394" i="28"/>
  <c r="U394" i="28" s="1"/>
  <c r="P393" i="28"/>
  <c r="U393" i="28" s="1"/>
  <c r="P392" i="28"/>
  <c r="U392" i="28" s="1"/>
  <c r="P391" i="28"/>
  <c r="U391" i="28" s="1"/>
  <c r="P390" i="28"/>
  <c r="U390" i="28" s="1"/>
  <c r="P389" i="28"/>
  <c r="U389" i="28" s="1"/>
  <c r="P388" i="28"/>
  <c r="U388" i="28" s="1"/>
  <c r="P387" i="28"/>
  <c r="U387" i="28" s="1"/>
  <c r="P386" i="28"/>
  <c r="U386" i="28" s="1"/>
  <c r="P385" i="28"/>
  <c r="U385" i="28" s="1"/>
  <c r="P384" i="28"/>
  <c r="U384" i="28" s="1"/>
  <c r="P383" i="28"/>
  <c r="U383" i="28" s="1"/>
  <c r="P382" i="28"/>
  <c r="U382" i="28" s="1"/>
  <c r="P381" i="28"/>
  <c r="U381" i="28" s="1"/>
  <c r="P380" i="28"/>
  <c r="U380" i="28" s="1"/>
  <c r="P379" i="28"/>
  <c r="U379" i="28" s="1"/>
  <c r="P378" i="28"/>
  <c r="U378" i="28" s="1"/>
  <c r="P377" i="28"/>
  <c r="U377" i="28" s="1"/>
  <c r="P376" i="28"/>
  <c r="U376" i="28" s="1"/>
  <c r="P375" i="28"/>
  <c r="U375" i="28" s="1"/>
  <c r="P374" i="28"/>
  <c r="U374" i="28" s="1"/>
  <c r="P373" i="28"/>
  <c r="U373" i="28" s="1"/>
  <c r="P372" i="28"/>
  <c r="U372" i="28" s="1"/>
  <c r="P371" i="28"/>
  <c r="U371" i="28" s="1"/>
  <c r="P370" i="28"/>
  <c r="U370" i="28" s="1"/>
  <c r="P369" i="28"/>
  <c r="U369" i="28" s="1"/>
  <c r="P368" i="28"/>
  <c r="U368" i="28" s="1"/>
  <c r="P367" i="28"/>
  <c r="U367" i="28" s="1"/>
  <c r="P366" i="28"/>
  <c r="U366" i="28" s="1"/>
  <c r="P365" i="28"/>
  <c r="U365" i="28" s="1"/>
  <c r="P364" i="28"/>
  <c r="U364" i="28" s="1"/>
  <c r="P363" i="28"/>
  <c r="U363" i="28" s="1"/>
  <c r="P362" i="28"/>
  <c r="U362" i="28" s="1"/>
  <c r="P361" i="28"/>
  <c r="U361" i="28" s="1"/>
  <c r="P360" i="28"/>
  <c r="U360" i="28" s="1"/>
  <c r="P359" i="28"/>
  <c r="U359" i="28" s="1"/>
  <c r="P358" i="28"/>
  <c r="U358" i="28" s="1"/>
  <c r="P357" i="28"/>
  <c r="U357" i="28" s="1"/>
  <c r="P356" i="28"/>
  <c r="U356" i="28" s="1"/>
  <c r="P355" i="28"/>
  <c r="U355" i="28" s="1"/>
  <c r="P354" i="28"/>
  <c r="U354" i="28" s="1"/>
  <c r="P353" i="28"/>
  <c r="U353" i="28" s="1"/>
  <c r="P352" i="28"/>
  <c r="U352" i="28" s="1"/>
  <c r="P351" i="28"/>
  <c r="U351" i="28" s="1"/>
  <c r="P350" i="28"/>
  <c r="U350" i="28" s="1"/>
  <c r="P349" i="28"/>
  <c r="U349" i="28" s="1"/>
  <c r="P348" i="28"/>
  <c r="U348" i="28" s="1"/>
  <c r="P347" i="28"/>
  <c r="U347" i="28" s="1"/>
  <c r="P346" i="28"/>
  <c r="U346" i="28" s="1"/>
  <c r="P345" i="28"/>
  <c r="U345" i="28" s="1"/>
  <c r="P344" i="28"/>
  <c r="U344" i="28" s="1"/>
  <c r="P343" i="28"/>
  <c r="U343" i="28" s="1"/>
  <c r="P342" i="28"/>
  <c r="U342" i="28" s="1"/>
  <c r="P341" i="28"/>
  <c r="U341" i="28" s="1"/>
  <c r="P340" i="28"/>
  <c r="U340" i="28" s="1"/>
  <c r="P339" i="28"/>
  <c r="U339" i="28" s="1"/>
  <c r="P338" i="28"/>
  <c r="U338" i="28" s="1"/>
  <c r="P337" i="28"/>
  <c r="U337" i="28" s="1"/>
  <c r="P336" i="28"/>
  <c r="U336" i="28" s="1"/>
  <c r="P335" i="28"/>
  <c r="U335" i="28" s="1"/>
  <c r="P334" i="28"/>
  <c r="U334" i="28" s="1"/>
  <c r="P333" i="28"/>
  <c r="U333" i="28" s="1"/>
  <c r="P332" i="28"/>
  <c r="U332" i="28" s="1"/>
  <c r="P331" i="28"/>
  <c r="U331" i="28" s="1"/>
  <c r="P330" i="28"/>
  <c r="U330" i="28" s="1"/>
  <c r="P329" i="28"/>
  <c r="U329" i="28" s="1"/>
  <c r="P328" i="28"/>
  <c r="U328" i="28" s="1"/>
  <c r="P327" i="28"/>
  <c r="U327" i="28" s="1"/>
  <c r="P326" i="28"/>
  <c r="U326" i="28" s="1"/>
  <c r="P325" i="28"/>
  <c r="U325" i="28" s="1"/>
  <c r="P324" i="28"/>
  <c r="U324" i="28" s="1"/>
  <c r="P323" i="28"/>
  <c r="U323" i="28" s="1"/>
  <c r="P322" i="28"/>
  <c r="U322" i="28" s="1"/>
  <c r="P321" i="28"/>
  <c r="U321" i="28" s="1"/>
  <c r="P320" i="28"/>
  <c r="U320" i="28" s="1"/>
  <c r="P319" i="28"/>
  <c r="U319" i="28" s="1"/>
  <c r="P318" i="28"/>
  <c r="U318" i="28" s="1"/>
  <c r="P317" i="28"/>
  <c r="U317" i="28" s="1"/>
  <c r="P316" i="28"/>
  <c r="U316" i="28" s="1"/>
  <c r="P315" i="28"/>
  <c r="U315" i="28" s="1"/>
  <c r="P314" i="28"/>
  <c r="U314" i="28" s="1"/>
  <c r="P313" i="28"/>
  <c r="U313" i="28" s="1"/>
  <c r="P312" i="28"/>
  <c r="U312" i="28" s="1"/>
  <c r="M124" i="26"/>
  <c r="N124" i="26" s="1"/>
  <c r="N123" i="26"/>
  <c r="N122" i="26"/>
  <c r="N121" i="26"/>
  <c r="N120" i="26"/>
  <c r="N119" i="26"/>
  <c r="N118" i="26"/>
  <c r="N117" i="26"/>
  <c r="N116" i="26"/>
  <c r="N115" i="26"/>
  <c r="N114" i="26"/>
  <c r="N113" i="26"/>
  <c r="N112" i="26"/>
  <c r="N111" i="26"/>
  <c r="N110" i="26"/>
  <c r="N109" i="26"/>
  <c r="N108" i="26"/>
  <c r="N107" i="26"/>
  <c r="N106" i="26"/>
  <c r="N105" i="26"/>
  <c r="N104" i="26"/>
  <c r="N103" i="26"/>
  <c r="N102" i="26"/>
  <c r="N101" i="26"/>
  <c r="N100" i="26"/>
  <c r="N99" i="26"/>
  <c r="R99" i="26" s="1"/>
  <c r="N409" i="25"/>
  <c r="O408" i="25"/>
  <c r="T408" i="25" s="1"/>
  <c r="O407" i="25"/>
  <c r="T407" i="25" s="1"/>
  <c r="O406" i="25"/>
  <c r="T406" i="25" s="1"/>
  <c r="O405" i="25"/>
  <c r="T405" i="25" s="1"/>
  <c r="O404" i="25"/>
  <c r="T404" i="25" s="1"/>
  <c r="O403" i="25"/>
  <c r="T403" i="25" s="1"/>
  <c r="O402" i="25"/>
  <c r="T402" i="25" s="1"/>
  <c r="O401" i="25"/>
  <c r="T401" i="25" s="1"/>
  <c r="O400" i="25"/>
  <c r="T400" i="25" s="1"/>
  <c r="O399" i="25"/>
  <c r="T399" i="25" s="1"/>
  <c r="O398" i="25"/>
  <c r="T398" i="25" s="1"/>
  <c r="O397" i="25"/>
  <c r="T397" i="25" s="1"/>
  <c r="O396" i="25"/>
  <c r="T396" i="25" s="1"/>
  <c r="O395" i="25"/>
  <c r="T395" i="25" s="1"/>
  <c r="O394" i="25"/>
  <c r="T394" i="25" s="1"/>
  <c r="O393" i="25"/>
  <c r="T393" i="25" s="1"/>
  <c r="O392" i="25"/>
  <c r="T392" i="25" s="1"/>
  <c r="O391" i="25"/>
  <c r="T391" i="25" s="1"/>
  <c r="O390" i="25"/>
  <c r="T390" i="25" s="1"/>
  <c r="O389" i="25"/>
  <c r="T389" i="25" s="1"/>
  <c r="O388" i="25"/>
  <c r="T388" i="25" s="1"/>
  <c r="O387" i="25"/>
  <c r="T387" i="25" s="1"/>
  <c r="O386" i="25"/>
  <c r="T386" i="25" s="1"/>
  <c r="O385" i="25"/>
  <c r="T385" i="25" s="1"/>
  <c r="O384" i="25"/>
  <c r="T384" i="25" s="1"/>
  <c r="O383" i="25"/>
  <c r="T383" i="25" s="1"/>
  <c r="O382" i="25"/>
  <c r="T382" i="25" s="1"/>
  <c r="O381" i="25"/>
  <c r="T381" i="25" s="1"/>
  <c r="O380" i="25"/>
  <c r="T380" i="25" s="1"/>
  <c r="O379" i="25"/>
  <c r="T379" i="25" s="1"/>
  <c r="O378" i="25"/>
  <c r="T378" i="25" s="1"/>
  <c r="O377" i="25"/>
  <c r="T377" i="25" s="1"/>
  <c r="O376" i="25"/>
  <c r="T376" i="25" s="1"/>
  <c r="O375" i="25"/>
  <c r="T375" i="25" s="1"/>
  <c r="O374" i="25"/>
  <c r="T374" i="25" s="1"/>
  <c r="O373" i="25"/>
  <c r="T373" i="25" s="1"/>
  <c r="O372" i="25"/>
  <c r="T372" i="25" s="1"/>
  <c r="O371" i="25"/>
  <c r="T371" i="25" s="1"/>
  <c r="O370" i="25"/>
  <c r="T370" i="25" s="1"/>
  <c r="O369" i="25"/>
  <c r="T369" i="25" s="1"/>
  <c r="O368" i="25"/>
  <c r="T368" i="25" s="1"/>
  <c r="O367" i="25"/>
  <c r="T367" i="25" s="1"/>
  <c r="O366" i="25"/>
  <c r="T366" i="25" s="1"/>
  <c r="O365" i="25"/>
  <c r="T365" i="25" s="1"/>
  <c r="O364" i="25"/>
  <c r="T364" i="25" s="1"/>
  <c r="O363" i="25"/>
  <c r="T363" i="25" s="1"/>
  <c r="O362" i="25"/>
  <c r="T362" i="25" s="1"/>
  <c r="O361" i="25"/>
  <c r="T361" i="25" s="1"/>
  <c r="O360" i="25"/>
  <c r="T360" i="25" s="1"/>
  <c r="O359" i="25"/>
  <c r="T359" i="25" s="1"/>
  <c r="O358" i="25"/>
  <c r="T358" i="25" s="1"/>
  <c r="O357" i="25"/>
  <c r="T357" i="25" s="1"/>
  <c r="O356" i="25"/>
  <c r="T356" i="25" s="1"/>
  <c r="O355" i="25"/>
  <c r="T355" i="25" s="1"/>
  <c r="O354" i="25"/>
  <c r="T354" i="25" s="1"/>
  <c r="O353" i="25"/>
  <c r="T353" i="25" s="1"/>
  <c r="O352" i="25"/>
  <c r="T352" i="25" s="1"/>
  <c r="O351" i="25"/>
  <c r="T351" i="25" s="1"/>
  <c r="O350" i="25"/>
  <c r="T350" i="25" s="1"/>
  <c r="O349" i="25"/>
  <c r="T349" i="25" s="1"/>
  <c r="O348" i="25"/>
  <c r="T348" i="25" s="1"/>
  <c r="O347" i="25"/>
  <c r="T347" i="25" s="1"/>
  <c r="O346" i="25"/>
  <c r="T346" i="25" s="1"/>
  <c r="O345" i="25"/>
  <c r="T345" i="25" s="1"/>
  <c r="O344" i="25"/>
  <c r="T344" i="25" s="1"/>
  <c r="O343" i="25"/>
  <c r="T343" i="25" s="1"/>
  <c r="O342" i="25"/>
  <c r="T342" i="25" s="1"/>
  <c r="O341" i="25"/>
  <c r="T341" i="25" s="1"/>
  <c r="O340" i="25"/>
  <c r="T340" i="25" s="1"/>
  <c r="O339" i="25"/>
  <c r="T339" i="25" s="1"/>
  <c r="O338" i="25"/>
  <c r="T338" i="25" s="1"/>
  <c r="O337" i="25"/>
  <c r="T337" i="25" s="1"/>
  <c r="O336" i="25"/>
  <c r="T336" i="25" s="1"/>
  <c r="O335" i="25"/>
  <c r="T335" i="25" s="1"/>
  <c r="O334" i="25"/>
  <c r="T334" i="25" s="1"/>
  <c r="O333" i="25"/>
  <c r="T333" i="25" s="1"/>
  <c r="O332" i="25"/>
  <c r="T332" i="25" s="1"/>
  <c r="O331" i="25"/>
  <c r="T331" i="25" s="1"/>
  <c r="O330" i="25"/>
  <c r="T330" i="25" s="1"/>
  <c r="O329" i="25"/>
  <c r="T329" i="25" s="1"/>
  <c r="O328" i="25"/>
  <c r="T328" i="25" s="1"/>
  <c r="O327" i="25"/>
  <c r="T327" i="25" s="1"/>
  <c r="O326" i="25"/>
  <c r="T326" i="25" s="1"/>
  <c r="O325" i="25"/>
  <c r="T325" i="25" s="1"/>
  <c r="O324" i="25"/>
  <c r="T324" i="25" s="1"/>
  <c r="O323" i="25"/>
  <c r="T323" i="25" s="1"/>
  <c r="O322" i="25"/>
  <c r="T322" i="25" s="1"/>
  <c r="O321" i="25"/>
  <c r="T321" i="25" s="1"/>
  <c r="O320" i="25"/>
  <c r="T320" i="25" s="1"/>
  <c r="O319" i="25"/>
  <c r="T319" i="25" s="1"/>
  <c r="O318" i="25"/>
  <c r="T318" i="25" s="1"/>
  <c r="O317" i="25"/>
  <c r="T317" i="25" s="1"/>
  <c r="O316" i="25"/>
  <c r="T316" i="25" s="1"/>
  <c r="O315" i="25"/>
  <c r="T315" i="25" s="1"/>
  <c r="O314" i="25"/>
  <c r="T314" i="25" s="1"/>
  <c r="O313" i="25"/>
  <c r="T313" i="25" s="1"/>
  <c r="O312" i="25"/>
  <c r="T312" i="25" s="1"/>
  <c r="N413" i="4"/>
  <c r="O412" i="4"/>
  <c r="T412" i="4" s="1"/>
  <c r="O411" i="4"/>
  <c r="T411" i="4" s="1"/>
  <c r="O410" i="4"/>
  <c r="T410" i="4" s="1"/>
  <c r="O409" i="4"/>
  <c r="T409" i="4" s="1"/>
  <c r="O408" i="4"/>
  <c r="T408" i="4" s="1"/>
  <c r="O407" i="4"/>
  <c r="T407" i="4" s="1"/>
  <c r="O406" i="4"/>
  <c r="T406" i="4" s="1"/>
  <c r="O405" i="4"/>
  <c r="T405" i="4" s="1"/>
  <c r="O404" i="4"/>
  <c r="T404" i="4" s="1"/>
  <c r="O403" i="4"/>
  <c r="T403" i="4" s="1"/>
  <c r="O402" i="4"/>
  <c r="T402" i="4" s="1"/>
  <c r="O401" i="4"/>
  <c r="T401" i="4" s="1"/>
  <c r="O400" i="4"/>
  <c r="T400" i="4" s="1"/>
  <c r="O399" i="4"/>
  <c r="T399" i="4" s="1"/>
  <c r="O398" i="4"/>
  <c r="T398" i="4" s="1"/>
  <c r="O397" i="4"/>
  <c r="T397" i="4" s="1"/>
  <c r="O396" i="4"/>
  <c r="T396" i="4" s="1"/>
  <c r="O395" i="4"/>
  <c r="T395" i="4" s="1"/>
  <c r="O394" i="4"/>
  <c r="T394" i="4" s="1"/>
  <c r="O393" i="4"/>
  <c r="T393" i="4" s="1"/>
  <c r="O392" i="4"/>
  <c r="T392" i="4" s="1"/>
  <c r="O391" i="4"/>
  <c r="T391" i="4" s="1"/>
  <c r="O390" i="4"/>
  <c r="T390" i="4" s="1"/>
  <c r="O389" i="4"/>
  <c r="T389" i="4" s="1"/>
  <c r="O388" i="4"/>
  <c r="T388" i="4" s="1"/>
  <c r="O387" i="4"/>
  <c r="T387" i="4" s="1"/>
  <c r="O386" i="4"/>
  <c r="T386" i="4" s="1"/>
  <c r="O385" i="4"/>
  <c r="T385" i="4" s="1"/>
  <c r="O384" i="4"/>
  <c r="T384" i="4" s="1"/>
  <c r="O383" i="4"/>
  <c r="T383" i="4" s="1"/>
  <c r="O382" i="4"/>
  <c r="T382" i="4" s="1"/>
  <c r="O381" i="4"/>
  <c r="T381" i="4" s="1"/>
  <c r="O380" i="4"/>
  <c r="T380" i="4" s="1"/>
  <c r="O379" i="4"/>
  <c r="T379" i="4" s="1"/>
  <c r="O378" i="4"/>
  <c r="T378" i="4" s="1"/>
  <c r="O377" i="4"/>
  <c r="T377" i="4" s="1"/>
  <c r="O376" i="4"/>
  <c r="T376" i="4" s="1"/>
  <c r="O375" i="4"/>
  <c r="T375" i="4" s="1"/>
  <c r="O374" i="4"/>
  <c r="T374" i="4" s="1"/>
  <c r="O373" i="4"/>
  <c r="T373" i="4" s="1"/>
  <c r="O372" i="4"/>
  <c r="T372" i="4" s="1"/>
  <c r="O371" i="4"/>
  <c r="T371" i="4" s="1"/>
  <c r="O370" i="4"/>
  <c r="T370" i="4" s="1"/>
  <c r="O369" i="4"/>
  <c r="T369" i="4" s="1"/>
  <c r="O368" i="4"/>
  <c r="T368" i="4" s="1"/>
  <c r="O367" i="4"/>
  <c r="T367" i="4" s="1"/>
  <c r="O366" i="4"/>
  <c r="T366" i="4" s="1"/>
  <c r="O365" i="4"/>
  <c r="T365" i="4" s="1"/>
  <c r="O364" i="4"/>
  <c r="T364" i="4" s="1"/>
  <c r="O363" i="4"/>
  <c r="T363" i="4" s="1"/>
  <c r="O362" i="4"/>
  <c r="T362" i="4" s="1"/>
  <c r="O361" i="4"/>
  <c r="T361" i="4" s="1"/>
  <c r="O360" i="4"/>
  <c r="T360" i="4" s="1"/>
  <c r="O359" i="4"/>
  <c r="T359" i="4" s="1"/>
  <c r="O358" i="4"/>
  <c r="T358" i="4" s="1"/>
  <c r="O357" i="4"/>
  <c r="T357" i="4" s="1"/>
  <c r="O356" i="4"/>
  <c r="T356" i="4" s="1"/>
  <c r="O355" i="4"/>
  <c r="T355" i="4" s="1"/>
  <c r="O354" i="4"/>
  <c r="T354" i="4" s="1"/>
  <c r="O353" i="4"/>
  <c r="T353" i="4" s="1"/>
  <c r="O352" i="4"/>
  <c r="T352" i="4" s="1"/>
  <c r="O351" i="4"/>
  <c r="T351" i="4" s="1"/>
  <c r="O350" i="4"/>
  <c r="T350" i="4" s="1"/>
  <c r="O349" i="4"/>
  <c r="T349" i="4" s="1"/>
  <c r="O348" i="4"/>
  <c r="T348" i="4" s="1"/>
  <c r="O347" i="4"/>
  <c r="T347" i="4" s="1"/>
  <c r="O346" i="4"/>
  <c r="T346" i="4" s="1"/>
  <c r="O345" i="4"/>
  <c r="T345" i="4" s="1"/>
  <c r="O344" i="4"/>
  <c r="T344" i="4" s="1"/>
  <c r="O343" i="4"/>
  <c r="T343" i="4" s="1"/>
  <c r="O342" i="4"/>
  <c r="T342" i="4" s="1"/>
  <c r="O341" i="4"/>
  <c r="T341" i="4" s="1"/>
  <c r="O340" i="4"/>
  <c r="T340" i="4" s="1"/>
  <c r="O339" i="4"/>
  <c r="T339" i="4" s="1"/>
  <c r="O338" i="4"/>
  <c r="T338" i="4" s="1"/>
  <c r="O337" i="4"/>
  <c r="T337" i="4" s="1"/>
  <c r="O336" i="4"/>
  <c r="T336" i="4" s="1"/>
  <c r="O335" i="4"/>
  <c r="T335" i="4" s="1"/>
  <c r="O334" i="4"/>
  <c r="T334" i="4" s="1"/>
  <c r="O333" i="4"/>
  <c r="T333" i="4" s="1"/>
  <c r="O332" i="4"/>
  <c r="T332" i="4" s="1"/>
  <c r="O331" i="4"/>
  <c r="T331" i="4" s="1"/>
  <c r="O330" i="4"/>
  <c r="T330" i="4" s="1"/>
  <c r="O329" i="4"/>
  <c r="T329" i="4" s="1"/>
  <c r="O328" i="4"/>
  <c r="T328" i="4" s="1"/>
  <c r="O327" i="4"/>
  <c r="T327" i="4" s="1"/>
  <c r="O326" i="4"/>
  <c r="T326" i="4" s="1"/>
  <c r="O325" i="4"/>
  <c r="T325" i="4" s="1"/>
  <c r="O324" i="4"/>
  <c r="T324" i="4" s="1"/>
  <c r="O323" i="4"/>
  <c r="T323" i="4" s="1"/>
  <c r="O322" i="4"/>
  <c r="T322" i="4" s="1"/>
  <c r="O321" i="4"/>
  <c r="T321" i="4" s="1"/>
  <c r="O320" i="4"/>
  <c r="T320" i="4" s="1"/>
  <c r="O319" i="4"/>
  <c r="T319" i="4" s="1"/>
  <c r="O318" i="4"/>
  <c r="T318" i="4" s="1"/>
  <c r="O317" i="4"/>
  <c r="T317" i="4" s="1"/>
  <c r="O316" i="4"/>
  <c r="T316" i="4" s="1"/>
  <c r="O315" i="4"/>
  <c r="O413" i="24"/>
  <c r="P412" i="24"/>
  <c r="U412" i="24" s="1"/>
  <c r="P411" i="24"/>
  <c r="U411" i="24" s="1"/>
  <c r="P410" i="24"/>
  <c r="U410" i="24" s="1"/>
  <c r="P409" i="24"/>
  <c r="U409" i="24" s="1"/>
  <c r="P408" i="24"/>
  <c r="U408" i="24" s="1"/>
  <c r="P407" i="24"/>
  <c r="U407" i="24" s="1"/>
  <c r="P406" i="24"/>
  <c r="U406" i="24" s="1"/>
  <c r="P405" i="24"/>
  <c r="U405" i="24" s="1"/>
  <c r="P404" i="24"/>
  <c r="U404" i="24" s="1"/>
  <c r="P403" i="24"/>
  <c r="U403" i="24" s="1"/>
  <c r="P402" i="24"/>
  <c r="U402" i="24" s="1"/>
  <c r="P401" i="24"/>
  <c r="U401" i="24" s="1"/>
  <c r="P400" i="24"/>
  <c r="U400" i="24" s="1"/>
  <c r="P399" i="24"/>
  <c r="U399" i="24" s="1"/>
  <c r="P398" i="24"/>
  <c r="U398" i="24" s="1"/>
  <c r="P397" i="24"/>
  <c r="U397" i="24" s="1"/>
  <c r="P396" i="24"/>
  <c r="U396" i="24" s="1"/>
  <c r="P395" i="24"/>
  <c r="U395" i="24" s="1"/>
  <c r="P394" i="24"/>
  <c r="U394" i="24" s="1"/>
  <c r="P393" i="24"/>
  <c r="U393" i="24" s="1"/>
  <c r="P392" i="24"/>
  <c r="U392" i="24" s="1"/>
  <c r="P391" i="24"/>
  <c r="U391" i="24" s="1"/>
  <c r="P390" i="24"/>
  <c r="U390" i="24" s="1"/>
  <c r="P389" i="24"/>
  <c r="U389" i="24" s="1"/>
  <c r="P388" i="24"/>
  <c r="U388" i="24" s="1"/>
  <c r="P387" i="24"/>
  <c r="U387" i="24" s="1"/>
  <c r="P386" i="24"/>
  <c r="U386" i="24" s="1"/>
  <c r="P385" i="24"/>
  <c r="U385" i="24" s="1"/>
  <c r="P384" i="24"/>
  <c r="U384" i="24" s="1"/>
  <c r="P383" i="24"/>
  <c r="U383" i="24" s="1"/>
  <c r="P382" i="24"/>
  <c r="U382" i="24" s="1"/>
  <c r="P381" i="24"/>
  <c r="U381" i="24" s="1"/>
  <c r="P380" i="24"/>
  <c r="U380" i="24" s="1"/>
  <c r="P379" i="24"/>
  <c r="U379" i="24" s="1"/>
  <c r="P378" i="24"/>
  <c r="U378" i="24" s="1"/>
  <c r="P377" i="24"/>
  <c r="U377" i="24" s="1"/>
  <c r="P376" i="24"/>
  <c r="U376" i="24" s="1"/>
  <c r="P375" i="24"/>
  <c r="U375" i="24" s="1"/>
  <c r="P374" i="24"/>
  <c r="U374" i="24" s="1"/>
  <c r="P373" i="24"/>
  <c r="U373" i="24" s="1"/>
  <c r="P372" i="24"/>
  <c r="U372" i="24" s="1"/>
  <c r="P371" i="24"/>
  <c r="U371" i="24" s="1"/>
  <c r="P370" i="24"/>
  <c r="U370" i="24" s="1"/>
  <c r="P369" i="24"/>
  <c r="U369" i="24" s="1"/>
  <c r="P368" i="24"/>
  <c r="U368" i="24" s="1"/>
  <c r="P367" i="24"/>
  <c r="U367" i="24" s="1"/>
  <c r="P366" i="24"/>
  <c r="U366" i="24" s="1"/>
  <c r="P365" i="24"/>
  <c r="U365" i="24" s="1"/>
  <c r="P364" i="24"/>
  <c r="U364" i="24" s="1"/>
  <c r="P363" i="24"/>
  <c r="U363" i="24" s="1"/>
  <c r="P362" i="24"/>
  <c r="U362" i="24" s="1"/>
  <c r="P361" i="24"/>
  <c r="U361" i="24" s="1"/>
  <c r="P360" i="24"/>
  <c r="U360" i="24" s="1"/>
  <c r="P359" i="24"/>
  <c r="U359" i="24" s="1"/>
  <c r="P358" i="24"/>
  <c r="U358" i="24" s="1"/>
  <c r="P357" i="24"/>
  <c r="U357" i="24" s="1"/>
  <c r="P356" i="24"/>
  <c r="U356" i="24" s="1"/>
  <c r="P355" i="24"/>
  <c r="U355" i="24" s="1"/>
  <c r="P354" i="24"/>
  <c r="U354" i="24" s="1"/>
  <c r="P353" i="24"/>
  <c r="U353" i="24" s="1"/>
  <c r="P352" i="24"/>
  <c r="U352" i="24" s="1"/>
  <c r="P351" i="24"/>
  <c r="U351" i="24" s="1"/>
  <c r="P350" i="24"/>
  <c r="U350" i="24" s="1"/>
  <c r="P349" i="24"/>
  <c r="U349" i="24" s="1"/>
  <c r="P348" i="24"/>
  <c r="U348" i="24" s="1"/>
  <c r="P347" i="24"/>
  <c r="U347" i="24" s="1"/>
  <c r="P346" i="24"/>
  <c r="U346" i="24" s="1"/>
  <c r="P345" i="24"/>
  <c r="U345" i="24" s="1"/>
  <c r="P344" i="24"/>
  <c r="U344" i="24" s="1"/>
  <c r="P343" i="24"/>
  <c r="U343" i="24" s="1"/>
  <c r="P342" i="24"/>
  <c r="U342" i="24" s="1"/>
  <c r="P341" i="24"/>
  <c r="U341" i="24" s="1"/>
  <c r="P340" i="24"/>
  <c r="U340" i="24" s="1"/>
  <c r="P339" i="24"/>
  <c r="U339" i="24" s="1"/>
  <c r="P338" i="24"/>
  <c r="U338" i="24" s="1"/>
  <c r="P337" i="24"/>
  <c r="U337" i="24" s="1"/>
  <c r="P336" i="24"/>
  <c r="U336" i="24" s="1"/>
  <c r="P335" i="24"/>
  <c r="U335" i="24" s="1"/>
  <c r="P334" i="24"/>
  <c r="U334" i="24" s="1"/>
  <c r="P333" i="24"/>
  <c r="U333" i="24" s="1"/>
  <c r="P332" i="24"/>
  <c r="U332" i="24" s="1"/>
  <c r="P331" i="24"/>
  <c r="U331" i="24" s="1"/>
  <c r="P330" i="24"/>
  <c r="U330" i="24" s="1"/>
  <c r="P329" i="24"/>
  <c r="U329" i="24" s="1"/>
  <c r="P328" i="24"/>
  <c r="U328" i="24" s="1"/>
  <c r="P327" i="24"/>
  <c r="U327" i="24" s="1"/>
  <c r="P326" i="24"/>
  <c r="U326" i="24" s="1"/>
  <c r="P325" i="24"/>
  <c r="U325" i="24" s="1"/>
  <c r="P324" i="24"/>
  <c r="U324" i="24" s="1"/>
  <c r="P323" i="24"/>
  <c r="U323" i="24" s="1"/>
  <c r="P322" i="24"/>
  <c r="U322" i="24" s="1"/>
  <c r="P321" i="24"/>
  <c r="U321" i="24" s="1"/>
  <c r="P320" i="24"/>
  <c r="U320" i="24" s="1"/>
  <c r="P319" i="24"/>
  <c r="U319" i="24" s="1"/>
  <c r="P318" i="24"/>
  <c r="U318" i="24" s="1"/>
  <c r="P317" i="24"/>
  <c r="U317" i="24" s="1"/>
  <c r="P316" i="24"/>
  <c r="U316" i="24" s="1"/>
  <c r="P315" i="24"/>
  <c r="O94" i="25"/>
  <c r="R100" i="26" l="1"/>
  <c r="R101" i="26" s="1"/>
  <c r="R102" i="26" s="1"/>
  <c r="R103" i="26" s="1"/>
  <c r="R104" i="26" s="1"/>
  <c r="R105" i="26" s="1"/>
  <c r="R106" i="26" s="1"/>
  <c r="R107" i="26" s="1"/>
  <c r="R108" i="26" s="1"/>
  <c r="R109" i="26" s="1"/>
  <c r="R110" i="26" s="1"/>
  <c r="R111" i="26" s="1"/>
  <c r="R112" i="26" s="1"/>
  <c r="R113" i="26" s="1"/>
  <c r="R114" i="26" s="1"/>
  <c r="R115" i="26" s="1"/>
  <c r="R116" i="26"/>
  <c r="R117" i="26" s="1"/>
  <c r="R118" i="26" s="1"/>
  <c r="R119" i="26" s="1"/>
  <c r="R120" i="26" s="1"/>
  <c r="R121" i="26" s="1"/>
  <c r="U409" i="28"/>
  <c r="P409" i="28"/>
  <c r="T409" i="25"/>
  <c r="O409" i="25"/>
  <c r="O413" i="4"/>
  <c r="P413" i="24"/>
  <c r="S414" i="24" s="1"/>
  <c r="T315" i="4"/>
  <c r="T413" i="4" s="1"/>
  <c r="U315" i="24"/>
  <c r="U413" i="24" s="1"/>
  <c r="O306" i="28"/>
  <c r="P210" i="28"/>
  <c r="P209" i="28"/>
  <c r="U209" i="28" s="1"/>
  <c r="O203" i="28"/>
  <c r="P202" i="28"/>
  <c r="U202" i="28" s="1"/>
  <c r="P201" i="28"/>
  <c r="U201" i="28" s="1"/>
  <c r="P200" i="28"/>
  <c r="U200" i="28" s="1"/>
  <c r="P199" i="28"/>
  <c r="U199" i="28" s="1"/>
  <c r="P198" i="28"/>
  <c r="U198" i="28" s="1"/>
  <c r="P197" i="28"/>
  <c r="U197" i="28" s="1"/>
  <c r="P196" i="28"/>
  <c r="U196" i="28" s="1"/>
  <c r="P195" i="28"/>
  <c r="U195" i="28" s="1"/>
  <c r="P194" i="28"/>
  <c r="U194" i="28" s="1"/>
  <c r="P193" i="28"/>
  <c r="U193" i="28" s="1"/>
  <c r="P192" i="28"/>
  <c r="U192" i="28" s="1"/>
  <c r="P191" i="28"/>
  <c r="U191" i="28" s="1"/>
  <c r="P190" i="28"/>
  <c r="U190" i="28" s="1"/>
  <c r="P189" i="28"/>
  <c r="U189" i="28" s="1"/>
  <c r="P188" i="28"/>
  <c r="U188" i="28" s="1"/>
  <c r="P187" i="28"/>
  <c r="U187" i="28" s="1"/>
  <c r="P186" i="28"/>
  <c r="U186" i="28" s="1"/>
  <c r="P185" i="28"/>
  <c r="U185" i="28" s="1"/>
  <c r="P184" i="28"/>
  <c r="U184" i="28" s="1"/>
  <c r="P183" i="28"/>
  <c r="U183" i="28" s="1"/>
  <c r="P182" i="28"/>
  <c r="U182" i="28" s="1"/>
  <c r="P181" i="28"/>
  <c r="U181" i="28" s="1"/>
  <c r="P180" i="28"/>
  <c r="U180" i="28" s="1"/>
  <c r="P179" i="28"/>
  <c r="U179" i="28" s="1"/>
  <c r="P178" i="28"/>
  <c r="U178" i="28" s="1"/>
  <c r="P177" i="28"/>
  <c r="U177" i="28" s="1"/>
  <c r="P176" i="28"/>
  <c r="U176" i="28" s="1"/>
  <c r="P175" i="28"/>
  <c r="U175" i="28" s="1"/>
  <c r="P174" i="28"/>
  <c r="U174" i="28" s="1"/>
  <c r="P173" i="28"/>
  <c r="U173" i="28" s="1"/>
  <c r="P172" i="28"/>
  <c r="U172" i="28" s="1"/>
  <c r="P171" i="28"/>
  <c r="U171" i="28" s="1"/>
  <c r="P170" i="28"/>
  <c r="U170" i="28" s="1"/>
  <c r="P169" i="28"/>
  <c r="U169" i="28" s="1"/>
  <c r="P168" i="28"/>
  <c r="U168" i="28" s="1"/>
  <c r="P167" i="28"/>
  <c r="U167" i="28" s="1"/>
  <c r="P166" i="28"/>
  <c r="U166" i="28" s="1"/>
  <c r="P165" i="28"/>
  <c r="U165" i="28" s="1"/>
  <c r="P164" i="28"/>
  <c r="U164" i="28" s="1"/>
  <c r="P163" i="28"/>
  <c r="U163" i="28" s="1"/>
  <c r="P162" i="28"/>
  <c r="U162" i="28" s="1"/>
  <c r="P161" i="28"/>
  <c r="U161" i="28" s="1"/>
  <c r="P160" i="28"/>
  <c r="U160" i="28" s="1"/>
  <c r="P159" i="28"/>
  <c r="U159" i="28" s="1"/>
  <c r="P158" i="28"/>
  <c r="U158" i="28" s="1"/>
  <c r="P157" i="28"/>
  <c r="U157" i="28" s="1"/>
  <c r="P156" i="28"/>
  <c r="U156" i="28" s="1"/>
  <c r="P155" i="28"/>
  <c r="U155" i="28" s="1"/>
  <c r="P154" i="28"/>
  <c r="U154" i="28" s="1"/>
  <c r="P153" i="28"/>
  <c r="U153" i="28" s="1"/>
  <c r="P152" i="28"/>
  <c r="U152" i="28" s="1"/>
  <c r="P151" i="28"/>
  <c r="U151" i="28" s="1"/>
  <c r="P150" i="28"/>
  <c r="U150" i="28" s="1"/>
  <c r="P149" i="28"/>
  <c r="U149" i="28" s="1"/>
  <c r="P148" i="28"/>
  <c r="U148" i="28" s="1"/>
  <c r="P147" i="28"/>
  <c r="U147" i="28" s="1"/>
  <c r="P146" i="28"/>
  <c r="U146" i="28" s="1"/>
  <c r="P145" i="28"/>
  <c r="U145" i="28" s="1"/>
  <c r="P144" i="28"/>
  <c r="U144" i="28" s="1"/>
  <c r="P143" i="28"/>
  <c r="U143" i="28" s="1"/>
  <c r="P142" i="28"/>
  <c r="U142" i="28" s="1"/>
  <c r="P141" i="28"/>
  <c r="U141" i="28" s="1"/>
  <c r="P140" i="28"/>
  <c r="U140" i="28" s="1"/>
  <c r="P139" i="28"/>
  <c r="U139" i="28" s="1"/>
  <c r="P138" i="28"/>
  <c r="U138" i="28" s="1"/>
  <c r="P137" i="28"/>
  <c r="U137" i="28" s="1"/>
  <c r="P136" i="28"/>
  <c r="U136" i="28" s="1"/>
  <c r="P135" i="28"/>
  <c r="U135" i="28" s="1"/>
  <c r="P134" i="28"/>
  <c r="U134" i="28" s="1"/>
  <c r="P133" i="28"/>
  <c r="U133" i="28" s="1"/>
  <c r="P132" i="28"/>
  <c r="U132" i="28" s="1"/>
  <c r="P131" i="28"/>
  <c r="U131" i="28" s="1"/>
  <c r="P130" i="28"/>
  <c r="U130" i="28" s="1"/>
  <c r="P129" i="28"/>
  <c r="U129" i="28" s="1"/>
  <c r="P128" i="28"/>
  <c r="U128" i="28" s="1"/>
  <c r="P127" i="28"/>
  <c r="U127" i="28" s="1"/>
  <c r="P126" i="28"/>
  <c r="U126" i="28" s="1"/>
  <c r="P125" i="28"/>
  <c r="U125" i="28" s="1"/>
  <c r="P124" i="28"/>
  <c r="U124" i="28" s="1"/>
  <c r="P123" i="28"/>
  <c r="U123" i="28" s="1"/>
  <c r="P122" i="28"/>
  <c r="U122" i="28" s="1"/>
  <c r="P121" i="28"/>
  <c r="U121" i="28" s="1"/>
  <c r="P120" i="28"/>
  <c r="U120" i="28" s="1"/>
  <c r="P119" i="28"/>
  <c r="U119" i="28" s="1"/>
  <c r="P118" i="28"/>
  <c r="U118" i="28" s="1"/>
  <c r="P117" i="28"/>
  <c r="U117" i="28" s="1"/>
  <c r="P116" i="28"/>
  <c r="U116" i="28" s="1"/>
  <c r="P115" i="28"/>
  <c r="U115" i="28" s="1"/>
  <c r="P114" i="28"/>
  <c r="U114" i="28" s="1"/>
  <c r="P113" i="28"/>
  <c r="U113" i="28" s="1"/>
  <c r="P112" i="28"/>
  <c r="U112" i="28" s="1"/>
  <c r="P111" i="28"/>
  <c r="U111" i="28" s="1"/>
  <c r="P110" i="28"/>
  <c r="U110" i="28" s="1"/>
  <c r="P109" i="28"/>
  <c r="U109" i="28" s="1"/>
  <c r="P108" i="28"/>
  <c r="U108" i="28" s="1"/>
  <c r="P107" i="28"/>
  <c r="U107" i="28" s="1"/>
  <c r="P106" i="28"/>
  <c r="O100" i="28"/>
  <c r="P99" i="28"/>
  <c r="U99" i="28" s="1"/>
  <c r="P98" i="28"/>
  <c r="U98" i="28" s="1"/>
  <c r="P97" i="28"/>
  <c r="U97" i="28" s="1"/>
  <c r="P96" i="28"/>
  <c r="U96" i="28" s="1"/>
  <c r="P95" i="28"/>
  <c r="U95" i="28" s="1"/>
  <c r="P94" i="28"/>
  <c r="U94" i="28" s="1"/>
  <c r="P93" i="28"/>
  <c r="U93" i="28" s="1"/>
  <c r="P92" i="28"/>
  <c r="U92" i="28" s="1"/>
  <c r="P91" i="28"/>
  <c r="U91" i="28" s="1"/>
  <c r="P90" i="28"/>
  <c r="U90" i="28" s="1"/>
  <c r="P89" i="28"/>
  <c r="U89" i="28" s="1"/>
  <c r="P88" i="28"/>
  <c r="U88" i="28" s="1"/>
  <c r="P87" i="28"/>
  <c r="U87" i="28" s="1"/>
  <c r="P86" i="28"/>
  <c r="U86" i="28" s="1"/>
  <c r="P85" i="28"/>
  <c r="U85" i="28" s="1"/>
  <c r="P84" i="28"/>
  <c r="U84" i="28" s="1"/>
  <c r="P83" i="28"/>
  <c r="U83" i="28" s="1"/>
  <c r="P82" i="28"/>
  <c r="U82" i="28" s="1"/>
  <c r="P81" i="28"/>
  <c r="U81" i="28" s="1"/>
  <c r="P80" i="28"/>
  <c r="U80" i="28" s="1"/>
  <c r="P79" i="28"/>
  <c r="U79" i="28" s="1"/>
  <c r="P78" i="28"/>
  <c r="U78" i="28" s="1"/>
  <c r="P77" i="28"/>
  <c r="U77" i="28" s="1"/>
  <c r="P76" i="28"/>
  <c r="U76" i="28" s="1"/>
  <c r="P75" i="28"/>
  <c r="U75" i="28" s="1"/>
  <c r="P74" i="28"/>
  <c r="U74" i="28" s="1"/>
  <c r="P73" i="28"/>
  <c r="U73" i="28" s="1"/>
  <c r="P72" i="28"/>
  <c r="U72" i="28" s="1"/>
  <c r="P71" i="28"/>
  <c r="U71" i="28" s="1"/>
  <c r="P70" i="28"/>
  <c r="U70" i="28" s="1"/>
  <c r="P69" i="28"/>
  <c r="U69" i="28" s="1"/>
  <c r="P68" i="28"/>
  <c r="U68" i="28" s="1"/>
  <c r="P67" i="28"/>
  <c r="U67" i="28" s="1"/>
  <c r="P66" i="28"/>
  <c r="U66" i="28" s="1"/>
  <c r="P65" i="28"/>
  <c r="U65" i="28" s="1"/>
  <c r="P64" i="28"/>
  <c r="U64" i="28" s="1"/>
  <c r="P63" i="28"/>
  <c r="U63" i="28" s="1"/>
  <c r="P62" i="28"/>
  <c r="U62" i="28" s="1"/>
  <c r="P61" i="28"/>
  <c r="U61" i="28" s="1"/>
  <c r="P60" i="28"/>
  <c r="U60" i="28" s="1"/>
  <c r="P59" i="28"/>
  <c r="U59" i="28" s="1"/>
  <c r="P58" i="28"/>
  <c r="U58" i="28" s="1"/>
  <c r="P57" i="28"/>
  <c r="U57" i="28" s="1"/>
  <c r="P56" i="28"/>
  <c r="U56" i="28" s="1"/>
  <c r="P55" i="28"/>
  <c r="U55" i="28" s="1"/>
  <c r="P54" i="28"/>
  <c r="U54" i="28" s="1"/>
  <c r="P53" i="28"/>
  <c r="U53" i="28" s="1"/>
  <c r="P52" i="28"/>
  <c r="U52" i="28" s="1"/>
  <c r="P51" i="28"/>
  <c r="U51" i="28" s="1"/>
  <c r="P50" i="28"/>
  <c r="U50" i="28" s="1"/>
  <c r="P49" i="28"/>
  <c r="U49" i="28" s="1"/>
  <c r="P48" i="28"/>
  <c r="U48" i="28" s="1"/>
  <c r="P47" i="28"/>
  <c r="U47" i="28" s="1"/>
  <c r="P46" i="28"/>
  <c r="U46" i="28" s="1"/>
  <c r="P45" i="28"/>
  <c r="U45" i="28" s="1"/>
  <c r="P44" i="28"/>
  <c r="U44" i="28" s="1"/>
  <c r="P43" i="28"/>
  <c r="U43" i="28" s="1"/>
  <c r="P42" i="28"/>
  <c r="U42" i="28" s="1"/>
  <c r="P41" i="28"/>
  <c r="U41" i="28" s="1"/>
  <c r="P40" i="28"/>
  <c r="U40" i="28" s="1"/>
  <c r="P39" i="28"/>
  <c r="U39" i="28" s="1"/>
  <c r="P38" i="28"/>
  <c r="U38" i="28" s="1"/>
  <c r="P37" i="28"/>
  <c r="U37" i="28" s="1"/>
  <c r="P36" i="28"/>
  <c r="U36" i="28" s="1"/>
  <c r="P35" i="28"/>
  <c r="U35" i="28" s="1"/>
  <c r="P34" i="28"/>
  <c r="U34" i="28" s="1"/>
  <c r="P33" i="28"/>
  <c r="U33" i="28" s="1"/>
  <c r="P32" i="28"/>
  <c r="U32" i="28" s="1"/>
  <c r="P31" i="28"/>
  <c r="U31" i="28" s="1"/>
  <c r="P30" i="28"/>
  <c r="U30" i="28" s="1"/>
  <c r="P29" i="28"/>
  <c r="U29" i="28" s="1"/>
  <c r="P28" i="28"/>
  <c r="U28" i="28" s="1"/>
  <c r="P27" i="28"/>
  <c r="U27" i="28" s="1"/>
  <c r="P26" i="28"/>
  <c r="U26" i="28" s="1"/>
  <c r="P25" i="28"/>
  <c r="U25" i="28" s="1"/>
  <c r="P24" i="28"/>
  <c r="U24" i="28" s="1"/>
  <c r="P23" i="28"/>
  <c r="U23" i="28" s="1"/>
  <c r="P22" i="28"/>
  <c r="U22" i="28" s="1"/>
  <c r="P21" i="28"/>
  <c r="U21" i="28" s="1"/>
  <c r="P20" i="28"/>
  <c r="U20" i="28" s="1"/>
  <c r="P19" i="28"/>
  <c r="U19" i="28" s="1"/>
  <c r="P18" i="28"/>
  <c r="U18" i="28" s="1"/>
  <c r="P17" i="28"/>
  <c r="U17" i="28" s="1"/>
  <c r="P16" i="28"/>
  <c r="U16" i="28" s="1"/>
  <c r="P15" i="28"/>
  <c r="U15" i="28" s="1"/>
  <c r="P14" i="28"/>
  <c r="U14" i="28" s="1"/>
  <c r="P13" i="28"/>
  <c r="U13" i="28" s="1"/>
  <c r="P12" i="28"/>
  <c r="U12" i="28" s="1"/>
  <c r="P11" i="28"/>
  <c r="U11" i="28" s="1"/>
  <c r="P10" i="28"/>
  <c r="U10" i="28" s="1"/>
  <c r="P9" i="28"/>
  <c r="U9" i="28" s="1"/>
  <c r="P8" i="28"/>
  <c r="U8" i="28" s="1"/>
  <c r="P7" i="28"/>
  <c r="U7" i="28" s="1"/>
  <c r="P6" i="28"/>
  <c r="U6" i="28" s="1"/>
  <c r="P5" i="28"/>
  <c r="U5" i="28" s="1"/>
  <c r="P4" i="28"/>
  <c r="U4" i="28" s="1"/>
  <c r="P3" i="28"/>
  <c r="R414" i="4" l="1"/>
  <c r="R410" i="25"/>
  <c r="R122" i="26"/>
  <c r="R123" i="26" s="1"/>
  <c r="S410" i="28"/>
  <c r="I15" i="30"/>
  <c r="U210" i="28"/>
  <c r="P212" i="28"/>
  <c r="U212" i="28" s="1"/>
  <c r="P203" i="28"/>
  <c r="U106" i="28"/>
  <c r="U203" i="28" s="1"/>
  <c r="P100" i="28"/>
  <c r="U3" i="28"/>
  <c r="N100" i="25"/>
  <c r="R124" i="26" l="1"/>
  <c r="P125" i="26" s="1"/>
  <c r="K15" i="30" s="1"/>
  <c r="P211" i="28"/>
  <c r="S204" i="28"/>
  <c r="U100" i="28"/>
  <c r="M92" i="26"/>
  <c r="N92" i="26" s="1"/>
  <c r="N91" i="26"/>
  <c r="R91" i="26" s="1"/>
  <c r="N90" i="26"/>
  <c r="R90" i="26" s="1"/>
  <c r="N89" i="26"/>
  <c r="R89" i="26" s="1"/>
  <c r="N88" i="26"/>
  <c r="R88" i="26" s="1"/>
  <c r="N87" i="26"/>
  <c r="R87" i="26" s="1"/>
  <c r="N86" i="26"/>
  <c r="R86" i="26" s="1"/>
  <c r="N85" i="26"/>
  <c r="R85" i="26" s="1"/>
  <c r="N84" i="26"/>
  <c r="R84" i="26" s="1"/>
  <c r="N83" i="26"/>
  <c r="R83" i="26" s="1"/>
  <c r="R82" i="26"/>
  <c r="N82" i="26"/>
  <c r="N81" i="26"/>
  <c r="R81" i="26" s="1"/>
  <c r="N80" i="26"/>
  <c r="R80" i="26" s="1"/>
  <c r="N79" i="26"/>
  <c r="R79" i="26" s="1"/>
  <c r="N78" i="26"/>
  <c r="R78" i="26" s="1"/>
  <c r="N77" i="26"/>
  <c r="R77" i="26" s="1"/>
  <c r="N76" i="26"/>
  <c r="R76" i="26" s="1"/>
  <c r="N75" i="26"/>
  <c r="R75" i="26" s="1"/>
  <c r="N74" i="26"/>
  <c r="R74" i="26" s="1"/>
  <c r="N73" i="26"/>
  <c r="R73" i="26" s="1"/>
  <c r="N72" i="26"/>
  <c r="R72" i="26" s="1"/>
  <c r="N71" i="26"/>
  <c r="R71" i="26" s="1"/>
  <c r="N70" i="26"/>
  <c r="R70" i="26" s="1"/>
  <c r="N69" i="26"/>
  <c r="R69" i="26" s="1"/>
  <c r="N68" i="26"/>
  <c r="R68" i="26" s="1"/>
  <c r="N67" i="26"/>
  <c r="R67" i="26" s="1"/>
  <c r="M61" i="26"/>
  <c r="N61" i="26" s="1"/>
  <c r="N60" i="26"/>
  <c r="R60" i="26" s="1"/>
  <c r="N59" i="26"/>
  <c r="R59" i="26" s="1"/>
  <c r="N58" i="26"/>
  <c r="R58" i="26" s="1"/>
  <c r="N57" i="26"/>
  <c r="R57" i="26" s="1"/>
  <c r="N56" i="26"/>
  <c r="R56" i="26" s="1"/>
  <c r="N55" i="26"/>
  <c r="R55" i="26" s="1"/>
  <c r="N54" i="26"/>
  <c r="R54" i="26" s="1"/>
  <c r="N53" i="26"/>
  <c r="R53" i="26" s="1"/>
  <c r="N52" i="26"/>
  <c r="R52" i="26" s="1"/>
  <c r="N51" i="26"/>
  <c r="R51" i="26" s="1"/>
  <c r="N50" i="26"/>
  <c r="R50" i="26" s="1"/>
  <c r="N49" i="26"/>
  <c r="R49" i="26" s="1"/>
  <c r="N48" i="26"/>
  <c r="R48" i="26" s="1"/>
  <c r="N47" i="26"/>
  <c r="R47" i="26" s="1"/>
  <c r="N46" i="26"/>
  <c r="R46" i="26" s="1"/>
  <c r="N45" i="26"/>
  <c r="R45" i="26" s="1"/>
  <c r="N44" i="26"/>
  <c r="R44" i="26" s="1"/>
  <c r="N43" i="26"/>
  <c r="R43" i="26" s="1"/>
  <c r="N42" i="26"/>
  <c r="R42" i="26" s="1"/>
  <c r="N41" i="26"/>
  <c r="R41" i="26" s="1"/>
  <c r="N40" i="26"/>
  <c r="R40" i="26" s="1"/>
  <c r="N39" i="26"/>
  <c r="R39" i="26" s="1"/>
  <c r="N38" i="26"/>
  <c r="R38" i="26" s="1"/>
  <c r="N37" i="26"/>
  <c r="R37" i="26" s="1"/>
  <c r="N36" i="26"/>
  <c r="R36" i="26" s="1"/>
  <c r="N35" i="26"/>
  <c r="R35" i="26" s="1"/>
  <c r="M29" i="26"/>
  <c r="N28" i="26"/>
  <c r="R28" i="26" s="1"/>
  <c r="N27" i="26"/>
  <c r="R27" i="26" s="1"/>
  <c r="N26" i="26"/>
  <c r="R26" i="26" s="1"/>
  <c r="N25" i="26"/>
  <c r="R25" i="26" s="1"/>
  <c r="N24" i="26"/>
  <c r="R24" i="26" s="1"/>
  <c r="N23" i="26"/>
  <c r="R23" i="26" s="1"/>
  <c r="N22" i="26"/>
  <c r="R22" i="26" s="1"/>
  <c r="N21" i="26"/>
  <c r="R21" i="26" s="1"/>
  <c r="N20" i="26"/>
  <c r="R20" i="26" s="1"/>
  <c r="N19" i="26"/>
  <c r="R19" i="26" s="1"/>
  <c r="N18" i="26"/>
  <c r="R18" i="26" s="1"/>
  <c r="N17" i="26"/>
  <c r="R17" i="26" s="1"/>
  <c r="N16" i="26"/>
  <c r="R16" i="26" s="1"/>
  <c r="N15" i="26"/>
  <c r="R15" i="26" s="1"/>
  <c r="N14" i="26"/>
  <c r="R14" i="26" s="1"/>
  <c r="N13" i="26"/>
  <c r="R13" i="26" s="1"/>
  <c r="N12" i="26"/>
  <c r="R12" i="26" s="1"/>
  <c r="N11" i="26"/>
  <c r="R11" i="26" s="1"/>
  <c r="N10" i="26"/>
  <c r="R10" i="26" s="1"/>
  <c r="N9" i="26"/>
  <c r="R9" i="26" s="1"/>
  <c r="N8" i="26"/>
  <c r="R8" i="26" s="1"/>
  <c r="N7" i="26"/>
  <c r="R7" i="26" s="1"/>
  <c r="N6" i="26"/>
  <c r="R6" i="26" s="1"/>
  <c r="N5" i="26"/>
  <c r="N4" i="26"/>
  <c r="R4" i="26" s="1"/>
  <c r="N3" i="26"/>
  <c r="R3" i="26" s="1"/>
  <c r="N306" i="25"/>
  <c r="O305" i="25"/>
  <c r="T305" i="25" s="1"/>
  <c r="O304" i="25"/>
  <c r="T304" i="25" s="1"/>
  <c r="O303" i="25"/>
  <c r="T303" i="25" s="1"/>
  <c r="O302" i="25"/>
  <c r="T302" i="25" s="1"/>
  <c r="O301" i="25"/>
  <c r="T301" i="25" s="1"/>
  <c r="O300" i="25"/>
  <c r="T300" i="25" s="1"/>
  <c r="O299" i="25"/>
  <c r="T299" i="25" s="1"/>
  <c r="O298" i="25"/>
  <c r="T298" i="25" s="1"/>
  <c r="T297" i="25"/>
  <c r="O297" i="25"/>
  <c r="O296" i="25"/>
  <c r="T296" i="25" s="1"/>
  <c r="O295" i="25"/>
  <c r="T295" i="25" s="1"/>
  <c r="O294" i="25"/>
  <c r="T294" i="25" s="1"/>
  <c r="O293" i="25"/>
  <c r="T293" i="25" s="1"/>
  <c r="O292" i="25"/>
  <c r="T292" i="25" s="1"/>
  <c r="O291" i="25"/>
  <c r="T291" i="25" s="1"/>
  <c r="O290" i="25"/>
  <c r="T290" i="25" s="1"/>
  <c r="T289" i="25"/>
  <c r="O289" i="25"/>
  <c r="O288" i="25"/>
  <c r="T288" i="25" s="1"/>
  <c r="O287" i="25"/>
  <c r="T287" i="25" s="1"/>
  <c r="O286" i="25"/>
  <c r="T286" i="25" s="1"/>
  <c r="O285" i="25"/>
  <c r="T285" i="25" s="1"/>
  <c r="O284" i="25"/>
  <c r="T284" i="25" s="1"/>
  <c r="T283" i="25"/>
  <c r="O283" i="25"/>
  <c r="O282" i="25"/>
  <c r="T282" i="25" s="1"/>
  <c r="O281" i="25"/>
  <c r="T281" i="25" s="1"/>
  <c r="O280" i="25"/>
  <c r="T280" i="25" s="1"/>
  <c r="O279" i="25"/>
  <c r="T279" i="25" s="1"/>
  <c r="O278" i="25"/>
  <c r="T278" i="25" s="1"/>
  <c r="O277" i="25"/>
  <c r="T277" i="25" s="1"/>
  <c r="O276" i="25"/>
  <c r="T276" i="25" s="1"/>
  <c r="T275" i="25"/>
  <c r="O275" i="25"/>
  <c r="O274" i="25"/>
  <c r="T274" i="25" s="1"/>
  <c r="O273" i="25"/>
  <c r="T273" i="25" s="1"/>
  <c r="O272" i="25"/>
  <c r="T272" i="25" s="1"/>
  <c r="O271" i="25"/>
  <c r="T271" i="25" s="1"/>
  <c r="O270" i="25"/>
  <c r="T270" i="25" s="1"/>
  <c r="O269" i="25"/>
  <c r="T269" i="25" s="1"/>
  <c r="O268" i="25"/>
  <c r="T268" i="25" s="1"/>
  <c r="T267" i="25"/>
  <c r="O267" i="25"/>
  <c r="O266" i="25"/>
  <c r="T266" i="25" s="1"/>
  <c r="O265" i="25"/>
  <c r="T265" i="25" s="1"/>
  <c r="O264" i="25"/>
  <c r="T264" i="25" s="1"/>
  <c r="O263" i="25"/>
  <c r="T263" i="25" s="1"/>
  <c r="O262" i="25"/>
  <c r="T262" i="25" s="1"/>
  <c r="O261" i="25"/>
  <c r="T261" i="25" s="1"/>
  <c r="O260" i="25"/>
  <c r="T260" i="25" s="1"/>
  <c r="T259" i="25"/>
  <c r="O259" i="25"/>
  <c r="O258" i="25"/>
  <c r="T258" i="25" s="1"/>
  <c r="O257" i="25"/>
  <c r="T257" i="25" s="1"/>
  <c r="O256" i="25"/>
  <c r="T256" i="25" s="1"/>
  <c r="O255" i="25"/>
  <c r="T255" i="25" s="1"/>
  <c r="O254" i="25"/>
  <c r="T254" i="25" s="1"/>
  <c r="O253" i="25"/>
  <c r="T253" i="25" s="1"/>
  <c r="O252" i="25"/>
  <c r="T252" i="25" s="1"/>
  <c r="T251" i="25"/>
  <c r="O251" i="25"/>
  <c r="O250" i="25"/>
  <c r="T250" i="25" s="1"/>
  <c r="O249" i="25"/>
  <c r="T249" i="25" s="1"/>
  <c r="O248" i="25"/>
  <c r="T248" i="25" s="1"/>
  <c r="O247" i="25"/>
  <c r="T247" i="25" s="1"/>
  <c r="O246" i="25"/>
  <c r="T246" i="25" s="1"/>
  <c r="T245" i="25"/>
  <c r="O245" i="25"/>
  <c r="O244" i="25"/>
  <c r="T244" i="25" s="1"/>
  <c r="T243" i="25"/>
  <c r="O243" i="25"/>
  <c r="O242" i="25"/>
  <c r="T242" i="25" s="1"/>
  <c r="O241" i="25"/>
  <c r="T241" i="25" s="1"/>
  <c r="O240" i="25"/>
  <c r="T240" i="25" s="1"/>
  <c r="O239" i="25"/>
  <c r="T239" i="25" s="1"/>
  <c r="O238" i="25"/>
  <c r="T238" i="25" s="1"/>
  <c r="T237" i="25"/>
  <c r="O237" i="25"/>
  <c r="O236" i="25"/>
  <c r="T236" i="25" s="1"/>
  <c r="T235" i="25"/>
  <c r="O235" i="25"/>
  <c r="O234" i="25"/>
  <c r="T234" i="25" s="1"/>
  <c r="O233" i="25"/>
  <c r="T233" i="25" s="1"/>
  <c r="O232" i="25"/>
  <c r="T232" i="25" s="1"/>
  <c r="O231" i="25"/>
  <c r="T231" i="25" s="1"/>
  <c r="O230" i="25"/>
  <c r="T230" i="25" s="1"/>
  <c r="O229" i="25"/>
  <c r="O228" i="25"/>
  <c r="T228" i="25" s="1"/>
  <c r="T227" i="25"/>
  <c r="O227" i="25"/>
  <c r="O226" i="25"/>
  <c r="T226" i="25" s="1"/>
  <c r="T225" i="25"/>
  <c r="O225" i="25"/>
  <c r="O224" i="25"/>
  <c r="T224" i="25" s="1"/>
  <c r="O223" i="25"/>
  <c r="T223" i="25" s="1"/>
  <c r="T222" i="25"/>
  <c r="O222" i="25"/>
  <c r="O221" i="25"/>
  <c r="T221" i="25" s="1"/>
  <c r="O220" i="25"/>
  <c r="T220" i="25" s="1"/>
  <c r="O219" i="25"/>
  <c r="T219" i="25" s="1"/>
  <c r="O218" i="25"/>
  <c r="T218" i="25" s="1"/>
  <c r="T217" i="25"/>
  <c r="O217" i="25"/>
  <c r="O216" i="25"/>
  <c r="T216" i="25" s="1"/>
  <c r="O215" i="25"/>
  <c r="T215" i="25" s="1"/>
  <c r="O214" i="25"/>
  <c r="T214" i="25" s="1"/>
  <c r="O213" i="25"/>
  <c r="T213" i="25" s="1"/>
  <c r="O212" i="25"/>
  <c r="T212" i="25" s="1"/>
  <c r="T211" i="25"/>
  <c r="O211" i="25"/>
  <c r="O210" i="25"/>
  <c r="T210" i="25" s="1"/>
  <c r="O209" i="25"/>
  <c r="T209" i="25" s="1"/>
  <c r="N203" i="25"/>
  <c r="O202" i="25"/>
  <c r="T202" i="25" s="1"/>
  <c r="O201" i="25"/>
  <c r="T201" i="25" s="1"/>
  <c r="O200" i="25"/>
  <c r="T200" i="25" s="1"/>
  <c r="T199" i="25"/>
  <c r="O199" i="25"/>
  <c r="O198" i="25"/>
  <c r="T198" i="25" s="1"/>
  <c r="O197" i="25"/>
  <c r="T197" i="25" s="1"/>
  <c r="O196" i="25"/>
  <c r="T196" i="25" s="1"/>
  <c r="O195" i="25"/>
  <c r="T195" i="25" s="1"/>
  <c r="O194" i="25"/>
  <c r="T194" i="25" s="1"/>
  <c r="T193" i="25"/>
  <c r="O193" i="25"/>
  <c r="O192" i="25"/>
  <c r="T192" i="25" s="1"/>
  <c r="T191" i="25"/>
  <c r="O191" i="25"/>
  <c r="O190" i="25"/>
  <c r="T190" i="25" s="1"/>
  <c r="O189" i="25"/>
  <c r="T189" i="25" s="1"/>
  <c r="O188" i="25"/>
  <c r="T188" i="25" s="1"/>
  <c r="O187" i="25"/>
  <c r="T187" i="25" s="1"/>
  <c r="O186" i="25"/>
  <c r="T186" i="25" s="1"/>
  <c r="T185" i="25"/>
  <c r="O185" i="25"/>
  <c r="O184" i="25"/>
  <c r="T184" i="25" s="1"/>
  <c r="T183" i="25"/>
  <c r="O183" i="25"/>
  <c r="O182" i="25"/>
  <c r="T182" i="25" s="1"/>
  <c r="O181" i="25"/>
  <c r="T181" i="25" s="1"/>
  <c r="O180" i="25"/>
  <c r="T180" i="25" s="1"/>
  <c r="O179" i="25"/>
  <c r="T179" i="25" s="1"/>
  <c r="O178" i="25"/>
  <c r="T178" i="25" s="1"/>
  <c r="T177" i="25"/>
  <c r="O177" i="25"/>
  <c r="O176" i="25"/>
  <c r="T176" i="25" s="1"/>
  <c r="T175" i="25"/>
  <c r="O175" i="25"/>
  <c r="O174" i="25"/>
  <c r="T174" i="25" s="1"/>
  <c r="O173" i="25"/>
  <c r="T173" i="25" s="1"/>
  <c r="O172" i="25"/>
  <c r="T172" i="25" s="1"/>
  <c r="O171" i="25"/>
  <c r="T171" i="25" s="1"/>
  <c r="O170" i="25"/>
  <c r="T170" i="25" s="1"/>
  <c r="T169" i="25"/>
  <c r="O169" i="25"/>
  <c r="O168" i="25"/>
  <c r="T168" i="25" s="1"/>
  <c r="T167" i="25"/>
  <c r="O167" i="25"/>
  <c r="O166" i="25"/>
  <c r="T166" i="25" s="1"/>
  <c r="O165" i="25"/>
  <c r="T165" i="25" s="1"/>
  <c r="O164" i="25"/>
  <c r="T164" i="25" s="1"/>
  <c r="O163" i="25"/>
  <c r="T163" i="25" s="1"/>
  <c r="O162" i="25"/>
  <c r="T162" i="25" s="1"/>
  <c r="T161" i="25"/>
  <c r="O161" i="25"/>
  <c r="O160" i="25"/>
  <c r="T160" i="25" s="1"/>
  <c r="T159" i="25"/>
  <c r="O159" i="25"/>
  <c r="O158" i="25"/>
  <c r="T158" i="25" s="1"/>
  <c r="O157" i="25"/>
  <c r="T157" i="25" s="1"/>
  <c r="O156" i="25"/>
  <c r="T156" i="25" s="1"/>
  <c r="O155" i="25"/>
  <c r="T155" i="25" s="1"/>
  <c r="O154" i="25"/>
  <c r="T154" i="25" s="1"/>
  <c r="T153" i="25"/>
  <c r="O153" i="25"/>
  <c r="O152" i="25"/>
  <c r="T152" i="25" s="1"/>
  <c r="T151" i="25"/>
  <c r="O151" i="25"/>
  <c r="O150" i="25"/>
  <c r="T150" i="25" s="1"/>
  <c r="O149" i="25"/>
  <c r="T149" i="25" s="1"/>
  <c r="O148" i="25"/>
  <c r="T148" i="25" s="1"/>
  <c r="O147" i="25"/>
  <c r="T147" i="25" s="1"/>
  <c r="O146" i="25"/>
  <c r="T146" i="25" s="1"/>
  <c r="T145" i="25"/>
  <c r="O145" i="25"/>
  <c r="O144" i="25"/>
  <c r="T144" i="25" s="1"/>
  <c r="T143" i="25"/>
  <c r="O143" i="25"/>
  <c r="O142" i="25"/>
  <c r="T142" i="25" s="1"/>
  <c r="O141" i="25"/>
  <c r="T141" i="25" s="1"/>
  <c r="O140" i="25"/>
  <c r="T140" i="25" s="1"/>
  <c r="O139" i="25"/>
  <c r="T139" i="25" s="1"/>
  <c r="O138" i="25"/>
  <c r="T138" i="25" s="1"/>
  <c r="T137" i="25"/>
  <c r="O137" i="25"/>
  <c r="O136" i="25"/>
  <c r="T136" i="25" s="1"/>
  <c r="T135" i="25"/>
  <c r="O135" i="25"/>
  <c r="O134" i="25"/>
  <c r="T134" i="25" s="1"/>
  <c r="O133" i="25"/>
  <c r="T133" i="25" s="1"/>
  <c r="O132" i="25"/>
  <c r="T132" i="25" s="1"/>
  <c r="O131" i="25"/>
  <c r="T131" i="25" s="1"/>
  <c r="O130" i="25"/>
  <c r="T130" i="25" s="1"/>
  <c r="T129" i="25"/>
  <c r="O129" i="25"/>
  <c r="O128" i="25"/>
  <c r="T128" i="25" s="1"/>
  <c r="T127" i="25"/>
  <c r="O127" i="25"/>
  <c r="O126" i="25"/>
  <c r="T126" i="25" s="1"/>
  <c r="O125" i="25"/>
  <c r="T125" i="25" s="1"/>
  <c r="O124" i="25"/>
  <c r="T124" i="25" s="1"/>
  <c r="O123" i="25"/>
  <c r="T123" i="25" s="1"/>
  <c r="O122" i="25"/>
  <c r="T122" i="25" s="1"/>
  <c r="T121" i="25"/>
  <c r="O121" i="25"/>
  <c r="O120" i="25"/>
  <c r="T120" i="25" s="1"/>
  <c r="T119" i="25"/>
  <c r="O119" i="25"/>
  <c r="O118" i="25"/>
  <c r="T118" i="25" s="1"/>
  <c r="O117" i="25"/>
  <c r="T117" i="25" s="1"/>
  <c r="O116" i="25"/>
  <c r="T116" i="25" s="1"/>
  <c r="O115" i="25"/>
  <c r="T115" i="25" s="1"/>
  <c r="O114" i="25"/>
  <c r="T114" i="25" s="1"/>
  <c r="T113" i="25"/>
  <c r="O113" i="25"/>
  <c r="O112" i="25"/>
  <c r="T112" i="25" s="1"/>
  <c r="T111" i="25"/>
  <c r="O111" i="25"/>
  <c r="O110" i="25"/>
  <c r="T110" i="25" s="1"/>
  <c r="O109" i="25"/>
  <c r="T109" i="25" s="1"/>
  <c r="O108" i="25"/>
  <c r="T108" i="25" s="1"/>
  <c r="O107" i="25"/>
  <c r="T107" i="25" s="1"/>
  <c r="O106" i="25"/>
  <c r="T106" i="25" s="1"/>
  <c r="T99" i="25"/>
  <c r="O99" i="25"/>
  <c r="O98" i="25"/>
  <c r="T98" i="25" s="1"/>
  <c r="O97" i="25"/>
  <c r="T97" i="25" s="1"/>
  <c r="O96" i="25"/>
  <c r="T96" i="25" s="1"/>
  <c r="O95" i="25"/>
  <c r="T95" i="25" s="1"/>
  <c r="T94" i="25"/>
  <c r="T93" i="25"/>
  <c r="O93" i="25"/>
  <c r="O92" i="25"/>
  <c r="T92" i="25" s="1"/>
  <c r="T91" i="25"/>
  <c r="O91" i="25"/>
  <c r="O90" i="25"/>
  <c r="T90" i="25" s="1"/>
  <c r="O89" i="25"/>
  <c r="T89" i="25" s="1"/>
  <c r="O88" i="25"/>
  <c r="T88" i="25" s="1"/>
  <c r="O87" i="25"/>
  <c r="T87" i="25" s="1"/>
  <c r="O86" i="25"/>
  <c r="T86" i="25" s="1"/>
  <c r="O85" i="25"/>
  <c r="T85" i="25" s="1"/>
  <c r="O84" i="25"/>
  <c r="T84" i="25" s="1"/>
  <c r="T83" i="25"/>
  <c r="O83" i="25"/>
  <c r="O82" i="25"/>
  <c r="T82" i="25" s="1"/>
  <c r="O81" i="25"/>
  <c r="T81" i="25" s="1"/>
  <c r="O80" i="25"/>
  <c r="T80" i="25" s="1"/>
  <c r="O79" i="25"/>
  <c r="T79" i="25" s="1"/>
  <c r="O78" i="25"/>
  <c r="T78" i="25" s="1"/>
  <c r="O77" i="25"/>
  <c r="T77" i="25" s="1"/>
  <c r="O76" i="25"/>
  <c r="T76" i="25" s="1"/>
  <c r="T75" i="25"/>
  <c r="O75" i="25"/>
  <c r="O74" i="25"/>
  <c r="T74" i="25" s="1"/>
  <c r="O73" i="25"/>
  <c r="T73" i="25" s="1"/>
  <c r="O72" i="25"/>
  <c r="T72" i="25" s="1"/>
  <c r="O71" i="25"/>
  <c r="T71" i="25" s="1"/>
  <c r="O70" i="25"/>
  <c r="T70" i="25" s="1"/>
  <c r="T69" i="25"/>
  <c r="O69" i="25"/>
  <c r="O68" i="25"/>
  <c r="T68" i="25" s="1"/>
  <c r="O67" i="25"/>
  <c r="T67" i="25" s="1"/>
  <c r="O66" i="25"/>
  <c r="T66" i="25" s="1"/>
  <c r="O65" i="25"/>
  <c r="T65" i="25" s="1"/>
  <c r="O64" i="25"/>
  <c r="T64" i="25" s="1"/>
  <c r="T63" i="25"/>
  <c r="O63" i="25"/>
  <c r="O62" i="25"/>
  <c r="T62" i="25" s="1"/>
  <c r="T61" i="25"/>
  <c r="O61" i="25"/>
  <c r="O60" i="25"/>
  <c r="T60" i="25" s="1"/>
  <c r="O59" i="25"/>
  <c r="T59" i="25" s="1"/>
  <c r="O58" i="25"/>
  <c r="T58" i="25" s="1"/>
  <c r="O57" i="25"/>
  <c r="T57" i="25" s="1"/>
  <c r="O56" i="25"/>
  <c r="T56" i="25" s="1"/>
  <c r="T55" i="25"/>
  <c r="O55" i="25"/>
  <c r="O54" i="25"/>
  <c r="T54" i="25" s="1"/>
  <c r="T53" i="25"/>
  <c r="O53" i="25"/>
  <c r="O52" i="25"/>
  <c r="T52" i="25" s="1"/>
  <c r="O51" i="25"/>
  <c r="T51" i="25" s="1"/>
  <c r="O50" i="25"/>
  <c r="T50" i="25" s="1"/>
  <c r="O49" i="25"/>
  <c r="T49" i="25" s="1"/>
  <c r="O48" i="25"/>
  <c r="T48" i="25" s="1"/>
  <c r="T47" i="25"/>
  <c r="O47" i="25"/>
  <c r="O46" i="25"/>
  <c r="T46" i="25" s="1"/>
  <c r="T45" i="25"/>
  <c r="O45" i="25"/>
  <c r="O44" i="25"/>
  <c r="T44" i="25" s="1"/>
  <c r="O43" i="25"/>
  <c r="T43" i="25" s="1"/>
  <c r="O42" i="25"/>
  <c r="T42" i="25" s="1"/>
  <c r="O41" i="25"/>
  <c r="T41" i="25" s="1"/>
  <c r="O40" i="25"/>
  <c r="T40" i="25" s="1"/>
  <c r="T39" i="25"/>
  <c r="O39" i="25"/>
  <c r="O38" i="25"/>
  <c r="T38" i="25" s="1"/>
  <c r="T37" i="25"/>
  <c r="O37" i="25"/>
  <c r="O36" i="25"/>
  <c r="T36" i="25" s="1"/>
  <c r="O35" i="25"/>
  <c r="T35" i="25" s="1"/>
  <c r="T34" i="25"/>
  <c r="O34" i="25"/>
  <c r="O33" i="25"/>
  <c r="T33" i="25" s="1"/>
  <c r="O32" i="25"/>
  <c r="T32" i="25" s="1"/>
  <c r="O31" i="25"/>
  <c r="T31" i="25" s="1"/>
  <c r="O30" i="25"/>
  <c r="T30" i="25" s="1"/>
  <c r="O29" i="25"/>
  <c r="T29" i="25" s="1"/>
  <c r="T28" i="25"/>
  <c r="O28" i="25"/>
  <c r="O27" i="25"/>
  <c r="T27" i="25" s="1"/>
  <c r="T26" i="25"/>
  <c r="O26" i="25"/>
  <c r="O25" i="25"/>
  <c r="T25" i="25" s="1"/>
  <c r="O24" i="25"/>
  <c r="T24" i="25" s="1"/>
  <c r="O23" i="25"/>
  <c r="T23" i="25" s="1"/>
  <c r="O22" i="25"/>
  <c r="T22" i="25" s="1"/>
  <c r="O21" i="25"/>
  <c r="T21" i="25" s="1"/>
  <c r="O20" i="25"/>
  <c r="T20" i="25" s="1"/>
  <c r="O19" i="25"/>
  <c r="T19" i="25" s="1"/>
  <c r="T18" i="25"/>
  <c r="O18" i="25"/>
  <c r="O17" i="25"/>
  <c r="T17" i="25" s="1"/>
  <c r="O16" i="25"/>
  <c r="T16" i="25" s="1"/>
  <c r="O15" i="25"/>
  <c r="T15" i="25" s="1"/>
  <c r="O14" i="25"/>
  <c r="T14" i="25" s="1"/>
  <c r="O13" i="25"/>
  <c r="T13" i="25" s="1"/>
  <c r="O12" i="25"/>
  <c r="T12" i="25" s="1"/>
  <c r="O11" i="25"/>
  <c r="T11" i="25" s="1"/>
  <c r="O10" i="25"/>
  <c r="T10" i="25" s="1"/>
  <c r="O9" i="25"/>
  <c r="T9" i="25" s="1"/>
  <c r="O8" i="25"/>
  <c r="T8" i="25" s="1"/>
  <c r="O7" i="25"/>
  <c r="T7" i="25" s="1"/>
  <c r="O6" i="25"/>
  <c r="T6" i="25" s="1"/>
  <c r="O5" i="25"/>
  <c r="T5" i="25" s="1"/>
  <c r="O4" i="25"/>
  <c r="T4" i="25" s="1"/>
  <c r="O3" i="25"/>
  <c r="N308" i="4"/>
  <c r="O307" i="4"/>
  <c r="T307" i="4" s="1"/>
  <c r="O306" i="4"/>
  <c r="T306" i="4" s="1"/>
  <c r="O305" i="4"/>
  <c r="T305" i="4" s="1"/>
  <c r="O304" i="4"/>
  <c r="T304" i="4" s="1"/>
  <c r="O303" i="4"/>
  <c r="T303" i="4" s="1"/>
  <c r="O302" i="4"/>
  <c r="T302" i="4" s="1"/>
  <c r="O301" i="4"/>
  <c r="T301" i="4" s="1"/>
  <c r="O300" i="4"/>
  <c r="T300" i="4" s="1"/>
  <c r="O299" i="4"/>
  <c r="T299" i="4" s="1"/>
  <c r="O298" i="4"/>
  <c r="T298" i="4" s="1"/>
  <c r="O297" i="4"/>
  <c r="T297" i="4" s="1"/>
  <c r="O296" i="4"/>
  <c r="T296" i="4" s="1"/>
  <c r="O295" i="4"/>
  <c r="T295" i="4" s="1"/>
  <c r="O294" i="4"/>
  <c r="T294" i="4" s="1"/>
  <c r="O293" i="4"/>
  <c r="T293" i="4" s="1"/>
  <c r="O292" i="4"/>
  <c r="T292" i="4" s="1"/>
  <c r="O291" i="4"/>
  <c r="T291" i="4" s="1"/>
  <c r="O290" i="4"/>
  <c r="T290" i="4" s="1"/>
  <c r="O289" i="4"/>
  <c r="T289" i="4" s="1"/>
  <c r="O288" i="4"/>
  <c r="T288" i="4" s="1"/>
  <c r="O287" i="4"/>
  <c r="T287" i="4" s="1"/>
  <c r="O286" i="4"/>
  <c r="T286" i="4" s="1"/>
  <c r="O285" i="4"/>
  <c r="T285" i="4" s="1"/>
  <c r="O284" i="4"/>
  <c r="T284" i="4" s="1"/>
  <c r="O283" i="4"/>
  <c r="T283" i="4" s="1"/>
  <c r="O282" i="4"/>
  <c r="T282" i="4" s="1"/>
  <c r="O281" i="4"/>
  <c r="T281" i="4" s="1"/>
  <c r="O280" i="4"/>
  <c r="T280" i="4" s="1"/>
  <c r="O279" i="4"/>
  <c r="T279" i="4" s="1"/>
  <c r="O278" i="4"/>
  <c r="T278" i="4" s="1"/>
  <c r="O277" i="4"/>
  <c r="T277" i="4" s="1"/>
  <c r="O276" i="4"/>
  <c r="T276" i="4" s="1"/>
  <c r="O275" i="4"/>
  <c r="T275" i="4" s="1"/>
  <c r="O274" i="4"/>
  <c r="T274" i="4" s="1"/>
  <c r="O273" i="4"/>
  <c r="T273" i="4" s="1"/>
  <c r="O272" i="4"/>
  <c r="T272" i="4" s="1"/>
  <c r="O271" i="4"/>
  <c r="T271" i="4" s="1"/>
  <c r="O270" i="4"/>
  <c r="T270" i="4" s="1"/>
  <c r="O269" i="4"/>
  <c r="T269" i="4" s="1"/>
  <c r="O268" i="4"/>
  <c r="T268" i="4" s="1"/>
  <c r="O267" i="4"/>
  <c r="T267" i="4" s="1"/>
  <c r="O266" i="4"/>
  <c r="T266" i="4" s="1"/>
  <c r="O265" i="4"/>
  <c r="T265" i="4" s="1"/>
  <c r="O264" i="4"/>
  <c r="T264" i="4" s="1"/>
  <c r="O263" i="4"/>
  <c r="T263" i="4" s="1"/>
  <c r="O262" i="4"/>
  <c r="T262" i="4" s="1"/>
  <c r="O261" i="4"/>
  <c r="T261" i="4" s="1"/>
  <c r="O260" i="4"/>
  <c r="T260" i="4" s="1"/>
  <c r="O259" i="4"/>
  <c r="T259" i="4" s="1"/>
  <c r="O258" i="4"/>
  <c r="T258" i="4" s="1"/>
  <c r="O257" i="4"/>
  <c r="T257" i="4" s="1"/>
  <c r="O256" i="4"/>
  <c r="T256" i="4" s="1"/>
  <c r="O255" i="4"/>
  <c r="T255" i="4" s="1"/>
  <c r="O254" i="4"/>
  <c r="T254" i="4" s="1"/>
  <c r="O253" i="4"/>
  <c r="T253" i="4" s="1"/>
  <c r="O252" i="4"/>
  <c r="T252" i="4" s="1"/>
  <c r="O251" i="4"/>
  <c r="T251" i="4" s="1"/>
  <c r="O250" i="4"/>
  <c r="T250" i="4" s="1"/>
  <c r="O249" i="4"/>
  <c r="T249" i="4" s="1"/>
  <c r="O248" i="4"/>
  <c r="T248" i="4" s="1"/>
  <c r="O247" i="4"/>
  <c r="T247" i="4" s="1"/>
  <c r="O246" i="4"/>
  <c r="T246" i="4" s="1"/>
  <c r="O245" i="4"/>
  <c r="T245" i="4" s="1"/>
  <c r="O244" i="4"/>
  <c r="T244" i="4" s="1"/>
  <c r="O243" i="4"/>
  <c r="T243" i="4" s="1"/>
  <c r="O242" i="4"/>
  <c r="T242" i="4" s="1"/>
  <c r="O241" i="4"/>
  <c r="T241" i="4" s="1"/>
  <c r="O240" i="4"/>
  <c r="T240" i="4" s="1"/>
  <c r="O239" i="4"/>
  <c r="T239" i="4" s="1"/>
  <c r="O238" i="4"/>
  <c r="T238" i="4" s="1"/>
  <c r="O237" i="4"/>
  <c r="T237" i="4" s="1"/>
  <c r="O236" i="4"/>
  <c r="O235" i="4"/>
  <c r="T235" i="4" s="1"/>
  <c r="O234" i="4"/>
  <c r="T234" i="4" s="1"/>
  <c r="O233" i="4"/>
  <c r="T233" i="4" s="1"/>
  <c r="O232" i="4"/>
  <c r="T232" i="4" s="1"/>
  <c r="O231" i="4"/>
  <c r="T231" i="4" s="1"/>
  <c r="O230" i="4"/>
  <c r="T230" i="4" s="1"/>
  <c r="O229" i="4"/>
  <c r="T229" i="4" s="1"/>
  <c r="O228" i="4"/>
  <c r="T228" i="4" s="1"/>
  <c r="O227" i="4"/>
  <c r="T227" i="4" s="1"/>
  <c r="O226" i="4"/>
  <c r="T226" i="4" s="1"/>
  <c r="O225" i="4"/>
  <c r="T225" i="4" s="1"/>
  <c r="O224" i="4"/>
  <c r="T224" i="4" s="1"/>
  <c r="O223" i="4"/>
  <c r="T223" i="4" s="1"/>
  <c r="O222" i="4"/>
  <c r="T222" i="4" s="1"/>
  <c r="O221" i="4"/>
  <c r="T221" i="4" s="1"/>
  <c r="O220" i="4"/>
  <c r="T220" i="4" s="1"/>
  <c r="O219" i="4"/>
  <c r="T219" i="4" s="1"/>
  <c r="O218" i="4"/>
  <c r="T218" i="4" s="1"/>
  <c r="O217" i="4"/>
  <c r="T217" i="4" s="1"/>
  <c r="O216" i="4"/>
  <c r="T216" i="4" s="1"/>
  <c r="O215" i="4"/>
  <c r="T215" i="4" s="1"/>
  <c r="O214" i="4"/>
  <c r="T214" i="4" s="1"/>
  <c r="O213" i="4"/>
  <c r="T213" i="4" s="1"/>
  <c r="O212" i="4"/>
  <c r="T212" i="4" s="1"/>
  <c r="O211" i="4"/>
  <c r="T211" i="4" s="1"/>
  <c r="O210" i="4"/>
  <c r="T210" i="4" s="1"/>
  <c r="N204" i="4"/>
  <c r="O203" i="4"/>
  <c r="O202" i="4"/>
  <c r="T202" i="4" s="1"/>
  <c r="O201" i="4"/>
  <c r="T201" i="4" s="1"/>
  <c r="O200" i="4"/>
  <c r="T200" i="4" s="1"/>
  <c r="O199" i="4"/>
  <c r="T199" i="4" s="1"/>
  <c r="O198" i="4"/>
  <c r="T198" i="4" s="1"/>
  <c r="O197" i="4"/>
  <c r="T197" i="4" s="1"/>
  <c r="O196" i="4"/>
  <c r="T196" i="4" s="1"/>
  <c r="O195" i="4"/>
  <c r="T195" i="4" s="1"/>
  <c r="O194" i="4"/>
  <c r="T194" i="4" s="1"/>
  <c r="O193" i="4"/>
  <c r="T193" i="4" s="1"/>
  <c r="O192" i="4"/>
  <c r="T192" i="4" s="1"/>
  <c r="O191" i="4"/>
  <c r="T191" i="4" s="1"/>
  <c r="O190" i="4"/>
  <c r="T190" i="4" s="1"/>
  <c r="O189" i="4"/>
  <c r="T189" i="4" s="1"/>
  <c r="O188" i="4"/>
  <c r="T188" i="4" s="1"/>
  <c r="O187" i="4"/>
  <c r="T187" i="4" s="1"/>
  <c r="O186" i="4"/>
  <c r="T186" i="4" s="1"/>
  <c r="O185" i="4"/>
  <c r="T185" i="4" s="1"/>
  <c r="O184" i="4"/>
  <c r="T184" i="4" s="1"/>
  <c r="O183" i="4"/>
  <c r="T183" i="4" s="1"/>
  <c r="O182" i="4"/>
  <c r="T182" i="4" s="1"/>
  <c r="O181" i="4"/>
  <c r="T181" i="4" s="1"/>
  <c r="O180" i="4"/>
  <c r="T180" i="4" s="1"/>
  <c r="O179" i="4"/>
  <c r="T179" i="4" s="1"/>
  <c r="O178" i="4"/>
  <c r="T178" i="4" s="1"/>
  <c r="O177" i="4"/>
  <c r="T177" i="4" s="1"/>
  <c r="O176" i="4"/>
  <c r="T176" i="4" s="1"/>
  <c r="O175" i="4"/>
  <c r="T175" i="4" s="1"/>
  <c r="O174" i="4"/>
  <c r="T174" i="4" s="1"/>
  <c r="O173" i="4"/>
  <c r="T173" i="4" s="1"/>
  <c r="O172" i="4"/>
  <c r="T172" i="4" s="1"/>
  <c r="O171" i="4"/>
  <c r="T171" i="4" s="1"/>
  <c r="O170" i="4"/>
  <c r="T170" i="4" s="1"/>
  <c r="O169" i="4"/>
  <c r="T169" i="4" s="1"/>
  <c r="O168" i="4"/>
  <c r="T168" i="4" s="1"/>
  <c r="O167" i="4"/>
  <c r="T167" i="4" s="1"/>
  <c r="O166" i="4"/>
  <c r="T166" i="4" s="1"/>
  <c r="O165" i="4"/>
  <c r="T165" i="4" s="1"/>
  <c r="O164" i="4"/>
  <c r="T164" i="4" s="1"/>
  <c r="O163" i="4"/>
  <c r="T163" i="4" s="1"/>
  <c r="O162" i="4"/>
  <c r="T162" i="4" s="1"/>
  <c r="O161" i="4"/>
  <c r="T161" i="4" s="1"/>
  <c r="O160" i="4"/>
  <c r="T160" i="4" s="1"/>
  <c r="O159" i="4"/>
  <c r="T159" i="4" s="1"/>
  <c r="O158" i="4"/>
  <c r="T158" i="4" s="1"/>
  <c r="O157" i="4"/>
  <c r="T157" i="4" s="1"/>
  <c r="O156" i="4"/>
  <c r="T156" i="4" s="1"/>
  <c r="O155" i="4"/>
  <c r="T155" i="4" s="1"/>
  <c r="O154" i="4"/>
  <c r="T154" i="4" s="1"/>
  <c r="O153" i="4"/>
  <c r="T153" i="4" s="1"/>
  <c r="O152" i="4"/>
  <c r="T152" i="4" s="1"/>
  <c r="O151" i="4"/>
  <c r="T151" i="4" s="1"/>
  <c r="O150" i="4"/>
  <c r="T150" i="4" s="1"/>
  <c r="O149" i="4"/>
  <c r="T149" i="4" s="1"/>
  <c r="O148" i="4"/>
  <c r="T148" i="4" s="1"/>
  <c r="O147" i="4"/>
  <c r="T147" i="4" s="1"/>
  <c r="O146" i="4"/>
  <c r="T146" i="4" s="1"/>
  <c r="O145" i="4"/>
  <c r="T145" i="4" s="1"/>
  <c r="O144" i="4"/>
  <c r="T144" i="4" s="1"/>
  <c r="O143" i="4"/>
  <c r="T143" i="4" s="1"/>
  <c r="O142" i="4"/>
  <c r="T142" i="4" s="1"/>
  <c r="O141" i="4"/>
  <c r="T141" i="4" s="1"/>
  <c r="O140" i="4"/>
  <c r="T140" i="4" s="1"/>
  <c r="O139" i="4"/>
  <c r="T139" i="4" s="1"/>
  <c r="O138" i="4"/>
  <c r="T138" i="4" s="1"/>
  <c r="O137" i="4"/>
  <c r="T137" i="4" s="1"/>
  <c r="O136" i="4"/>
  <c r="T136" i="4" s="1"/>
  <c r="O135" i="4"/>
  <c r="T135" i="4" s="1"/>
  <c r="O134" i="4"/>
  <c r="T134" i="4" s="1"/>
  <c r="O133" i="4"/>
  <c r="T133" i="4" s="1"/>
  <c r="O132" i="4"/>
  <c r="T132" i="4" s="1"/>
  <c r="O131" i="4"/>
  <c r="T131" i="4" s="1"/>
  <c r="O130" i="4"/>
  <c r="T130" i="4" s="1"/>
  <c r="O129" i="4"/>
  <c r="T129" i="4" s="1"/>
  <c r="O128" i="4"/>
  <c r="T128" i="4" s="1"/>
  <c r="O127" i="4"/>
  <c r="T127" i="4" s="1"/>
  <c r="O126" i="4"/>
  <c r="T126" i="4" s="1"/>
  <c r="O125" i="4"/>
  <c r="T125" i="4" s="1"/>
  <c r="O124" i="4"/>
  <c r="T124" i="4" s="1"/>
  <c r="O123" i="4"/>
  <c r="T123" i="4" s="1"/>
  <c r="O122" i="4"/>
  <c r="T122" i="4" s="1"/>
  <c r="O121" i="4"/>
  <c r="T121" i="4" s="1"/>
  <c r="O120" i="4"/>
  <c r="T120" i="4" s="1"/>
  <c r="O119" i="4"/>
  <c r="T119" i="4" s="1"/>
  <c r="O118" i="4"/>
  <c r="T118" i="4" s="1"/>
  <c r="O117" i="4"/>
  <c r="T117" i="4" s="1"/>
  <c r="O116" i="4"/>
  <c r="T116" i="4" s="1"/>
  <c r="O115" i="4"/>
  <c r="T115" i="4" s="1"/>
  <c r="O114" i="4"/>
  <c r="T114" i="4" s="1"/>
  <c r="O113" i="4"/>
  <c r="T113" i="4" s="1"/>
  <c r="O112" i="4"/>
  <c r="T112" i="4" s="1"/>
  <c r="O111" i="4"/>
  <c r="T111" i="4" s="1"/>
  <c r="O110" i="4"/>
  <c r="T110" i="4" s="1"/>
  <c r="O109" i="4"/>
  <c r="T109" i="4" s="1"/>
  <c r="O108" i="4"/>
  <c r="T108" i="4" s="1"/>
  <c r="O107" i="4"/>
  <c r="T107" i="4" s="1"/>
  <c r="O106" i="4"/>
  <c r="T106" i="4" s="1"/>
  <c r="N100" i="4"/>
  <c r="O99" i="4"/>
  <c r="T99" i="4" s="1"/>
  <c r="O98" i="4"/>
  <c r="T98" i="4" s="1"/>
  <c r="O97" i="4"/>
  <c r="T97" i="4" s="1"/>
  <c r="O96" i="4"/>
  <c r="T96" i="4" s="1"/>
  <c r="O95" i="4"/>
  <c r="T95" i="4" s="1"/>
  <c r="O94" i="4"/>
  <c r="T94" i="4" s="1"/>
  <c r="O93" i="4"/>
  <c r="T93" i="4" s="1"/>
  <c r="O92" i="4"/>
  <c r="T92" i="4" s="1"/>
  <c r="O91" i="4"/>
  <c r="T91" i="4" s="1"/>
  <c r="O90" i="4"/>
  <c r="T90" i="4" s="1"/>
  <c r="O89" i="4"/>
  <c r="T89" i="4" s="1"/>
  <c r="O88" i="4"/>
  <c r="T88" i="4" s="1"/>
  <c r="O87" i="4"/>
  <c r="T87" i="4" s="1"/>
  <c r="O86" i="4"/>
  <c r="T86" i="4" s="1"/>
  <c r="O85" i="4"/>
  <c r="T85" i="4" s="1"/>
  <c r="O84" i="4"/>
  <c r="T84" i="4" s="1"/>
  <c r="O83" i="4"/>
  <c r="T83" i="4" s="1"/>
  <c r="O82" i="4"/>
  <c r="T82" i="4" s="1"/>
  <c r="O81" i="4"/>
  <c r="T81" i="4" s="1"/>
  <c r="O80" i="4"/>
  <c r="T80" i="4" s="1"/>
  <c r="O79" i="4"/>
  <c r="T79" i="4" s="1"/>
  <c r="O78" i="4"/>
  <c r="T78" i="4" s="1"/>
  <c r="O77" i="4"/>
  <c r="T77" i="4" s="1"/>
  <c r="O76" i="4"/>
  <c r="T76" i="4" s="1"/>
  <c r="O75" i="4"/>
  <c r="T75" i="4" s="1"/>
  <c r="O74" i="4"/>
  <c r="T74" i="4" s="1"/>
  <c r="O73" i="4"/>
  <c r="T73" i="4" s="1"/>
  <c r="O72" i="4"/>
  <c r="T72" i="4" s="1"/>
  <c r="O71" i="4"/>
  <c r="T71" i="4" s="1"/>
  <c r="O70" i="4"/>
  <c r="T70" i="4" s="1"/>
  <c r="O69" i="4"/>
  <c r="T69" i="4" s="1"/>
  <c r="O68" i="4"/>
  <c r="T68" i="4" s="1"/>
  <c r="O67" i="4"/>
  <c r="T67" i="4" s="1"/>
  <c r="O66" i="4"/>
  <c r="T66" i="4" s="1"/>
  <c r="O65" i="4"/>
  <c r="T65" i="4" s="1"/>
  <c r="O64" i="4"/>
  <c r="T64" i="4" s="1"/>
  <c r="O63" i="4"/>
  <c r="T63" i="4" s="1"/>
  <c r="O62" i="4"/>
  <c r="T62" i="4" s="1"/>
  <c r="O61" i="4"/>
  <c r="T61" i="4" s="1"/>
  <c r="O60" i="4"/>
  <c r="T60" i="4" s="1"/>
  <c r="O59" i="4"/>
  <c r="T59" i="4" s="1"/>
  <c r="O58" i="4"/>
  <c r="T58" i="4" s="1"/>
  <c r="O57" i="4"/>
  <c r="T57" i="4" s="1"/>
  <c r="O56" i="4"/>
  <c r="T56" i="4" s="1"/>
  <c r="O55" i="4"/>
  <c r="T55" i="4" s="1"/>
  <c r="O54" i="4"/>
  <c r="T54" i="4" s="1"/>
  <c r="O53" i="4"/>
  <c r="T53" i="4" s="1"/>
  <c r="O52" i="4"/>
  <c r="T52" i="4" s="1"/>
  <c r="O51" i="4"/>
  <c r="T51" i="4" s="1"/>
  <c r="O50" i="4"/>
  <c r="T50" i="4" s="1"/>
  <c r="O49" i="4"/>
  <c r="T49" i="4" s="1"/>
  <c r="O48" i="4"/>
  <c r="T48" i="4" s="1"/>
  <c r="O47" i="4"/>
  <c r="T47" i="4" s="1"/>
  <c r="O46" i="4"/>
  <c r="T46" i="4" s="1"/>
  <c r="O45" i="4"/>
  <c r="T45" i="4" s="1"/>
  <c r="O44" i="4"/>
  <c r="T44" i="4" s="1"/>
  <c r="O43" i="4"/>
  <c r="T43" i="4" s="1"/>
  <c r="O42" i="4"/>
  <c r="T42" i="4" s="1"/>
  <c r="O41" i="4"/>
  <c r="T41" i="4" s="1"/>
  <c r="O40" i="4"/>
  <c r="T40" i="4" s="1"/>
  <c r="O39" i="4"/>
  <c r="T39" i="4" s="1"/>
  <c r="O38" i="4"/>
  <c r="T38" i="4" s="1"/>
  <c r="O37" i="4"/>
  <c r="T37" i="4" s="1"/>
  <c r="O36" i="4"/>
  <c r="T36" i="4" s="1"/>
  <c r="O35" i="4"/>
  <c r="T35" i="4" s="1"/>
  <c r="O34" i="4"/>
  <c r="T34" i="4" s="1"/>
  <c r="O33" i="4"/>
  <c r="T33" i="4" s="1"/>
  <c r="O32" i="4"/>
  <c r="T32" i="4" s="1"/>
  <c r="O31" i="4"/>
  <c r="T31" i="4" s="1"/>
  <c r="O30" i="4"/>
  <c r="T30" i="4" s="1"/>
  <c r="O29" i="4"/>
  <c r="T29" i="4" s="1"/>
  <c r="O28" i="4"/>
  <c r="T28" i="4" s="1"/>
  <c r="O27" i="4"/>
  <c r="T27" i="4" s="1"/>
  <c r="O26" i="4"/>
  <c r="T26" i="4" s="1"/>
  <c r="O25" i="4"/>
  <c r="T25" i="4" s="1"/>
  <c r="O24" i="4"/>
  <c r="T24" i="4" s="1"/>
  <c r="O23" i="4"/>
  <c r="T23" i="4" s="1"/>
  <c r="O22" i="4"/>
  <c r="T22" i="4" s="1"/>
  <c r="O21" i="4"/>
  <c r="T21" i="4" s="1"/>
  <c r="O20" i="4"/>
  <c r="T20" i="4" s="1"/>
  <c r="O19" i="4"/>
  <c r="T19" i="4" s="1"/>
  <c r="O18" i="4"/>
  <c r="T18" i="4" s="1"/>
  <c r="O17" i="4"/>
  <c r="T17" i="4" s="1"/>
  <c r="O16" i="4"/>
  <c r="T16" i="4" s="1"/>
  <c r="O15" i="4"/>
  <c r="T15" i="4" s="1"/>
  <c r="O14" i="4"/>
  <c r="T14" i="4" s="1"/>
  <c r="O13" i="4"/>
  <c r="T13" i="4" s="1"/>
  <c r="O12" i="4"/>
  <c r="T12" i="4" s="1"/>
  <c r="O11" i="4"/>
  <c r="T11" i="4" s="1"/>
  <c r="O10" i="4"/>
  <c r="O9" i="4"/>
  <c r="T9" i="4" s="1"/>
  <c r="O8" i="4"/>
  <c r="T8" i="4" s="1"/>
  <c r="O7" i="4"/>
  <c r="T7" i="4" s="1"/>
  <c r="O6" i="4"/>
  <c r="T6" i="4" s="1"/>
  <c r="O5" i="4"/>
  <c r="T5" i="4" s="1"/>
  <c r="O4" i="4"/>
  <c r="T4" i="4" s="1"/>
  <c r="O3" i="4"/>
  <c r="T3" i="4" s="1"/>
  <c r="O309" i="24"/>
  <c r="P308" i="24"/>
  <c r="U308" i="24" s="1"/>
  <c r="P307" i="24"/>
  <c r="U307" i="24" s="1"/>
  <c r="P306" i="24"/>
  <c r="U306" i="24" s="1"/>
  <c r="P305" i="24"/>
  <c r="U305" i="24" s="1"/>
  <c r="P304" i="24"/>
  <c r="U304" i="24" s="1"/>
  <c r="P303" i="24"/>
  <c r="U303" i="24" s="1"/>
  <c r="U302" i="24"/>
  <c r="P302" i="24"/>
  <c r="U301" i="24"/>
  <c r="P301" i="24"/>
  <c r="U300" i="24"/>
  <c r="P300" i="24"/>
  <c r="U299" i="24"/>
  <c r="P299" i="24"/>
  <c r="U298" i="24"/>
  <c r="P298" i="24"/>
  <c r="U297" i="24"/>
  <c r="P297" i="24"/>
  <c r="P296" i="24"/>
  <c r="U296" i="24" s="1"/>
  <c r="U295" i="24"/>
  <c r="P295" i="24"/>
  <c r="U294" i="24"/>
  <c r="P294" i="24"/>
  <c r="U293" i="24"/>
  <c r="P293" i="24"/>
  <c r="U292" i="24"/>
  <c r="P292" i="24"/>
  <c r="P291" i="24"/>
  <c r="U291" i="24" s="1"/>
  <c r="P290" i="24"/>
  <c r="U290" i="24" s="1"/>
  <c r="U289" i="24"/>
  <c r="P289" i="24"/>
  <c r="U288" i="24"/>
  <c r="P288" i="24"/>
  <c r="U287" i="24"/>
  <c r="P287" i="24"/>
  <c r="U286" i="24"/>
  <c r="P286" i="24"/>
  <c r="U285" i="24"/>
  <c r="P285" i="24"/>
  <c r="U284" i="24"/>
  <c r="P284" i="24"/>
  <c r="U283" i="24"/>
  <c r="P283" i="24"/>
  <c r="U282" i="24"/>
  <c r="P282" i="24"/>
  <c r="U281" i="24"/>
  <c r="P281" i="24"/>
  <c r="U280" i="24"/>
  <c r="P280" i="24"/>
  <c r="U279" i="24"/>
  <c r="P279" i="24"/>
  <c r="U278" i="24"/>
  <c r="P278" i="24"/>
  <c r="U277" i="24"/>
  <c r="P277" i="24"/>
  <c r="U276" i="24"/>
  <c r="P276" i="24"/>
  <c r="U275" i="24"/>
  <c r="P275" i="24"/>
  <c r="U274" i="24"/>
  <c r="P274" i="24"/>
  <c r="U273" i="24"/>
  <c r="P273" i="24"/>
  <c r="U272" i="24"/>
  <c r="P272" i="24"/>
  <c r="U271" i="24"/>
  <c r="P271" i="24"/>
  <c r="U270" i="24"/>
  <c r="P270" i="24"/>
  <c r="U269" i="24"/>
  <c r="P269" i="24"/>
  <c r="U268" i="24"/>
  <c r="P268" i="24"/>
  <c r="U267" i="24"/>
  <c r="P267" i="24"/>
  <c r="U266" i="24"/>
  <c r="P266" i="24"/>
  <c r="U265" i="24"/>
  <c r="P265" i="24"/>
  <c r="U264" i="24"/>
  <c r="P264" i="24"/>
  <c r="U263" i="24"/>
  <c r="P263" i="24"/>
  <c r="U262" i="24"/>
  <c r="P262" i="24"/>
  <c r="U261" i="24"/>
  <c r="P261" i="24"/>
  <c r="U260" i="24"/>
  <c r="P260" i="24"/>
  <c r="U259" i="24"/>
  <c r="P259" i="24"/>
  <c r="U258" i="24"/>
  <c r="P258" i="24"/>
  <c r="U257" i="24"/>
  <c r="P257" i="24"/>
  <c r="U256" i="24"/>
  <c r="P256" i="24"/>
  <c r="U255" i="24"/>
  <c r="P255" i="24"/>
  <c r="U254" i="24"/>
  <c r="P254" i="24"/>
  <c r="U253" i="24"/>
  <c r="P253" i="24"/>
  <c r="U252" i="24"/>
  <c r="P252" i="24"/>
  <c r="U251" i="24"/>
  <c r="P251" i="24"/>
  <c r="U250" i="24"/>
  <c r="P250" i="24"/>
  <c r="U249" i="24"/>
  <c r="P249" i="24"/>
  <c r="U248" i="24"/>
  <c r="P248" i="24"/>
  <c r="U247" i="24"/>
  <c r="P247" i="24"/>
  <c r="U246" i="24"/>
  <c r="P246" i="24"/>
  <c r="U245" i="24"/>
  <c r="P245" i="24"/>
  <c r="U244" i="24"/>
  <c r="P244" i="24"/>
  <c r="U243" i="24"/>
  <c r="P243" i="24"/>
  <c r="U242" i="24"/>
  <c r="P242" i="24"/>
  <c r="U241" i="24"/>
  <c r="P241" i="24"/>
  <c r="U240" i="24"/>
  <c r="P240" i="24"/>
  <c r="U239" i="24"/>
  <c r="P239" i="24"/>
  <c r="U238" i="24"/>
  <c r="P238" i="24"/>
  <c r="U237" i="24"/>
  <c r="P237" i="24"/>
  <c r="U236" i="24"/>
  <c r="P236" i="24"/>
  <c r="U235" i="24"/>
  <c r="P235" i="24"/>
  <c r="U234" i="24"/>
  <c r="P234" i="24"/>
  <c r="U233" i="24"/>
  <c r="P233" i="24"/>
  <c r="U232" i="24"/>
  <c r="P232" i="24"/>
  <c r="U231" i="24"/>
  <c r="P231" i="24"/>
  <c r="U230" i="24"/>
  <c r="P230" i="24"/>
  <c r="U229" i="24"/>
  <c r="P229" i="24"/>
  <c r="U228" i="24"/>
  <c r="P228" i="24"/>
  <c r="U227" i="24"/>
  <c r="P227" i="24"/>
  <c r="P226" i="24"/>
  <c r="U226" i="24" s="1"/>
  <c r="P225" i="24"/>
  <c r="U225" i="24" s="1"/>
  <c r="P224" i="24"/>
  <c r="U224" i="24" s="1"/>
  <c r="P223" i="24"/>
  <c r="U223" i="24" s="1"/>
  <c r="U222" i="24"/>
  <c r="P222" i="24"/>
  <c r="P221" i="24"/>
  <c r="U221" i="24" s="1"/>
  <c r="U220" i="24"/>
  <c r="P220" i="24"/>
  <c r="P219" i="24"/>
  <c r="U219" i="24" s="1"/>
  <c r="U218" i="24"/>
  <c r="P218" i="24"/>
  <c r="U217" i="24"/>
  <c r="P217" i="24"/>
  <c r="U216" i="24"/>
  <c r="P216" i="24"/>
  <c r="P215" i="24"/>
  <c r="U215" i="24" s="1"/>
  <c r="P214" i="24"/>
  <c r="U214" i="24" s="1"/>
  <c r="U213" i="24"/>
  <c r="P213" i="24"/>
  <c r="P212" i="24"/>
  <c r="U212" i="24" s="1"/>
  <c r="U211" i="24"/>
  <c r="P211" i="24"/>
  <c r="O205" i="24"/>
  <c r="U204" i="24"/>
  <c r="P204" i="24"/>
  <c r="P203" i="24"/>
  <c r="U203" i="24" s="1"/>
  <c r="P202" i="24"/>
  <c r="U202" i="24" s="1"/>
  <c r="P201" i="24"/>
  <c r="U201" i="24" s="1"/>
  <c r="P200" i="24"/>
  <c r="P199" i="24"/>
  <c r="U199" i="24" s="1"/>
  <c r="P198" i="24"/>
  <c r="U198" i="24" s="1"/>
  <c r="P197" i="24"/>
  <c r="U197" i="24" s="1"/>
  <c r="U196" i="24"/>
  <c r="P196" i="24"/>
  <c r="U195" i="24"/>
  <c r="P195" i="24"/>
  <c r="U194" i="24"/>
  <c r="P194" i="24"/>
  <c r="U193" i="24"/>
  <c r="P193" i="24"/>
  <c r="U192" i="24"/>
  <c r="P192" i="24"/>
  <c r="U191" i="24"/>
  <c r="P191" i="24"/>
  <c r="U190" i="24"/>
  <c r="P190" i="24"/>
  <c r="U189" i="24"/>
  <c r="P189" i="24"/>
  <c r="U188" i="24"/>
  <c r="P188" i="24"/>
  <c r="U187" i="24"/>
  <c r="P187" i="24"/>
  <c r="U186" i="24"/>
  <c r="P186" i="24"/>
  <c r="U185" i="24"/>
  <c r="P185" i="24"/>
  <c r="U184" i="24"/>
  <c r="P184" i="24"/>
  <c r="U183" i="24"/>
  <c r="P183" i="24"/>
  <c r="U182" i="24"/>
  <c r="P182" i="24"/>
  <c r="U181" i="24"/>
  <c r="P181" i="24"/>
  <c r="U180" i="24"/>
  <c r="P180" i="24"/>
  <c r="U179" i="24"/>
  <c r="P179" i="24"/>
  <c r="U178" i="24"/>
  <c r="P178" i="24"/>
  <c r="U177" i="24"/>
  <c r="P177" i="24"/>
  <c r="U176" i="24"/>
  <c r="P176" i="24"/>
  <c r="U175" i="24"/>
  <c r="P175" i="24"/>
  <c r="U174" i="24"/>
  <c r="P174" i="24"/>
  <c r="U173" i="24"/>
  <c r="P173" i="24"/>
  <c r="U172" i="24"/>
  <c r="P172" i="24"/>
  <c r="U171" i="24"/>
  <c r="P171" i="24"/>
  <c r="U170" i="24"/>
  <c r="P170" i="24"/>
  <c r="U169" i="24"/>
  <c r="P169" i="24"/>
  <c r="U168" i="24"/>
  <c r="P168" i="24"/>
  <c r="U167" i="24"/>
  <c r="P167" i="24"/>
  <c r="U166" i="24"/>
  <c r="P166" i="24"/>
  <c r="U165" i="24"/>
  <c r="P165" i="24"/>
  <c r="U164" i="24"/>
  <c r="P164" i="24"/>
  <c r="U163" i="24"/>
  <c r="P163" i="24"/>
  <c r="U162" i="24"/>
  <c r="P162" i="24"/>
  <c r="U161" i="24"/>
  <c r="P161" i="24"/>
  <c r="U160" i="24"/>
  <c r="P160" i="24"/>
  <c r="U159" i="24"/>
  <c r="P159" i="24"/>
  <c r="U158" i="24"/>
  <c r="P158" i="24"/>
  <c r="U157" i="24"/>
  <c r="P157" i="24"/>
  <c r="U156" i="24"/>
  <c r="P156" i="24"/>
  <c r="U155" i="24"/>
  <c r="P155" i="24"/>
  <c r="U154" i="24"/>
  <c r="P154" i="24"/>
  <c r="U153" i="24"/>
  <c r="P153" i="24"/>
  <c r="U152" i="24"/>
  <c r="P152" i="24"/>
  <c r="P151" i="24"/>
  <c r="U151" i="24" s="1"/>
  <c r="U150" i="24"/>
  <c r="P150" i="24"/>
  <c r="U149" i="24"/>
  <c r="P149" i="24"/>
  <c r="U148" i="24"/>
  <c r="P148" i="24"/>
  <c r="U147" i="24"/>
  <c r="P147" i="24"/>
  <c r="U146" i="24"/>
  <c r="P146" i="24"/>
  <c r="U145" i="24"/>
  <c r="P145" i="24"/>
  <c r="U144" i="24"/>
  <c r="P144" i="24"/>
  <c r="P143" i="24"/>
  <c r="U143" i="24" s="1"/>
  <c r="U142" i="24"/>
  <c r="P142" i="24"/>
  <c r="U141" i="24"/>
  <c r="P141" i="24"/>
  <c r="U140" i="24"/>
  <c r="P140" i="24"/>
  <c r="U139" i="24"/>
  <c r="P139" i="24"/>
  <c r="U138" i="24"/>
  <c r="P138" i="24"/>
  <c r="U137" i="24"/>
  <c r="P137" i="24"/>
  <c r="U136" i="24"/>
  <c r="P136" i="24"/>
  <c r="U135" i="24"/>
  <c r="P135" i="24"/>
  <c r="U134" i="24"/>
  <c r="P134" i="24"/>
  <c r="U133" i="24"/>
  <c r="P133" i="24"/>
  <c r="U132" i="24"/>
  <c r="P132" i="24"/>
  <c r="U131" i="24"/>
  <c r="P131" i="24"/>
  <c r="U130" i="24"/>
  <c r="P130" i="24"/>
  <c r="U129" i="24"/>
  <c r="P129" i="24"/>
  <c r="U128" i="24"/>
  <c r="P128" i="24"/>
  <c r="U127" i="24"/>
  <c r="P127" i="24"/>
  <c r="U126" i="24"/>
  <c r="P126" i="24"/>
  <c r="U125" i="24"/>
  <c r="P125" i="24"/>
  <c r="U124" i="24"/>
  <c r="P124" i="24"/>
  <c r="U123" i="24"/>
  <c r="P123" i="24"/>
  <c r="U122" i="24"/>
  <c r="P122" i="24"/>
  <c r="P121" i="24"/>
  <c r="U121" i="24" s="1"/>
  <c r="U120" i="24"/>
  <c r="P120" i="24"/>
  <c r="U119" i="24"/>
  <c r="P119" i="24"/>
  <c r="U118" i="24"/>
  <c r="P118" i="24"/>
  <c r="U117" i="24"/>
  <c r="P117" i="24"/>
  <c r="U116" i="24"/>
  <c r="P116" i="24"/>
  <c r="U115" i="24"/>
  <c r="P115" i="24"/>
  <c r="U114" i="24"/>
  <c r="P114" i="24"/>
  <c r="U113" i="24"/>
  <c r="P113" i="24"/>
  <c r="U112" i="24"/>
  <c r="P112" i="24"/>
  <c r="U111" i="24"/>
  <c r="P111" i="24"/>
  <c r="U110" i="24"/>
  <c r="P110" i="24"/>
  <c r="P109" i="24"/>
  <c r="U109" i="24" s="1"/>
  <c r="U108" i="24"/>
  <c r="P108" i="24"/>
  <c r="U107" i="24"/>
  <c r="P107" i="24"/>
  <c r="O101" i="24"/>
  <c r="P100" i="24"/>
  <c r="U100" i="24" s="1"/>
  <c r="P99" i="24"/>
  <c r="U99" i="24" s="1"/>
  <c r="P98" i="24"/>
  <c r="U98" i="24" s="1"/>
  <c r="P97" i="24"/>
  <c r="U97" i="24" s="1"/>
  <c r="P96" i="24"/>
  <c r="U96" i="24" s="1"/>
  <c r="U95" i="24"/>
  <c r="P95" i="24"/>
  <c r="U94" i="24"/>
  <c r="P94" i="24"/>
  <c r="U93" i="24"/>
  <c r="P93" i="24"/>
  <c r="U92" i="24"/>
  <c r="P92" i="24"/>
  <c r="U91" i="24"/>
  <c r="P91" i="24"/>
  <c r="U90" i="24"/>
  <c r="P90" i="24"/>
  <c r="P89" i="24"/>
  <c r="U89" i="24" s="1"/>
  <c r="U88" i="24"/>
  <c r="P88" i="24"/>
  <c r="U87" i="24"/>
  <c r="P87" i="24"/>
  <c r="U86" i="24"/>
  <c r="P86" i="24"/>
  <c r="U85" i="24"/>
  <c r="P85" i="24"/>
  <c r="U84" i="24"/>
  <c r="P84" i="24"/>
  <c r="U83" i="24"/>
  <c r="P83" i="24"/>
  <c r="U82" i="24"/>
  <c r="P82" i="24"/>
  <c r="U81" i="24"/>
  <c r="P81" i="24"/>
  <c r="U80" i="24"/>
  <c r="P80" i="24"/>
  <c r="U79" i="24"/>
  <c r="P79" i="24"/>
  <c r="U78" i="24"/>
  <c r="P78" i="24"/>
  <c r="U77" i="24"/>
  <c r="P77" i="24"/>
  <c r="U76" i="24"/>
  <c r="P76" i="24"/>
  <c r="U75" i="24"/>
  <c r="P75" i="24"/>
  <c r="U74" i="24"/>
  <c r="P74" i="24"/>
  <c r="U73" i="24"/>
  <c r="P73" i="24"/>
  <c r="U72" i="24"/>
  <c r="P72" i="24"/>
  <c r="U71" i="24"/>
  <c r="P71" i="24"/>
  <c r="U70" i="24"/>
  <c r="P70" i="24"/>
  <c r="U69" i="24"/>
  <c r="P69" i="24"/>
  <c r="U68" i="24"/>
  <c r="P68" i="24"/>
  <c r="U67" i="24"/>
  <c r="P67" i="24"/>
  <c r="U66" i="24"/>
  <c r="P66" i="24"/>
  <c r="U65" i="24"/>
  <c r="P65" i="24"/>
  <c r="U64" i="24"/>
  <c r="P64" i="24"/>
  <c r="U63" i="24"/>
  <c r="P63" i="24"/>
  <c r="U62" i="24"/>
  <c r="P62" i="24"/>
  <c r="U61" i="24"/>
  <c r="P61" i="24"/>
  <c r="U60" i="24"/>
  <c r="P60" i="24"/>
  <c r="U59" i="24"/>
  <c r="P59" i="24"/>
  <c r="U58" i="24"/>
  <c r="P58" i="24"/>
  <c r="U57" i="24"/>
  <c r="P57" i="24"/>
  <c r="U56" i="24"/>
  <c r="P56" i="24"/>
  <c r="U55" i="24"/>
  <c r="P55" i="24"/>
  <c r="U54" i="24"/>
  <c r="P54" i="24"/>
  <c r="U53" i="24"/>
  <c r="P53" i="24"/>
  <c r="U52" i="24"/>
  <c r="P52" i="24"/>
  <c r="U51" i="24"/>
  <c r="P51" i="24"/>
  <c r="U50" i="24"/>
  <c r="P50" i="24"/>
  <c r="U49" i="24"/>
  <c r="P49" i="24"/>
  <c r="U48" i="24"/>
  <c r="P48" i="24"/>
  <c r="U47" i="24"/>
  <c r="P47" i="24"/>
  <c r="U46" i="24"/>
  <c r="P46" i="24"/>
  <c r="U45" i="24"/>
  <c r="P45" i="24"/>
  <c r="U44" i="24"/>
  <c r="P44" i="24"/>
  <c r="U43" i="24"/>
  <c r="P43" i="24"/>
  <c r="U42" i="24"/>
  <c r="P42" i="24"/>
  <c r="U41" i="24"/>
  <c r="P41" i="24"/>
  <c r="U40" i="24"/>
  <c r="P40" i="24"/>
  <c r="U39" i="24"/>
  <c r="P39" i="24"/>
  <c r="U38" i="24"/>
  <c r="P38" i="24"/>
  <c r="U37" i="24"/>
  <c r="P37" i="24"/>
  <c r="U36" i="24"/>
  <c r="P36" i="24"/>
  <c r="U35" i="24"/>
  <c r="P35" i="24"/>
  <c r="U34" i="24"/>
  <c r="P34" i="24"/>
  <c r="U33" i="24"/>
  <c r="P33" i="24"/>
  <c r="U32" i="24"/>
  <c r="P32" i="24"/>
  <c r="U31" i="24"/>
  <c r="P31" i="24"/>
  <c r="U30" i="24"/>
  <c r="P30" i="24"/>
  <c r="U29" i="24"/>
  <c r="P29" i="24"/>
  <c r="U28" i="24"/>
  <c r="P28" i="24"/>
  <c r="U27" i="24"/>
  <c r="P27" i="24"/>
  <c r="U26" i="24"/>
  <c r="P26" i="24"/>
  <c r="U25" i="24"/>
  <c r="P25" i="24"/>
  <c r="U24" i="24"/>
  <c r="P24" i="24"/>
  <c r="U23" i="24"/>
  <c r="P23" i="24"/>
  <c r="U22" i="24"/>
  <c r="P22" i="24"/>
  <c r="U21" i="24"/>
  <c r="P21" i="24"/>
  <c r="U20" i="24"/>
  <c r="P20" i="24"/>
  <c r="U19" i="24"/>
  <c r="P19" i="24"/>
  <c r="U18" i="24"/>
  <c r="P18" i="24"/>
  <c r="U17" i="24"/>
  <c r="P17" i="24"/>
  <c r="U16" i="24"/>
  <c r="P16" i="24"/>
  <c r="U15" i="24"/>
  <c r="P15" i="24"/>
  <c r="U14" i="24"/>
  <c r="P14" i="24"/>
  <c r="U13" i="24"/>
  <c r="P13" i="24"/>
  <c r="U12" i="24"/>
  <c r="P12" i="24"/>
  <c r="U11" i="24"/>
  <c r="P11" i="24"/>
  <c r="P10" i="24"/>
  <c r="U10" i="24" s="1"/>
  <c r="P9" i="24"/>
  <c r="U9" i="24" s="1"/>
  <c r="P8" i="24"/>
  <c r="U8" i="24" s="1"/>
  <c r="P7" i="24"/>
  <c r="U7" i="24" s="1"/>
  <c r="P6" i="24"/>
  <c r="U6" i="24" s="1"/>
  <c r="P5" i="24"/>
  <c r="U5" i="24" s="1"/>
  <c r="P4" i="24"/>
  <c r="U4" i="24" s="1"/>
  <c r="P3" i="24"/>
  <c r="J15" i="30" l="1"/>
  <c r="N29" i="26"/>
  <c r="P217" i="28"/>
  <c r="U217" i="28" s="1"/>
  <c r="P213" i="28"/>
  <c r="U213" i="28" s="1"/>
  <c r="P215" i="28"/>
  <c r="U215" i="28" s="1"/>
  <c r="P216" i="28"/>
  <c r="U216" i="28" s="1"/>
  <c r="U211" i="28"/>
  <c r="S101" i="28"/>
  <c r="T3" i="25"/>
  <c r="O100" i="25"/>
  <c r="R61" i="26"/>
  <c r="P62" i="26" s="1"/>
  <c r="R92" i="26"/>
  <c r="P93" i="26" s="1"/>
  <c r="R5" i="26"/>
  <c r="R29" i="26" s="1"/>
  <c r="O203" i="25"/>
  <c r="O204" i="4"/>
  <c r="T203" i="4"/>
  <c r="T204" i="4" s="1"/>
  <c r="O308" i="4"/>
  <c r="T236" i="4"/>
  <c r="T308" i="4"/>
  <c r="P101" i="24"/>
  <c r="P205" i="24"/>
  <c r="P309" i="24"/>
  <c r="U309" i="24"/>
  <c r="U200" i="24"/>
  <c r="U205" i="24" s="1"/>
  <c r="U3" i="24"/>
  <c r="U101" i="24" s="1"/>
  <c r="O100" i="4"/>
  <c r="T10" i="4"/>
  <c r="T100" i="4" s="1"/>
  <c r="T203" i="25"/>
  <c r="O306" i="25"/>
  <c r="T229" i="25"/>
  <c r="T306" i="25" s="1"/>
  <c r="T100" i="25"/>
  <c r="S102" i="24" l="1"/>
  <c r="S206" i="24"/>
  <c r="S310" i="24"/>
  <c r="R101" i="4"/>
  <c r="R205" i="4"/>
  <c r="R309" i="4"/>
  <c r="R101" i="25"/>
  <c r="R204" i="25"/>
  <c r="K8" i="30" s="1"/>
  <c r="R307" i="25"/>
  <c r="O129" i="26"/>
  <c r="P30" i="26"/>
  <c r="Q129" i="26" s="1"/>
  <c r="I8" i="30"/>
  <c r="Q417" i="25"/>
  <c r="P417" i="25"/>
  <c r="P129" i="26"/>
  <c r="Q421" i="4"/>
  <c r="P421" i="4"/>
  <c r="Q422" i="24"/>
  <c r="R422" i="24"/>
  <c r="J4" i="30"/>
  <c r="I4" i="30"/>
  <c r="J8" i="30"/>
  <c r="P214" i="28"/>
  <c r="S422" i="24" l="1"/>
  <c r="K4" i="30"/>
  <c r="R421" i="4"/>
  <c r="R417" i="25"/>
  <c r="U214" i="28"/>
  <c r="P218" i="28"/>
  <c r="U218" i="28" s="1"/>
  <c r="P220" i="28"/>
  <c r="U220" i="28" s="1"/>
  <c r="P219" i="28" l="1"/>
  <c r="U219" i="28" l="1"/>
  <c r="P221" i="28"/>
  <c r="U221" i="28" s="1"/>
  <c r="P222" i="28" l="1"/>
  <c r="U222" i="28" s="1"/>
  <c r="P223" i="28" l="1"/>
  <c r="U223" i="28" s="1"/>
  <c r="P224" i="28" l="1"/>
  <c r="U224" i="28" s="1"/>
  <c r="P225" i="28" l="1"/>
  <c r="U225" i="28" s="1"/>
  <c r="P226" i="28" l="1"/>
  <c r="U226" i="28" s="1"/>
  <c r="P227" i="28" l="1"/>
  <c r="U227" i="28" s="1"/>
  <c r="P228" i="28" l="1"/>
  <c r="U228" i="28" s="1"/>
  <c r="P229" i="28" l="1"/>
  <c r="U229" i="28" s="1"/>
  <c r="P230" i="28" l="1"/>
  <c r="U230" i="28" s="1"/>
  <c r="P231" i="28" l="1"/>
  <c r="U231" i="28" s="1"/>
  <c r="P232" i="28" l="1"/>
  <c r="U232" i="28" s="1"/>
  <c r="P233" i="28" l="1"/>
  <c r="U233" i="28" s="1"/>
  <c r="P234" i="28" l="1"/>
  <c r="U234" i="28" s="1"/>
  <c r="P235" i="28" l="1"/>
  <c r="U235" i="28" s="1"/>
  <c r="P236" i="28" l="1"/>
  <c r="U236" i="28" s="1"/>
  <c r="P237" i="28" l="1"/>
  <c r="U237" i="28" s="1"/>
  <c r="P238" i="28" l="1"/>
  <c r="U238" i="28" s="1"/>
  <c r="P239" i="28" l="1"/>
  <c r="U239" i="28" s="1"/>
  <c r="P240" i="28" l="1"/>
  <c r="U240" i="28" s="1"/>
  <c r="P241" i="28" l="1"/>
  <c r="U241" i="28" s="1"/>
  <c r="P242" i="28" l="1"/>
  <c r="U242" i="28" s="1"/>
  <c r="P243" i="28" l="1"/>
  <c r="U243" i="28" s="1"/>
  <c r="P244" i="28" l="1"/>
  <c r="U244" i="28" s="1"/>
  <c r="P245" i="28" l="1"/>
  <c r="U245" i="28" s="1"/>
  <c r="P246" i="28" l="1"/>
  <c r="U246" i="28" s="1"/>
  <c r="P247" i="28" l="1"/>
  <c r="U247" i="28" s="1"/>
  <c r="P248" i="28" l="1"/>
  <c r="U248" i="28" s="1"/>
  <c r="P249" i="28" l="1"/>
  <c r="U249" i="28" s="1"/>
  <c r="P250" i="28" l="1"/>
  <c r="U250" i="28" s="1"/>
  <c r="P251" i="28" l="1"/>
  <c r="U251" i="28" s="1"/>
  <c r="P252" i="28" l="1"/>
  <c r="U252" i="28" s="1"/>
  <c r="P253" i="28" l="1"/>
  <c r="U253" i="28" s="1"/>
  <c r="P254" i="28" l="1"/>
  <c r="U254" i="28" s="1"/>
  <c r="P255" i="28" l="1"/>
  <c r="U255" i="28" s="1"/>
  <c r="P256" i="28" l="1"/>
  <c r="U256" i="28" s="1"/>
  <c r="P257" i="28" l="1"/>
  <c r="U257" i="28" s="1"/>
  <c r="P258" i="28" l="1"/>
  <c r="U258" i="28" s="1"/>
  <c r="P259" i="28" l="1"/>
  <c r="U259" i="28" s="1"/>
  <c r="P260" i="28" l="1"/>
  <c r="U260" i="28" s="1"/>
  <c r="P261" i="28" l="1"/>
  <c r="U261" i="28" s="1"/>
  <c r="P262" i="28" l="1"/>
  <c r="U262" i="28" s="1"/>
  <c r="P263" i="28" l="1"/>
  <c r="U263" i="28" s="1"/>
  <c r="P264" i="28" l="1"/>
  <c r="U264" i="28" s="1"/>
  <c r="P265" i="28" l="1"/>
  <c r="U265" i="28" s="1"/>
  <c r="P266" i="28" l="1"/>
  <c r="U266" i="28" s="1"/>
  <c r="P267" i="28" l="1"/>
  <c r="U267" i="28" s="1"/>
  <c r="P268" i="28" l="1"/>
  <c r="U268" i="28" s="1"/>
  <c r="P269" i="28" l="1"/>
  <c r="U269" i="28" s="1"/>
  <c r="P270" i="28" l="1"/>
  <c r="U270" i="28" s="1"/>
  <c r="P271" i="28" l="1"/>
  <c r="U271" i="28" s="1"/>
  <c r="P272" i="28" l="1"/>
  <c r="U272" i="28" s="1"/>
  <c r="P273" i="28" l="1"/>
  <c r="U273" i="28" s="1"/>
  <c r="P274" i="28" l="1"/>
  <c r="U274" i="28" s="1"/>
  <c r="P275" i="28" l="1"/>
  <c r="U275" i="28" s="1"/>
  <c r="P276" i="28" l="1"/>
  <c r="U276" i="28" s="1"/>
  <c r="P277" i="28" l="1"/>
  <c r="U277" i="28" s="1"/>
  <c r="P278" i="28" l="1"/>
  <c r="U278" i="28" s="1"/>
  <c r="P279" i="28" l="1"/>
  <c r="U279" i="28" s="1"/>
  <c r="P280" i="28" l="1"/>
  <c r="U280" i="28" s="1"/>
  <c r="P281" i="28" l="1"/>
  <c r="U281" i="28" s="1"/>
  <c r="P282" i="28" l="1"/>
  <c r="U282" i="28" s="1"/>
  <c r="P283" i="28" l="1"/>
  <c r="U283" i="28" s="1"/>
  <c r="P284" i="28" l="1"/>
  <c r="U284" i="28" s="1"/>
  <c r="P285" i="28" l="1"/>
  <c r="U285" i="28" s="1"/>
  <c r="P286" i="28" l="1"/>
  <c r="U286" i="28" s="1"/>
  <c r="P287" i="28" l="1"/>
  <c r="U287" i="28" s="1"/>
  <c r="P288" i="28" l="1"/>
  <c r="U288" i="28" s="1"/>
  <c r="P289" i="28" l="1"/>
  <c r="U289" i="28" s="1"/>
  <c r="P290" i="28" l="1"/>
  <c r="U290" i="28" s="1"/>
  <c r="P291" i="28" l="1"/>
  <c r="U291" i="28" s="1"/>
  <c r="P292" i="28" l="1"/>
  <c r="U292" i="28" s="1"/>
  <c r="P293" i="28" l="1"/>
  <c r="U293" i="28" s="1"/>
  <c r="P294" i="28" l="1"/>
  <c r="U294" i="28" s="1"/>
  <c r="P295" i="28" l="1"/>
  <c r="U295" i="28" s="1"/>
  <c r="P296" i="28" l="1"/>
  <c r="U296" i="28" s="1"/>
  <c r="P297" i="28" l="1"/>
  <c r="U297" i="28" s="1"/>
  <c r="P298" i="28" l="1"/>
  <c r="U298" i="28" s="1"/>
  <c r="P299" i="28" l="1"/>
  <c r="U299" i="28" s="1"/>
  <c r="P300" i="28" l="1"/>
  <c r="U300" i="28" s="1"/>
  <c r="P301" i="28" l="1"/>
  <c r="U301" i="28" s="1"/>
  <c r="P302" i="28" l="1"/>
  <c r="U302" i="28" s="1"/>
  <c r="P303" i="28" l="1"/>
  <c r="U303" i="28" s="1"/>
  <c r="P304" i="28" l="1"/>
  <c r="U304" i="28" s="1"/>
  <c r="P305" i="28" l="1"/>
  <c r="U305" i="28" l="1"/>
  <c r="U306" i="28" s="1"/>
  <c r="R416" i="28" s="1"/>
  <c r="P306" i="28"/>
  <c r="Q416" i="28" s="1"/>
  <c r="I11" i="30" l="1"/>
  <c r="I21" i="30" s="1"/>
  <c r="J11" i="30"/>
  <c r="J21" i="30" s="1"/>
  <c r="S307" i="28"/>
  <c r="S416" i="28" l="1"/>
  <c r="K11" i="30"/>
  <c r="K21" i="30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PEC 2017.xlsx!Tableau18" type="102" refreshedVersion="5" minRefreshableVersion="5">
    <extLst>
      <ext xmlns:x15="http://schemas.microsoft.com/office/spreadsheetml/2010/11/main" uri="{DE250136-89BD-433C-8126-D09CA5730AF9}">
        <x15:connection id="Tableau18-8b9127ea-fb99-465c-84f5-23d6a227e96e" autoDelete="1">
          <x15:rangePr sourceName="_xlcn.WorksheetConnection_PEC2017.xlsxTableau181"/>
        </x15:connection>
      </ext>
    </extLst>
  </connection>
</connections>
</file>

<file path=xl/sharedStrings.xml><?xml version="1.0" encoding="utf-8"?>
<sst xmlns="http://schemas.openxmlformats.org/spreadsheetml/2006/main" count="690" uniqueCount="121">
  <si>
    <t>MOIS</t>
  </si>
  <si>
    <t>DATE D'ENVOI</t>
  </si>
  <si>
    <t>AGENCE</t>
  </si>
  <si>
    <t>DATE RECEPTION CHÈQUE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</si>
  <si>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</si>
  <si>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</si>
  <si>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</si>
  <si>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</si>
  <si>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</si>
  <si>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</si>
  <si>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</si>
  <si>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</si>
  <si>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</si>
  <si>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</si>
  <si>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>STATUT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</si>
  <si>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</si>
  <si>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</si>
  <si>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</si>
  <si>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</si>
  <si>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</si>
  <si>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</si>
  <si>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t>AGEFICE MARGE 2017</t>
  </si>
  <si>
    <t>NUMÉRO DE CONVENTION</t>
  </si>
  <si>
    <t>FIFPL MARGE 2017</t>
  </si>
  <si>
    <t>PAIEMENT DIRECT SANDRINE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</si>
  <si>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</si>
  <si>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</si>
  <si>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</si>
  <si>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AGEFICE SANDRINE 2017</t>
  </si>
  <si>
    <t>IDENTIFIANTS / MDP</t>
  </si>
  <si>
    <t>DATE DE MISE EN LIGNE</t>
  </si>
  <si>
    <t>DATE DE FORMATION</t>
  </si>
  <si>
    <t>MONTANT TOTAL  HT</t>
  </si>
  <si>
    <t>MONTANT TOTAL TTC</t>
  </si>
  <si>
    <t>MONTANT TOTAL  TTC</t>
  </si>
  <si>
    <t>DATE FORMATION</t>
  </si>
  <si>
    <t>DATE RECEPTION CHÉQUE</t>
  </si>
  <si>
    <r>
      <t xml:space="preserve">                      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</si>
  <si>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 xml:space="preserve">                                </t>
  </si>
  <si>
    <t xml:space="preserve">   AGEFOS MARGE 2017</t>
  </si>
  <si>
    <t>RESTE A RECEVOIR</t>
  </si>
  <si>
    <t>ACCORD</t>
  </si>
  <si>
    <t>DOSSIERS RENTRÉS</t>
  </si>
  <si>
    <t>TOTAUX DES COMMERCIAUX</t>
  </si>
  <si>
    <t>CODES</t>
  </si>
  <si>
    <t>PAYÉ</t>
  </si>
  <si>
    <t>REFUSÉ</t>
  </si>
  <si>
    <t xml:space="preserve">A </t>
  </si>
  <si>
    <t xml:space="preserve">p </t>
  </si>
  <si>
    <t xml:space="preserve">R </t>
  </si>
  <si>
    <t>MONTANT RECU</t>
  </si>
  <si>
    <t>REFERENCE
 CLIENT</t>
  </si>
  <si>
    <t xml:space="preserve">                                                  PAIEMENT DIRECT ANNIE</t>
  </si>
  <si>
    <t>FORMATEUR</t>
  </si>
  <si>
    <t>PAIEMENT DIRECT MARGE</t>
  </si>
  <si>
    <t>DATE ENVOI FACTURE ET ATTESTATION DE PRESENCE</t>
  </si>
  <si>
    <t>ATTENTION "R" = REFUSÉ = SUPPRIME LE MONTANT TOTAL DE LA LIGNE</t>
  </si>
  <si>
    <t>ANNIE</t>
  </si>
  <si>
    <t>VINCENT</t>
  </si>
  <si>
    <t>MCHEL</t>
  </si>
  <si>
    <t>JULIE</t>
  </si>
  <si>
    <t>MARIE CLAIRE</t>
  </si>
  <si>
    <t xml:space="preserve">VANESSA </t>
  </si>
  <si>
    <t>JEAN-LUC</t>
  </si>
  <si>
    <t>GERARD</t>
  </si>
  <si>
    <t>PASCAL</t>
  </si>
  <si>
    <t>CATHERINE</t>
  </si>
  <si>
    <t>PHILIPPE</t>
  </si>
  <si>
    <t>AGEFICE ANNIE 2017</t>
  </si>
  <si>
    <t>AGEFOS SANDRINE 2017</t>
  </si>
  <si>
    <t>FIFPL ANNIE 2017</t>
  </si>
  <si>
    <t>FIFPL SANDRINE 2017</t>
  </si>
  <si>
    <t>PAIEMENT DIRECT ANNIE 2017</t>
  </si>
  <si>
    <t>PAIEMENT DIRECT MARJE 2017</t>
  </si>
  <si>
    <t>PAIEMENT DIRECT SANDRINE 2017</t>
  </si>
  <si>
    <t>PAIEMENT DIRECT 2017</t>
  </si>
  <si>
    <t>AUTRE CAS ANNIE 2017</t>
  </si>
  <si>
    <t>AUTRE MARGE 2017</t>
  </si>
  <si>
    <t>AUTRE SANDRINE 2017</t>
  </si>
  <si>
    <t>ORGANISME</t>
  </si>
  <si>
    <t>MONTANTS RECUS</t>
  </si>
  <si>
    <t>TOTAUX</t>
  </si>
  <si>
    <t>TOTAUX
ANNIE</t>
  </si>
  <si>
    <t>TOTAUX
MARGE</t>
  </si>
  <si>
    <t>TOTAUX
SANDRINE</t>
  </si>
  <si>
    <t>NOM</t>
  </si>
  <si>
    <t>REF CLIENT</t>
  </si>
  <si>
    <t>DATE DE LA FORMATION</t>
  </si>
  <si>
    <t>PRIX HT</t>
  </si>
  <si>
    <t>JANVIER 2017</t>
  </si>
  <si>
    <t>FÉVRIER 2017</t>
  </si>
  <si>
    <t>MARS 2017</t>
  </si>
  <si>
    <t>AVRIL 2017</t>
  </si>
  <si>
    <t>MAI 2017</t>
  </si>
  <si>
    <t>JUIN 2017</t>
  </si>
  <si>
    <t>JUILLET 2017</t>
  </si>
  <si>
    <t>AOÛT 2017</t>
  </si>
  <si>
    <t>SEPTEMBRE 2017</t>
  </si>
  <si>
    <t>OCTOBRE 2017</t>
  </si>
  <si>
    <t>NOVEMBRE 2017</t>
  </si>
  <si>
    <t>DÉCEMBRE 2017</t>
  </si>
  <si>
    <t>AGEFOS ALEX 2017</t>
  </si>
  <si>
    <t>AGEFICE ALEX 2017</t>
  </si>
  <si>
    <t>FIFPL ALEX 2017</t>
  </si>
  <si>
    <t>PAIEMENT DIRECT ALEX</t>
  </si>
  <si>
    <t>PAIEMENT DIRECT ALEX 2017</t>
  </si>
  <si>
    <t>AUTRE ALEX 2017</t>
  </si>
  <si>
    <t>TOTAUX
ALEX</t>
  </si>
  <si>
    <r>
      <rPr>
        <sz val="36"/>
        <rFont val="Bernard MT Condensed"/>
        <family val="1"/>
      </rPr>
      <t>AUTRE CAS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SANDRINE 2017</t>
    </r>
  </si>
  <si>
    <t>AUTRE CAS MARJE 2017</t>
  </si>
  <si>
    <r>
      <rPr>
        <sz val="36"/>
        <rFont val="Bernard MT Condensed"/>
        <family val="1"/>
      </rPr>
      <t>AUTRE CAS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ALEX 2017</t>
    </r>
  </si>
  <si>
    <r>
      <t xml:space="preserve"> </t>
    </r>
    <r>
      <rPr>
        <sz val="36"/>
        <rFont val="Bernard MT Condensed"/>
        <family val="1"/>
      </rPr>
      <t>AUTRE CAS ANNIE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2017</t>
    </r>
  </si>
  <si>
    <r>
      <rPr>
        <sz val="36"/>
        <rFont val="Bernard MT Condensed"/>
        <family val="1"/>
      </rPr>
      <t>AGEFOS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ANNIE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2017</t>
    </r>
  </si>
  <si>
    <r>
      <rPr>
        <sz val="36"/>
        <rFont val="Bernard MT Condensed"/>
        <family val="1"/>
      </rPr>
      <t>AGEFOS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MARGE</t>
    </r>
    <r>
      <rPr>
        <sz val="36"/>
        <color theme="0"/>
        <rFont val="Bernard MT Condensed"/>
        <family val="1"/>
      </rPr>
      <t xml:space="preserve"> </t>
    </r>
    <r>
      <rPr>
        <sz val="36"/>
        <rFont val="Bernard MT Condensed"/>
        <family val="1"/>
      </rPr>
      <t>2017</t>
    </r>
  </si>
  <si>
    <t>AGEFICE MARJE 2017</t>
  </si>
  <si>
    <t>FIFPL MARJE 2017</t>
  </si>
  <si>
    <r>
      <rPr>
        <sz val="48"/>
        <rFont val="Bernard MT Condensed"/>
        <family val="1"/>
      </rPr>
      <t>FIFPL</t>
    </r>
    <r>
      <rPr>
        <sz val="48"/>
        <color theme="0"/>
        <rFont val="Bernard MT Condensed"/>
        <family val="1"/>
      </rPr>
      <t xml:space="preserve"> </t>
    </r>
    <r>
      <rPr>
        <sz val="48"/>
        <rFont val="Bernard MT Condensed"/>
        <family val="1"/>
      </rPr>
      <t>SANDRINE 2017</t>
    </r>
  </si>
  <si>
    <t>CODE POSTAL - VILLE</t>
  </si>
  <si>
    <t>TTC</t>
  </si>
  <si>
    <t>MONTANT RECU TTC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</si>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</sst>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8" formatCode="0#&quot; &quot;##&quot; &quot;##&quot; &quot;##&quot; &quot;##"/>
  </numFmts>
  <fonts count="9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FFFFFF"/>
      <name val="Calibri"/>
      <family val="2"/>
    </font>
    <font>
      <sz val="28"/>
      <color theme="0"/>
      <name val="Bernard MT Condensed"/>
      <family val="1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</font>
    <font>
      <b/>
      <sz val="12"/>
      <color theme="3" tint="-0.249977111117893"/>
      <name val="Arial Black"/>
      <family val="2"/>
    </font>
    <font>
      <b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0"/>
      <color rgb="FF26E1E6"/>
      <name val="Arial Black"/>
      <family val="2"/>
    </font>
    <font>
      <b/>
      <sz val="11"/>
      <color theme="3" tint="-0.249977111117893"/>
      <name val="Arial Black"/>
      <family val="2"/>
    </font>
    <font>
      <sz val="11"/>
      <color theme="3" tint="-0.249977111117893"/>
      <name val="Arial Black"/>
      <family val="2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Arial Black"/>
      <family val="2"/>
    </font>
    <font>
      <b/>
      <sz val="14"/>
      <color theme="0"/>
      <name val="Arial Black"/>
      <family val="2"/>
    </font>
    <font>
      <b/>
      <sz val="11"/>
      <color rgb="FF18CED2"/>
      <name val="Arial Black"/>
      <family val="2"/>
    </font>
    <font>
      <b/>
      <sz val="11"/>
      <color theme="3" tint="-0.249977111117893"/>
      <name val="Arial Black"/>
      <family val="2"/>
    </font>
    <font>
      <b/>
      <sz val="12"/>
      <color theme="3" tint="-0.249977111117893"/>
      <name val="Arial Black"/>
      <family val="2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Algerian"/>
      <family val="5"/>
    </font>
    <font>
      <sz val="11"/>
      <color theme="0"/>
      <name val="Algerian"/>
      <family val="5"/>
    </font>
    <font>
      <sz val="11"/>
      <color rgb="FFC00000"/>
      <name val="Algerian"/>
      <family val="5"/>
    </font>
    <font>
      <sz val="48"/>
      <color rgb="FFCB87CB"/>
      <name val="Bernard MT Condensed"/>
      <family val="1"/>
    </font>
    <font>
      <sz val="36"/>
      <color theme="0"/>
      <name val="Bernard MT Condensed"/>
      <family val="1"/>
    </font>
    <font>
      <sz val="36"/>
      <name val="Bernard MT Condensed"/>
      <family val="1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4"/>
      <name val="Calibri"/>
      <family val="2"/>
    </font>
    <font>
      <u/>
      <sz val="14"/>
      <color theme="1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FFFF"/>
      <name val="Calibri"/>
      <family val="2"/>
    </font>
    <font>
      <b/>
      <sz val="14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Arial Black"/>
      <family val="2"/>
    </font>
    <font>
      <sz val="11"/>
      <color theme="0"/>
      <name val="Arial Black"/>
      <family val="2"/>
    </font>
    <font>
      <b/>
      <sz val="16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rgb="FF00FFCC"/>
      <name val="Arial Black"/>
      <family val="2"/>
    </font>
    <font>
      <b/>
      <sz val="18"/>
      <color rgb="FF00FFCC"/>
      <name val="Arial Black"/>
      <family val="2"/>
    </font>
    <font>
      <sz val="26"/>
      <color rgb="FFFF0000"/>
      <name val="Arial Black"/>
      <family val="2"/>
    </font>
    <font>
      <b/>
      <sz val="18"/>
      <color rgb="FFFF0000"/>
      <name val="Arial Black"/>
      <family val="2"/>
    </font>
    <font>
      <sz val="26"/>
      <color rgb="FFFFC000"/>
      <name val="Arial Black"/>
      <family val="2"/>
    </font>
    <font>
      <b/>
      <sz val="18"/>
      <color rgb="FFFFC000"/>
      <name val="Arial Black"/>
      <family val="2"/>
    </font>
    <font>
      <sz val="26"/>
      <color rgb="FFF6ACBC"/>
      <name val="Arial Black"/>
      <family val="2"/>
    </font>
    <font>
      <b/>
      <sz val="18"/>
      <color rgb="FFF6ACBC"/>
      <name val="Arial Black"/>
      <family val="2"/>
    </font>
    <font>
      <sz val="24"/>
      <color theme="1"/>
      <name val="Arial Black"/>
      <family val="2"/>
    </font>
    <font>
      <sz val="26"/>
      <name val="Bernard MT Condensed"/>
      <family val="1"/>
    </font>
    <font>
      <sz val="48"/>
      <color theme="0"/>
      <name val="Bernard MT Condensed"/>
      <family val="1"/>
    </font>
    <font>
      <sz val="26"/>
      <color rgb="FF99FF33"/>
      <name val="Arial Black"/>
      <family val="2"/>
    </font>
    <font>
      <b/>
      <sz val="18"/>
      <color rgb="FF99FF33"/>
      <name val="Arial Black"/>
      <family val="2"/>
    </font>
    <font>
      <sz val="48"/>
      <name val="Bernard MT Condensed"/>
      <family val="1"/>
    </font>
    <font>
      <sz val="12"/>
      <name val="Arial Black"/>
      <family val="2"/>
    </font>
    <font>
      <b/>
      <sz val="20"/>
      <color rgb="FFFFC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12"/>
      <color theme="0"/>
      <name val="Arial Black"/>
      <family val="2"/>
    </font>
    <font>
      <sz val="12"/>
      <name val="Calibri"/>
      <scheme val="minor"/>
    </font>
    <font>
      <b/>
      <sz val="12"/>
      <name val="Calibri"/>
      <scheme val="minor"/>
    </font>
    <font>
      <sz val="12"/>
      <color theme="0"/>
      <name val="Calibri"/>
      <scheme val="minor"/>
    </font>
    <font>
      <b/>
      <sz val="12"/>
      <color theme="0"/>
      <name val="Calibri"/>
      <scheme val="minor"/>
    </font>
    <font>
      <sz val="16"/>
      <name val="Calibri"/>
      <scheme val="minor"/>
    </font>
    <font>
      <sz val="12"/>
      <name val="Calibri"/>
    </font>
    <font>
      <sz val="11"/>
      <color theme="0"/>
      <name val="Calibri"/>
      <scheme val="minor"/>
    </font>
    <font>
      <sz val="18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111111"/>
        <bgColor indexed="64"/>
      </patternFill>
    </fill>
    <fill>
      <patternFill patternType="solid">
        <fgColor rgb="FF74C5CE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CCEEC"/>
        <bgColor indexed="64"/>
      </patternFill>
    </fill>
    <fill>
      <patternFill patternType="solid">
        <fgColor theme="3" tint="-0.249977111117893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AB154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6ACBC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96F49"/>
        <bgColor indexed="64"/>
      </patternFill>
    </fill>
    <fill>
      <patternFill patternType="solid">
        <fgColor rgb="FFF96F49"/>
        <bgColor rgb="FF000000"/>
      </patternFill>
    </fill>
    <fill>
      <patternFill patternType="solid">
        <fgColor rgb="FF2FC9FF"/>
        <bgColor indexed="64"/>
      </patternFill>
    </fill>
    <fill>
      <patternFill patternType="solid">
        <fgColor theme="0" tint="-4.9989318521683403E-2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6" fontId="1" fillId="0" borderId="0"/>
    <xf numFmtId="0" fontId="27" fillId="0" borderId="0" applyNumberFormat="0" applyFill="0" applyBorder="0" applyAlignment="0" applyProtection="0"/>
  </cellStyleXfs>
  <cellXfs count="642">
    <xf numFmtId="0" fontId="0" fillId="0" borderId="0" xfId="0"/>
    <xf numFmtId="0" fontId="40" fillId="32" borderId="60" xfId="0" applyFont="1" applyFill="1" applyBorder="1" applyAlignment="1">
      <alignment horizontal="center" vertical="center"/>
    </xf>
    <xf numFmtId="0" fontId="40" fillId="29" borderId="60" xfId="0" applyFont="1" applyFill="1" applyBorder="1" applyAlignment="1">
      <alignment horizontal="center" vertical="center"/>
    </xf>
    <xf numFmtId="0" fontId="40" fillId="28" borderId="60" xfId="0" applyFont="1" applyFill="1" applyBorder="1" applyAlignment="1">
      <alignment horizontal="center" vertical="center"/>
    </xf>
    <xf numFmtId="0" fontId="40" fillId="33" borderId="60" xfId="0" applyFont="1" applyFill="1" applyBorder="1" applyAlignment="1">
      <alignment horizontal="center" vertical="center"/>
    </xf>
    <xf numFmtId="0" fontId="0" fillId="15" borderId="0" xfId="0" applyFill="1" applyProtection="1">
      <protection locked="0"/>
    </xf>
    <xf numFmtId="0" fontId="0" fillId="0" borderId="0" xfId="0" applyProtection="1">
      <protection locked="0"/>
    </xf>
    <xf numFmtId="0" fontId="0" fillId="14" borderId="0" xfId="0" applyFill="1" applyProtection="1">
      <protection locked="0"/>
    </xf>
    <xf numFmtId="0" fontId="24" fillId="14" borderId="6" xfId="0" applyFont="1" applyFill="1" applyBorder="1" applyAlignment="1" applyProtection="1">
      <alignment horizontal="center" vertical="center" wrapText="1"/>
      <protection locked="0"/>
    </xf>
    <xf numFmtId="14" fontId="24" fillId="14" borderId="6" xfId="0" applyNumberFormat="1" applyFont="1" applyFill="1" applyBorder="1" applyAlignment="1" applyProtection="1">
      <alignment horizontal="center" vertical="center" wrapText="1"/>
      <protection locked="0"/>
    </xf>
    <xf numFmtId="168" fontId="24" fillId="14" borderId="6" xfId="0" applyNumberFormat="1" applyFont="1" applyFill="1" applyBorder="1" applyAlignment="1" applyProtection="1">
      <alignment horizontal="center" vertical="center" wrapText="1"/>
      <protection locked="0"/>
    </xf>
    <xf numFmtId="165" fontId="24" fillId="14" borderId="6" xfId="0" applyNumberFormat="1" applyFont="1" applyFill="1" applyBorder="1" applyAlignment="1" applyProtection="1">
      <alignment horizontal="center" vertical="center" wrapText="1"/>
      <protection locked="0"/>
    </xf>
    <xf numFmtId="0" fontId="24" fillId="14" borderId="6" xfId="0" applyNumberFormat="1" applyFont="1" applyFill="1" applyBorder="1" applyAlignment="1" applyProtection="1">
      <alignment horizontal="center" vertical="center" wrapText="1"/>
      <protection locked="0"/>
    </xf>
    <xf numFmtId="14" fontId="24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4" fillId="14" borderId="4" xfId="0" applyFont="1" applyFill="1" applyBorder="1" applyAlignment="1" applyProtection="1">
      <alignment horizontal="center" vertical="center" wrapText="1"/>
      <protection locked="0"/>
    </xf>
    <xf numFmtId="0" fontId="24" fillId="14" borderId="5" xfId="0" applyFont="1" applyFill="1" applyBorder="1" applyAlignment="1" applyProtection="1">
      <alignment horizontal="center" vertical="center" wrapText="1"/>
      <protection locked="0"/>
    </xf>
    <xf numFmtId="0" fontId="35" fillId="20" borderId="6" xfId="0" applyFont="1" applyFill="1" applyBorder="1" applyAlignment="1" applyProtection="1">
      <alignment horizontal="center" vertical="center"/>
      <protection locked="0"/>
    </xf>
    <xf numFmtId="0" fontId="47" fillId="7" borderId="7" xfId="0" applyFont="1" applyFill="1" applyBorder="1" applyAlignment="1" applyProtection="1">
      <alignment horizontal="center" vertical="center" wrapText="1"/>
      <protection locked="0"/>
    </xf>
    <xf numFmtId="14" fontId="47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54" fillId="7" borderId="4" xfId="0" applyFont="1" applyFill="1" applyBorder="1" applyAlignment="1" applyProtection="1">
      <alignment horizontal="center" vertical="center" wrapText="1"/>
      <protection locked="0"/>
    </xf>
    <xf numFmtId="0" fontId="47" fillId="7" borderId="4" xfId="0" applyFont="1" applyFill="1" applyBorder="1" applyAlignment="1" applyProtection="1">
      <alignment horizontal="center" vertical="center" wrapText="1"/>
      <protection locked="0"/>
    </xf>
    <xf numFmtId="168" fontId="47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47" fillId="7" borderId="4" xfId="0" applyNumberFormat="1" applyFont="1" applyFill="1" applyBorder="1" applyAlignment="1" applyProtection="1">
      <alignment horizontal="center" vertical="center" wrapText="1"/>
      <protection locked="0"/>
    </xf>
    <xf numFmtId="165" fontId="47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7" fillId="7" borderId="6" xfId="0" applyFont="1" applyFill="1" applyBorder="1" applyAlignment="1" applyProtection="1">
      <alignment horizontal="center" vertical="center" wrapText="1"/>
      <protection locked="0"/>
    </xf>
    <xf numFmtId="164" fontId="47" fillId="7" borderId="6" xfId="0" applyNumberFormat="1" applyFont="1" applyFill="1" applyBorder="1" applyAlignment="1" applyProtection="1">
      <alignment horizontal="center" vertical="center" wrapText="1"/>
      <protection locked="0"/>
    </xf>
    <xf numFmtId="14" fontId="47" fillId="7" borderId="6" xfId="0" applyNumberFormat="1" applyFont="1" applyFill="1" applyBorder="1" applyAlignment="1" applyProtection="1">
      <alignment horizontal="center" vertical="center" wrapText="1"/>
      <protection locked="0"/>
    </xf>
    <xf numFmtId="14" fontId="55" fillId="7" borderId="6" xfId="0" applyNumberFormat="1" applyFont="1" applyFill="1" applyBorder="1" applyAlignment="1" applyProtection="1">
      <alignment horizontal="center" vertical="center" wrapText="1"/>
      <protection locked="0"/>
    </xf>
    <xf numFmtId="165" fontId="47" fillId="7" borderId="33" xfId="0" applyNumberFormat="1" applyFont="1" applyFill="1" applyBorder="1" applyAlignment="1" applyProtection="1">
      <alignment horizontal="center" vertical="center" wrapText="1"/>
      <protection locked="0"/>
    </xf>
    <xf numFmtId="0" fontId="49" fillId="11" borderId="33" xfId="0" applyFont="1" applyFill="1" applyBorder="1" applyAlignment="1" applyProtection="1">
      <alignment horizontal="center" vertical="center" wrapText="1"/>
      <protection locked="0"/>
    </xf>
    <xf numFmtId="0" fontId="46" fillId="0" borderId="6" xfId="0" applyFont="1" applyBorder="1" applyAlignment="1" applyProtection="1">
      <alignment wrapText="1"/>
      <protection locked="0"/>
    </xf>
    <xf numFmtId="0" fontId="47" fillId="7" borderId="8" xfId="0" applyFont="1" applyFill="1" applyBorder="1" applyAlignment="1" applyProtection="1">
      <alignment horizontal="center" vertical="center" wrapText="1"/>
      <protection locked="0"/>
    </xf>
    <xf numFmtId="0" fontId="54" fillId="7" borderId="6" xfId="0" applyFont="1" applyFill="1" applyBorder="1" applyAlignment="1" applyProtection="1">
      <alignment horizontal="center" vertical="center" wrapText="1"/>
      <protection locked="0"/>
    </xf>
    <xf numFmtId="168" fontId="47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7" fillId="7" borderId="6" xfId="0" applyNumberFormat="1" applyFont="1" applyFill="1" applyBorder="1" applyAlignment="1" applyProtection="1">
      <alignment horizontal="center" vertical="center" wrapText="1"/>
      <protection locked="0"/>
    </xf>
    <xf numFmtId="14" fontId="48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7" fillId="7" borderId="9" xfId="0" applyFont="1" applyFill="1" applyBorder="1" applyAlignment="1" applyProtection="1">
      <alignment horizontal="center" vertical="center" wrapText="1"/>
      <protection locked="0"/>
    </xf>
    <xf numFmtId="14" fontId="47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54" fillId="7" borderId="10" xfId="0" applyFont="1" applyFill="1" applyBorder="1" applyAlignment="1" applyProtection="1">
      <alignment horizontal="center" vertical="center" wrapText="1"/>
      <protection locked="0"/>
    </xf>
    <xf numFmtId="0" fontId="47" fillId="7" borderId="10" xfId="0" applyFont="1" applyFill="1" applyBorder="1" applyAlignment="1" applyProtection="1">
      <alignment horizontal="center" vertical="center" wrapText="1"/>
      <protection locked="0"/>
    </xf>
    <xf numFmtId="168" fontId="47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4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47" fillId="7" borderId="10" xfId="0" applyNumberFormat="1" applyFont="1" applyFill="1" applyBorder="1" applyAlignment="1" applyProtection="1">
      <alignment horizontal="center" vertical="center" wrapText="1"/>
      <protection locked="0"/>
    </xf>
    <xf numFmtId="164" fontId="47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0" xfId="0" applyFont="1" applyFill="1" applyProtection="1">
      <protection locked="0"/>
    </xf>
    <xf numFmtId="0" fontId="51" fillId="14" borderId="11" xfId="0" applyFont="1" applyFill="1" applyBorder="1" applyAlignment="1" applyProtection="1">
      <alignment horizontal="center" vertical="center" wrapText="1"/>
      <protection locked="0"/>
    </xf>
    <xf numFmtId="14" fontId="51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52" fillId="14" borderId="12" xfId="0" applyFont="1" applyFill="1" applyBorder="1" applyAlignment="1" applyProtection="1">
      <alignment horizontal="center" vertical="center" wrapText="1"/>
      <protection locked="0"/>
    </xf>
    <xf numFmtId="0" fontId="51" fillId="14" borderId="12" xfId="0" applyFont="1" applyFill="1" applyBorder="1" applyAlignment="1" applyProtection="1">
      <alignment horizontal="center" vertical="center" wrapText="1"/>
      <protection locked="0"/>
    </xf>
    <xf numFmtId="168" fontId="51" fillId="14" borderId="12" xfId="0" applyNumberFormat="1" applyFont="1" applyFill="1" applyBorder="1" applyAlignment="1" applyProtection="1">
      <alignment horizontal="center" vertical="center" wrapText="1"/>
      <protection locked="0"/>
    </xf>
    <xf numFmtId="165" fontId="51" fillId="14" borderId="12" xfId="0" applyNumberFormat="1" applyFont="1" applyFill="1" applyBorder="1" applyAlignment="1" applyProtection="1">
      <alignment horizontal="center" vertical="center" wrapText="1"/>
      <protection locked="0"/>
    </xf>
    <xf numFmtId="164" fontId="51" fillId="14" borderId="12" xfId="0" applyNumberFormat="1" applyFont="1" applyFill="1" applyBorder="1" applyAlignment="1" applyProtection="1">
      <alignment horizontal="center" vertical="center" wrapText="1"/>
      <protection locked="0"/>
    </xf>
    <xf numFmtId="14" fontId="52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53" fillId="17" borderId="25" xfId="0" applyFont="1" applyFill="1" applyBorder="1" applyAlignment="1" applyProtection="1">
      <alignment wrapText="1"/>
      <protection locked="0"/>
    </xf>
    <xf numFmtId="0" fontId="46" fillId="20" borderId="6" xfId="0" applyFont="1" applyFill="1" applyBorder="1" applyAlignment="1" applyProtection="1">
      <alignment wrapText="1"/>
      <protection locked="0"/>
    </xf>
    <xf numFmtId="0" fontId="5" fillId="7" borderId="0" xfId="0" applyFont="1" applyFill="1" applyAlignment="1" applyProtection="1">
      <protection locked="0"/>
    </xf>
    <xf numFmtId="164" fontId="0" fillId="20" borderId="0" xfId="0" applyNumberFormat="1" applyFill="1" applyProtection="1">
      <protection locked="0"/>
    </xf>
    <xf numFmtId="0" fontId="6" fillId="15" borderId="0" xfId="0" applyFont="1" applyFill="1" applyBorder="1" applyAlignment="1" applyProtection="1">
      <alignment vertical="center"/>
      <protection locked="0"/>
    </xf>
    <xf numFmtId="0" fontId="2" fillId="14" borderId="0" xfId="0" applyFont="1" applyFill="1" applyAlignment="1" applyProtection="1">
      <alignment vertical="center" textRotation="90"/>
      <protection locked="0"/>
    </xf>
    <xf numFmtId="164" fontId="24" fillId="14" borderId="6" xfId="0" applyNumberFormat="1" applyFont="1" applyFill="1" applyBorder="1" applyAlignment="1" applyProtection="1">
      <alignment horizontal="center" vertical="center" wrapText="1"/>
      <protection locked="0"/>
    </xf>
    <xf numFmtId="14" fontId="54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9" fillId="11" borderId="6" xfId="0" applyFont="1" applyFill="1" applyBorder="1" applyAlignment="1" applyProtection="1">
      <alignment horizontal="center" vertical="center" wrapText="1"/>
      <protection locked="0"/>
    </xf>
    <xf numFmtId="0" fontId="0" fillId="14" borderId="0" xfId="0" applyFill="1" applyAlignment="1" applyProtection="1">
      <alignment horizontal="center" vertical="center" textRotation="90"/>
      <protection locked="0"/>
    </xf>
    <xf numFmtId="0" fontId="51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53" fillId="17" borderId="6" xfId="0" applyFont="1" applyFill="1" applyBorder="1" applyAlignment="1" applyProtection="1">
      <alignment wrapText="1"/>
      <protection locked="0"/>
    </xf>
    <xf numFmtId="14" fontId="0" fillId="0" borderId="0" xfId="0" applyNumberFormat="1" applyProtection="1">
      <protection locked="0"/>
    </xf>
    <xf numFmtId="0" fontId="11" fillId="0" borderId="0" xfId="0" applyFont="1" applyProtection="1">
      <protection locked="0"/>
    </xf>
    <xf numFmtId="168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14" fontId="11" fillId="0" borderId="0" xfId="0" applyNumberFormat="1" applyFont="1" applyProtection="1">
      <protection locked="0"/>
    </xf>
    <xf numFmtId="0" fontId="0" fillId="20" borderId="0" xfId="0" applyFill="1" applyProtection="1">
      <protection locked="0"/>
    </xf>
    <xf numFmtId="165" fontId="47" fillId="7" borderId="6" xfId="0" applyNumberFormat="1" applyFont="1" applyFill="1" applyBorder="1" applyAlignment="1" applyProtection="1">
      <alignment horizontal="center" vertical="center" wrapText="1"/>
      <protection hidden="1"/>
    </xf>
    <xf numFmtId="165" fontId="47" fillId="7" borderId="33" xfId="0" applyNumberFormat="1" applyFont="1" applyFill="1" applyBorder="1" applyAlignment="1" applyProtection="1">
      <alignment horizontal="center" vertical="center" wrapText="1"/>
      <protection hidden="1"/>
    </xf>
    <xf numFmtId="0" fontId="0" fillId="8" borderId="0" xfId="0" applyFill="1" applyProtection="1">
      <protection locked="0"/>
    </xf>
    <xf numFmtId="0" fontId="25" fillId="4" borderId="6" xfId="0" applyFont="1" applyFill="1" applyBorder="1" applyAlignment="1" applyProtection="1">
      <alignment horizontal="center" vertical="center" wrapText="1"/>
      <protection locked="0"/>
    </xf>
    <xf numFmtId="14" fontId="25" fillId="4" borderId="6" xfId="0" applyNumberFormat="1" applyFont="1" applyFill="1" applyBorder="1" applyAlignment="1" applyProtection="1">
      <alignment horizontal="center" vertical="center" wrapText="1"/>
      <protection locked="0"/>
    </xf>
    <xf numFmtId="168" fontId="25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7" xfId="0" applyFont="1" applyFill="1" applyBorder="1" applyAlignment="1" applyProtection="1">
      <alignment horizontal="center" vertical="center" wrapText="1"/>
      <protection locked="0"/>
    </xf>
    <xf numFmtId="0" fontId="25" fillId="4" borderId="4" xfId="0" applyFont="1" applyFill="1" applyBorder="1" applyAlignment="1" applyProtection="1">
      <alignment horizontal="center" vertical="center" wrapText="1"/>
      <protection locked="0"/>
    </xf>
    <xf numFmtId="14" fontId="25" fillId="4" borderId="4" xfId="0" applyNumberFormat="1" applyFont="1" applyFill="1" applyBorder="1" applyAlignment="1" applyProtection="1">
      <alignment horizontal="center" vertical="center" wrapText="1"/>
      <protection locked="0"/>
    </xf>
    <xf numFmtId="165" fontId="25" fillId="4" borderId="4" xfId="0" applyNumberFormat="1" applyFont="1" applyFill="1" applyBorder="1" applyAlignment="1" applyProtection="1">
      <alignment horizontal="center" vertical="center" wrapText="1"/>
      <protection locked="0"/>
    </xf>
    <xf numFmtId="164" fontId="26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25" fillId="4" borderId="31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31" xfId="0" applyFont="1" applyFill="1" applyBorder="1" applyAlignment="1" applyProtection="1">
      <alignment horizontal="center" vertical="center" wrapText="1"/>
      <protection locked="0"/>
    </xf>
    <xf numFmtId="0" fontId="25" fillId="4" borderId="39" xfId="0" applyFont="1" applyFill="1" applyBorder="1" applyAlignment="1" applyProtection="1">
      <alignment horizontal="center" vertical="center" wrapText="1"/>
      <protection locked="0"/>
    </xf>
    <xf numFmtId="0" fontId="36" fillId="4" borderId="3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Protection="1">
      <protection locked="0"/>
    </xf>
    <xf numFmtId="0" fontId="13" fillId="2" borderId="0" xfId="0" applyFont="1" applyFill="1" applyProtection="1">
      <protection locked="0"/>
    </xf>
    <xf numFmtId="0" fontId="13" fillId="8" borderId="11" xfId="0" applyFont="1" applyFill="1" applyBorder="1" applyAlignment="1" applyProtection="1">
      <alignment horizontal="center" vertical="center"/>
      <protection locked="0"/>
    </xf>
    <xf numFmtId="14" fontId="13" fillId="8" borderId="12" xfId="0" applyNumberFormat="1" applyFont="1" applyFill="1" applyBorder="1" applyAlignment="1" applyProtection="1">
      <alignment horizontal="center" vertical="center"/>
      <protection locked="0"/>
    </xf>
    <xf numFmtId="0" fontId="14" fillId="8" borderId="12" xfId="0" applyFont="1" applyFill="1" applyBorder="1" applyAlignment="1" applyProtection="1">
      <alignment horizontal="center" vertical="center"/>
      <protection locked="0"/>
    </xf>
    <xf numFmtId="0" fontId="13" fillId="8" borderId="12" xfId="0" applyFont="1" applyFill="1" applyBorder="1" applyAlignment="1" applyProtection="1">
      <alignment horizontal="center" vertical="center"/>
      <protection locked="0"/>
    </xf>
    <xf numFmtId="168" fontId="13" fillId="8" borderId="12" xfId="0" applyNumberFormat="1" applyFont="1" applyFill="1" applyBorder="1" applyAlignment="1" applyProtection="1">
      <alignment horizontal="center" vertical="center"/>
      <protection locked="0"/>
    </xf>
    <xf numFmtId="164" fontId="13" fillId="8" borderId="12" xfId="0" applyNumberFormat="1" applyFont="1" applyFill="1" applyBorder="1" applyAlignment="1" applyProtection="1">
      <alignment horizontal="center" vertical="center"/>
      <protection locked="0"/>
    </xf>
    <xf numFmtId="14" fontId="14" fillId="8" borderId="12" xfId="0" applyNumberFormat="1" applyFont="1" applyFill="1" applyBorder="1" applyAlignment="1" applyProtection="1">
      <alignment horizontal="center" vertical="center"/>
      <protection locked="0"/>
    </xf>
    <xf numFmtId="0" fontId="16" fillId="23" borderId="33" xfId="0" applyFont="1" applyFill="1" applyBorder="1" applyAlignment="1" applyProtection="1">
      <alignment horizontal="center" vertical="center"/>
      <protection locked="0"/>
    </xf>
    <xf numFmtId="0" fontId="5" fillId="8" borderId="25" xfId="0" applyFont="1" applyFill="1" applyBorder="1" applyProtection="1">
      <protection locked="0"/>
    </xf>
    <xf numFmtId="165" fontId="5" fillId="7" borderId="0" xfId="0" applyNumberFormat="1" applyFont="1" applyFill="1" applyAlignment="1" applyProtection="1">
      <alignment horizontal="center" vertical="center"/>
      <protection locked="0"/>
    </xf>
    <xf numFmtId="0" fontId="0" fillId="7" borderId="0" xfId="0" applyFill="1" applyBorder="1" applyProtection="1">
      <protection locked="0"/>
    </xf>
    <xf numFmtId="0" fontId="0" fillId="8" borderId="0" xfId="0" applyFill="1" applyAlignment="1" applyProtection="1">
      <alignment horizontal="center" vertical="center" textRotation="90"/>
      <protection locked="0"/>
    </xf>
    <xf numFmtId="168" fontId="25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26" xfId="0" applyFont="1" applyFill="1" applyBorder="1" applyAlignment="1" applyProtection="1">
      <alignment horizontal="center" vertical="center" wrapText="1"/>
      <protection locked="0"/>
    </xf>
    <xf numFmtId="14" fontId="25" fillId="4" borderId="26" xfId="0" applyNumberFormat="1" applyFont="1" applyFill="1" applyBorder="1" applyAlignment="1" applyProtection="1">
      <alignment horizontal="center" vertical="center" wrapText="1"/>
      <protection locked="0"/>
    </xf>
    <xf numFmtId="165" fontId="25" fillId="4" borderId="26" xfId="0" applyNumberFormat="1" applyFont="1" applyFill="1" applyBorder="1" applyAlignment="1" applyProtection="1">
      <alignment horizontal="center" vertical="center" wrapText="1"/>
      <protection locked="0"/>
    </xf>
    <xf numFmtId="164" fontId="25" fillId="4" borderId="26" xfId="0" applyNumberFormat="1" applyFont="1" applyFill="1" applyBorder="1" applyAlignment="1" applyProtection="1">
      <alignment horizontal="center" vertical="center" wrapText="1"/>
      <protection locked="0"/>
    </xf>
    <xf numFmtId="14" fontId="25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30" xfId="0" applyFont="1" applyFill="1" applyBorder="1" applyAlignment="1" applyProtection="1">
      <alignment horizontal="center" vertical="center" wrapText="1"/>
      <protection locked="0"/>
    </xf>
    <xf numFmtId="0" fontId="25" fillId="4" borderId="46" xfId="0" applyFont="1" applyFill="1" applyBorder="1" applyAlignment="1" applyProtection="1">
      <alignment horizontal="center" vertical="center" wrapText="1"/>
      <protection locked="0"/>
    </xf>
    <xf numFmtId="0" fontId="36" fillId="4" borderId="54" xfId="0" applyFont="1" applyFill="1" applyBorder="1" applyAlignment="1" applyProtection="1">
      <alignment horizontal="center" vertical="center" wrapText="1"/>
      <protection locked="0"/>
    </xf>
    <xf numFmtId="0" fontId="47" fillId="7" borderId="24" xfId="0" applyFont="1" applyFill="1" applyBorder="1" applyAlignment="1" applyProtection="1">
      <alignment horizontal="center" vertical="center" wrapText="1"/>
      <protection locked="0"/>
    </xf>
    <xf numFmtId="0" fontId="47" fillId="7" borderId="27" xfId="0" applyFont="1" applyFill="1" applyBorder="1" applyAlignment="1" applyProtection="1">
      <alignment horizontal="center" vertical="center" wrapText="1"/>
      <protection locked="0"/>
    </xf>
    <xf numFmtId="0" fontId="10" fillId="8" borderId="28" xfId="0" applyFont="1" applyFill="1" applyBorder="1" applyAlignment="1" applyProtection="1">
      <alignment horizontal="center" vertical="center"/>
      <protection locked="0"/>
    </xf>
    <xf numFmtId="0" fontId="10" fillId="8" borderId="29" xfId="0" applyFont="1" applyFill="1" applyBorder="1" applyAlignment="1" applyProtection="1">
      <alignment horizontal="center" vertical="center"/>
      <protection locked="0"/>
    </xf>
    <xf numFmtId="14" fontId="10" fillId="8" borderId="30" xfId="0" applyNumberFormat="1" applyFont="1" applyFill="1" applyBorder="1" applyAlignment="1" applyProtection="1">
      <alignment horizontal="center" vertical="center"/>
      <protection locked="0"/>
    </xf>
    <xf numFmtId="0" fontId="10" fillId="8" borderId="30" xfId="0" applyFont="1" applyFill="1" applyBorder="1" applyAlignment="1" applyProtection="1">
      <alignment horizontal="center" vertical="center"/>
      <protection locked="0"/>
    </xf>
    <xf numFmtId="168" fontId="10" fillId="8" borderId="30" xfId="0" applyNumberFormat="1" applyFont="1" applyFill="1" applyBorder="1" applyAlignment="1" applyProtection="1">
      <alignment horizontal="center" vertical="center"/>
      <protection locked="0"/>
    </xf>
    <xf numFmtId="0" fontId="14" fillId="8" borderId="30" xfId="0" applyFont="1" applyFill="1" applyBorder="1" applyAlignment="1" applyProtection="1">
      <alignment horizontal="center" vertical="center"/>
      <protection locked="0"/>
    </xf>
    <xf numFmtId="14" fontId="14" fillId="8" borderId="30" xfId="0" applyNumberFormat="1" applyFont="1" applyFill="1" applyBorder="1" applyAlignment="1" applyProtection="1">
      <alignment horizontal="center" vertical="center"/>
      <protection locked="0"/>
    </xf>
    <xf numFmtId="0" fontId="14" fillId="8" borderId="6" xfId="0" applyFont="1" applyFill="1" applyBorder="1" applyAlignment="1" applyProtection="1">
      <alignment horizontal="center" vertical="center"/>
      <protection locked="0"/>
    </xf>
    <xf numFmtId="164" fontId="14" fillId="8" borderId="6" xfId="0" applyNumberFormat="1" applyFont="1" applyFill="1" applyBorder="1" applyAlignment="1" applyProtection="1">
      <alignment horizontal="center" vertical="center"/>
      <protection locked="0"/>
    </xf>
    <xf numFmtId="164" fontId="14" fillId="8" borderId="30" xfId="0" applyNumberFormat="1" applyFont="1" applyFill="1" applyBorder="1" applyAlignment="1" applyProtection="1">
      <alignment horizontal="center" vertical="center"/>
      <protection locked="0"/>
    </xf>
    <xf numFmtId="0" fontId="10" fillId="8" borderId="53" xfId="0" applyFont="1" applyFill="1" applyBorder="1" applyProtection="1">
      <protection locked="0"/>
    </xf>
    <xf numFmtId="0" fontId="0" fillId="8" borderId="6" xfId="0" applyFill="1" applyBorder="1" applyProtection="1">
      <protection locked="0"/>
    </xf>
    <xf numFmtId="0" fontId="0" fillId="7" borderId="0" xfId="0" applyFill="1" applyProtection="1">
      <protection locked="0"/>
    </xf>
    <xf numFmtId="14" fontId="0" fillId="7" borderId="0" xfId="0" applyNumberFormat="1" applyFill="1" applyProtection="1">
      <protection locked="0"/>
    </xf>
    <xf numFmtId="0" fontId="11" fillId="7" borderId="0" xfId="0" applyFont="1" applyFill="1" applyProtection="1">
      <protection locked="0"/>
    </xf>
    <xf numFmtId="168" fontId="0" fillId="7" borderId="0" xfId="0" applyNumberFormat="1" applyFill="1" applyProtection="1">
      <protection locked="0"/>
    </xf>
    <xf numFmtId="165" fontId="0" fillId="7" borderId="0" xfId="0" applyNumberFormat="1" applyFill="1" applyProtection="1">
      <protection locked="0"/>
    </xf>
    <xf numFmtId="164" fontId="0" fillId="7" borderId="0" xfId="0" applyNumberFormat="1" applyFill="1" applyBorder="1" applyProtection="1">
      <protection locked="0"/>
    </xf>
    <xf numFmtId="164" fontId="0" fillId="7" borderId="0" xfId="0" applyNumberFormat="1" applyFill="1" applyProtection="1">
      <protection locked="0"/>
    </xf>
    <xf numFmtId="14" fontId="11" fillId="7" borderId="0" xfId="0" applyNumberFormat="1" applyFont="1" applyFill="1" applyProtection="1">
      <protection locked="0"/>
    </xf>
    <xf numFmtId="0" fontId="0" fillId="5" borderId="0" xfId="0" applyFill="1" applyProtection="1">
      <protection locked="0"/>
    </xf>
    <xf numFmtId="164" fontId="25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36" fillId="4" borderId="55" xfId="0" applyFont="1" applyFill="1" applyBorder="1" applyAlignment="1" applyProtection="1">
      <alignment horizontal="center" vertical="center" wrapText="1"/>
      <protection locked="0"/>
    </xf>
    <xf numFmtId="0" fontId="13" fillId="8" borderId="0" xfId="0" applyFont="1" applyFill="1" applyProtection="1">
      <protection locked="0"/>
    </xf>
    <xf numFmtId="0" fontId="14" fillId="8" borderId="28" xfId="0" applyFont="1" applyFill="1" applyBorder="1" applyAlignment="1" applyProtection="1">
      <alignment horizontal="center" vertical="center"/>
      <protection locked="0"/>
    </xf>
    <xf numFmtId="0" fontId="14" fillId="8" borderId="29" xfId="0" applyFont="1" applyFill="1" applyBorder="1" applyAlignment="1" applyProtection="1">
      <alignment horizontal="center" vertical="center"/>
      <protection locked="0"/>
    </xf>
    <xf numFmtId="168" fontId="14" fillId="8" borderId="30" xfId="0" applyNumberFormat="1" applyFont="1" applyFill="1" applyBorder="1" applyAlignment="1" applyProtection="1">
      <alignment horizontal="center" vertical="center"/>
      <protection locked="0"/>
    </xf>
    <xf numFmtId="0" fontId="4" fillId="8" borderId="25" xfId="0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center" vertical="center"/>
      <protection locked="0"/>
    </xf>
    <xf numFmtId="165" fontId="34" fillId="8" borderId="0" xfId="0" applyNumberFormat="1" applyFont="1" applyFill="1" applyAlignment="1" applyProtection="1">
      <alignment horizontal="center" vertical="center" wrapText="1"/>
      <protection locked="0"/>
    </xf>
    <xf numFmtId="165" fontId="47" fillId="7" borderId="10" xfId="0" applyNumberFormat="1" applyFont="1" applyFill="1" applyBorder="1" applyAlignment="1" applyProtection="1">
      <alignment horizontal="center" vertical="center" wrapText="1"/>
      <protection hidden="1"/>
    </xf>
    <xf numFmtId="167" fontId="47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0" fillId="13" borderId="13" xfId="0" applyFill="1" applyBorder="1" applyProtection="1">
      <protection locked="0"/>
    </xf>
    <xf numFmtId="0" fontId="7" fillId="13" borderId="6" xfId="0" applyFont="1" applyFill="1" applyBorder="1" applyAlignment="1" applyProtection="1">
      <alignment horizontal="center" vertical="center" wrapText="1"/>
      <protection locked="0"/>
    </xf>
    <xf numFmtId="14" fontId="7" fillId="13" borderId="6" xfId="0" applyNumberFormat="1" applyFont="1" applyFill="1" applyBorder="1" applyAlignment="1" applyProtection="1">
      <alignment horizontal="center" vertical="center" wrapText="1"/>
      <protection locked="0"/>
    </xf>
    <xf numFmtId="168" fontId="7" fillId="13" borderId="6" xfId="0" applyNumberFormat="1" applyFont="1" applyFill="1" applyBorder="1" applyAlignment="1" applyProtection="1">
      <alignment horizontal="center" vertical="center" wrapText="1"/>
      <protection locked="0"/>
    </xf>
    <xf numFmtId="165" fontId="7" fillId="13" borderId="6" xfId="0" applyNumberFormat="1" applyFont="1" applyFill="1" applyBorder="1" applyAlignment="1" applyProtection="1">
      <alignment horizontal="center" vertical="center" wrapText="1"/>
      <protection locked="0"/>
    </xf>
    <xf numFmtId="164" fontId="7" fillId="13" borderId="6" xfId="0" applyNumberFormat="1" applyFont="1" applyFill="1" applyBorder="1" applyAlignment="1" applyProtection="1">
      <alignment horizontal="center" vertical="center" wrapText="1"/>
      <protection locked="0"/>
    </xf>
    <xf numFmtId="0" fontId="21" fillId="13" borderId="31" xfId="0" applyFont="1" applyFill="1" applyBorder="1" applyAlignment="1" applyProtection="1">
      <alignment horizontal="center" vertical="center" wrapText="1"/>
      <protection locked="0"/>
    </xf>
    <xf numFmtId="0" fontId="37" fillId="13" borderId="39" xfId="0" applyFont="1" applyFill="1" applyBorder="1" applyAlignment="1" applyProtection="1">
      <alignment horizontal="center" vertical="center" wrapText="1"/>
      <protection locked="0"/>
    </xf>
    <xf numFmtId="0" fontId="37" fillId="13" borderId="31" xfId="0" applyFont="1" applyFill="1" applyBorder="1" applyAlignment="1" applyProtection="1">
      <alignment horizontal="center" vertical="center" wrapText="1"/>
      <protection locked="0"/>
    </xf>
    <xf numFmtId="14" fontId="48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49" fillId="11" borderId="32" xfId="0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Protection="1">
      <protection locked="0"/>
    </xf>
    <xf numFmtId="0" fontId="28" fillId="3" borderId="35" xfId="0" applyFont="1" applyFill="1" applyBorder="1" applyAlignment="1" applyProtection="1">
      <alignment horizontal="center" vertical="center"/>
      <protection locked="0"/>
    </xf>
    <xf numFmtId="0" fontId="13" fillId="3" borderId="35" xfId="0" applyFont="1" applyFill="1" applyBorder="1" applyAlignment="1" applyProtection="1">
      <alignment horizontal="center" vertical="center"/>
      <protection locked="0"/>
    </xf>
    <xf numFmtId="14" fontId="13" fillId="3" borderId="34" xfId="0" applyNumberFormat="1" applyFont="1" applyFill="1" applyBorder="1" applyAlignment="1" applyProtection="1">
      <alignment horizontal="center" vertical="center"/>
      <protection locked="0"/>
    </xf>
    <xf numFmtId="0" fontId="13" fillId="3" borderId="34" xfId="0" applyFont="1" applyFill="1" applyBorder="1" applyAlignment="1" applyProtection="1">
      <alignment horizontal="center" vertical="center"/>
      <protection locked="0"/>
    </xf>
    <xf numFmtId="168" fontId="13" fillId="3" borderId="34" xfId="0" applyNumberFormat="1" applyFont="1" applyFill="1" applyBorder="1" applyAlignment="1" applyProtection="1">
      <alignment horizontal="center" vertical="center"/>
      <protection locked="0"/>
    </xf>
    <xf numFmtId="0" fontId="28" fillId="3" borderId="34" xfId="0" applyFont="1" applyFill="1" applyBorder="1" applyAlignment="1" applyProtection="1">
      <alignment horizontal="center" vertical="center"/>
      <protection locked="0"/>
    </xf>
    <xf numFmtId="164" fontId="28" fillId="3" borderId="34" xfId="0" applyNumberFormat="1" applyFont="1" applyFill="1" applyBorder="1" applyAlignment="1" applyProtection="1">
      <alignment horizontal="center" vertical="center"/>
      <protection locked="0"/>
    </xf>
    <xf numFmtId="14" fontId="28" fillId="3" borderId="34" xfId="0" applyNumberFormat="1" applyFont="1" applyFill="1" applyBorder="1" applyAlignment="1" applyProtection="1">
      <alignment horizontal="center" vertical="center"/>
      <protection locked="0"/>
    </xf>
    <xf numFmtId="0" fontId="17" fillId="3" borderId="25" xfId="0" applyFont="1" applyFill="1" applyBorder="1" applyProtection="1">
      <protection locked="0"/>
    </xf>
    <xf numFmtId="0" fontId="13" fillId="7" borderId="0" xfId="0" applyFont="1" applyFill="1" applyBorder="1" applyAlignment="1" applyProtection="1">
      <alignment horizontal="center"/>
      <protection locked="0"/>
    </xf>
    <xf numFmtId="0" fontId="2" fillId="13" borderId="13" xfId="0" applyFont="1" applyFill="1" applyBorder="1" applyAlignment="1" applyProtection="1">
      <alignment vertical="center" textRotation="90"/>
      <protection locked="0"/>
    </xf>
    <xf numFmtId="14" fontId="7" fillId="13" borderId="26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26" xfId="0" applyFont="1" applyFill="1" applyBorder="1" applyAlignment="1" applyProtection="1">
      <alignment horizontal="center" vertical="center" wrapText="1"/>
      <protection locked="0"/>
    </xf>
    <xf numFmtId="165" fontId="7" fillId="13" borderId="26" xfId="0" applyNumberFormat="1" applyFont="1" applyFill="1" applyBorder="1" applyAlignment="1" applyProtection="1">
      <alignment horizontal="center" vertical="center" wrapText="1"/>
      <protection locked="0"/>
    </xf>
    <xf numFmtId="164" fontId="7" fillId="13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13" borderId="30" xfId="0" applyFont="1" applyFill="1" applyBorder="1" applyAlignment="1" applyProtection="1">
      <alignment horizontal="center" vertical="center" wrapText="1"/>
      <protection locked="0"/>
    </xf>
    <xf numFmtId="0" fontId="37" fillId="13" borderId="46" xfId="0" applyFont="1" applyFill="1" applyBorder="1" applyAlignment="1" applyProtection="1">
      <alignment horizontal="center" vertical="center" wrapText="1"/>
      <protection locked="0"/>
    </xf>
    <xf numFmtId="0" fontId="37" fillId="13" borderId="45" xfId="0" applyFont="1" applyFill="1" applyBorder="1" applyAlignment="1" applyProtection="1">
      <alignment horizontal="center" vertical="center" wrapText="1"/>
      <protection locked="0"/>
    </xf>
    <xf numFmtId="0" fontId="47" fillId="7" borderId="33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 textRotation="90"/>
      <protection locked="0"/>
    </xf>
    <xf numFmtId="0" fontId="29" fillId="3" borderId="37" xfId="0" applyFont="1" applyFill="1" applyBorder="1" applyAlignment="1" applyProtection="1">
      <alignment horizontal="center" vertical="center"/>
      <protection locked="0"/>
    </xf>
    <xf numFmtId="0" fontId="14" fillId="3" borderId="38" xfId="0" applyFont="1" applyFill="1" applyBorder="1" applyAlignment="1" applyProtection="1">
      <alignment horizontal="center" vertical="center"/>
      <protection locked="0"/>
    </xf>
    <xf numFmtId="14" fontId="14" fillId="3" borderId="31" xfId="0" applyNumberFormat="1" applyFont="1" applyFill="1" applyBorder="1" applyAlignment="1" applyProtection="1">
      <alignment horizontal="center" vertical="center"/>
      <protection locked="0"/>
    </xf>
    <xf numFmtId="0" fontId="14" fillId="3" borderId="31" xfId="0" applyFont="1" applyFill="1" applyBorder="1" applyAlignment="1" applyProtection="1">
      <alignment horizontal="center" vertical="center"/>
      <protection locked="0"/>
    </xf>
    <xf numFmtId="168" fontId="14" fillId="3" borderId="31" xfId="0" applyNumberFormat="1" applyFont="1" applyFill="1" applyBorder="1" applyAlignment="1" applyProtection="1">
      <alignment horizontal="center" vertical="center"/>
      <protection locked="0"/>
    </xf>
    <xf numFmtId="164" fontId="14" fillId="3" borderId="31" xfId="0" applyNumberFormat="1" applyFont="1" applyFill="1" applyBorder="1" applyAlignment="1" applyProtection="1">
      <alignment horizontal="center" vertical="center"/>
      <protection locked="0"/>
    </xf>
    <xf numFmtId="0" fontId="14" fillId="3" borderId="39" xfId="0" applyFont="1" applyFill="1" applyBorder="1" applyAlignment="1" applyProtection="1">
      <alignment horizontal="center" vertical="center"/>
      <protection locked="0"/>
    </xf>
    <xf numFmtId="0" fontId="0" fillId="3" borderId="6" xfId="0" applyFill="1" applyBorder="1" applyProtection="1">
      <protection locked="0"/>
    </xf>
    <xf numFmtId="14" fontId="15" fillId="0" borderId="0" xfId="0" applyNumberFormat="1" applyFont="1" applyProtection="1">
      <protection locked="0"/>
    </xf>
    <xf numFmtId="168" fontId="15" fillId="0" borderId="0" xfId="0" applyNumberFormat="1" applyFont="1" applyProtection="1">
      <protection locked="0"/>
    </xf>
    <xf numFmtId="165" fontId="15" fillId="0" borderId="0" xfId="0" applyNumberFormat="1" applyFont="1" applyProtection="1">
      <protection locked="0"/>
    </xf>
    <xf numFmtId="0" fontId="0" fillId="13" borderId="0" xfId="0" applyFill="1" applyProtection="1">
      <protection locked="0"/>
    </xf>
    <xf numFmtId="0" fontId="7" fillId="13" borderId="4" xfId="0" applyFont="1" applyFill="1" applyBorder="1" applyAlignment="1" applyProtection="1">
      <alignment horizontal="center" vertical="center" wrapText="1"/>
      <protection locked="0"/>
    </xf>
    <xf numFmtId="0" fontId="47" fillId="7" borderId="41" xfId="0" applyFont="1" applyFill="1" applyBorder="1" applyAlignment="1" applyProtection="1">
      <alignment horizontal="center" vertical="center" wrapText="1"/>
      <protection locked="0"/>
    </xf>
    <xf numFmtId="0" fontId="47" fillId="7" borderId="42" xfId="0" applyFont="1" applyFill="1" applyBorder="1" applyAlignment="1" applyProtection="1">
      <alignment horizontal="center" vertical="center" wrapText="1"/>
      <protection locked="0"/>
    </xf>
    <xf numFmtId="0" fontId="47" fillId="7" borderId="32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Protection="1">
      <protection locked="0"/>
    </xf>
    <xf numFmtId="0" fontId="28" fillId="3" borderId="43" xfId="0" applyFont="1" applyFill="1" applyBorder="1" applyAlignment="1" applyProtection="1">
      <alignment horizontal="center" vertical="center"/>
      <protection locked="0"/>
    </xf>
    <xf numFmtId="0" fontId="13" fillId="3" borderId="34" xfId="0" applyNumberFormat="1" applyFont="1" applyFill="1" applyBorder="1" applyAlignment="1" applyProtection="1">
      <alignment horizontal="center" vertical="center"/>
      <protection locked="0"/>
    </xf>
    <xf numFmtId="164" fontId="13" fillId="3" borderId="34" xfId="0" applyNumberFormat="1" applyFont="1" applyFill="1" applyBorder="1" applyAlignment="1" applyProtection="1">
      <alignment horizontal="center" vertical="center"/>
      <protection locked="0"/>
    </xf>
    <xf numFmtId="0" fontId="13" fillId="3" borderId="36" xfId="0" applyFont="1" applyFill="1" applyBorder="1" applyAlignment="1" applyProtection="1">
      <alignment horizontal="center" vertical="center"/>
      <protection locked="0"/>
    </xf>
    <xf numFmtId="0" fontId="17" fillId="3" borderId="56" xfId="0" applyFont="1" applyFill="1" applyBorder="1" applyProtection="1">
      <protection locked="0"/>
    </xf>
    <xf numFmtId="164" fontId="15" fillId="0" borderId="0" xfId="0" applyNumberFormat="1" applyFont="1" applyProtection="1">
      <protection locked="0"/>
    </xf>
    <xf numFmtId="165" fontId="47" fillId="7" borderId="4" xfId="0" applyNumberFormat="1" applyFont="1" applyFill="1" applyBorder="1" applyAlignment="1" applyProtection="1">
      <alignment horizontal="center" vertical="center" wrapText="1"/>
      <protection hidden="1"/>
    </xf>
    <xf numFmtId="167" fontId="47" fillId="7" borderId="4" xfId="0" applyNumberFormat="1" applyFont="1" applyFill="1" applyBorder="1" applyAlignment="1" applyProtection="1">
      <alignment horizontal="center" vertical="center" wrapText="1"/>
      <protection hidden="1"/>
    </xf>
    <xf numFmtId="0" fontId="8" fillId="6" borderId="1" xfId="0" applyFont="1" applyFill="1" applyBorder="1" applyAlignment="1" applyProtection="1">
      <alignment vertical="center"/>
      <protection locked="0"/>
    </xf>
    <xf numFmtId="0" fontId="0" fillId="6" borderId="13" xfId="0" applyFill="1" applyBorder="1" applyAlignment="1" applyProtection="1">
      <protection locked="0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14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Font="1" applyFill="1" applyBorder="1" applyAlignment="1" applyProtection="1">
      <alignment horizontal="center" vertical="center" wrapText="1"/>
      <protection locked="0"/>
    </xf>
    <xf numFmtId="168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165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6" xfId="0" applyFont="1" applyFill="1" applyBorder="1" applyAlignment="1" applyProtection="1">
      <alignment horizontal="center" vertical="center" wrapText="1"/>
      <protection locked="0"/>
    </xf>
    <xf numFmtId="0" fontId="46" fillId="7" borderId="8" xfId="0" applyFont="1" applyFill="1" applyBorder="1" applyAlignment="1" applyProtection="1">
      <alignment horizontal="center" vertical="center" wrapText="1"/>
      <protection locked="0"/>
    </xf>
    <xf numFmtId="0" fontId="46" fillId="7" borderId="6" xfId="0" applyFont="1" applyFill="1" applyBorder="1" applyAlignment="1" applyProtection="1">
      <alignment horizontal="center" vertical="center" wrapText="1"/>
      <protection locked="0"/>
    </xf>
    <xf numFmtId="14" fontId="46" fillId="7" borderId="6" xfId="0" applyNumberFormat="1" applyFont="1" applyFill="1" applyBorder="1" applyAlignment="1" applyProtection="1">
      <alignment horizontal="center" vertical="center" wrapText="1"/>
      <protection locked="0"/>
    </xf>
    <xf numFmtId="168" fontId="46" fillId="7" borderId="6" xfId="0" applyNumberFormat="1" applyFont="1" applyFill="1" applyBorder="1" applyAlignment="1" applyProtection="1">
      <alignment horizontal="center" vertical="center" wrapText="1"/>
      <protection locked="0"/>
    </xf>
    <xf numFmtId="165" fontId="46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6" fillId="11" borderId="4" xfId="0" applyFont="1" applyFill="1" applyBorder="1" applyAlignment="1" applyProtection="1">
      <alignment wrapText="1"/>
      <protection locked="0"/>
    </xf>
    <xf numFmtId="0" fontId="46" fillId="11" borderId="6" xfId="0" applyFont="1" applyFill="1" applyBorder="1" applyAlignment="1" applyProtection="1">
      <alignment wrapText="1"/>
      <protection locked="0"/>
    </xf>
    <xf numFmtId="0" fontId="46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46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6" fillId="7" borderId="9" xfId="0" applyFont="1" applyFill="1" applyBorder="1" applyAlignment="1" applyProtection="1">
      <alignment horizontal="center" vertical="center" wrapText="1"/>
      <protection locked="0"/>
    </xf>
    <xf numFmtId="0" fontId="46" fillId="7" borderId="10" xfId="0" applyFont="1" applyFill="1" applyBorder="1" applyAlignment="1" applyProtection="1">
      <alignment horizontal="center" vertical="center" wrapText="1"/>
      <protection locked="0"/>
    </xf>
    <xf numFmtId="14" fontId="46" fillId="7" borderId="10" xfId="0" applyNumberFormat="1" applyFont="1" applyFill="1" applyBorder="1" applyAlignment="1" applyProtection="1">
      <alignment horizontal="center" vertical="center" wrapText="1"/>
      <protection locked="0"/>
    </xf>
    <xf numFmtId="168" fontId="46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46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7" xfId="0" applyFill="1" applyBorder="1" applyAlignment="1" applyProtection="1"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14" fontId="5" fillId="6" borderId="19" xfId="0" applyNumberFormat="1" applyFont="1" applyFill="1" applyBorder="1" applyAlignment="1" applyProtection="1">
      <alignment horizontal="center" vertical="center"/>
      <protection locked="0"/>
    </xf>
    <xf numFmtId="168" fontId="5" fillId="6" borderId="19" xfId="0" applyNumberFormat="1" applyFont="1" applyFill="1" applyBorder="1" applyAlignment="1" applyProtection="1">
      <alignment horizontal="center" vertical="center"/>
      <protection locked="0"/>
    </xf>
    <xf numFmtId="0" fontId="20" fillId="12" borderId="36" xfId="0" applyFont="1" applyFill="1" applyBorder="1" applyAlignment="1" applyProtection="1">
      <alignment horizontal="center" vertical="center"/>
      <protection locked="0"/>
    </xf>
    <xf numFmtId="0" fontId="20" fillId="12" borderId="25" xfId="0" applyFont="1" applyFill="1" applyBorder="1" applyProtection="1">
      <protection locked="0"/>
    </xf>
    <xf numFmtId="0" fontId="0" fillId="7" borderId="0" xfId="0" applyFill="1" applyBorder="1" applyAlignment="1" applyProtection="1">
      <protection locked="0"/>
    </xf>
    <xf numFmtId="0" fontId="19" fillId="7" borderId="0" xfId="0" applyFont="1" applyFill="1" applyBorder="1" applyAlignment="1" applyProtection="1">
      <alignment horizontal="center" vertical="center"/>
      <protection locked="0"/>
    </xf>
    <xf numFmtId="14" fontId="19" fillId="7" borderId="0" xfId="0" applyNumberFormat="1" applyFont="1" applyFill="1" applyBorder="1" applyAlignment="1" applyProtection="1">
      <alignment horizontal="center" vertical="center"/>
      <protection locked="0"/>
    </xf>
    <xf numFmtId="168" fontId="19" fillId="7" borderId="0" xfId="0" applyNumberFormat="1" applyFont="1" applyFill="1" applyBorder="1" applyAlignment="1" applyProtection="1">
      <alignment horizontal="center" vertical="center"/>
      <protection locked="0"/>
    </xf>
    <xf numFmtId="165" fontId="19" fillId="7" borderId="0" xfId="0" applyNumberFormat="1" applyFont="1" applyFill="1" applyBorder="1" applyAlignment="1" applyProtection="1">
      <alignment horizontal="center" vertical="center"/>
      <protection locked="0"/>
    </xf>
    <xf numFmtId="0" fontId="20" fillId="21" borderId="0" xfId="0" applyFont="1" applyFill="1" applyBorder="1" applyAlignment="1" applyProtection="1">
      <alignment horizontal="center" vertical="center"/>
      <protection locked="0"/>
    </xf>
    <xf numFmtId="0" fontId="0" fillId="7" borderId="0" xfId="0" applyFill="1" applyAlignme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14" fontId="2" fillId="7" borderId="0" xfId="0" applyNumberFormat="1" applyFont="1" applyFill="1" applyAlignment="1" applyProtection="1">
      <alignment horizontal="center" vertical="center"/>
      <protection locked="0"/>
    </xf>
    <xf numFmtId="168" fontId="2" fillId="7" borderId="0" xfId="0" applyNumberFormat="1" applyFont="1" applyFill="1" applyAlignment="1" applyProtection="1">
      <alignment horizontal="center" vertical="center"/>
      <protection locked="0"/>
    </xf>
    <xf numFmtId="14" fontId="0" fillId="7" borderId="0" xfId="0" applyNumberFormat="1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165" fontId="0" fillId="7" borderId="0" xfId="0" applyNumberFormat="1" applyFill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57" xfId="0" applyFont="1" applyFill="1" applyBorder="1" applyAlignment="1" applyProtection="1">
      <alignment horizontal="center" vertical="center" wrapText="1"/>
      <protection locked="0"/>
    </xf>
    <xf numFmtId="0" fontId="46" fillId="11" borderId="6" xfId="0" applyFont="1" applyFill="1" applyBorder="1" applyAlignment="1" applyProtection="1">
      <alignment horizontal="center" vertical="center" wrapText="1"/>
      <protection locked="0"/>
    </xf>
    <xf numFmtId="0" fontId="50" fillId="7" borderId="6" xfId="2" applyFont="1" applyFill="1" applyBorder="1" applyAlignment="1" applyProtection="1">
      <alignment horizontal="center" vertical="center" wrapText="1"/>
      <protection locked="0"/>
    </xf>
    <xf numFmtId="0" fontId="46" fillId="7" borderId="4" xfId="0" applyFont="1" applyFill="1" applyBorder="1" applyAlignment="1" applyProtection="1">
      <alignment horizontal="center" vertical="center" wrapText="1"/>
      <protection locked="0"/>
    </xf>
    <xf numFmtId="168" fontId="46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51" fillId="6" borderId="18" xfId="0" applyFont="1" applyFill="1" applyBorder="1" applyAlignment="1" applyProtection="1">
      <alignment horizontal="center" vertical="center" wrapText="1"/>
      <protection locked="0"/>
    </xf>
    <xf numFmtId="0" fontId="51" fillId="6" borderId="19" xfId="0" applyFont="1" applyFill="1" applyBorder="1" applyAlignment="1" applyProtection="1">
      <alignment horizontal="center" vertical="center" wrapText="1"/>
      <protection locked="0"/>
    </xf>
    <xf numFmtId="14" fontId="51" fillId="6" borderId="19" xfId="0" applyNumberFormat="1" applyFont="1" applyFill="1" applyBorder="1" applyAlignment="1" applyProtection="1">
      <alignment horizontal="center" vertical="center" wrapText="1"/>
      <protection locked="0"/>
    </xf>
    <xf numFmtId="168" fontId="51" fillId="6" borderId="19" xfId="0" applyNumberFormat="1" applyFont="1" applyFill="1" applyBorder="1" applyAlignment="1" applyProtection="1">
      <alignment horizontal="center" vertical="center" wrapText="1"/>
      <protection locked="0"/>
    </xf>
    <xf numFmtId="0" fontId="53" fillId="12" borderId="44" xfId="0" applyFont="1" applyFill="1" applyBorder="1" applyAlignment="1" applyProtection="1">
      <alignment horizontal="center" vertical="center" wrapText="1"/>
      <protection locked="0"/>
    </xf>
    <xf numFmtId="0" fontId="46" fillId="12" borderId="6" xfId="0" applyFont="1" applyFill="1" applyBorder="1" applyAlignment="1" applyProtection="1">
      <alignment horizontal="center" vertical="center" wrapText="1"/>
      <protection locked="0"/>
    </xf>
    <xf numFmtId="165" fontId="0" fillId="7" borderId="0" xfId="0" applyNumberFormat="1" applyFill="1" applyAlignment="1" applyProtection="1">
      <alignment wrapText="1"/>
      <protection locked="0"/>
    </xf>
    <xf numFmtId="165" fontId="0" fillId="7" borderId="0" xfId="0" applyNumberFormat="1" applyFill="1" applyBorder="1" applyProtection="1">
      <protection locked="0"/>
    </xf>
    <xf numFmtId="0" fontId="2" fillId="7" borderId="0" xfId="0" applyFont="1" applyFill="1" applyBorder="1" applyAlignment="1" applyProtection="1">
      <alignment vertical="center"/>
      <protection locked="0"/>
    </xf>
    <xf numFmtId="168" fontId="2" fillId="7" borderId="0" xfId="0" applyNumberFormat="1" applyFont="1" applyFill="1" applyBorder="1" applyAlignment="1" applyProtection="1">
      <alignment vertical="center"/>
      <protection locked="0"/>
    </xf>
    <xf numFmtId="0" fontId="0" fillId="7" borderId="0" xfId="0" applyFill="1" applyBorder="1" applyAlignment="1" applyProtection="1">
      <alignment vertical="center"/>
      <protection locked="0"/>
    </xf>
    <xf numFmtId="14" fontId="0" fillId="7" borderId="0" xfId="0" applyNumberFormat="1" applyFill="1" applyBorder="1" applyProtection="1">
      <protection locked="0"/>
    </xf>
    <xf numFmtId="168" fontId="0" fillId="7" borderId="0" xfId="0" applyNumberFormat="1" applyFill="1" applyBorder="1" applyProtection="1">
      <protection locked="0"/>
    </xf>
    <xf numFmtId="165" fontId="0" fillId="7" borderId="0" xfId="0" applyNumberFormat="1" applyFill="1" applyBorder="1" applyAlignment="1" applyProtection="1">
      <alignment wrapText="1"/>
      <protection locked="0"/>
    </xf>
    <xf numFmtId="14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168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165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14" fontId="51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51" fillId="6" borderId="10" xfId="0" applyFont="1" applyFill="1" applyBorder="1" applyAlignment="1" applyProtection="1">
      <alignment horizontal="center" vertical="center" wrapText="1"/>
      <protection locked="0"/>
    </xf>
    <xf numFmtId="0" fontId="46" fillId="6" borderId="6" xfId="0" applyFont="1" applyFill="1" applyBorder="1" applyAlignment="1" applyProtection="1">
      <alignment horizontal="center" vertical="center" wrapText="1"/>
      <protection locked="0"/>
    </xf>
    <xf numFmtId="0" fontId="15" fillId="7" borderId="9" xfId="0" applyNumberFormat="1" applyFont="1" applyFill="1" applyBorder="1" applyAlignment="1" applyProtection="1">
      <alignment horizontal="center" vertical="center"/>
      <protection locked="0"/>
    </xf>
    <xf numFmtId="0" fontId="15" fillId="7" borderId="10" xfId="0" applyFont="1" applyFill="1" applyBorder="1" applyAlignment="1" applyProtection="1">
      <alignment horizontal="center" vertical="center"/>
      <protection locked="0"/>
    </xf>
    <xf numFmtId="168" fontId="15" fillId="7" borderId="10" xfId="0" applyNumberFormat="1" applyFont="1" applyFill="1" applyBorder="1" applyAlignment="1" applyProtection="1">
      <alignment horizontal="center" vertical="center"/>
      <protection locked="0"/>
    </xf>
    <xf numFmtId="0" fontId="15" fillId="7" borderId="32" xfId="0" applyNumberFormat="1" applyFont="1" applyFill="1" applyBorder="1" applyAlignment="1" applyProtection="1">
      <alignment horizontal="center" vertical="center"/>
      <protection locked="0"/>
    </xf>
    <xf numFmtId="14" fontId="15" fillId="7" borderId="0" xfId="0" applyNumberFormat="1" applyFont="1" applyFill="1" applyBorder="1" applyAlignment="1" applyProtection="1">
      <alignment horizontal="center" vertical="center"/>
      <protection locked="0"/>
    </xf>
    <xf numFmtId="164" fontId="15" fillId="7" borderId="0" xfId="0" applyNumberFormat="1" applyFont="1" applyFill="1" applyBorder="1" applyAlignment="1" applyProtection="1">
      <alignment horizontal="center" vertical="center"/>
      <protection locked="0"/>
    </xf>
    <xf numFmtId="165" fontId="15" fillId="7" borderId="0" xfId="0" applyNumberFormat="1" applyFont="1" applyFill="1" applyBorder="1" applyAlignment="1" applyProtection="1">
      <alignment horizontal="center" vertical="center" wrapText="1"/>
      <protection locked="0"/>
    </xf>
    <xf numFmtId="165" fontId="15" fillId="7" borderId="0" xfId="0" applyNumberFormat="1" applyFont="1" applyFill="1" applyBorder="1" applyAlignment="1" applyProtection="1">
      <alignment horizontal="center" vertical="center"/>
      <protection locked="0"/>
    </xf>
    <xf numFmtId="0" fontId="15" fillId="7" borderId="0" xfId="0" applyFont="1" applyFill="1" applyBorder="1" applyAlignment="1" applyProtection="1">
      <alignment horizontal="center" vertical="center"/>
      <protection locked="0"/>
    </xf>
    <xf numFmtId="165" fontId="22" fillId="7" borderId="0" xfId="0" applyNumberFormat="1" applyFont="1" applyFill="1" applyBorder="1" applyAlignment="1" applyProtection="1">
      <alignment horizontal="center" vertical="center"/>
      <protection locked="0"/>
    </xf>
    <xf numFmtId="165" fontId="15" fillId="11" borderId="0" xfId="0" applyNumberFormat="1" applyFont="1" applyFill="1" applyBorder="1" applyAlignment="1" applyProtection="1">
      <alignment horizontal="center" vertical="center"/>
      <protection locked="0"/>
    </xf>
    <xf numFmtId="0" fontId="15" fillId="7" borderId="0" xfId="0" applyFont="1" applyFill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wrapText="1"/>
      <protection locked="0"/>
    </xf>
    <xf numFmtId="0" fontId="33" fillId="6" borderId="12" xfId="0" applyFont="1" applyFill="1" applyBorder="1" applyAlignment="1" applyProtection="1">
      <alignment horizontal="center" vertical="center" wrapText="1"/>
      <protection locked="0"/>
    </xf>
    <xf numFmtId="165" fontId="34" fillId="6" borderId="0" xfId="0" applyNumberFormat="1" applyFont="1" applyFill="1" applyAlignment="1" applyProtection="1">
      <alignment horizontal="center" vertical="center" wrapText="1"/>
      <protection locked="0"/>
    </xf>
    <xf numFmtId="165" fontId="46" fillId="7" borderId="6" xfId="0" applyNumberFormat="1" applyFont="1" applyFill="1" applyBorder="1" applyAlignment="1" applyProtection="1">
      <alignment horizontal="center" vertical="center" wrapText="1"/>
      <protection hidden="1"/>
    </xf>
    <xf numFmtId="165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33" fillId="35" borderId="6" xfId="0" applyFont="1" applyFill="1" applyBorder="1" applyAlignment="1" applyProtection="1">
      <alignment horizontal="center" vertical="center" wrapText="1"/>
      <protection locked="0"/>
    </xf>
    <xf numFmtId="14" fontId="33" fillId="35" borderId="6" xfId="0" applyNumberFormat="1" applyFont="1" applyFill="1" applyBorder="1" applyAlignment="1" applyProtection="1">
      <alignment horizontal="center" vertical="center" wrapText="1"/>
      <protection locked="0"/>
    </xf>
    <xf numFmtId="168" fontId="33" fillId="35" borderId="6" xfId="0" applyNumberFormat="1" applyFont="1" applyFill="1" applyBorder="1" applyAlignment="1" applyProtection="1">
      <alignment horizontal="center" vertical="center" wrapText="1"/>
      <protection locked="0"/>
    </xf>
    <xf numFmtId="0" fontId="33" fillId="35" borderId="7" xfId="0" applyFont="1" applyFill="1" applyBorder="1" applyAlignment="1" applyProtection="1">
      <alignment horizontal="center" vertical="center" wrapText="1"/>
      <protection locked="0"/>
    </xf>
    <xf numFmtId="0" fontId="33" fillId="35" borderId="4" xfId="0" applyFont="1" applyFill="1" applyBorder="1" applyAlignment="1" applyProtection="1">
      <alignment horizontal="center" vertical="center" wrapText="1"/>
      <protection locked="0"/>
    </xf>
    <xf numFmtId="14" fontId="33" fillId="35" borderId="4" xfId="0" applyNumberFormat="1" applyFont="1" applyFill="1" applyBorder="1" applyAlignment="1" applyProtection="1">
      <alignment horizontal="center" vertical="center" wrapText="1"/>
      <protection locked="0"/>
    </xf>
    <xf numFmtId="165" fontId="33" fillId="35" borderId="4" xfId="0" applyNumberFormat="1" applyFont="1" applyFill="1" applyBorder="1" applyAlignment="1" applyProtection="1">
      <alignment horizontal="center" vertical="center" wrapText="1"/>
      <protection locked="0"/>
    </xf>
    <xf numFmtId="164" fontId="60" fillId="35" borderId="4" xfId="0" applyNumberFormat="1" applyFont="1" applyFill="1" applyBorder="1" applyAlignment="1" applyProtection="1">
      <alignment horizontal="center" vertical="center" wrapText="1"/>
      <protection locked="0"/>
    </xf>
    <xf numFmtId="14" fontId="33" fillId="35" borderId="31" xfId="0" applyNumberFormat="1" applyFont="1" applyFill="1" applyBorder="1" applyAlignment="1" applyProtection="1">
      <alignment horizontal="center" vertical="center" wrapText="1"/>
      <protection locked="0"/>
    </xf>
    <xf numFmtId="0" fontId="33" fillId="35" borderId="31" xfId="0" applyFont="1" applyFill="1" applyBorder="1" applyAlignment="1" applyProtection="1">
      <alignment horizontal="center" vertical="center" wrapText="1"/>
      <protection locked="0"/>
    </xf>
    <xf numFmtId="0" fontId="33" fillId="35" borderId="39" xfId="0" applyFont="1" applyFill="1" applyBorder="1" applyAlignment="1" applyProtection="1">
      <alignment horizontal="center" vertical="center" wrapText="1"/>
      <protection locked="0"/>
    </xf>
    <xf numFmtId="0" fontId="47" fillId="11" borderId="6" xfId="0" applyFont="1" applyFill="1" applyBorder="1" applyAlignment="1" applyProtection="1">
      <alignment horizontal="center" vertical="center"/>
      <protection locked="0"/>
    </xf>
    <xf numFmtId="165" fontId="33" fillId="6" borderId="11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0" applyNumberFormat="1"/>
    <xf numFmtId="165" fontId="51" fillId="14" borderId="12" xfId="0" applyNumberFormat="1" applyFont="1" applyFill="1" applyBorder="1" applyAlignment="1" applyProtection="1">
      <alignment horizontal="center" vertical="center" wrapText="1"/>
      <protection hidden="1"/>
    </xf>
    <xf numFmtId="165" fontId="53" fillId="17" borderId="25" xfId="0" applyNumberFormat="1" applyFont="1" applyFill="1" applyBorder="1" applyAlignment="1" applyProtection="1">
      <alignment horizontal="center" vertical="center" wrapText="1"/>
      <protection hidden="1"/>
    </xf>
    <xf numFmtId="0" fontId="5" fillId="7" borderId="0" xfId="0" applyFont="1" applyFill="1" applyAlignment="1" applyProtection="1">
      <protection hidden="1"/>
    </xf>
    <xf numFmtId="14" fontId="54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Protection="1">
      <protection hidden="1"/>
    </xf>
    <xf numFmtId="165" fontId="31" fillId="22" borderId="9" xfId="0" applyNumberFormat="1" applyFont="1" applyFill="1" applyBorder="1" applyAlignment="1" applyProtection="1">
      <alignment horizontal="center" vertical="center"/>
      <protection hidden="1"/>
    </xf>
    <xf numFmtId="165" fontId="31" fillId="22" borderId="10" xfId="0" applyNumberFormat="1" applyFont="1" applyFill="1" applyBorder="1" applyAlignment="1" applyProtection="1">
      <alignment horizontal="center" vertical="center"/>
      <protection hidden="1"/>
    </xf>
    <xf numFmtId="165" fontId="31" fillId="5" borderId="9" xfId="0" applyNumberFormat="1" applyFont="1" applyFill="1" applyBorder="1" applyAlignment="1" applyProtection="1">
      <alignment horizontal="center" vertical="center"/>
      <protection hidden="1"/>
    </xf>
    <xf numFmtId="165" fontId="31" fillId="5" borderId="10" xfId="0" applyNumberFormat="1" applyFont="1" applyFill="1" applyBorder="1" applyAlignment="1" applyProtection="1">
      <alignment horizontal="center" vertical="center"/>
      <protection hidden="1"/>
    </xf>
    <xf numFmtId="165" fontId="28" fillId="8" borderId="12" xfId="0" applyNumberFormat="1" applyFont="1" applyFill="1" applyBorder="1" applyAlignment="1" applyProtection="1">
      <alignment horizontal="center" vertical="center"/>
      <protection hidden="1"/>
    </xf>
    <xf numFmtId="165" fontId="28" fillId="8" borderId="44" xfId="0" applyNumberFormat="1" applyFont="1" applyFill="1" applyBorder="1" applyAlignment="1" applyProtection="1">
      <alignment horizontal="center" vertical="center"/>
      <protection hidden="1"/>
    </xf>
    <xf numFmtId="165" fontId="29" fillId="8" borderId="30" xfId="0" applyNumberFormat="1" applyFont="1" applyFill="1" applyBorder="1" applyAlignment="1" applyProtection="1">
      <alignment horizontal="center" vertical="center"/>
      <protection hidden="1"/>
    </xf>
    <xf numFmtId="165" fontId="29" fillId="8" borderId="46" xfId="0" applyNumberFormat="1" applyFont="1" applyFill="1" applyBorder="1" applyAlignment="1" applyProtection="1">
      <alignment horizontal="center" vertical="center"/>
      <protection hidden="1"/>
    </xf>
    <xf numFmtId="165" fontId="29" fillId="8" borderId="12" xfId="0" applyNumberFormat="1" applyFont="1" applyFill="1" applyBorder="1" applyAlignment="1" applyProtection="1">
      <alignment horizontal="center" vertical="center"/>
      <protection hidden="1"/>
    </xf>
    <xf numFmtId="165" fontId="29" fillId="8" borderId="44" xfId="0" applyNumberFormat="1" applyFont="1" applyFill="1" applyBorder="1" applyAlignment="1" applyProtection="1">
      <alignment horizontal="center" vertical="center"/>
      <protection hidden="1"/>
    </xf>
    <xf numFmtId="165" fontId="28" fillId="3" borderId="34" xfId="0" applyNumberFormat="1" applyFont="1" applyFill="1" applyBorder="1" applyAlignment="1" applyProtection="1">
      <alignment horizontal="center" vertical="center"/>
      <protection hidden="1"/>
    </xf>
    <xf numFmtId="165" fontId="29" fillId="3" borderId="36" xfId="0" applyNumberFormat="1" applyFont="1" applyFill="1" applyBorder="1" applyAlignment="1" applyProtection="1">
      <alignment horizontal="center" vertical="center"/>
      <protection hidden="1"/>
    </xf>
    <xf numFmtId="165" fontId="29" fillId="3" borderId="31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167" fontId="28" fillId="3" borderId="36" xfId="0" applyNumberFormat="1" applyFont="1" applyFill="1" applyBorder="1" applyAlignment="1" applyProtection="1">
      <alignment horizontal="center" vertical="center"/>
      <protection hidden="1"/>
    </xf>
    <xf numFmtId="165" fontId="28" fillId="6" borderId="19" xfId="0" applyNumberFormat="1" applyFont="1" applyFill="1" applyBorder="1" applyAlignment="1" applyProtection="1">
      <alignment horizontal="center" vertical="center" wrapText="1"/>
      <protection hidden="1"/>
    </xf>
    <xf numFmtId="165" fontId="28" fillId="6" borderId="19" xfId="0" applyNumberFormat="1" applyFont="1" applyFill="1" applyBorder="1" applyAlignment="1" applyProtection="1">
      <alignment horizontal="center" vertical="center"/>
      <protection hidden="1"/>
    </xf>
    <xf numFmtId="165" fontId="29" fillId="6" borderId="19" xfId="0" applyNumberFormat="1" applyFont="1" applyFill="1" applyBorder="1" applyAlignment="1" applyProtection="1">
      <alignment horizontal="center" vertical="center" wrapText="1"/>
      <protection hidden="1"/>
    </xf>
    <xf numFmtId="165" fontId="29" fillId="6" borderId="52" xfId="0" applyNumberFormat="1" applyFont="1" applyFill="1" applyBorder="1" applyAlignment="1" applyProtection="1">
      <alignment horizontal="center" vertical="center" wrapText="1"/>
      <protection hidden="1"/>
    </xf>
    <xf numFmtId="165" fontId="29" fillId="6" borderId="10" xfId="0" applyNumberFormat="1" applyFont="1" applyFill="1" applyBorder="1" applyAlignment="1" applyProtection="1">
      <alignment horizontal="center" vertical="center" wrapText="1"/>
      <protection hidden="1"/>
    </xf>
    <xf numFmtId="14" fontId="54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47" fillId="7" borderId="32" xfId="0" applyNumberFormat="1" applyFont="1" applyFill="1" applyBorder="1" applyAlignment="1" applyProtection="1">
      <alignment horizontal="center" vertical="center" wrapText="1"/>
      <protection hidden="1"/>
    </xf>
    <xf numFmtId="0" fontId="47" fillId="11" borderId="10" xfId="0" applyFont="1" applyFill="1" applyBorder="1" applyAlignment="1" applyProtection="1">
      <alignment horizontal="center" vertical="center"/>
      <protection locked="0"/>
    </xf>
    <xf numFmtId="168" fontId="33" fillId="35" borderId="4" xfId="0" applyNumberFormat="1" applyFont="1" applyFill="1" applyBorder="1" applyAlignment="1" applyProtection="1">
      <alignment horizontal="center" vertical="center" wrapText="1"/>
      <protection locked="0"/>
    </xf>
    <xf numFmtId="165" fontId="66" fillId="35" borderId="62" xfId="0" applyNumberFormat="1" applyFont="1" applyFill="1" applyBorder="1" applyAlignment="1" applyProtection="1">
      <alignment horizontal="center" vertical="center" wrapText="1"/>
      <protection locked="0"/>
    </xf>
    <xf numFmtId="165" fontId="66" fillId="35" borderId="58" xfId="0" applyNumberFormat="1" applyFont="1" applyFill="1" applyBorder="1" applyAlignment="1" applyProtection="1">
      <alignment horizontal="center" vertical="center" wrapText="1"/>
      <protection locked="0"/>
    </xf>
    <xf numFmtId="165" fontId="66" fillId="35" borderId="49" xfId="0" applyNumberFormat="1" applyFont="1" applyFill="1" applyBorder="1" applyAlignment="1" applyProtection="1">
      <alignment horizontal="center" vertical="center" wrapText="1"/>
      <protection locked="0"/>
    </xf>
    <xf numFmtId="165" fontId="68" fillId="35" borderId="48" xfId="0" applyNumberFormat="1" applyFont="1" applyFill="1" applyBorder="1" applyAlignment="1" applyProtection="1">
      <alignment horizontal="center" vertical="center" wrapText="1"/>
      <protection locked="0"/>
    </xf>
    <xf numFmtId="165" fontId="68" fillId="35" borderId="58" xfId="0" applyNumberFormat="1" applyFont="1" applyFill="1" applyBorder="1" applyAlignment="1" applyProtection="1">
      <alignment horizontal="center" vertical="center" wrapText="1"/>
      <protection locked="0"/>
    </xf>
    <xf numFmtId="165" fontId="68" fillId="35" borderId="49" xfId="0" applyNumberFormat="1" applyFont="1" applyFill="1" applyBorder="1" applyAlignment="1" applyProtection="1">
      <alignment horizontal="center" vertical="center" wrapText="1"/>
      <protection locked="0"/>
    </xf>
    <xf numFmtId="165" fontId="70" fillId="35" borderId="48" xfId="0" applyNumberFormat="1" applyFont="1" applyFill="1" applyBorder="1" applyAlignment="1" applyProtection="1">
      <alignment horizontal="center" vertical="center" wrapText="1"/>
      <protection locked="0"/>
    </xf>
    <xf numFmtId="165" fontId="70" fillId="35" borderId="58" xfId="0" applyNumberFormat="1" applyFont="1" applyFill="1" applyBorder="1" applyAlignment="1" applyProtection="1">
      <alignment horizontal="center" vertical="center" wrapText="1"/>
      <protection locked="0"/>
    </xf>
    <xf numFmtId="165" fontId="70" fillId="35" borderId="49" xfId="0" applyNumberFormat="1" applyFont="1" applyFill="1" applyBorder="1" applyAlignment="1" applyProtection="1">
      <alignment horizontal="center" vertical="center" wrapText="1"/>
      <protection locked="0"/>
    </xf>
    <xf numFmtId="165" fontId="64" fillId="35" borderId="48" xfId="0" applyNumberFormat="1" applyFont="1" applyFill="1" applyBorder="1" applyAlignment="1" applyProtection="1">
      <alignment horizontal="center" vertical="center" wrapText="1"/>
      <protection locked="0"/>
    </xf>
    <xf numFmtId="165" fontId="64" fillId="35" borderId="58" xfId="0" applyNumberFormat="1" applyFont="1" applyFill="1" applyBorder="1" applyAlignment="1" applyProtection="1">
      <alignment horizontal="center" vertical="center" wrapText="1"/>
      <protection locked="0"/>
    </xf>
    <xf numFmtId="165" fontId="64" fillId="35" borderId="49" xfId="0" applyNumberFormat="1" applyFont="1" applyFill="1" applyBorder="1" applyAlignment="1" applyProtection="1">
      <alignment horizontal="center" vertical="center" wrapText="1"/>
      <protection locked="0"/>
    </xf>
    <xf numFmtId="165" fontId="62" fillId="36" borderId="20" xfId="0" applyNumberFormat="1" applyFont="1" applyFill="1" applyBorder="1" applyAlignment="1" applyProtection="1">
      <alignment horizontal="center" vertical="center"/>
      <protection hidden="1"/>
    </xf>
    <xf numFmtId="165" fontId="62" fillId="36" borderId="61" xfId="0" applyNumberFormat="1" applyFont="1" applyFill="1" applyBorder="1" applyAlignment="1" applyProtection="1">
      <alignment horizontal="center" vertical="center"/>
      <protection hidden="1"/>
    </xf>
    <xf numFmtId="165" fontId="62" fillId="36" borderId="18" xfId="0" applyNumberFormat="1" applyFont="1" applyFill="1" applyBorder="1" applyAlignment="1" applyProtection="1">
      <alignment horizontal="center" vertical="center"/>
      <protection hidden="1"/>
    </xf>
    <xf numFmtId="165" fontId="62" fillId="36" borderId="51" xfId="0" applyNumberFormat="1" applyFont="1" applyFill="1" applyBorder="1" applyAlignment="1" applyProtection="1">
      <alignment horizontal="center" vertical="center"/>
      <protection hidden="1"/>
    </xf>
    <xf numFmtId="165" fontId="62" fillId="36" borderId="19" xfId="0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/>
    <xf numFmtId="49" fontId="0" fillId="0" borderId="0" xfId="0" applyNumberFormat="1"/>
    <xf numFmtId="49" fontId="46" fillId="0" borderId="4" xfId="0" applyNumberFormat="1" applyFont="1" applyBorder="1" applyAlignment="1">
      <alignment horizontal="center" vertical="center" wrapText="1"/>
    </xf>
    <xf numFmtId="14" fontId="46" fillId="0" borderId="4" xfId="0" applyNumberFormat="1" applyFont="1" applyBorder="1" applyAlignment="1">
      <alignment horizontal="center" vertical="center" wrapText="1"/>
    </xf>
    <xf numFmtId="49" fontId="46" fillId="0" borderId="6" xfId="0" applyNumberFormat="1" applyFont="1" applyBorder="1" applyAlignment="1">
      <alignment horizontal="center" vertical="center" wrapText="1"/>
    </xf>
    <xf numFmtId="14" fontId="46" fillId="0" borderId="6" xfId="0" applyNumberFormat="1" applyFont="1" applyBorder="1" applyAlignment="1">
      <alignment horizontal="center" vertical="center" wrapText="1"/>
    </xf>
    <xf numFmtId="165" fontId="34" fillId="20" borderId="0" xfId="0" applyNumberFormat="1" applyFont="1" applyFill="1" applyAlignment="1" applyProtection="1">
      <alignment horizontal="center" vertical="center" wrapText="1"/>
      <protection locked="0"/>
    </xf>
    <xf numFmtId="0" fontId="15" fillId="7" borderId="0" xfId="0" applyNumberFormat="1" applyFont="1" applyFill="1" applyBorder="1" applyAlignment="1" applyProtection="1">
      <alignment horizontal="center" vertical="center"/>
      <protection locked="0"/>
    </xf>
    <xf numFmtId="168" fontId="15" fillId="7" borderId="0" xfId="0" applyNumberFormat="1" applyFont="1" applyFill="1" applyBorder="1" applyAlignment="1" applyProtection="1">
      <alignment horizontal="center" vertical="center"/>
      <protection locked="0"/>
    </xf>
    <xf numFmtId="164" fontId="5" fillId="7" borderId="0" xfId="0" applyNumberFormat="1" applyFont="1" applyFill="1" applyProtection="1">
      <protection locked="0"/>
    </xf>
    <xf numFmtId="165" fontId="30" fillId="7" borderId="0" xfId="0" applyNumberFormat="1" applyFont="1" applyFill="1" applyAlignment="1" applyProtection="1">
      <alignment horizontal="center" vertical="center" wrapText="1"/>
      <protection locked="0"/>
    </xf>
    <xf numFmtId="0" fontId="2" fillId="6" borderId="0" xfId="0" applyFont="1" applyFill="1" applyBorder="1" applyAlignment="1" applyProtection="1">
      <alignment horizontal="center" vertical="center" textRotation="90"/>
      <protection locked="0"/>
    </xf>
    <xf numFmtId="165" fontId="75" fillId="35" borderId="48" xfId="0" applyNumberFormat="1" applyFont="1" applyFill="1" applyBorder="1" applyAlignment="1" applyProtection="1">
      <alignment horizontal="center" vertical="center" wrapText="1"/>
      <protection locked="0"/>
    </xf>
    <xf numFmtId="165" fontId="75" fillId="35" borderId="58" xfId="0" applyNumberFormat="1" applyFont="1" applyFill="1" applyBorder="1" applyAlignment="1" applyProtection="1">
      <alignment horizontal="center" vertical="center" wrapText="1"/>
      <protection locked="0"/>
    </xf>
    <xf numFmtId="165" fontId="75" fillId="35" borderId="49" xfId="0" applyNumberFormat="1" applyFont="1" applyFill="1" applyBorder="1" applyAlignment="1" applyProtection="1">
      <alignment horizontal="center" vertical="center" wrapText="1"/>
      <protection locked="0"/>
    </xf>
    <xf numFmtId="165" fontId="62" fillId="25" borderId="51" xfId="0" applyNumberFormat="1" applyFont="1" applyFill="1" applyBorder="1" applyAlignment="1" applyProtection="1">
      <alignment horizontal="center" vertical="center"/>
      <protection hidden="1"/>
    </xf>
    <xf numFmtId="165" fontId="62" fillId="25" borderId="19" xfId="0" applyNumberFormat="1" applyFont="1" applyFill="1" applyBorder="1" applyAlignment="1" applyProtection="1">
      <alignment horizontal="center" vertical="center"/>
      <protection hidden="1"/>
    </xf>
    <xf numFmtId="165" fontId="62" fillId="25" borderId="20" xfId="0" applyNumberFormat="1" applyFont="1" applyFill="1" applyBorder="1" applyAlignment="1" applyProtection="1">
      <alignment horizontal="center" vertical="center"/>
      <protection hidden="1"/>
    </xf>
    <xf numFmtId="0" fontId="0" fillId="37" borderId="0" xfId="0" applyFill="1" applyProtection="1">
      <protection locked="0"/>
    </xf>
    <xf numFmtId="0" fontId="2" fillId="37" borderId="0" xfId="0" applyFont="1" applyFill="1" applyAlignment="1" applyProtection="1">
      <alignment vertical="center" textRotation="90"/>
      <protection locked="0"/>
    </xf>
    <xf numFmtId="0" fontId="13" fillId="37" borderId="0" xfId="0" applyFont="1" applyFill="1" applyProtection="1">
      <protection locked="0"/>
    </xf>
    <xf numFmtId="0" fontId="4" fillId="37" borderId="0" xfId="0" applyFont="1" applyFill="1" applyAlignment="1" applyProtection="1">
      <alignment vertical="center" textRotation="90"/>
      <protection locked="0"/>
    </xf>
    <xf numFmtId="0" fontId="25" fillId="4" borderId="26" xfId="0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0" fontId="43" fillId="6" borderId="13" xfId="0" applyFont="1" applyFill="1" applyBorder="1" applyAlignment="1" applyProtection="1">
      <alignment vertical="center"/>
      <protection locked="0"/>
    </xf>
    <xf numFmtId="165" fontId="30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46" fillId="6" borderId="10" xfId="0" applyFont="1" applyFill="1" applyBorder="1" applyAlignment="1" applyProtection="1">
      <alignment horizontal="center" vertical="center" wrapText="1"/>
      <protection locked="0"/>
    </xf>
    <xf numFmtId="165" fontId="0" fillId="0" borderId="0" xfId="0" applyNumberFormat="1" applyBorder="1" applyProtection="1">
      <protection locked="0"/>
    </xf>
    <xf numFmtId="165" fontId="30" fillId="7" borderId="0" xfId="0" applyNumberFormat="1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protection locked="0"/>
    </xf>
    <xf numFmtId="0" fontId="54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54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54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52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52" fillId="14" borderId="12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0" xfId="0" applyNumberFormat="1" applyFont="1" applyProtection="1">
      <protection locked="0"/>
    </xf>
    <xf numFmtId="165" fontId="54" fillId="7" borderId="6" xfId="0" applyNumberFormat="1" applyFont="1" applyFill="1" applyBorder="1" applyAlignment="1" applyProtection="1">
      <alignment horizontal="center" vertical="center" wrapText="1"/>
      <protection locked="0"/>
    </xf>
    <xf numFmtId="165" fontId="54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6" xfId="0" applyFont="1" applyFill="1" applyBorder="1" applyAlignment="1" applyProtection="1">
      <alignment horizontal="center" vertical="center" wrapText="1"/>
      <protection locked="0"/>
    </xf>
    <xf numFmtId="165" fontId="9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10" xfId="0" applyFont="1" applyFill="1" applyBorder="1" applyAlignment="1" applyProtection="1">
      <alignment horizontal="center" vertical="center" wrapText="1"/>
      <protection locked="0"/>
    </xf>
    <xf numFmtId="0" fontId="10" fillId="6" borderId="19" xfId="0" applyFont="1" applyFill="1" applyBorder="1" applyAlignment="1" applyProtection="1">
      <alignment horizontal="center" vertical="center"/>
      <protection locked="0"/>
    </xf>
    <xf numFmtId="14" fontId="10" fillId="7" borderId="0" xfId="0" applyNumberFormat="1" applyFont="1" applyFill="1" applyBorder="1" applyAlignment="1" applyProtection="1">
      <alignment horizontal="center" vertical="center"/>
      <protection locked="0"/>
    </xf>
    <xf numFmtId="14" fontId="11" fillId="0" borderId="0" xfId="0" applyNumberFormat="1" applyFont="1" applyAlignment="1" applyProtection="1">
      <alignment horizontal="center" vertical="center"/>
      <protection locked="0"/>
    </xf>
    <xf numFmtId="14" fontId="11" fillId="7" borderId="0" xfId="0" applyNumberFormat="1" applyFont="1" applyFill="1" applyAlignment="1" applyProtection="1">
      <alignment horizontal="center" vertical="center"/>
      <protection locked="0"/>
    </xf>
    <xf numFmtId="0" fontId="52" fillId="6" borderId="19" xfId="0" applyFont="1" applyFill="1" applyBorder="1" applyAlignment="1" applyProtection="1">
      <alignment horizontal="center" vertical="center" wrapText="1"/>
      <protection locked="0"/>
    </xf>
    <xf numFmtId="14" fontId="11" fillId="7" borderId="0" xfId="0" applyNumberFormat="1" applyFont="1" applyFill="1" applyBorder="1" applyAlignment="1" applyProtection="1">
      <alignment vertical="center"/>
      <protection locked="0"/>
    </xf>
    <xf numFmtId="14" fontId="11" fillId="7" borderId="0" xfId="0" applyNumberFormat="1" applyFont="1" applyFill="1" applyBorder="1" applyProtection="1">
      <protection locked="0"/>
    </xf>
    <xf numFmtId="0" fontId="52" fillId="6" borderId="10" xfId="0" applyFont="1" applyFill="1" applyBorder="1" applyAlignment="1" applyProtection="1">
      <alignment horizontal="center" vertical="center" wrapText="1"/>
      <protection locked="0"/>
    </xf>
    <xf numFmtId="164" fontId="22" fillId="7" borderId="0" xfId="0" applyNumberFormat="1" applyFont="1" applyFill="1" applyBorder="1" applyAlignment="1" applyProtection="1">
      <alignment horizontal="center" vertical="center"/>
      <protection locked="0"/>
    </xf>
    <xf numFmtId="0" fontId="22" fillId="7" borderId="0" xfId="0" applyNumberFormat="1" applyFont="1" applyFill="1" applyBorder="1" applyAlignment="1" applyProtection="1">
      <alignment horizontal="center" vertical="center"/>
      <protection locked="0"/>
    </xf>
    <xf numFmtId="0" fontId="12" fillId="37" borderId="0" xfId="0" applyFont="1" applyFill="1" applyBorder="1" applyAlignment="1" applyProtection="1">
      <alignment horizontal="center" vertical="center"/>
      <protection locked="0"/>
    </xf>
    <xf numFmtId="0" fontId="13" fillId="37" borderId="0" xfId="0" applyFont="1" applyFill="1" applyBorder="1" applyAlignment="1" applyProtection="1">
      <alignment horizontal="center" vertical="center"/>
      <protection locked="0"/>
    </xf>
    <xf numFmtId="168" fontId="13" fillId="37" borderId="0" xfId="0" applyNumberFormat="1" applyFont="1" applyFill="1" applyBorder="1" applyAlignment="1" applyProtection="1">
      <alignment horizontal="center" vertical="center"/>
      <protection locked="0"/>
    </xf>
    <xf numFmtId="0" fontId="14" fillId="37" borderId="0" xfId="0" applyFont="1" applyFill="1" applyBorder="1" applyAlignment="1" applyProtection="1">
      <alignment horizontal="center" vertical="center"/>
      <protection locked="0"/>
    </xf>
    <xf numFmtId="14" fontId="13" fillId="37" borderId="0" xfId="0" applyNumberFormat="1" applyFont="1" applyFill="1" applyBorder="1" applyAlignment="1" applyProtection="1">
      <alignment horizontal="center" vertical="center"/>
      <protection locked="0"/>
    </xf>
    <xf numFmtId="0" fontId="58" fillId="37" borderId="0" xfId="0" applyFont="1" applyFill="1" applyBorder="1" applyAlignment="1" applyProtection="1">
      <alignment horizontal="center" vertical="center"/>
      <protection locked="0"/>
    </xf>
    <xf numFmtId="14" fontId="12" fillId="37" borderId="0" xfId="0" applyNumberFormat="1" applyFont="1" applyFill="1" applyBorder="1" applyAlignment="1" applyProtection="1">
      <alignment horizontal="center" vertical="center"/>
      <protection locked="0"/>
    </xf>
    <xf numFmtId="164" fontId="58" fillId="37" borderId="0" xfId="0" applyNumberFormat="1" applyFont="1" applyFill="1" applyBorder="1" applyAlignment="1" applyProtection="1">
      <alignment horizontal="center" vertical="center"/>
      <protection locked="0"/>
    </xf>
    <xf numFmtId="14" fontId="58" fillId="37" borderId="0" xfId="0" applyNumberFormat="1" applyFont="1" applyFill="1" applyBorder="1" applyAlignment="1" applyProtection="1">
      <alignment horizontal="center" vertical="center"/>
      <protection locked="0"/>
    </xf>
    <xf numFmtId="0" fontId="16" fillId="38" borderId="0" xfId="0" applyFont="1" applyFill="1" applyBorder="1" applyAlignment="1" applyProtection="1">
      <alignment horizontal="center" vertical="center"/>
      <protection locked="0"/>
    </xf>
    <xf numFmtId="0" fontId="4" fillId="38" borderId="0" xfId="0" applyFont="1" applyFill="1" applyBorder="1" applyAlignment="1" applyProtection="1">
      <alignment horizontal="center" vertical="center"/>
      <protection locked="0"/>
    </xf>
    <xf numFmtId="165" fontId="77" fillId="37" borderId="61" xfId="0" applyNumberFormat="1" applyFont="1" applyFill="1" applyBorder="1" applyAlignment="1" applyProtection="1">
      <alignment horizontal="center" vertical="center" wrapText="1"/>
      <protection locked="0"/>
    </xf>
    <xf numFmtId="0" fontId="0" fillId="37" borderId="0" xfId="0" applyFont="1" applyFill="1" applyBorder="1" applyAlignment="1" applyProtection="1">
      <alignment vertical="center" textRotation="90"/>
      <protection locked="0"/>
    </xf>
    <xf numFmtId="0" fontId="2" fillId="37" borderId="0" xfId="0" applyFont="1" applyFill="1" applyBorder="1" applyAlignment="1" applyProtection="1">
      <alignment vertical="center" textRotation="90"/>
      <protection locked="0"/>
    </xf>
    <xf numFmtId="164" fontId="12" fillId="37" borderId="0" xfId="0" applyNumberFormat="1" applyFont="1" applyFill="1" applyBorder="1" applyAlignment="1" applyProtection="1">
      <alignment horizontal="center" vertical="center"/>
      <protection locked="0"/>
    </xf>
    <xf numFmtId="0" fontId="5" fillId="37" borderId="0" xfId="0" applyFont="1" applyFill="1" applyBorder="1" applyProtection="1">
      <protection locked="0"/>
    </xf>
    <xf numFmtId="165" fontId="61" fillId="37" borderId="0" xfId="0" applyNumberFormat="1" applyFont="1" applyFill="1" applyBorder="1" applyAlignment="1" applyProtection="1">
      <alignment horizontal="center" vertical="center"/>
      <protection hidden="1"/>
    </xf>
    <xf numFmtId="0" fontId="49" fillId="11" borderId="10" xfId="0" applyFont="1" applyFill="1" applyBorder="1" applyAlignment="1" applyProtection="1">
      <alignment horizontal="center" vertical="center" wrapText="1"/>
      <protection locked="0"/>
    </xf>
    <xf numFmtId="165" fontId="57" fillId="37" borderId="0" xfId="0" applyNumberFormat="1" applyFont="1" applyFill="1" applyBorder="1" applyAlignment="1" applyProtection="1">
      <alignment horizontal="center" vertical="center"/>
      <protection hidden="1"/>
    </xf>
    <xf numFmtId="165" fontId="56" fillId="37" borderId="15" xfId="0" applyNumberFormat="1" applyFont="1" applyFill="1" applyBorder="1" applyAlignment="1" applyProtection="1">
      <alignment horizontal="center" vertical="center" wrapText="1"/>
      <protection locked="0"/>
    </xf>
    <xf numFmtId="165" fontId="56" fillId="37" borderId="15" xfId="0" applyNumberFormat="1" applyFont="1" applyFill="1" applyBorder="1" applyAlignment="1" applyProtection="1">
      <alignment horizontal="right" vertical="center"/>
      <protection hidden="1"/>
    </xf>
    <xf numFmtId="165" fontId="56" fillId="37" borderId="16" xfId="0" applyNumberFormat="1" applyFont="1" applyFill="1" applyBorder="1" applyAlignment="1" applyProtection="1">
      <alignment horizontal="left" vertical="center"/>
      <protection locked="0"/>
    </xf>
    <xf numFmtId="0" fontId="77" fillId="37" borderId="14" xfId="0" applyFont="1" applyFill="1" applyBorder="1" applyAlignment="1" applyProtection="1">
      <alignment horizontal="center" vertical="center" wrapText="1"/>
      <protection locked="0"/>
    </xf>
    <xf numFmtId="165" fontId="30" fillId="35" borderId="66" xfId="0" applyNumberFormat="1" applyFont="1" applyFill="1" applyBorder="1" applyAlignment="1" applyProtection="1">
      <alignment horizontal="center" vertical="center"/>
      <protection hidden="1"/>
    </xf>
    <xf numFmtId="165" fontId="30" fillId="35" borderId="65" xfId="0" applyNumberFormat="1" applyFont="1" applyFill="1" applyBorder="1" applyAlignment="1" applyProtection="1">
      <alignment horizontal="center" vertical="center"/>
      <protection hidden="1"/>
    </xf>
    <xf numFmtId="165" fontId="29" fillId="6" borderId="32" xfId="0" applyNumberFormat="1" applyFont="1" applyFill="1" applyBorder="1" applyAlignment="1" applyProtection="1">
      <alignment horizontal="center" vertical="center" wrapText="1"/>
      <protection hidden="1"/>
    </xf>
    <xf numFmtId="165" fontId="9" fillId="7" borderId="10" xfId="0" applyNumberFormat="1" applyFont="1" applyFill="1" applyBorder="1" applyAlignment="1" applyProtection="1">
      <alignment horizontal="center" vertical="center" wrapText="1"/>
      <protection hidden="1"/>
    </xf>
    <xf numFmtId="0" fontId="51" fillId="6" borderId="0" xfId="0" applyFont="1" applyFill="1" applyBorder="1" applyAlignment="1" applyProtection="1">
      <alignment horizontal="center" vertical="center" wrapText="1"/>
      <protection locked="0"/>
    </xf>
    <xf numFmtId="14" fontId="51" fillId="6" borderId="0" xfId="0" applyNumberFormat="1" applyFont="1" applyFill="1" applyBorder="1" applyAlignment="1" applyProtection="1">
      <alignment horizontal="center" vertical="center" wrapText="1"/>
      <protection locked="0"/>
    </xf>
    <xf numFmtId="165" fontId="29" fillId="6" borderId="0" xfId="0" applyNumberFormat="1" applyFont="1" applyFill="1" applyBorder="1" applyAlignment="1" applyProtection="1">
      <alignment horizontal="center" vertical="center" wrapText="1"/>
      <protection hidden="1"/>
    </xf>
    <xf numFmtId="0" fontId="46" fillId="6" borderId="0" xfId="0" applyFont="1" applyFill="1" applyBorder="1" applyAlignment="1" applyProtection="1">
      <alignment horizontal="center" vertical="center" wrapText="1"/>
      <protection locked="0"/>
    </xf>
    <xf numFmtId="165" fontId="51" fillId="6" borderId="0" xfId="0" applyNumberFormat="1" applyFont="1" applyFill="1" applyBorder="1" applyAlignment="1" applyProtection="1">
      <alignment horizontal="center" vertical="center" wrapText="1"/>
      <protection locked="0"/>
    </xf>
    <xf numFmtId="165" fontId="30" fillId="7" borderId="22" xfId="0" applyNumberFormat="1" applyFont="1" applyFill="1" applyBorder="1" applyAlignment="1" applyProtection="1">
      <alignment horizontal="center" vertical="center"/>
      <protection hidden="1"/>
    </xf>
    <xf numFmtId="0" fontId="46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15" fillId="6" borderId="14" xfId="0" applyNumberFormat="1" applyFont="1" applyFill="1" applyBorder="1" applyAlignment="1" applyProtection="1">
      <alignment horizontal="center" vertical="center"/>
      <protection locked="0"/>
    </xf>
    <xf numFmtId="165" fontId="30" fillId="6" borderId="16" xfId="0" applyNumberFormat="1" applyFont="1" applyFill="1" applyBorder="1" applyAlignment="1" applyProtection="1">
      <alignment horizontal="center" vertical="center" wrapText="1"/>
      <protection locked="0"/>
    </xf>
    <xf numFmtId="165" fontId="30" fillId="7" borderId="15" xfId="0" applyNumberFormat="1" applyFont="1" applyFill="1" applyBorder="1" applyAlignment="1" applyProtection="1">
      <alignment horizontal="center" vertical="center"/>
      <protection hidden="1"/>
    </xf>
    <xf numFmtId="164" fontId="78" fillId="6" borderId="15" xfId="0" applyNumberFormat="1" applyFont="1" applyFill="1" applyBorder="1" applyAlignment="1" applyProtection="1">
      <alignment vertical="center"/>
      <protection locked="0"/>
    </xf>
    <xf numFmtId="165" fontId="15" fillId="6" borderId="67" xfId="0" applyNumberFormat="1" applyFont="1" applyFill="1" applyBorder="1" applyAlignment="1">
      <alignment horizontal="center" vertical="center"/>
    </xf>
    <xf numFmtId="165" fontId="30" fillId="6" borderId="68" xfId="0" applyNumberFormat="1" applyFont="1" applyFill="1" applyBorder="1" applyAlignment="1">
      <alignment horizontal="center" vertical="center" wrapText="1"/>
    </xf>
    <xf numFmtId="164" fontId="78" fillId="6" borderId="68" xfId="0" applyNumberFormat="1" applyFont="1" applyFill="1" applyBorder="1" applyAlignment="1">
      <alignment vertical="center"/>
    </xf>
    <xf numFmtId="165" fontId="30" fillId="6" borderId="69" xfId="0" applyNumberFormat="1" applyFont="1" applyFill="1" applyBorder="1" applyAlignment="1">
      <alignment horizontal="center" vertical="center" wrapText="1"/>
    </xf>
    <xf numFmtId="165" fontId="79" fillId="5" borderId="10" xfId="0" applyNumberFormat="1" applyFont="1" applyFill="1" applyBorder="1" applyAlignment="1" applyProtection="1">
      <alignment horizontal="center" vertical="center"/>
      <protection hidden="1"/>
    </xf>
    <xf numFmtId="0" fontId="15" fillId="3" borderId="14" xfId="0" applyFont="1" applyFill="1" applyBorder="1" applyProtection="1">
      <protection locked="0"/>
    </xf>
    <xf numFmtId="165" fontId="80" fillId="3" borderId="16" xfId="0" applyNumberFormat="1" applyFont="1" applyFill="1" applyBorder="1" applyAlignment="1" applyProtection="1">
      <alignment horizontal="left" vertical="center"/>
      <protection hidden="1"/>
    </xf>
    <xf numFmtId="165" fontId="80" fillId="3" borderId="15" xfId="0" applyNumberFormat="1" applyFont="1" applyFill="1" applyBorder="1" applyAlignment="1" applyProtection="1">
      <alignment horizontal="center" vertical="center" wrapText="1"/>
      <protection locked="0"/>
    </xf>
    <xf numFmtId="165" fontId="80" fillId="3" borderId="15" xfId="0" applyNumberFormat="1" applyFont="1" applyFill="1" applyBorder="1" applyAlignment="1" applyProtection="1">
      <alignment horizontal="right" vertical="center" wrapText="1"/>
      <protection locked="0"/>
    </xf>
    <xf numFmtId="165" fontId="33" fillId="3" borderId="71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72" xfId="0" applyFont="1" applyFill="1" applyBorder="1" applyAlignment="1" applyProtection="1">
      <alignment horizontal="center" vertical="center" wrapText="1"/>
      <protection locked="0"/>
    </xf>
    <xf numFmtId="165" fontId="34" fillId="3" borderId="3" xfId="0" applyNumberFormat="1" applyFont="1" applyFill="1" applyBorder="1" applyAlignment="1" applyProtection="1">
      <alignment horizontal="center" vertical="center" wrapText="1"/>
      <protection locked="0"/>
    </xf>
    <xf numFmtId="165" fontId="31" fillId="13" borderId="18" xfId="0" applyNumberFormat="1" applyFont="1" applyFill="1" applyBorder="1" applyAlignment="1" applyProtection="1">
      <alignment horizontal="center" vertical="center"/>
      <protection hidden="1"/>
    </xf>
    <xf numFmtId="165" fontId="31" fillId="13" borderId="19" xfId="0" applyNumberFormat="1" applyFont="1" applyFill="1" applyBorder="1" applyAlignment="1" applyProtection="1">
      <alignment horizontal="center" vertical="center"/>
      <protection hidden="1"/>
    </xf>
    <xf numFmtId="165" fontId="61" fillId="13" borderId="20" xfId="0" applyNumberFormat="1" applyFont="1" applyFill="1" applyBorder="1" applyAlignment="1" applyProtection="1">
      <alignment horizontal="center" vertical="center"/>
      <protection hidden="1"/>
    </xf>
    <xf numFmtId="165" fontId="80" fillId="8" borderId="0" xfId="0" applyNumberFormat="1" applyFont="1" applyFill="1" applyAlignment="1" applyProtection="1">
      <alignment horizontal="left" vertical="center"/>
      <protection hidden="1"/>
    </xf>
    <xf numFmtId="165" fontId="80" fillId="8" borderId="0" xfId="0" applyNumberFormat="1" applyFont="1" applyFill="1" applyAlignment="1" applyProtection="1">
      <alignment horizontal="center" vertical="center" wrapText="1"/>
      <protection locked="0"/>
    </xf>
    <xf numFmtId="165" fontId="81" fillId="20" borderId="11" xfId="0" applyNumberFormat="1" applyFont="1" applyFill="1" applyBorder="1" applyAlignment="1" applyProtection="1">
      <alignment horizontal="center" vertical="center" wrapText="1"/>
      <protection locked="0"/>
    </xf>
    <xf numFmtId="0" fontId="81" fillId="20" borderId="12" xfId="0" applyFont="1" applyFill="1" applyBorder="1" applyAlignment="1" applyProtection="1">
      <alignment horizontal="center" vertical="center" wrapText="1"/>
      <protection locked="0"/>
    </xf>
    <xf numFmtId="165" fontId="81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81" fillId="8" borderId="12" xfId="0" applyFont="1" applyFill="1" applyBorder="1" applyAlignment="1" applyProtection="1">
      <alignment horizontal="center" vertical="center" wrapText="1"/>
      <protection locked="0"/>
    </xf>
    <xf numFmtId="165" fontId="31" fillId="39" borderId="9" xfId="0" applyNumberFormat="1" applyFont="1" applyFill="1" applyBorder="1" applyAlignment="1" applyProtection="1">
      <alignment horizontal="center" vertical="center"/>
      <protection hidden="1"/>
    </xf>
    <xf numFmtId="165" fontId="31" fillId="39" borderId="10" xfId="0" applyNumberFormat="1" applyFont="1" applyFill="1" applyBorder="1" applyAlignment="1" applyProtection="1">
      <alignment horizontal="center" vertical="center"/>
      <protection hidden="1"/>
    </xf>
    <xf numFmtId="165" fontId="80" fillId="20" borderId="0" xfId="0" applyNumberFormat="1" applyFont="1" applyFill="1" applyAlignment="1" applyProtection="1">
      <alignment horizontal="center" vertical="center" wrapText="1"/>
      <protection locked="0"/>
    </xf>
    <xf numFmtId="165" fontId="80" fillId="20" borderId="0" xfId="0" applyNumberFormat="1" applyFont="1" applyFill="1" applyAlignment="1" applyProtection="1">
      <alignment horizontal="left" vertical="center"/>
      <protection hidden="1"/>
    </xf>
    <xf numFmtId="165" fontId="78" fillId="6" borderId="15" xfId="0" applyNumberFormat="1" applyFont="1" applyFill="1" applyBorder="1" applyAlignment="1" applyProtection="1">
      <alignment vertical="center"/>
      <protection hidden="1"/>
    </xf>
    <xf numFmtId="165" fontId="78" fillId="6" borderId="68" xfId="0" applyNumberFormat="1" applyFont="1" applyFill="1" applyBorder="1" applyAlignment="1" applyProtection="1">
      <alignment vertical="center"/>
      <protection hidden="1"/>
    </xf>
    <xf numFmtId="165" fontId="80" fillId="3" borderId="15" xfId="0" applyNumberFormat="1" applyFont="1" applyFill="1" applyBorder="1" applyAlignment="1" applyProtection="1">
      <alignment horizontal="right" vertical="center" wrapText="1"/>
      <protection hidden="1"/>
    </xf>
    <xf numFmtId="165" fontId="80" fillId="8" borderId="0" xfId="0" applyNumberFormat="1" applyFont="1" applyFill="1" applyAlignment="1" applyProtection="1">
      <alignment horizontal="right" vertical="center" wrapText="1"/>
      <protection hidden="1"/>
    </xf>
    <xf numFmtId="165" fontId="80" fillId="20" borderId="0" xfId="0" applyNumberFormat="1" applyFont="1" applyFill="1" applyAlignment="1" applyProtection="1">
      <alignment horizontal="right" vertical="center" wrapText="1"/>
      <protection hidden="1"/>
    </xf>
    <xf numFmtId="49" fontId="46" fillId="0" borderId="73" xfId="0" applyNumberFormat="1" applyFont="1" applyBorder="1" applyAlignment="1">
      <alignment horizontal="center" vertical="center" wrapText="1"/>
    </xf>
    <xf numFmtId="165" fontId="46" fillId="0" borderId="74" xfId="0" applyNumberFormat="1" applyFont="1" applyBorder="1" applyAlignment="1">
      <alignment horizontal="center" vertical="center" wrapText="1"/>
    </xf>
    <xf numFmtId="49" fontId="46" fillId="0" borderId="41" xfId="0" applyNumberFormat="1" applyFont="1" applyBorder="1" applyAlignment="1">
      <alignment horizontal="center" vertical="center" wrapText="1"/>
    </xf>
    <xf numFmtId="165" fontId="46" fillId="0" borderId="50" xfId="0" applyNumberFormat="1" applyFont="1" applyBorder="1" applyAlignment="1">
      <alignment horizontal="center" vertical="center" wrapText="1"/>
    </xf>
    <xf numFmtId="0" fontId="82" fillId="37" borderId="0" xfId="0" applyFont="1" applyFill="1" applyBorder="1" applyAlignment="1" applyProtection="1">
      <alignment horizontal="center" vertical="center"/>
      <protection locked="0"/>
    </xf>
    <xf numFmtId="14" fontId="82" fillId="37" borderId="0" xfId="0" applyNumberFormat="1" applyFont="1" applyFill="1" applyBorder="1" applyAlignment="1" applyProtection="1">
      <alignment horizontal="center" vertical="center"/>
      <protection locked="0"/>
    </xf>
    <xf numFmtId="0" fontId="83" fillId="37" borderId="0" xfId="0" applyFont="1" applyFill="1" applyBorder="1" applyAlignment="1" applyProtection="1">
      <alignment horizontal="center" vertical="center"/>
      <protection locked="0"/>
    </xf>
    <xf numFmtId="0" fontId="84" fillId="37" borderId="0" xfId="0" applyFont="1" applyFill="1" applyBorder="1" applyAlignment="1" applyProtection="1">
      <alignment horizontal="center" vertical="center"/>
      <protection locked="0"/>
    </xf>
    <xf numFmtId="168" fontId="84" fillId="37" borderId="0" xfId="0" applyNumberFormat="1" applyFont="1" applyFill="1" applyBorder="1" applyAlignment="1" applyProtection="1">
      <alignment horizontal="center" vertical="center"/>
      <protection locked="0"/>
    </xf>
    <xf numFmtId="0" fontId="85" fillId="37" borderId="0" xfId="0" applyFont="1" applyFill="1" applyBorder="1" applyAlignment="1" applyProtection="1">
      <alignment horizontal="center" vertical="center"/>
      <protection locked="0"/>
    </xf>
    <xf numFmtId="14" fontId="84" fillId="37" borderId="0" xfId="0" applyNumberFormat="1" applyFont="1" applyFill="1" applyBorder="1" applyAlignment="1" applyProtection="1">
      <alignment horizontal="center" vertical="center"/>
      <protection locked="0"/>
    </xf>
    <xf numFmtId="165" fontId="86" fillId="37" borderId="0" xfId="0" applyNumberFormat="1" applyFont="1" applyFill="1" applyBorder="1" applyAlignment="1" applyProtection="1">
      <alignment horizontal="center" vertical="center"/>
      <protection hidden="1"/>
    </xf>
    <xf numFmtId="164" fontId="82" fillId="37" borderId="0" xfId="0" applyNumberFormat="1" applyFont="1" applyFill="1" applyBorder="1" applyAlignment="1" applyProtection="1">
      <alignment horizontal="center" vertical="center"/>
      <protection locked="0"/>
    </xf>
    <xf numFmtId="14" fontId="83" fillId="37" borderId="0" xfId="0" applyNumberFormat="1" applyFont="1" applyFill="1" applyBorder="1" applyAlignment="1" applyProtection="1">
      <alignment horizontal="center" vertical="center"/>
      <protection locked="0"/>
    </xf>
    <xf numFmtId="0" fontId="87" fillId="38" borderId="0" xfId="0" applyFont="1" applyFill="1" applyBorder="1" applyAlignment="1" applyProtection="1">
      <alignment horizontal="center" vertical="center"/>
      <protection locked="0"/>
    </xf>
    <xf numFmtId="0" fontId="88" fillId="37" borderId="23" xfId="0" applyFont="1" applyFill="1" applyBorder="1" applyProtection="1">
      <protection locked="0"/>
    </xf>
    <xf numFmtId="0" fontId="60" fillId="35" borderId="4" xfId="0" applyFont="1" applyFill="1" applyBorder="1" applyAlignment="1" applyProtection="1">
      <alignment horizontal="center" vertical="center" wrapText="1"/>
      <protection locked="0"/>
    </xf>
    <xf numFmtId="164" fontId="4" fillId="37" borderId="14" xfId="0" applyNumberFormat="1" applyFont="1" applyFill="1" applyBorder="1" applyProtection="1">
      <protection locked="0"/>
    </xf>
    <xf numFmtId="164" fontId="0" fillId="37" borderId="14" xfId="0" applyNumberFormat="1" applyFont="1" applyFill="1" applyBorder="1" applyProtection="1">
      <protection locked="0"/>
    </xf>
    <xf numFmtId="164" fontId="0" fillId="7" borderId="0" xfId="0" applyNumberFormat="1" applyFont="1" applyFill="1" applyBorder="1" applyProtection="1">
      <protection locked="0"/>
    </xf>
    <xf numFmtId="164" fontId="0" fillId="0" borderId="0" xfId="0" applyNumberFormat="1" applyFont="1" applyProtection="1">
      <protection locked="0"/>
    </xf>
    <xf numFmtId="165" fontId="89" fillId="35" borderId="63" xfId="0" applyNumberFormat="1" applyFont="1" applyFill="1" applyBorder="1" applyAlignment="1" applyProtection="1">
      <alignment horizontal="center" vertical="center"/>
      <protection hidden="1"/>
    </xf>
    <xf numFmtId="165" fontId="9" fillId="40" borderId="20" xfId="0" applyNumberFormat="1" applyFont="1" applyFill="1" applyBorder="1" applyAlignment="1">
      <alignment horizontal="center" vertical="center" wrapText="1"/>
    </xf>
    <xf numFmtId="0" fontId="34" fillId="20" borderId="0" xfId="0" applyFont="1" applyFill="1" applyAlignment="1" applyProtection="1">
      <alignment horizontal="center" vertical="center" wrapText="1"/>
      <protection locked="0"/>
    </xf>
    <xf numFmtId="0" fontId="34" fillId="20" borderId="47" xfId="0" applyFont="1" applyFill="1" applyBorder="1" applyAlignment="1" applyProtection="1">
      <alignment horizontal="center" vertical="center" wrapText="1"/>
      <protection locked="0"/>
    </xf>
    <xf numFmtId="0" fontId="44" fillId="16" borderId="13" xfId="0" applyFont="1" applyFill="1" applyBorder="1" applyAlignment="1" applyProtection="1">
      <alignment horizontal="center" vertical="center"/>
      <protection locked="0"/>
    </xf>
    <xf numFmtId="0" fontId="44" fillId="16" borderId="0" xfId="0" applyFont="1" applyFill="1" applyBorder="1" applyAlignment="1" applyProtection="1">
      <alignment horizontal="center" vertical="center"/>
      <protection locked="0"/>
    </xf>
    <xf numFmtId="0" fontId="44" fillId="16" borderId="47" xfId="0" applyFont="1" applyFill="1" applyBorder="1" applyAlignment="1" applyProtection="1">
      <alignment horizontal="center" vertical="center"/>
      <protection locked="0"/>
    </xf>
    <xf numFmtId="0" fontId="45" fillId="16" borderId="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 textRotation="90"/>
      <protection locked="0"/>
    </xf>
    <xf numFmtId="0" fontId="0" fillId="5" borderId="0" xfId="0" applyFont="1" applyFill="1" applyAlignment="1" applyProtection="1">
      <alignment horizontal="center" vertical="center" textRotation="90"/>
      <protection locked="0"/>
    </xf>
    <xf numFmtId="0" fontId="2" fillId="2" borderId="0" xfId="0" applyFont="1" applyFill="1" applyAlignment="1" applyProtection="1">
      <alignment horizontal="center" vertical="center" textRotation="90"/>
      <protection locked="0"/>
    </xf>
    <xf numFmtId="0" fontId="0" fillId="2" borderId="0" xfId="0" applyFont="1" applyFill="1" applyAlignment="1" applyProtection="1">
      <alignment horizontal="center" vertical="center" textRotation="90"/>
      <protection locked="0"/>
    </xf>
    <xf numFmtId="0" fontId="2" fillId="10" borderId="0" xfId="0" applyFont="1" applyFill="1" applyAlignment="1" applyProtection="1">
      <alignment horizontal="center" vertical="center" textRotation="90"/>
      <protection locked="0"/>
    </xf>
    <xf numFmtId="0" fontId="72" fillId="28" borderId="0" xfId="0" applyFont="1" applyFill="1" applyAlignment="1" applyProtection="1">
      <alignment horizontal="center" vertical="center" textRotation="90"/>
      <protection locked="0"/>
    </xf>
    <xf numFmtId="0" fontId="4" fillId="28" borderId="0" xfId="0" applyFont="1" applyFill="1" applyAlignment="1" applyProtection="1">
      <alignment horizontal="center" vertical="center" textRotation="90"/>
      <protection locked="0"/>
    </xf>
    <xf numFmtId="0" fontId="34" fillId="8" borderId="0" xfId="0" applyFont="1" applyFill="1" applyAlignment="1" applyProtection="1">
      <alignment horizontal="center" vertical="center" wrapText="1"/>
      <protection locked="0"/>
    </xf>
    <xf numFmtId="0" fontId="34" fillId="8" borderId="47" xfId="0" applyFont="1" applyFill="1" applyBorder="1" applyAlignment="1" applyProtection="1">
      <alignment horizontal="center" vertical="center" wrapText="1"/>
      <protection locked="0"/>
    </xf>
    <xf numFmtId="0" fontId="44" fillId="8" borderId="0" xfId="0" applyFont="1" applyFill="1" applyBorder="1" applyAlignment="1" applyProtection="1">
      <alignment horizontal="center" vertical="center"/>
      <protection locked="0"/>
    </xf>
    <xf numFmtId="0" fontId="44" fillId="8" borderId="47" xfId="0" applyFont="1" applyFill="1" applyBorder="1" applyAlignment="1" applyProtection="1">
      <alignment horizontal="center" vertical="center"/>
      <protection locked="0"/>
    </xf>
    <xf numFmtId="0" fontId="44" fillId="8" borderId="13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71" xfId="0" applyFont="1" applyFill="1" applyBorder="1" applyAlignment="1" applyProtection="1">
      <alignment horizontal="center" vertical="center" wrapText="1"/>
      <protection locked="0"/>
    </xf>
    <xf numFmtId="0" fontId="34" fillId="3" borderId="17" xfId="0" applyFont="1" applyFill="1" applyBorder="1" applyAlignment="1" applyProtection="1">
      <alignment horizontal="center" vertical="center" wrapText="1"/>
      <protection locked="0"/>
    </xf>
    <xf numFmtId="0" fontId="34" fillId="3" borderId="70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textRotation="90"/>
      <protection locked="0"/>
    </xf>
    <xf numFmtId="0" fontId="0" fillId="2" borderId="13" xfId="0" applyFont="1" applyFill="1" applyBorder="1" applyAlignment="1" applyProtection="1">
      <alignment horizontal="center" vertical="center" textRotation="90"/>
      <protection locked="0"/>
    </xf>
    <xf numFmtId="0" fontId="2" fillId="10" borderId="40" xfId="0" applyFont="1" applyFill="1" applyBorder="1" applyAlignment="1" applyProtection="1">
      <alignment horizontal="center" vertical="center" textRotation="90"/>
      <protection locked="0"/>
    </xf>
    <xf numFmtId="0" fontId="76" fillId="3" borderId="13" xfId="0" applyFont="1" applyFill="1" applyBorder="1" applyAlignment="1" applyProtection="1">
      <alignment horizontal="center" vertical="center"/>
      <protection locked="0"/>
    </xf>
    <xf numFmtId="0" fontId="44" fillId="3" borderId="0" xfId="0" applyFont="1" applyFill="1" applyBorder="1" applyAlignment="1" applyProtection="1">
      <alignment horizontal="center" vertical="center"/>
      <protection locked="0"/>
    </xf>
    <xf numFmtId="0" fontId="44" fillId="3" borderId="47" xfId="0" applyFont="1" applyFill="1" applyBorder="1" applyAlignment="1" applyProtection="1">
      <alignment horizontal="center" vertical="center"/>
      <protection locked="0"/>
    </xf>
    <xf numFmtId="0" fontId="73" fillId="3" borderId="13" xfId="0" applyFont="1" applyFill="1" applyBorder="1" applyAlignment="1" applyProtection="1">
      <alignment horizontal="center" vertical="center"/>
      <protection locked="0"/>
    </xf>
    <xf numFmtId="0" fontId="18" fillId="3" borderId="0" xfId="0" applyFont="1" applyFill="1" applyBorder="1" applyAlignment="1" applyProtection="1">
      <alignment horizontal="center" vertical="center"/>
      <protection locked="0"/>
    </xf>
    <xf numFmtId="0" fontId="18" fillId="3" borderId="4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 textRotation="90"/>
      <protection locked="0"/>
    </xf>
    <xf numFmtId="0" fontId="23" fillId="2" borderId="13" xfId="0" applyFont="1" applyFill="1" applyBorder="1" applyAlignment="1" applyProtection="1">
      <alignment horizontal="center" vertical="center" textRotation="90"/>
      <protection locked="0"/>
    </xf>
    <xf numFmtId="0" fontId="2" fillId="10" borderId="13" xfId="0" applyFont="1" applyFill="1" applyBorder="1" applyAlignment="1" applyProtection="1">
      <alignment horizontal="center" vertical="center" textRotation="90"/>
      <protection locked="0"/>
    </xf>
    <xf numFmtId="0" fontId="2" fillId="7" borderId="0" xfId="0" applyFont="1" applyFill="1" applyBorder="1" applyAlignment="1" applyProtection="1">
      <alignment horizontal="center" vertical="center"/>
      <protection locked="0"/>
    </xf>
    <xf numFmtId="0" fontId="72" fillId="28" borderId="0" xfId="0" applyFont="1" applyFill="1" applyBorder="1" applyAlignment="1" applyProtection="1">
      <alignment horizontal="center" vertical="center" textRotation="90"/>
      <protection locked="0"/>
    </xf>
    <xf numFmtId="0" fontId="43" fillId="6" borderId="0" xfId="0" applyFont="1" applyFill="1" applyBorder="1" applyAlignment="1" applyProtection="1">
      <alignment horizontal="center" vertical="center"/>
      <protection locked="0"/>
    </xf>
    <xf numFmtId="0" fontId="34" fillId="6" borderId="0" xfId="0" applyFont="1" applyFill="1" applyAlignment="1" applyProtection="1">
      <alignment horizontal="center" vertical="center" wrapText="1"/>
      <protection locked="0"/>
    </xf>
    <xf numFmtId="0" fontId="34" fillId="6" borderId="47" xfId="0" applyFont="1" applyFill="1" applyBorder="1" applyAlignment="1" applyProtection="1">
      <alignment horizontal="center" vertical="center" wrapText="1"/>
      <protection locked="0"/>
    </xf>
    <xf numFmtId="0" fontId="59" fillId="37" borderId="1" xfId="0" applyFont="1" applyFill="1" applyBorder="1" applyAlignment="1" applyProtection="1">
      <alignment horizontal="center" vertical="center" wrapText="1"/>
      <protection locked="0"/>
    </xf>
    <xf numFmtId="0" fontId="59" fillId="37" borderId="3" xfId="0" applyFont="1" applyFill="1" applyBorder="1" applyAlignment="1" applyProtection="1">
      <alignment horizontal="center" vertical="center" wrapText="1"/>
      <protection locked="0"/>
    </xf>
    <xf numFmtId="0" fontId="59" fillId="37" borderId="17" xfId="0" applyFont="1" applyFill="1" applyBorder="1" applyAlignment="1" applyProtection="1">
      <alignment horizontal="center" vertical="center" wrapText="1"/>
      <protection locked="0"/>
    </xf>
    <xf numFmtId="0" fontId="59" fillId="37" borderId="23" xfId="0" applyFont="1" applyFill="1" applyBorder="1" applyAlignment="1" applyProtection="1">
      <alignment horizontal="center" vertical="center" wrapText="1"/>
      <protection locked="0"/>
    </xf>
    <xf numFmtId="0" fontId="44" fillId="37" borderId="0" xfId="0" applyFont="1" applyFill="1" applyBorder="1" applyAlignment="1" applyProtection="1">
      <alignment horizontal="center" vertical="center"/>
      <protection locked="0"/>
    </xf>
    <xf numFmtId="0" fontId="44" fillId="37" borderId="6" xfId="0" applyFont="1" applyFill="1" applyBorder="1" applyAlignment="1" applyProtection="1">
      <alignment horizontal="center" vertical="center"/>
      <protection locked="0"/>
    </xf>
    <xf numFmtId="0" fontId="45" fillId="37" borderId="0" xfId="0" applyFont="1" applyFill="1" applyBorder="1" applyAlignment="1" applyProtection="1">
      <alignment horizontal="center" vertical="center"/>
      <protection locked="0"/>
    </xf>
    <xf numFmtId="0" fontId="44" fillId="37" borderId="21" xfId="0" applyFont="1" applyFill="1" applyBorder="1" applyAlignment="1" applyProtection="1">
      <alignment horizontal="center" vertical="center"/>
      <protection locked="0"/>
    </xf>
    <xf numFmtId="0" fontId="65" fillId="35" borderId="1" xfId="0" applyFont="1" applyFill="1" applyBorder="1" applyAlignment="1" applyProtection="1">
      <alignment horizontal="center" vertical="center" wrapText="1"/>
      <protection locked="0"/>
    </xf>
    <xf numFmtId="0" fontId="65" fillId="35" borderId="2" xfId="0" applyFont="1" applyFill="1" applyBorder="1" applyAlignment="1" applyProtection="1">
      <alignment horizontal="center" vertical="center"/>
      <protection locked="0"/>
    </xf>
    <xf numFmtId="0" fontId="65" fillId="35" borderId="3" xfId="0" applyFont="1" applyFill="1" applyBorder="1" applyAlignment="1" applyProtection="1">
      <alignment horizontal="center" vertical="center"/>
      <protection locked="0"/>
    </xf>
    <xf numFmtId="0" fontId="65" fillId="35" borderId="17" xfId="0" applyFont="1" applyFill="1" applyBorder="1" applyAlignment="1" applyProtection="1">
      <alignment horizontal="center" vertical="center"/>
      <protection locked="0"/>
    </xf>
    <xf numFmtId="0" fontId="65" fillId="35" borderId="22" xfId="0" applyFont="1" applyFill="1" applyBorder="1" applyAlignment="1" applyProtection="1">
      <alignment horizontal="center" vertical="center"/>
      <protection locked="0"/>
    </xf>
    <xf numFmtId="0" fontId="65" fillId="35" borderId="23" xfId="0" applyFont="1" applyFill="1" applyBorder="1" applyAlignment="1" applyProtection="1">
      <alignment horizontal="center" vertical="center"/>
      <protection locked="0"/>
    </xf>
    <xf numFmtId="0" fontId="67" fillId="35" borderId="1" xfId="0" applyFont="1" applyFill="1" applyBorder="1" applyAlignment="1" applyProtection="1">
      <alignment horizontal="center" vertical="center" wrapText="1"/>
      <protection locked="0"/>
    </xf>
    <xf numFmtId="0" fontId="67" fillId="35" borderId="2" xfId="0" applyFont="1" applyFill="1" applyBorder="1" applyAlignment="1" applyProtection="1">
      <alignment horizontal="center" vertical="center"/>
      <protection locked="0"/>
    </xf>
    <xf numFmtId="0" fontId="67" fillId="35" borderId="3" xfId="0" applyFont="1" applyFill="1" applyBorder="1" applyAlignment="1" applyProtection="1">
      <alignment horizontal="center" vertical="center"/>
      <protection locked="0"/>
    </xf>
    <xf numFmtId="0" fontId="67" fillId="35" borderId="17" xfId="0" applyFont="1" applyFill="1" applyBorder="1" applyAlignment="1" applyProtection="1">
      <alignment horizontal="center" vertical="center"/>
      <protection locked="0"/>
    </xf>
    <xf numFmtId="0" fontId="67" fillId="35" borderId="22" xfId="0" applyFont="1" applyFill="1" applyBorder="1" applyAlignment="1" applyProtection="1">
      <alignment horizontal="center" vertical="center"/>
      <protection locked="0"/>
    </xf>
    <xf numFmtId="0" fontId="67" fillId="35" borderId="23" xfId="0" applyFont="1" applyFill="1" applyBorder="1" applyAlignment="1" applyProtection="1">
      <alignment horizontal="center" vertical="center"/>
      <protection locked="0"/>
    </xf>
    <xf numFmtId="0" fontId="69" fillId="35" borderId="1" xfId="0" applyFont="1" applyFill="1" applyBorder="1" applyAlignment="1" applyProtection="1">
      <alignment horizontal="center" vertical="center" wrapText="1"/>
      <protection locked="0"/>
    </xf>
    <xf numFmtId="0" fontId="69" fillId="35" borderId="2" xfId="0" applyFont="1" applyFill="1" applyBorder="1" applyAlignment="1" applyProtection="1">
      <alignment horizontal="center" vertical="center"/>
      <protection locked="0"/>
    </xf>
    <xf numFmtId="0" fontId="69" fillId="35" borderId="3" xfId="0" applyFont="1" applyFill="1" applyBorder="1" applyAlignment="1" applyProtection="1">
      <alignment horizontal="center" vertical="center"/>
      <protection locked="0"/>
    </xf>
    <xf numFmtId="0" fontId="69" fillId="35" borderId="17" xfId="0" applyFont="1" applyFill="1" applyBorder="1" applyAlignment="1" applyProtection="1">
      <alignment horizontal="center" vertical="center"/>
      <protection locked="0"/>
    </xf>
    <xf numFmtId="0" fontId="69" fillId="35" borderId="22" xfId="0" applyFont="1" applyFill="1" applyBorder="1" applyAlignment="1" applyProtection="1">
      <alignment horizontal="center" vertical="center"/>
      <protection locked="0"/>
    </xf>
    <xf numFmtId="0" fontId="69" fillId="35" borderId="23" xfId="0" applyFont="1" applyFill="1" applyBorder="1" applyAlignment="1" applyProtection="1">
      <alignment horizontal="center" vertical="center"/>
      <protection locked="0"/>
    </xf>
    <xf numFmtId="0" fontId="63" fillId="35" borderId="1" xfId="0" applyFont="1" applyFill="1" applyBorder="1" applyAlignment="1" applyProtection="1">
      <alignment horizontal="center" vertical="center" wrapText="1"/>
      <protection locked="0"/>
    </xf>
    <xf numFmtId="0" fontId="63" fillId="35" borderId="2" xfId="0" applyFont="1" applyFill="1" applyBorder="1" applyAlignment="1" applyProtection="1">
      <alignment horizontal="center" vertical="center"/>
      <protection locked="0"/>
    </xf>
    <xf numFmtId="0" fontId="63" fillId="35" borderId="3" xfId="0" applyFont="1" applyFill="1" applyBorder="1" applyAlignment="1" applyProtection="1">
      <alignment horizontal="center" vertical="center"/>
      <protection locked="0"/>
    </xf>
    <xf numFmtId="0" fontId="63" fillId="35" borderId="17" xfId="0" applyFont="1" applyFill="1" applyBorder="1" applyAlignment="1" applyProtection="1">
      <alignment horizontal="center" vertical="center"/>
      <protection locked="0"/>
    </xf>
    <xf numFmtId="0" fontId="63" fillId="35" borderId="22" xfId="0" applyFont="1" applyFill="1" applyBorder="1" applyAlignment="1" applyProtection="1">
      <alignment horizontal="center" vertical="center"/>
      <protection locked="0"/>
    </xf>
    <xf numFmtId="0" fontId="63" fillId="35" borderId="23" xfId="0" applyFont="1" applyFill="1" applyBorder="1" applyAlignment="1" applyProtection="1">
      <alignment horizontal="center" vertical="center"/>
      <protection locked="0"/>
    </xf>
    <xf numFmtId="0" fontId="74" fillId="35" borderId="1" xfId="0" applyFont="1" applyFill="1" applyBorder="1" applyAlignment="1" applyProtection="1">
      <alignment horizontal="center" vertical="center"/>
      <protection locked="0"/>
    </xf>
    <xf numFmtId="0" fontId="74" fillId="35" borderId="2" xfId="0" applyFont="1" applyFill="1" applyBorder="1" applyAlignment="1" applyProtection="1">
      <alignment horizontal="center" vertical="center"/>
      <protection locked="0"/>
    </xf>
    <xf numFmtId="0" fontId="74" fillId="35" borderId="3" xfId="0" applyFont="1" applyFill="1" applyBorder="1" applyAlignment="1" applyProtection="1">
      <alignment horizontal="center" vertical="center"/>
      <protection locked="0"/>
    </xf>
    <xf numFmtId="0" fontId="74" fillId="35" borderId="17" xfId="0" applyFont="1" applyFill="1" applyBorder="1" applyAlignment="1" applyProtection="1">
      <alignment horizontal="center" vertical="center"/>
      <protection locked="0"/>
    </xf>
    <xf numFmtId="0" fontId="74" fillId="35" borderId="22" xfId="0" applyFont="1" applyFill="1" applyBorder="1" applyAlignment="1" applyProtection="1">
      <alignment horizontal="center" vertical="center"/>
      <protection locked="0"/>
    </xf>
    <xf numFmtId="0" fontId="74" fillId="35" borderId="23" xfId="0" applyFont="1" applyFill="1" applyBorder="1" applyAlignment="1" applyProtection="1">
      <alignment horizontal="center" vertical="center"/>
      <protection locked="0"/>
    </xf>
    <xf numFmtId="0" fontId="42" fillId="30" borderId="59" xfId="0" applyFont="1" applyFill="1" applyBorder="1" applyAlignment="1">
      <alignment horizontal="center" vertical="center"/>
    </xf>
    <xf numFmtId="0" fontId="42" fillId="30" borderId="60" xfId="0" applyFont="1" applyFill="1" applyBorder="1" applyAlignment="1">
      <alignment horizontal="center" vertical="center"/>
    </xf>
    <xf numFmtId="0" fontId="40" fillId="25" borderId="60" xfId="0" applyFont="1" applyFill="1" applyBorder="1" applyAlignment="1">
      <alignment horizontal="center" vertical="center"/>
    </xf>
    <xf numFmtId="0" fontId="39" fillId="18" borderId="51" xfId="0" applyFont="1" applyFill="1" applyBorder="1" applyAlignment="1">
      <alignment horizontal="center" vertical="center"/>
    </xf>
    <xf numFmtId="0" fontId="39" fillId="18" borderId="19" xfId="0" applyFont="1" applyFill="1" applyBorder="1" applyAlignment="1">
      <alignment horizontal="center" vertical="center"/>
    </xf>
    <xf numFmtId="0" fontId="31" fillId="19" borderId="58" xfId="0" applyFont="1" applyFill="1" applyBorder="1" applyAlignment="1">
      <alignment horizontal="center" vertical="center"/>
    </xf>
    <xf numFmtId="0" fontId="31" fillId="19" borderId="49" xfId="0" applyFont="1" applyFill="1" applyBorder="1" applyAlignment="1">
      <alignment horizontal="center" vertical="center"/>
    </xf>
    <xf numFmtId="0" fontId="31" fillId="9" borderId="6" xfId="0" applyFont="1" applyFill="1" applyBorder="1" applyAlignment="1">
      <alignment horizontal="center" vertical="center"/>
    </xf>
    <xf numFmtId="0" fontId="31" fillId="9" borderId="50" xfId="0" applyFont="1" applyFill="1" applyBorder="1" applyAlignment="1">
      <alignment horizontal="center" vertical="center"/>
    </xf>
    <xf numFmtId="0" fontId="39" fillId="18" borderId="20" xfId="0" applyFont="1" applyFill="1" applyBorder="1" applyAlignment="1">
      <alignment horizontal="center" vertical="center"/>
    </xf>
    <xf numFmtId="0" fontId="32" fillId="24" borderId="1" xfId="0" applyFont="1" applyFill="1" applyBorder="1" applyAlignment="1">
      <alignment horizontal="center" vertical="center"/>
    </xf>
    <xf numFmtId="0" fontId="32" fillId="24" borderId="2" xfId="0" applyFont="1" applyFill="1" applyBorder="1" applyAlignment="1">
      <alignment horizontal="center" vertical="center"/>
    </xf>
    <xf numFmtId="0" fontId="32" fillId="24" borderId="3" xfId="0" applyFont="1" applyFill="1" applyBorder="1" applyAlignment="1">
      <alignment horizontal="center" vertical="center"/>
    </xf>
    <xf numFmtId="0" fontId="32" fillId="24" borderId="13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center" vertical="center"/>
    </xf>
    <xf numFmtId="0" fontId="32" fillId="24" borderId="21" xfId="0" applyFont="1" applyFill="1" applyBorder="1" applyAlignment="1">
      <alignment horizontal="center" vertical="center"/>
    </xf>
    <xf numFmtId="0" fontId="32" fillId="24" borderId="17" xfId="0" applyFont="1" applyFill="1" applyBorder="1" applyAlignment="1">
      <alignment horizontal="center" vertical="center"/>
    </xf>
    <xf numFmtId="0" fontId="32" fillId="24" borderId="22" xfId="0" applyFont="1" applyFill="1" applyBorder="1" applyAlignment="1">
      <alignment horizontal="center" vertical="center"/>
    </xf>
    <xf numFmtId="0" fontId="32" fillId="24" borderId="23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9" fillId="18" borderId="2" xfId="0" applyFont="1" applyFill="1" applyBorder="1" applyAlignment="1">
      <alignment horizontal="center" vertical="center" wrapText="1"/>
    </xf>
    <xf numFmtId="0" fontId="9" fillId="18" borderId="3" xfId="0" applyFont="1" applyFill="1" applyBorder="1" applyAlignment="1">
      <alignment horizontal="center" vertical="center" wrapText="1"/>
    </xf>
    <xf numFmtId="0" fontId="9" fillId="18" borderId="13" xfId="0" applyFont="1" applyFill="1" applyBorder="1" applyAlignment="1">
      <alignment horizontal="center" vertical="center" wrapText="1"/>
    </xf>
    <xf numFmtId="0" fontId="9" fillId="18" borderId="0" xfId="0" applyFont="1" applyFill="1" applyBorder="1" applyAlignment="1">
      <alignment horizontal="center" vertical="center" wrapText="1"/>
    </xf>
    <xf numFmtId="0" fontId="9" fillId="18" borderId="21" xfId="0" applyFont="1" applyFill="1" applyBorder="1" applyAlignment="1">
      <alignment horizontal="center" vertical="center" wrapText="1"/>
    </xf>
    <xf numFmtId="0" fontId="9" fillId="18" borderId="17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0" fontId="9" fillId="18" borderId="23" xfId="0" applyFont="1" applyFill="1" applyBorder="1" applyAlignment="1">
      <alignment horizontal="center" vertical="center" wrapText="1"/>
    </xf>
    <xf numFmtId="0" fontId="38" fillId="24" borderId="1" xfId="0" applyFont="1" applyFill="1" applyBorder="1" applyAlignment="1">
      <alignment horizontal="center" vertical="center"/>
    </xf>
    <xf numFmtId="0" fontId="38" fillId="24" borderId="2" xfId="0" applyFont="1" applyFill="1" applyBorder="1" applyAlignment="1">
      <alignment horizontal="center" vertical="center"/>
    </xf>
    <xf numFmtId="0" fontId="38" fillId="24" borderId="3" xfId="0" applyFont="1" applyFill="1" applyBorder="1" applyAlignment="1">
      <alignment horizontal="center" vertical="center"/>
    </xf>
    <xf numFmtId="0" fontId="31" fillId="19" borderId="48" xfId="0" applyFont="1" applyFill="1" applyBorder="1" applyAlignment="1">
      <alignment horizontal="center" vertical="center"/>
    </xf>
    <xf numFmtId="0" fontId="31" fillId="9" borderId="41" xfId="0" applyFont="1" applyFill="1" applyBorder="1" applyAlignment="1">
      <alignment horizontal="center" vertical="center"/>
    </xf>
    <xf numFmtId="49" fontId="71" fillId="40" borderId="14" xfId="0" applyNumberFormat="1" applyFont="1" applyFill="1" applyBorder="1" applyAlignment="1">
      <alignment horizontal="center" vertical="center"/>
    </xf>
    <xf numFmtId="49" fontId="71" fillId="40" borderId="15" xfId="0" applyNumberFormat="1" applyFont="1" applyFill="1" applyBorder="1" applyAlignment="1">
      <alignment horizontal="center" vertical="center"/>
    </xf>
    <xf numFmtId="49" fontId="71" fillId="40" borderId="16" xfId="0" applyNumberFormat="1" applyFont="1" applyFill="1" applyBorder="1" applyAlignment="1">
      <alignment horizontal="center" vertical="center"/>
    </xf>
    <xf numFmtId="49" fontId="9" fillId="40" borderId="75" xfId="0" applyNumberFormat="1" applyFont="1" applyFill="1" applyBorder="1" applyAlignment="1">
      <alignment horizontal="center" vertical="center" wrapText="1"/>
    </xf>
    <xf numFmtId="49" fontId="9" fillId="40" borderId="76" xfId="0" applyNumberFormat="1" applyFont="1" applyFill="1" applyBorder="1" applyAlignment="1">
      <alignment horizontal="center" vertical="center" wrapText="1"/>
    </xf>
    <xf numFmtId="49" fontId="9" fillId="40" borderId="18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14" fontId="3" fillId="0" borderId="64" xfId="0" applyNumberFormat="1" applyFont="1" applyBorder="1" applyAlignment="1">
      <alignment horizontal="center" vertical="center" wrapText="1"/>
    </xf>
    <xf numFmtId="49" fontId="3" fillId="0" borderId="63" xfId="0" applyNumberFormat="1" applyFont="1" applyBorder="1" applyAlignment="1">
      <alignment horizontal="center" vertical="center" wrapText="1"/>
    </xf>
    <xf numFmtId="49" fontId="3" fillId="0" borderId="64" xfId="0" applyNumberFormat="1" applyFont="1" applyBorder="1" applyAlignment="1">
      <alignment horizontal="center" vertical="center" wrapText="1"/>
    </xf>
    <xf numFmtId="165" fontId="3" fillId="0" borderId="6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34" borderId="77" xfId="0" applyFont="1" applyFill="1" applyBorder="1" applyAlignment="1">
      <alignment horizontal="center" vertical="center"/>
    </xf>
    <xf numFmtId="0" fontId="40" fillId="34" borderId="78" xfId="0" applyFont="1" applyFill="1" applyBorder="1" applyAlignment="1">
      <alignment horizontal="center" vertical="center"/>
    </xf>
    <xf numFmtId="0" fontId="40" fillId="27" borderId="77" xfId="0" applyFont="1" applyFill="1" applyBorder="1" applyAlignment="1">
      <alignment horizontal="center" vertical="center"/>
    </xf>
    <xf numFmtId="0" fontId="40" fillId="27" borderId="79" xfId="0" applyFont="1" applyFill="1" applyBorder="1" applyAlignment="1">
      <alignment horizontal="center" vertical="center"/>
    </xf>
    <xf numFmtId="0" fontId="41" fillId="31" borderId="77" xfId="0" applyFont="1" applyFill="1" applyBorder="1" applyAlignment="1">
      <alignment horizontal="center" vertical="center"/>
    </xf>
    <xf numFmtId="0" fontId="41" fillId="31" borderId="79" xfId="0" applyFont="1" applyFill="1" applyBorder="1" applyAlignment="1">
      <alignment horizontal="center" vertical="center"/>
    </xf>
    <xf numFmtId="0" fontId="41" fillId="6" borderId="77" xfId="0" applyFont="1" applyFill="1" applyBorder="1" applyAlignment="1">
      <alignment horizontal="center" vertical="center"/>
    </xf>
    <xf numFmtId="0" fontId="41" fillId="6" borderId="79" xfId="0" applyFont="1" applyFill="1" applyBorder="1" applyAlignment="1">
      <alignment horizontal="center" vertical="center"/>
    </xf>
    <xf numFmtId="0" fontId="41" fillId="26" borderId="77" xfId="0" applyFont="1" applyFill="1" applyBorder="1" applyAlignment="1">
      <alignment horizontal="center" vertical="center"/>
    </xf>
    <xf numFmtId="0" fontId="41" fillId="26" borderId="79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1347">
    <dxf>
      <font>
        <color auto="1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/>
        <bottom/>
        <vertical style="thin">
          <color auto="1"/>
        </vertical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/>
        <bottom/>
      </border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8"/>
        <color theme="0"/>
        <name val="Calibri"/>
        <scheme val="minor"/>
      </font>
      <protection locked="1" hidden="1"/>
    </dxf>
    <dxf>
      <border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Arial Black"/>
        <scheme val="none"/>
      </font>
      <fill>
        <patternFill patternType="solid">
          <fgColor indexed="64"/>
          <bgColor rgb="FFF96F49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96F49"/>
        </patternFill>
      </fill>
      <border diagonalUp="0" diagonalDown="0" outline="0">
        <left/>
        <right style="medium">
          <color indexed="64"/>
        </right>
        <top/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alignment horizontal="center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>
        <left style="thin">
          <color indexed="64"/>
        </left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F96F49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scheme val="none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auto="1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96F49"/>
        </patternFill>
      </fill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alignment horizontal="center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>
        <left style="thin">
          <color indexed="64"/>
        </left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96F4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F96F49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scheme val="none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0" tint="-0.24994659260841701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9" formatCode="#,##0.00\ _€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protection locked="1" hidden="1"/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rgb="FF000000"/>
          <bgColor rgb="FFFFFFFF"/>
        </patternFill>
      </fill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C00000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8" formatCode="0#&quot; &quot;##&quot; &quot;##&quot; &quot;##&quot; &quot;##"/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0" formatCode="General"/>
      <alignment textRotation="0" wrapText="1" indent="0" justifyLastLine="0" shrinkToFit="0" readingOrder="0"/>
      <protection locked="0" hidden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protection locked="0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name val="Calibri"/>
      </font>
      <fill>
        <patternFill patternType="solid">
          <fgColor rgb="FF000000"/>
          <bgColor rgb="FFFFFFFF"/>
        </patternFill>
      </fill>
      <alignment textRotation="0" wrapText="1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  <protection locked="0" hidden="0"/>
    </dxf>
    <dxf>
      <fill>
        <patternFill>
          <bgColor theme="0" tint="-0.24994659260841701"/>
        </patternFill>
      </fill>
    </dxf>
    <dxf>
      <font>
        <color rgb="FFFFC0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C0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C000"/>
      </font>
      <fill>
        <patternFill>
          <bgColor rgb="FF7030A0"/>
        </patternFill>
      </fill>
    </dxf>
    <dxf>
      <font>
        <color rgb="FFFFC0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7" formatCode="#,##0.00\ &quot;€&quot;;[Red]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C0000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1" hidden="1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7" formatCode="#,##0.00\ &quot;€&quot;;[Red]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C0000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1" hidden="1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  <protection locked="1" hidden="1"/>
    </dxf>
    <dxf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1" hidden="1"/>
    </dxf>
    <dxf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1" hidden="1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8" formatCode="0#&quot; &quot;##&quot; &quot;##&quot; &quot;##&quot; &quot;##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9" formatCode="dd/mm/yyyy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  <protection locked="0" hidden="0"/>
    </dxf>
    <dxf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0" tint="-0.24994659260841701"/>
        </patternFill>
      </fill>
    </dxf>
    <dxf>
      <font>
        <color rgb="FFFFC00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9CCEE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9CCEE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9CCEE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protection locked="1" hidden="1"/>
    </dxf>
    <dxf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alignment horizontal="center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>
        <left style="thin">
          <color indexed="64"/>
        </left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8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0" tint="-0.24994659260841701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2FC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2FC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rgb="FF2FC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protection locked="1" hidden="1"/>
    </dxf>
    <dxf>
      <fill>
        <patternFill patternType="solid">
          <fgColor indexed="64"/>
          <bgColor theme="2" tint="-0.74999237037263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numFmt numFmtId="164" formatCode="[$-F800]dddd\,\ mmmm\ dd\,\ yyyy"/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numFmt numFmtId="165" formatCode="#,##0.00\ &quot;€&quot;"/>
      <alignment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name val="Calibri"/>
      </font>
      <alignment textRotation="0" wrapText="1" indent="0" justifyLastLine="0" shrinkToFit="0" readingOrder="0"/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rgb="FFC00000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FF00"/>
      </font>
      <fill>
        <patternFill>
          <fgColor theme="0"/>
          <bgColor rgb="FFFF00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FF00"/>
      </font>
      <fill>
        <patternFill>
          <fgColor theme="0"/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2FC9FF"/>
      <color rgb="FFF96F49"/>
      <color rgb="FFCABABE"/>
      <color rgb="FFF6ACBC"/>
      <color rgb="FF00FFCC"/>
      <color rgb="FF99FF33"/>
      <color rgb="FF0066FF"/>
      <color rgb="FF5E2445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157455</xdr:colOff>
      <xdr:row>0</xdr:row>
      <xdr:rowOff>1020536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1" y="0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208</xdr:row>
      <xdr:rowOff>9718</xdr:rowOff>
    </xdr:from>
    <xdr:to>
      <xdr:col>2</xdr:col>
      <xdr:colOff>157456</xdr:colOff>
      <xdr:row>208</xdr:row>
      <xdr:rowOff>1030254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2" y="66043238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1069131</xdr:colOff>
      <xdr:row>104</xdr:row>
      <xdr:rowOff>9720</xdr:rowOff>
    </xdr:from>
    <xdr:to>
      <xdr:col>2</xdr:col>
      <xdr:colOff>11662</xdr:colOff>
      <xdr:row>105</xdr:row>
      <xdr:rowOff>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131" y="33075077"/>
          <a:ext cx="857250" cy="1020536"/>
        </a:xfrm>
        <a:prstGeom prst="rect">
          <a:avLst/>
        </a:prstGeom>
      </xdr:spPr>
    </xdr:pic>
    <xdr:clientData/>
  </xdr:twoCellAnchor>
  <xdr:oneCellAnchor>
    <xdr:from>
      <xdr:col>1</xdr:col>
      <xdr:colOff>1</xdr:colOff>
      <xdr:row>312</xdr:row>
      <xdr:rowOff>9718</xdr:rowOff>
    </xdr:from>
    <xdr:ext cx="983603" cy="1020536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2" y="68337014"/>
          <a:ext cx="983603" cy="1020536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id="6" name="Tableau267" displayName="Tableau267" ref="B2:V101" totalsRowCount="1" headerRowDxfId="1250" dataDxfId="1248" totalsRowDxfId="1246" headerRowBorderDxfId="1249" tableBorderDxfId="1247" totalsRowBorderDxfId="1245">
  <autoFilter ref="B2:V100"/>
  <tableColumns count="21">
    <tableColumn id="1" name="STATUT" totalsRowLabel="Total" dataDxfId="1244" totalsRowDxfId="1243"/>
    <tableColumn id="8" name="MOIS" dataDxfId="1242" totalsRowDxfId="1241"/>
    <tableColumn id="2" name="DATE D'ENVOI" dataDxfId="1240" totalsRowDxfId="1239"/>
    <tableColumn id="3" name="AGENCE" dataDxfId="1238" totalsRowDxfId="1237"/>
    <tableColumn id="4" name="ADRESSE" dataDxfId="1236" totalsRowDxfId="1235"/>
    <tableColumn id="11" name="CODE POSTAL - VILLE" dataDxfId="1234" totalsRowDxfId="1233"/>
    <tableColumn id="17" name="TELEPHONE" dataDxfId="1232" totalsRowDxfId="1231"/>
    <tableColumn id="14" name="MAIL" dataDxfId="1230" totalsRowDxfId="1229"/>
    <tableColumn id="5" name="NOM DU PARTICIPANT" dataDxfId="1228" totalsRowDxfId="1227"/>
    <tableColumn id="19" name="FORMATION" dataDxfId="1226" totalsRowDxfId="1225"/>
    <tableColumn id="6" name="DATE FORMATION" dataDxfId="1224" totalsRowDxfId="1223"/>
    <tableColumn id="26" name="CHÉQUE" dataDxfId="1222" totalsRowDxfId="1221"/>
    <tableColumn id="27" name="NUMÉRO DE CONVENTION" dataDxfId="1220" totalsRowDxfId="1219"/>
    <tableColumn id="7" name="MONTANT TOTAL  HT" totalsRowFunction="sum" dataDxfId="1218" totalsRowDxfId="1217"/>
    <tableColumn id="21" name="MONTANT TOTAL  TTC" totalsRowFunction="sum" dataDxfId="1216" totalsRowDxfId="1215">
      <calculatedColumnFormula>IF(OR(B3="R",B3="Refusé"),0,(O3*1.2))</calculatedColumnFormula>
    </tableColumn>
    <tableColumn id="12" name="NUMÉRO DE FACTURE" dataDxfId="1214" totalsRowDxfId="1213"/>
    <tableColumn id="13" name="REFERENCE CLIENT" dataDxfId="1212" totalsRowDxfId="1211"/>
    <tableColumn id="15" name="DATE ENVOI FACTURE ET ATTESTATION DE PRESENCE" dataDxfId="1210" totalsRowDxfId="1209"/>
    <tableColumn id="18" name="DATE RECEPTION CHÉQUE" dataDxfId="1208" totalsRowDxfId="1207"/>
    <tableColumn id="9" name="RESTE A RECEVOIR" totalsRowFunction="sum" dataDxfId="1206" totalsRowDxfId="1205">
      <calculatedColumnFormula>IF(ISBLANK($T3),P3,0)</calculatedColumnFormula>
    </tableColumn>
    <tableColumn id="10" name="FORMATEUR" dataDxfId="1204" totalsRowDxfId="1203">
      <calculatedColumnFormula>Tableau267[[#This Row],[STATUT]]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6:W205" totalsRowCount="1" headerRowDxfId="1202" dataDxfId="1200" totalsRowDxfId="1198" headerRowBorderDxfId="1201" tableBorderDxfId="1199" totalsRowBorderDxfId="1197">
  <autoFilter ref="B106:W204"/>
  <tableColumns count="22">
    <tableColumn id="1" name="STATUT" totalsRowLabel="Total" dataDxfId="1196" totalsRowDxfId="1195"/>
    <tableColumn id="8" name="MOIS" dataDxfId="1194" totalsRowDxfId="1193"/>
    <tableColumn id="2" name="DATE D'ENVOI" dataDxfId="1192" totalsRowDxfId="1191"/>
    <tableColumn id="3" name="AGENCE" dataDxfId="1190" totalsRowDxfId="1189"/>
    <tableColumn id="4" name="ADRESSE" dataDxfId="1188" totalsRowDxfId="1187"/>
    <tableColumn id="11" name="CODE POSTAL - VILLE" dataDxfId="1186" totalsRowDxfId="1185"/>
    <tableColumn id="17" name="TELEPHONE" dataDxfId="1184" totalsRowDxfId="1183"/>
    <tableColumn id="14" name="MAIL" dataDxfId="1182" totalsRowDxfId="1181"/>
    <tableColumn id="5" name="NOM DU PARTICIPANT" dataDxfId="1180" totalsRowDxfId="1179"/>
    <tableColumn id="19" name="FORMATION" dataDxfId="1178" totalsRowDxfId="1177"/>
    <tableColumn id="6" name="DATE FORMATION" dataDxfId="1176" totalsRowDxfId="1175"/>
    <tableColumn id="26" name="CHÉQUE" dataDxfId="1174" totalsRowDxfId="1173"/>
    <tableColumn id="27" name="NUMÉRO DE CONVENTION" dataDxfId="1172" totalsRowDxfId="1171"/>
    <tableColumn id="7" name="MONTANT TOTAL  HT" totalsRowFunction="sum" dataDxfId="1170" totalsRowDxfId="1169"/>
    <tableColumn id="21" name="MONTANT TOTAL  TTC" totalsRowFunction="sum" dataDxfId="1168" totalsRowDxfId="1167">
      <calculatedColumnFormula>IF(OR(B107="R",B107="R"),0,(O107*1.2))</calculatedColumnFormula>
    </tableColumn>
    <tableColumn id="12" name="NUMÉRO DE FACTURE" dataDxfId="1166" totalsRowDxfId="1165"/>
    <tableColumn id="13" name="REFERENCE CLIENT" dataDxfId="1164" totalsRowDxfId="1163"/>
    <tableColumn id="15" name="DATE ENVOI FACTURE ET FEUILLE DE PRÉSENCE" dataDxfId="1162" totalsRowDxfId="1161"/>
    <tableColumn id="18" name="DATE RECEPTION CHÉQUE" dataDxfId="1160" totalsRowDxfId="1159"/>
    <tableColumn id="9" name="RESTE A RECEVOIR" totalsRowFunction="sum" dataDxfId="1158" totalsRowDxfId="1157">
      <calculatedColumnFormula>IF(ISBLANK($T107),P107,0)</calculatedColumnFormula>
    </tableColumn>
    <tableColumn id="10" name="FORMATEUR" dataDxfId="1156" totalsRowDxfId="1155"/>
    <tableColumn id="16" name="REMARQUE" dataDxfId="1154" totalsRowDxfId="1153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10:W309" totalsRowCount="1" headerRowDxfId="1152" dataDxfId="1150" totalsRowDxfId="1148" headerRowBorderDxfId="1151" tableBorderDxfId="1149" totalsRowBorderDxfId="1147">
  <autoFilter ref="B210:W308"/>
  <tableColumns count="22">
    <tableColumn id="1" name="STATUT" totalsRowLabel="Total" dataDxfId="1146" totalsRowDxfId="1145"/>
    <tableColumn id="8" name="MOIS" dataDxfId="1144" totalsRowDxfId="1143"/>
    <tableColumn id="2" name="DATE D'ENVOI" dataDxfId="1142" totalsRowDxfId="1141"/>
    <tableColumn id="3" name="AGENCE" dataDxfId="1140" totalsRowDxfId="1139"/>
    <tableColumn id="4" name="ADRESSE" dataDxfId="1138" totalsRowDxfId="1137"/>
    <tableColumn id="11" name="CODE POSTAL - VILLE" dataDxfId="1136" totalsRowDxfId="1135"/>
    <tableColumn id="17" name="TELEPHONE" dataDxfId="1134" totalsRowDxfId="1133"/>
    <tableColumn id="14" name="MAIL" dataDxfId="1132" totalsRowDxfId="1131"/>
    <tableColumn id="5" name="NOM DU PARTICIPANT" dataDxfId="1130" totalsRowDxfId="1129"/>
    <tableColumn id="19" name="FORMATION" dataDxfId="1128" totalsRowDxfId="1127"/>
    <tableColumn id="6" name="DATE FORMATION" dataDxfId="1126" totalsRowDxfId="1125"/>
    <tableColumn id="26" name="CHÉQUE" dataDxfId="1124" totalsRowDxfId="1123"/>
    <tableColumn id="27" name="NUMÉRO DE CONVENTION" dataDxfId="1122" totalsRowDxfId="1121"/>
    <tableColumn id="7" name="MONTANT TOTAL  HT" totalsRowFunction="sum" dataDxfId="1120" totalsRowDxfId="1119"/>
    <tableColumn id="21" name="MONTANT TOTAL  TTC" totalsRowFunction="sum" dataDxfId="1118" totalsRowDxfId="1117">
      <calculatedColumnFormula>IF(OR(B211="R",B211="Refusé"),0,(O211*1.2))</calculatedColumnFormula>
    </tableColumn>
    <tableColumn id="12" name="NUMÉRO DE FACTURE" dataDxfId="1116" totalsRowDxfId="1115"/>
    <tableColumn id="13" name="REFERENCE CLIENT" dataDxfId="1114" totalsRowDxfId="1113"/>
    <tableColumn id="15" name="DATE ENVOI FACTURE ET FEUILLE DE PRÉSENCE" dataDxfId="1112" totalsRowDxfId="1111"/>
    <tableColumn id="18" name="DATE RECEPTION CHÉQUE" dataDxfId="1110" totalsRowDxfId="1109"/>
    <tableColumn id="9" name="RESTE A RECEVOIR" totalsRowFunction="sum" dataDxfId="1108" totalsRowDxfId="1107">
      <calculatedColumnFormula>IF(ISBLANK($T211),P211,0)</calculatedColumnFormula>
    </tableColumn>
    <tableColumn id="10" name="FORMATEUR" dataDxfId="1106" totalsRowDxfId="1105"/>
    <tableColumn id="16" name="REMARQUE" dataDxfId="1104" totalsRowDxfId="1103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17" name="Tableau267818" displayName="Tableau267818" ref="B314:W413" totalsRowCount="1" headerRowDxfId="1102" dataDxfId="1100" totalsRowDxfId="1098" headerRowBorderDxfId="1101" tableBorderDxfId="1099" totalsRowBorderDxfId="1097">
  <autoFilter ref="B314:W412"/>
  <tableColumns count="22">
    <tableColumn id="1" name="STATUT" totalsRowLabel="Total" dataDxfId="1096" totalsRowDxfId="1095"/>
    <tableColumn id="8" name="MOIS" dataDxfId="1094" totalsRowDxfId="1093"/>
    <tableColumn id="2" name="DATE D'ENVOI" dataDxfId="1092" totalsRowDxfId="1091"/>
    <tableColumn id="3" name="AGENCE" dataDxfId="1090" totalsRowDxfId="1089"/>
    <tableColumn id="4" name="ADRESSE" dataDxfId="1088" totalsRowDxfId="1087"/>
    <tableColumn id="11" name="CODE POSTAL - VILLE" dataDxfId="1086" totalsRowDxfId="1085"/>
    <tableColumn id="17" name="TELEPHONE" dataDxfId="1084" totalsRowDxfId="1083"/>
    <tableColumn id="14" name="MAIL" dataDxfId="1082" totalsRowDxfId="1081"/>
    <tableColumn id="5" name="NOM DU PARTICIPANT" dataDxfId="1080" totalsRowDxfId="1079"/>
    <tableColumn id="19" name="FORMATION" dataDxfId="1078" totalsRowDxfId="1077"/>
    <tableColumn id="6" name="DATE FORMATION" dataDxfId="1076" totalsRowDxfId="1075"/>
    <tableColumn id="26" name="CHÉQUE" dataDxfId="1074" totalsRowDxfId="1073"/>
    <tableColumn id="27" name="NUMÉRO DE CONVENTION" dataDxfId="1072" totalsRowDxfId="1071"/>
    <tableColumn id="7" name="MONTANT TOTAL  HT" totalsRowFunction="sum" dataDxfId="1070" totalsRowDxfId="1069"/>
    <tableColumn id="21" name="MONTANT TOTAL  TTC" totalsRowFunction="sum" dataDxfId="1068" totalsRowDxfId="1067">
      <calculatedColumnFormula>IF(OR(B315="R",B315="Refusé"),0,(O315*1.2))</calculatedColumnFormula>
    </tableColumn>
    <tableColumn id="12" name="NUMÉRO DE FACTURE" dataDxfId="1066" totalsRowDxfId="1065"/>
    <tableColumn id="13" name="REFERENCE CLIENT" dataDxfId="1064" totalsRowDxfId="1063"/>
    <tableColumn id="15" name="DATE ENVOI FACTURE ET FEUILLE DE PRÉSENCE" dataDxfId="1062" totalsRowDxfId="1061"/>
    <tableColumn id="18" name="DATE RECEPTION CHÉQUE" dataDxfId="1060" totalsRowDxfId="1059"/>
    <tableColumn id="9" name="RESTE A RECEVOIR" totalsRowFunction="sum" dataDxfId="1058" totalsRowDxfId="1057">
      <calculatedColumnFormula>IF(ISBLANK($T315),P315,0)</calculatedColumnFormula>
    </tableColumn>
    <tableColumn id="10" name="FORMATEUR" dataDxfId="1056" totalsRowDxfId="1055"/>
    <tableColumn id="16" name="REMARQUE" dataDxfId="1054" totalsRowDxfId="1053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20" name="Tableau1521" displayName="Tableau1521" ref="Q421:S422" totalsRowShown="0" headerRowDxfId="1052" dataDxfId="1051" tableBorderDxfId="1050">
  <autoFilter ref="Q421:S422"/>
  <tableColumns count="3">
    <tableColumn id="1" name="DOSSIERS RENTRÉS" dataDxfId="1049">
      <calculatedColumnFormula>Tableau267818[[#Totals],[MONTANT TOTAL  TTC]]+Tableau2678[[#Totals],[MONTANT TOTAL  TTC]]+Tableau2673[[#Totals],[MONTANT TOTAL  TTC]]+Tableau267[[#Totals],[MONTANT TOTAL  TTC]]</calculatedColumnFormula>
    </tableColumn>
    <tableColumn id="2" name="RESTE A RECEVOIR" dataDxfId="1048">
      <calculatedColumnFormula>Tableau267818[[#Totals],[RESTE A RECEVOIR]]+Tableau2678[[#Totals],[RESTE A RECEVOIR]]+Tableau2673[[#Totals],[RESTE A RECEVOIR]]+Tableau267[[#Totals],[RESTE A RECEVOIR]]</calculatedColumnFormula>
    </tableColumn>
    <tableColumn id="3" name="MONTANT RECU TTC" dataDxfId="1047">
      <calculatedColumnFormula>S414+S310+S206+S102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5" name="Tableau26" displayName="Tableau26" ref="B2:V100" totalsRowCount="1" headerRowDxfId="954" dataDxfId="952" totalsRowDxfId="950" headerRowBorderDxfId="953" tableBorderDxfId="951" totalsRowBorderDxfId="949">
  <autoFilter ref="B2:V99"/>
  <tableColumns count="21">
    <tableColumn id="1" name="STATUT" totalsRowLabel="Total" dataDxfId="948" totalsRowDxfId="947"/>
    <tableColumn id="8" name="MOIS" dataDxfId="946" totalsRowDxfId="945"/>
    <tableColumn id="2" name="DATE D'ENVOI" dataDxfId="944" totalsRowDxfId="943"/>
    <tableColumn id="3" name="AGENCE" dataDxfId="942" totalsRowDxfId="941"/>
    <tableColumn id="4" name="ADRESSE" dataDxfId="940" totalsRowDxfId="939"/>
    <tableColumn id="11" name="CODE POSTAL - VILLE" dataDxfId="938" totalsRowDxfId="937"/>
    <tableColumn id="17" name="TELEPHONE" dataDxfId="936" totalsRowDxfId="935"/>
    <tableColumn id="14" name="MAIL" dataDxfId="934" totalsRowDxfId="933"/>
    <tableColumn id="5" name="NOM DU PARTICIPANT" dataDxfId="932" totalsRowDxfId="931"/>
    <tableColumn id="19" name="FORMATION" dataDxfId="930" totalsRowDxfId="929"/>
    <tableColumn id="6" name="DATE FORMATION" dataDxfId="928" totalsRowDxfId="927"/>
    <tableColumn id="26" name="CHÉQUE" dataDxfId="926" totalsRowDxfId="925"/>
    <tableColumn id="27" name="MONTANT TOTAL  HT" totalsRowFunction="sum" totalsRowDxfId="924"/>
    <tableColumn id="7" name="MONTANT TOTAL TTC" totalsRowFunction="sum" dataDxfId="923" totalsRowDxfId="922">
      <calculatedColumnFormula>IF(OR(B3="R",B3="Refusé"),0,(N3*1.2))</calculatedColumnFormula>
    </tableColumn>
    <tableColumn id="21" name="NUMÉRO DE FACTURE" dataDxfId="921" totalsRowDxfId="920"/>
    <tableColumn id="12" name="REFERENCE_x000a_ CLIENT" dataDxfId="919" totalsRowDxfId="918"/>
    <tableColumn id="13" name="DATE ENVOI FACTURE ET FEUILLE DE PRÉSENCE" dataDxfId="917" totalsRowDxfId="916"/>
    <tableColumn id="16" name="DATE RECEPTION CHÉQUE" dataDxfId="915" totalsRowDxfId="914"/>
    <tableColumn id="18" name="RESTE A RECEVOIR" totalsRowFunction="sum" dataDxfId="913" totalsRowDxfId="912">
      <calculatedColumnFormula>IF(ISBLANK($S3),O3,0)</calculatedColumnFormula>
    </tableColumn>
    <tableColumn id="9" name="FORMATEUR" dataDxfId="911" totalsRowDxfId="910"/>
    <tableColumn id="10" name="REMARQUE" dataDxfId="909" totalsRowDxfId="908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3" name="Tableau264" displayName="Tableau264" ref="B209:V308" totalsRowShown="0" headerRowDxfId="907" dataDxfId="905" totalsRowDxfId="903" headerRowBorderDxfId="906" tableBorderDxfId="904" totalsRowBorderDxfId="902">
  <autoFilter ref="B209:V308"/>
  <tableColumns count="21">
    <tableColumn id="1" name="STATUT" dataDxfId="901" totalsRowDxfId="900"/>
    <tableColumn id="8" name="MOIS" dataDxfId="899" totalsRowDxfId="898"/>
    <tableColumn id="2" name="DATE D'ENVOI" dataDxfId="897" totalsRowDxfId="896"/>
    <tableColumn id="3" name="AGENCE" dataDxfId="895" totalsRowDxfId="894"/>
    <tableColumn id="4" name="ADRESSE" dataDxfId="893" totalsRowDxfId="892"/>
    <tableColumn id="11" name="CODE POSTAL - VILLE" dataDxfId="891" totalsRowDxfId="890"/>
    <tableColumn id="17" name="TELEPHONE" dataDxfId="889" totalsRowDxfId="888"/>
    <tableColumn id="14" name="MAIL" dataDxfId="887" totalsRowDxfId="886"/>
    <tableColumn id="5" name="NOM DU PARTICIPANT" dataDxfId="885" totalsRowDxfId="884"/>
    <tableColumn id="19" name="FORMATION" dataDxfId="883" totalsRowDxfId="882"/>
    <tableColumn id="6" name="DATE FORMATION" dataDxfId="881" totalsRowDxfId="880"/>
    <tableColumn id="26" name="CHÉQUE" dataDxfId="879" totalsRowDxfId="878"/>
    <tableColumn id="27" name="MONTANT TOTAL  HT" dataDxfId="877" totalsRowDxfId="876"/>
    <tableColumn id="7" name="MONTANT TOTAL TTC" dataDxfId="875" totalsRowDxfId="874"/>
    <tableColumn id="21" name="NUMÉRO DE FACTURE" dataDxfId="873" totalsRowDxfId="872"/>
    <tableColumn id="12" name="REFERENCE CLIENT" dataDxfId="871" totalsRowDxfId="870"/>
    <tableColumn id="13" name="DATE ENVOI FACTURE ET FEUILLE DE PRÉSENCE" dataDxfId="869" totalsRowDxfId="868"/>
    <tableColumn id="15" name="DATE RECEPTION CHÉQUE" dataDxfId="867" totalsRowDxfId="866"/>
    <tableColumn id="16" name="RESTE A RECEVOIR" dataDxfId="865" totalsRowDxfId="864"/>
    <tableColumn id="9" name="FORMATEUR" dataDxfId="863" totalsRowDxfId="862"/>
    <tableColumn id="10" name="REMARQUE" dataDxfId="861" totalsRowDxfId="860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5" name="Tableau15" displayName="Tableau15" ref="P420:R421" totalsRowShown="0" headerRowDxfId="859" dataDxfId="858" tableBorderDxfId="857">
  <autoFilter ref="P420:R421"/>
  <tableColumns count="3">
    <tableColumn id="1" name="DOSSIERS RENTRÉS" dataDxfId="856">
      <calculatedColumnFormula>O413+O308+O204+Tableau26[[#Totals],[MONTANT TOTAL TTC]]</calculatedColumnFormula>
    </tableColumn>
    <tableColumn id="2" name="RESTE A RECEVOIR" dataDxfId="855">
      <calculatedColumnFormula>T413+T308+T204+Tableau26[[#Totals],[RESTE A RECEVOIR]]</calculatedColumnFormula>
    </tableColumn>
    <tableColumn id="3" name="MONTANT RECU TTC" dataDxfId="854">
      <calculatedColumnFormula>R414+R309+R205+R101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21" name="Tableau26422" displayName="Tableau26422" ref="B314:V413" totalsRowShown="0" headerRowDxfId="853" dataDxfId="851" totalsRowDxfId="849" headerRowBorderDxfId="852" tableBorderDxfId="850" totalsRowBorderDxfId="848">
  <autoFilter ref="B314:V413"/>
  <tableColumns count="21">
    <tableColumn id="1" name="STATUT" dataDxfId="847" totalsRowDxfId="846"/>
    <tableColumn id="8" name="MOIS" dataDxfId="845" totalsRowDxfId="844"/>
    <tableColumn id="2" name="DATE D'ENVOI" dataDxfId="843" totalsRowDxfId="842"/>
    <tableColumn id="3" name="AGENCE" dataDxfId="841" totalsRowDxfId="840"/>
    <tableColumn id="4" name="ADRESSE" dataDxfId="839" totalsRowDxfId="838"/>
    <tableColumn id="11" name="CODE POSTAL - VILLE" dataDxfId="837" totalsRowDxfId="836"/>
    <tableColumn id="17" name="TELEPHONE" dataDxfId="835" totalsRowDxfId="834"/>
    <tableColumn id="14" name="MAIL" dataDxfId="833" totalsRowDxfId="832"/>
    <tableColumn id="5" name="NOM DU PARTICIPANT" dataDxfId="831" totalsRowDxfId="830"/>
    <tableColumn id="19" name="FORMATION" dataDxfId="829" totalsRowDxfId="828"/>
    <tableColumn id="6" name="DATE FORMATION" dataDxfId="827" totalsRowDxfId="826"/>
    <tableColumn id="26" name="CHÉQUE" dataDxfId="825" totalsRowDxfId="824"/>
    <tableColumn id="27" name="MONTANT TOTAL  HT" dataDxfId="823" totalsRowDxfId="822"/>
    <tableColumn id="7" name="MONTANT TOTAL TTC" dataDxfId="821" totalsRowDxfId="820"/>
    <tableColumn id="21" name="NUMÉRO DE FACTURE" dataDxfId="819" totalsRowDxfId="818"/>
    <tableColumn id="12" name="REFERENCE CLIENT" dataDxfId="817" totalsRowDxfId="816"/>
    <tableColumn id="13" name="DATE ENVOI FACTURE ET FEUILLE DE PRÉSENCE" dataDxfId="815" totalsRowDxfId="814"/>
    <tableColumn id="15" name="DATE RECEPTION CHÉQUE" dataDxfId="813" totalsRowDxfId="812"/>
    <tableColumn id="16" name="RESTE A RECEVOIR" dataDxfId="811" totalsRowDxfId="810"/>
    <tableColumn id="9" name="FORMATEUR" dataDxfId="809" totalsRowDxfId="808"/>
    <tableColumn id="10" name="REMARQUE" dataDxfId="807" totalsRowDxfId="806"/>
  </tableColumns>
  <tableStyleInfo name="TableStyleLight3" showFirstColumn="0" showLastColumn="0" showRowStripes="1" showColumnStripes="0"/>
</table>
</file>

<file path=xl/tables/table10.xml><?xml version="1.0" encoding="utf-8"?>
<table xmlns="http://schemas.openxmlformats.org/spreadsheetml/2006/main" id="8" name="Tableau269" displayName="Tableau269" ref="B2:W100" totalsRowCount="1" headerRowDxfId="702" dataDxfId="700" totalsRowDxfId="698" headerRowBorderDxfId="701" tableBorderDxfId="699" totalsRowBorderDxfId="697">
  <autoFilter ref="B2:W99"/>
  <tableColumns count="22">
    <tableColumn id="1" name="STATUT" totalsRowLabel="Total" dataDxfId="696" totalsRowDxfId="695">
      <calculatedColumnFormula>B3:M5</calculatedColumnFormula>
    </tableColumn>
    <tableColumn id="8" name="MOIS" dataDxfId="694" totalsRowDxfId="693"/>
    <tableColumn id="2" name="DATE DE MISE EN LIGNE" dataDxfId="692" totalsRowDxfId="691"/>
    <tableColumn id="3" name="AGENCE" dataDxfId="690" totalsRowDxfId="689"/>
    <tableColumn id="4" name="ADRESSE" dataDxfId="688" totalsRowDxfId="687"/>
    <tableColumn id="11" name="CODE POSTAL - VILLE" dataDxfId="686" totalsRowDxfId="685"/>
    <tableColumn id="17" name="TELEPHONE" dataDxfId="684" totalsRowDxfId="683"/>
    <tableColumn id="14" name="MAIL" dataDxfId="682" totalsRowDxfId="681"/>
    <tableColumn id="5" name="NOM DU PARTICIPANT" dataDxfId="680" totalsRowDxfId="679"/>
    <tableColumn id="19" name="FORMATION" dataDxfId="678" totalsRowDxfId="677"/>
    <tableColumn id="6" name="DATE FORMATION" dataDxfId="676" totalsRowDxfId="675"/>
    <tableColumn id="26" name="CHÉQUE" dataDxfId="674" totalsRowDxfId="673"/>
    <tableColumn id="27" name="MONTANT TOTAL  HT" totalsRowFunction="sum" dataDxfId="672" totalsRowDxfId="671"/>
    <tableColumn id="7" name="MONTANT TOTAL TTC" totalsRowFunction="sum" dataDxfId="670" totalsRowDxfId="669">
      <calculatedColumnFormula>IF(OR(B3="R",B3="Refusé"),0,(N3*1.2))</calculatedColumnFormula>
    </tableColumn>
    <tableColumn id="21" name="NUMÉRO DE FACTURE" dataDxfId="668" totalsRowDxfId="667"/>
    <tableColumn id="12" name="REFERENCE CLIENT" dataDxfId="666" totalsRowDxfId="665"/>
    <tableColumn id="13" name="DATE ENVOI FACTURE ET FEUILLE DE PRÉSENCE" dataDxfId="664" totalsRowDxfId="663"/>
    <tableColumn id="16" name="DATE RECEPTION CHÈQUE" dataDxfId="662" totalsRowDxfId="661"/>
    <tableColumn id="18" name="RESTE A RECEVOIR" totalsRowFunction="sum" dataDxfId="660" totalsRowDxfId="659">
      <calculatedColumnFormula>IF(ISBLANK($S3),O3,0)</calculatedColumnFormula>
    </tableColumn>
    <tableColumn id="9" name="IDENTIFIANTS / MDP" dataDxfId="658" totalsRowDxfId="657"/>
    <tableColumn id="10" name="FORMATEUR" dataDxfId="656" totalsRowDxfId="655"/>
    <tableColumn id="15" name="REMARQUE" dataDxfId="654" totalsRowDxfId="653"/>
  </tableColumns>
  <tableStyleInfo name="TableStyleLight3" showFirstColumn="0" showLastColumn="0" showRowStripes="1" showColumnStripes="0"/>
</table>
</file>

<file path=xl/tables/table11.xml><?xml version="1.0" encoding="utf-8"?>
<table xmlns="http://schemas.openxmlformats.org/spreadsheetml/2006/main" id="9" name="Tableau26410" displayName="Tableau26410" ref="B208:W306" totalsRowCount="1" headerRowDxfId="652" dataDxfId="650" totalsRowDxfId="648" headerRowBorderDxfId="651" tableBorderDxfId="649" totalsRowBorderDxfId="647">
  <autoFilter ref="B208:W305"/>
  <tableColumns count="22">
    <tableColumn id="1" name="STATUT" totalsRowLabel="Total" dataDxfId="646" totalsRowDxfId="645"/>
    <tableColumn id="8" name="MOIS" dataDxfId="644" totalsRowDxfId="643"/>
    <tableColumn id="2" name="DATE DE MISE EN LIGNE" dataDxfId="642" totalsRowDxfId="641"/>
    <tableColumn id="3" name="AGENCE" dataDxfId="640" totalsRowDxfId="639"/>
    <tableColumn id="4" name="ADRESSE" dataDxfId="638" totalsRowDxfId="637"/>
    <tableColumn id="11" name="CODE POSTAL - VILLE" dataDxfId="636" totalsRowDxfId="635"/>
    <tableColumn id="17" name="TELEPHONE" dataDxfId="634" totalsRowDxfId="633"/>
    <tableColumn id="14" name="MAIL" dataDxfId="632" totalsRowDxfId="631"/>
    <tableColumn id="5" name="NOM DU PARTICIPANT" dataDxfId="630" totalsRowDxfId="629"/>
    <tableColumn id="19" name="FORMATION" dataDxfId="628" totalsRowDxfId="627"/>
    <tableColumn id="6" name="DATE FORMATION" dataDxfId="626" totalsRowDxfId="625"/>
    <tableColumn id="26" name="CHÉQUE" dataDxfId="624" totalsRowDxfId="623"/>
    <tableColumn id="27" name="MONTANT TOTAL  HT" totalsRowFunction="sum" dataDxfId="622" totalsRowDxfId="621"/>
    <tableColumn id="7" name="MONTANT TOTAL TTC" totalsRowFunction="sum" dataDxfId="620" totalsRowDxfId="619">
      <calculatedColumnFormula>IF(OR(B209="R",B209="Refusé"),0,(N209*1.2))</calculatedColumnFormula>
    </tableColumn>
    <tableColumn id="21" name="NUMÉRO DE FACTURE" dataDxfId="618" totalsRowDxfId="617"/>
    <tableColumn id="12" name="REFERENCE CLIENT" dataDxfId="616" totalsRowDxfId="615"/>
    <tableColumn id="13" name="DATE ENVOI FACTURE ET FEUILLE DE PRÉSENCE" dataDxfId="614" totalsRowDxfId="613"/>
    <tableColumn id="15" name="DATE RECEPTION CHÈQUE" dataDxfId="612" totalsRowDxfId="611"/>
    <tableColumn id="16" name="RESTE A RECEVOIR" totalsRowFunction="sum" dataDxfId="610" totalsRowDxfId="609">
      <calculatedColumnFormula>IF(ISBLANK($S209),O209,0)</calculatedColumnFormula>
    </tableColumn>
    <tableColumn id="18" name="IDENTIFIANTS / MDP" dataDxfId="608" totalsRowDxfId="607"/>
    <tableColumn id="9" name="FORMATEUR" dataDxfId="606" totalsRowDxfId="605"/>
    <tableColumn id="10" name="REMARQUE" dataDxfId="604" totalsRowDxfId="603"/>
  </tableColumns>
  <tableStyleInfo name="TableStyleLight3" showFirstColumn="0" showLastColumn="0" showRowStripes="1" showColumnStripes="0"/>
</table>
</file>

<file path=xl/tables/table12.xml><?xml version="1.0" encoding="utf-8"?>
<table xmlns="http://schemas.openxmlformats.org/spreadsheetml/2006/main" id="19" name="Tableau19" displayName="Tableau19" ref="P416:R417" totalsRowShown="0" dataDxfId="602" tableBorderDxfId="601">
  <autoFilter ref="P416:R417"/>
  <tableColumns count="3">
    <tableColumn id="1" name="DOSSIERS RENTRÉS" dataDxfId="600">
      <calculatedColumnFormula>Tableau2641023[[#Totals],[MONTANT TOTAL TTC]]+Tableau26410[[#Totals],[MONTANT TOTAL TTC]]+O203+Tableau269[[#Totals],[MONTANT TOTAL TTC]]</calculatedColumnFormula>
    </tableColumn>
    <tableColumn id="2" name="RESTE A RECEVOIR" dataDxfId="599">
      <calculatedColumnFormula>Tableau2641023[[#Totals],[RESTE A RECEVOIR]]+Tableau26410[[#Totals],[RESTE A RECEVOIR]]+T203+Tableau269[[#Totals],[RESTE A RECEVOIR]]</calculatedColumnFormula>
    </tableColumn>
    <tableColumn id="3" name="MONTANT RECU TTC" dataDxfId="598">
      <calculatedColumnFormula>R410+R307+R204+R101</calculatedColumnFormula>
    </tableColumn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22" name="Tableau2641023" displayName="Tableau2641023" ref="B311:W409" totalsRowCount="1" headerRowDxfId="597" dataDxfId="595" totalsRowDxfId="593" headerRowBorderDxfId="596" tableBorderDxfId="594" totalsRowBorderDxfId="592">
  <autoFilter ref="B311:W408"/>
  <tableColumns count="22">
    <tableColumn id="1" name="STATUT" totalsRowLabel="Total" dataDxfId="591" totalsRowDxfId="590"/>
    <tableColumn id="8" name="MOIS" dataDxfId="589" totalsRowDxfId="588"/>
    <tableColumn id="2" name="DATE DE MISE EN LIGNE" dataDxfId="587" totalsRowDxfId="586"/>
    <tableColumn id="3" name="AGENCE" dataDxfId="585" totalsRowDxfId="584"/>
    <tableColumn id="4" name="ADRESSE" dataDxfId="583" totalsRowDxfId="582"/>
    <tableColumn id="11" name="CODE POSTAL - VILLE" dataDxfId="581" totalsRowDxfId="580"/>
    <tableColumn id="17" name="TELEPHONE" dataDxfId="579" totalsRowDxfId="578"/>
    <tableColumn id="14" name="MAIL" dataDxfId="577" totalsRowDxfId="576"/>
    <tableColumn id="5" name="NOM DU PARTICIPANT" dataDxfId="575" totalsRowDxfId="574"/>
    <tableColumn id="19" name="FORMATION" dataDxfId="573" totalsRowDxfId="572"/>
    <tableColumn id="6" name="DATE FORMATION" dataDxfId="571" totalsRowDxfId="570"/>
    <tableColumn id="26" name="CHÉQUE" dataDxfId="569" totalsRowDxfId="568"/>
    <tableColumn id="27" name="MONTANT TOTAL  HT" totalsRowFunction="sum" dataDxfId="567" totalsRowDxfId="566"/>
    <tableColumn id="7" name="MONTANT TOTAL TTC" totalsRowFunction="sum" dataDxfId="565" totalsRowDxfId="564">
      <calculatedColumnFormula>IF(OR(B312="R",B312="Refusé"),0,(N312*1.2))</calculatedColumnFormula>
    </tableColumn>
    <tableColumn id="21" name="NUMÉRO DE FACTURE" dataDxfId="563" totalsRowDxfId="562"/>
    <tableColumn id="12" name="REFERENCE CLIENT" dataDxfId="561" totalsRowDxfId="560"/>
    <tableColumn id="13" name="DATE ENVOI FACTURE ET FEUILLE DE PRÉSENCE" dataDxfId="559" totalsRowDxfId="558"/>
    <tableColumn id="15" name="DATE RECEPTION CHÈQUE" dataDxfId="557" totalsRowDxfId="556"/>
    <tableColumn id="16" name="RESTE A RECEVOIR" totalsRowFunction="sum" dataDxfId="555" totalsRowDxfId="554">
      <calculatedColumnFormula>IF(ISBLANK($S312),O312,0)</calculatedColumnFormula>
    </tableColumn>
    <tableColumn id="18" name="IDENTIFIANTS / MDP" dataDxfId="553" totalsRowDxfId="552"/>
    <tableColumn id="9" name="FORMATEUR" dataDxfId="551" totalsRowDxfId="550"/>
    <tableColumn id="10" name="REMARQUE" dataDxfId="549" totalsRowDxfId="548"/>
  </tableColumns>
  <tableStyleInfo name="TableStyleLight3" showFirstColumn="0" showLastColumn="0" showRowStripes="1" showColumnStripes="0"/>
</table>
</file>

<file path=xl/tables/table14.xml><?xml version="1.0" encoding="utf-8"?>
<table xmlns="http://schemas.openxmlformats.org/spreadsheetml/2006/main" id="11" name="Tableau112" displayName="Tableau112" ref="B2:T29" totalsRowCount="1" headerRowDxfId="384" dataDxfId="382" totalsRowDxfId="380" headerRowBorderDxfId="383" tableBorderDxfId="381" totalsRowBorderDxfId="379">
  <autoFilter ref="B2:T28"/>
  <tableColumns count="19">
    <tableColumn id="1" name="STATUT" totalsRowLabel="Total" dataDxfId="378" totalsRowDxfId="377"/>
    <tableColumn id="2" name="MOIS" dataDxfId="376" totalsRowDxfId="375"/>
    <tableColumn id="4" name="AGENCE" dataDxfId="374" totalsRowDxfId="373"/>
    <tableColumn id="5" name="ADRESSE" dataDxfId="372" totalsRowDxfId="371"/>
    <tableColumn id="6" name="CODE POSTAL - VILLE" dataDxfId="370" totalsRowDxfId="369"/>
    <tableColumn id="7" name="TELEPHONE" dataDxfId="368" totalsRowDxfId="367"/>
    <tableColumn id="8" name="MAIL" dataDxfId="366" totalsRowDxfId="365"/>
    <tableColumn id="9" name="NOM DU PARTICIPANT" dataDxfId="364" totalsRowDxfId="363"/>
    <tableColumn id="10" name="FORMATION" dataDxfId="362" totalsRowDxfId="361"/>
    <tableColumn id="11" name="DATE DE FORMATION" dataDxfId="360" totalsRowDxfId="359"/>
    <tableColumn id="12" name="CHÉQUE" dataDxfId="358" totalsRowDxfId="357"/>
    <tableColumn id="13" name="MONTANT TOTAL  HT" totalsRowFunction="sum" totalsRowDxfId="356"/>
    <tableColumn id="14" name="MONTANT TOTAL TTC" totalsRowFunction="sum" totalsRowDxfId="355">
      <calculatedColumnFormula>IF(OR(B3="R",B3="Refusé"),0,(M3*1.2))</calculatedColumnFormula>
    </tableColumn>
    <tableColumn id="15" name="NUMÉRO DE FACTURE" dataDxfId="354" totalsRowDxfId="353"/>
    <tableColumn id="16" name="REFERENCE CLIENT" dataDxfId="352" totalsRowDxfId="351"/>
    <tableColumn id="18" name="DATE RECEPTION CHÈQUE" dataDxfId="350" totalsRowDxfId="349"/>
    <tableColumn id="19" name="RESTE A RECEVOIR TTC" totalsRowFunction="sum" totalsRowDxfId="348">
      <calculatedColumnFormula>IF(ISBLANK($Q3),N3,0)</calculatedColumnFormula>
    </tableColumn>
    <tableColumn id="20" name="FORMATEUR" dataDxfId="347" totalsRowDxfId="346"/>
    <tableColumn id="21" name="REMARQUE" dataDxfId="345" totalsRowDxfId="344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id="12" name="Tableau413" displayName="Tableau413" ref="B34:T61" totalsRowShown="0" headerRowDxfId="343" dataDxfId="341" totalsRowDxfId="339" headerRowBorderDxfId="342" tableBorderDxfId="340" totalsRowBorderDxfId="338">
  <autoFilter ref="B34:T61"/>
  <tableColumns count="19">
    <tableColumn id="1" name="STATUT" dataDxfId="337"/>
    <tableColumn id="2" name="MOIS" dataDxfId="336"/>
    <tableColumn id="4" name="AGENCE" dataDxfId="335"/>
    <tableColumn id="5" name="ADRESSE" dataDxfId="334"/>
    <tableColumn id="6" name="CODE POSTAL - VILLE" dataDxfId="333"/>
    <tableColumn id="7" name="TELEPHONE" dataDxfId="332"/>
    <tableColumn id="8" name="MAIL" dataDxfId="331"/>
    <tableColumn id="9" name="NOM DU PARTICIPANT" dataDxfId="330"/>
    <tableColumn id="10" name="FORMATION" dataDxfId="329"/>
    <tableColumn id="11" name="DATE DE FORMATION" dataDxfId="328"/>
    <tableColumn id="12" name="CHÉQUE" dataDxfId="327"/>
    <tableColumn id="13" name="MONTANT TOTAL  HT" dataDxfId="326"/>
    <tableColumn id="14" name="MONTANT TOTAL TTC" dataDxfId="325">
      <calculatedColumnFormula>IF(OR(B35="R",B35="Refusé"),0,(M35*1.2))</calculatedColumnFormula>
    </tableColumn>
    <tableColumn id="15" name="NUMÉRO DE FACTURE" dataDxfId="324"/>
    <tableColumn id="16" name="REFERENCE CLIENT" dataDxfId="323"/>
    <tableColumn id="18" name="DATE RECEPTION CHÈQUE" dataDxfId="322"/>
    <tableColumn id="19" name="RESTE A RECEVOIR TTC" dataDxfId="321">
      <calculatedColumnFormula>IF(ISBLANK($Q35),N35,0)</calculatedColumnFormula>
    </tableColumn>
    <tableColumn id="20" name="FORMATEUR" dataDxfId="320"/>
    <tableColumn id="21" name="REMARQUE" dataDxfId="319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id="13" name="Tableau11114" displayName="Tableau11114" ref="B66:T93" totalsRowShown="0" headerRowDxfId="318" dataDxfId="316" totalsRowDxfId="314" headerRowBorderDxfId="317" tableBorderDxfId="315" totalsRowBorderDxfId="313">
  <autoFilter ref="B66:T93"/>
  <tableColumns count="19">
    <tableColumn id="1" name="STATUT" dataDxfId="312"/>
    <tableColumn id="2" name="MOIS" dataDxfId="311"/>
    <tableColumn id="4" name="AGENCE" dataDxfId="310"/>
    <tableColumn id="5" name="ADRESSE" dataDxfId="309"/>
    <tableColumn id="6" name="CODE POSTAL - VILLE" dataDxfId="308"/>
    <tableColumn id="7" name="TELEPHONE" dataDxfId="307"/>
    <tableColumn id="8" name="MAIL" dataDxfId="306"/>
    <tableColumn id="9" name="NOM DU PARTICIPANT" dataDxfId="305"/>
    <tableColumn id="10" name="FORMATION" dataDxfId="304"/>
    <tableColumn id="11" name="DATE DE FORMATION" dataDxfId="303"/>
    <tableColumn id="12" name="CHÉQUE" dataDxfId="302"/>
    <tableColumn id="13" name="MONTANT TOTAL  HT" dataDxfId="301"/>
    <tableColumn id="14" name="MONTANT TOTAL TTC" dataDxfId="300">
      <calculatedColumnFormula>IF(OR(C67="Refuse",C67="Refusé"),0,(M67*1.2))</calculatedColumnFormula>
    </tableColumn>
    <tableColumn id="15" name="NUMÉRO DE FACTURE" dataDxfId="299"/>
    <tableColumn id="16" name="REFERENCE CLIENT" dataDxfId="298">
      <calculatedColumnFormula>N66-R66</calculatedColumnFormula>
    </tableColumn>
    <tableColumn id="18" name="DATE RECEPTION CHÈQUE" dataDxfId="297">
      <calculatedColumnFormula>Tableau26[[#Totals],[MONTANT TOTAL TTC]]-Tableau26[[#Totals],[RESTE A RECEVOIR]]</calculatedColumnFormula>
    </tableColumn>
    <tableColumn id="19" name="RESTE A RECEVOIR TTC" dataDxfId="296">
      <calculatedColumnFormula>IF(ISBLANK($Q67),N67,0)</calculatedColumnFormula>
    </tableColumn>
    <tableColumn id="20" name="FORMATEUR" dataDxfId="295">
      <calculatedColumnFormula>N66-R66</calculatedColumnFormula>
    </tableColumn>
    <tableColumn id="21" name="REMARQUE" dataDxfId="294" totalsRowDxfId="293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id="16" name="Tableau16" displayName="Tableau16" ref="O128:Q129" totalsRowShown="0" dataDxfId="292" tableBorderDxfId="291">
  <autoFilter ref="O128:Q129"/>
  <tableColumns count="3">
    <tableColumn id="1" name="DOSSIERS RENTRÉS" dataDxfId="290">
      <calculatedColumnFormula>N124+N92+N61+Tableau112[[#Totals],[MONTANT TOTAL TTC]]</calculatedColumnFormula>
    </tableColumn>
    <tableColumn id="2" name="RESTE A RECEVOIR" dataDxfId="289">
      <calculatedColumnFormula>R124+R92+R61+Tableau112[[#Totals],[RESTE A RECEVOIR TTC]]</calculatedColumnFormula>
    </tableColumn>
    <tableColumn id="3" name="MONTANT RECU TTC" dataDxfId="288">
      <calculatedColumnFormula>P125+P93+P62+P30</calculatedColumnFormula>
    </tableColumn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id="23" name="Tableau1111424" displayName="Tableau1111424" ref="B98:T125" totalsRowShown="0" headerRowDxfId="287" dataDxfId="285" totalsRowDxfId="283" headerRowBorderDxfId="286" tableBorderDxfId="284" totalsRowBorderDxfId="282">
  <autoFilter ref="B98:T125"/>
  <tableColumns count="19">
    <tableColumn id="1" name="STATUT" dataDxfId="281"/>
    <tableColumn id="2" name="MOIS" dataDxfId="280"/>
    <tableColumn id="4" name="AGENCE" dataDxfId="279"/>
    <tableColumn id="5" name="ADRESSE" dataDxfId="278"/>
    <tableColumn id="6" name="CODE POSTAL - VILLE" dataDxfId="277"/>
    <tableColumn id="7" name="TELEPHONE" dataDxfId="276"/>
    <tableColumn id="8" name="MAIL" dataDxfId="275"/>
    <tableColumn id="9" name="NOM DU PARTICIPANT" dataDxfId="274"/>
    <tableColumn id="10" name="FORMATION" dataDxfId="273"/>
    <tableColumn id="11" name="DATE DE FORMATION" dataDxfId="272"/>
    <tableColumn id="12" name="CHÉQUE" dataDxfId="271"/>
    <tableColumn id="13" name="MONTANT TOTAL  HT" dataDxfId="270"/>
    <tableColumn id="14" name="MONTANT TOTAL TTC" dataDxfId="269"/>
    <tableColumn id="15" name="NUMÉRO DE FACTURE" dataDxfId="268"/>
    <tableColumn id="16" name="REFERENCE CLIENT" dataDxfId="267">
      <calculatedColumnFormula>N98-R98</calculatedColumnFormula>
    </tableColumn>
    <tableColumn id="18" name="DATE RECEPTION CHÈQUE" dataDxfId="266"/>
    <tableColumn id="19" name="RESTE A RECEVOIR TTC" dataDxfId="265"/>
    <tableColumn id="20" name="FORMATEUR" dataDxfId="264">
      <calculatedColumnFormula>N98-R98</calculatedColumnFormula>
    </tableColumn>
    <tableColumn id="21" name="REMARQUE" dataDxfId="263" totalsRowDxfId="262"/>
  </tableColumns>
  <tableStyleInfo name="TableStyleLight1" showFirstColumn="0" showLastColumn="0" showRowStripes="1" showColumnStripes="0"/>
</table>
</file>

<file path=xl/tables/table19.xml><?xml version="1.0" encoding="utf-8"?>
<table xmlns="http://schemas.openxmlformats.org/spreadsheetml/2006/main" id="1" name="Tableau262" displayName="Tableau262" ref="B2:W100" totalsRowCount="1" headerRowDxfId="182" dataDxfId="180" totalsRowDxfId="178" headerRowBorderDxfId="181" tableBorderDxfId="179" totalsRowBorderDxfId="177">
  <autoFilter ref="B2:W99"/>
  <tableColumns count="22">
    <tableColumn id="1" name="STATUT" totalsRowLabel="Total" totalsRowDxfId="176"/>
    <tableColumn id="8" name="MOIS" totalsRowDxfId="175"/>
    <tableColumn id="2" name="DATE D'ENVOI" totalsRowDxfId="174"/>
    <tableColumn id="15" name="ORGANISME" dataDxfId="173" totalsRowDxfId="172"/>
    <tableColumn id="3" name="AGENCE" totalsRowDxfId="171"/>
    <tableColumn id="4" name="ADRESSE" totalsRowDxfId="170"/>
    <tableColumn id="11" name="CODE POSTAL - VILLE" totalsRowDxfId="169"/>
    <tableColumn id="17" name="TELEPHONE" totalsRowDxfId="168"/>
    <tableColumn id="14" name="MAIL" totalsRowDxfId="167"/>
    <tableColumn id="5" name="NOM DU PARTICIPANT" totalsRowDxfId="166"/>
    <tableColumn id="19" name="FORMATION" totalsRowDxfId="165"/>
    <tableColumn id="6" name="DATE FORMATION" dataDxfId="164" totalsRowDxfId="163"/>
    <tableColumn id="26" name="CHÉQUE" dataDxfId="162" totalsRowDxfId="161"/>
    <tableColumn id="27" name="MONTANT TOTAL  HT" totalsRowFunction="sum" totalsRowDxfId="160"/>
    <tableColumn id="7" name="MONTANT TOTAL TTC" totalsRowFunction="sum" dataDxfId="159" totalsRowDxfId="158">
      <calculatedColumnFormula>IF(OR(B3="R",B3="Refusé"),0,(O3*1.2))</calculatedColumnFormula>
    </tableColumn>
    <tableColumn id="21" name="NUMÉRO DE FACTURE" dataDxfId="157" totalsRowDxfId="156"/>
    <tableColumn id="12" name="REFERENCE_x000a_ CLIENT" dataDxfId="155" totalsRowDxfId="154"/>
    <tableColumn id="13" name="DATE ENVOI FACTURE ET FEUILLE DE PRÉSENCE" dataDxfId="153" totalsRowDxfId="152"/>
    <tableColumn id="16" name="DATE RECEPTION CHÉQUE" dataDxfId="151" totalsRowDxfId="150"/>
    <tableColumn id="18" name="RESTE A RECEVOIR" totalsRowFunction="sum" dataDxfId="149" totalsRowDxfId="148">
      <calculatedColumnFormula>IF(ISBLANK($T3),P3,0)</calculatedColumnFormula>
    </tableColumn>
    <tableColumn id="9" name="FORMATEUR" dataDxfId="147" totalsRowDxfId="146"/>
    <tableColumn id="10" name="REMARQUE" dataDxfId="145" totalsRowDxfId="144"/>
  </tableColumns>
  <tableStyleInfo name="TableStyleLight3" showFirstColumn="0" showLastColumn="0" showRowStripes="1" showColumnStripes="0"/>
</table>
</file>

<file path=xl/tables/table20.xml><?xml version="1.0" encoding="utf-8"?>
<table xmlns="http://schemas.openxmlformats.org/spreadsheetml/2006/main" id="4" name="Tableau2645" displayName="Tableau2645" ref="B208:W306" totalsRowShown="0" headerRowDxfId="143" dataDxfId="141" totalsRowDxfId="139" headerRowBorderDxfId="142" tableBorderDxfId="140" totalsRowBorderDxfId="138">
  <autoFilter ref="B208:W306"/>
  <tableColumns count="22">
    <tableColumn id="1" name="STATUT" dataDxfId="137" totalsRowDxfId="136"/>
    <tableColumn id="8" name="MOIS" dataDxfId="135" totalsRowDxfId="134"/>
    <tableColumn id="2" name="DATE D'ENVOI" dataDxfId="133" totalsRowDxfId="132"/>
    <tableColumn id="3" name="ORGANISME" dataDxfId="131" totalsRowDxfId="130"/>
    <tableColumn id="4" name="AGENCE" dataDxfId="129" totalsRowDxfId="128"/>
    <tableColumn id="11" name="ADRESSE" dataDxfId="127" totalsRowDxfId="126"/>
    <tableColumn id="17" name="CODE POSTAL - VILLE" dataDxfId="125" totalsRowDxfId="124"/>
    <tableColumn id="14" name="TELEPHONE" dataDxfId="123" totalsRowDxfId="122"/>
    <tableColumn id="5" name="MAIL" dataDxfId="121" totalsRowDxfId="120"/>
    <tableColumn id="19" name="NOM DU PARTICIPANT" dataDxfId="119" totalsRowDxfId="118"/>
    <tableColumn id="6" name="FORMATION" dataDxfId="117" totalsRowDxfId="116"/>
    <tableColumn id="26" name="DATE FORMATION" dataDxfId="115" totalsRowDxfId="114"/>
    <tableColumn id="27" name="CHÉQUE" dataDxfId="113" totalsRowDxfId="112"/>
    <tableColumn id="7" name="MONTANT TOTAL  HT" dataDxfId="111" totalsRowDxfId="110"/>
    <tableColumn id="21" name="MONTANT TOTAL TTC" dataDxfId="109" totalsRowDxfId="108"/>
    <tableColumn id="12" name="NUMÉRO DE FACTURE" dataDxfId="107" totalsRowDxfId="106"/>
    <tableColumn id="13" name="REFERENCE_x000a_ CLIENT" dataDxfId="105" totalsRowDxfId="104"/>
    <tableColumn id="15" name="DATE ENVOI FACTURE ET FEUILLE DE PRÉSENCE" dataDxfId="103" totalsRowDxfId="102"/>
    <tableColumn id="16" name="DATE RECEPTION CHÉQUE" dataDxfId="101" totalsRowDxfId="100"/>
    <tableColumn id="9" name="RESTE A RECEVOIR" dataDxfId="99" totalsRowDxfId="98"/>
    <tableColumn id="10" name="FORMATEUR" dataDxfId="97" totalsRowDxfId="96"/>
    <tableColumn id="18" name="REMARQUE" dataDxfId="95"/>
  </tableColumns>
  <tableStyleInfo name="TableStyleLight3" showFirstColumn="0" showLastColumn="0" showRowStripes="1" showColumnStripes="0"/>
</table>
</file>

<file path=xl/tables/table21.xml><?xml version="1.0" encoding="utf-8"?>
<table xmlns="http://schemas.openxmlformats.org/spreadsheetml/2006/main" id="10" name="Tableau26211" displayName="Tableau26211" ref="B105:W203" totalsRowCount="1" headerRowDxfId="94" dataDxfId="92" totalsRowDxfId="90" headerRowBorderDxfId="93" tableBorderDxfId="91" totalsRowBorderDxfId="89">
  <autoFilter ref="B105:W202"/>
  <tableColumns count="22">
    <tableColumn id="1" name="STATUT" totalsRowLabel="Total" totalsRowDxfId="88"/>
    <tableColumn id="8" name="MOIS" totalsRowDxfId="87"/>
    <tableColumn id="2" name="DATE D'ENVOI" totalsRowDxfId="86"/>
    <tableColumn id="15" name="ORGANISME" dataDxfId="85" totalsRowDxfId="84"/>
    <tableColumn id="3" name="AGENCE" totalsRowDxfId="83"/>
    <tableColumn id="4" name="ADRESSE" totalsRowDxfId="82"/>
    <tableColumn id="11" name="CODE POSTAL - VILLE" totalsRowDxfId="81"/>
    <tableColumn id="17" name="TELEPHONE" totalsRowDxfId="80"/>
    <tableColumn id="14" name="MAIL" totalsRowDxfId="79"/>
    <tableColumn id="5" name="NOM DU PARTICIPANT" totalsRowDxfId="78"/>
    <tableColumn id="19" name="FORMATION" totalsRowDxfId="77"/>
    <tableColumn id="6" name="DATE FORMATION" dataDxfId="76" totalsRowDxfId="75"/>
    <tableColumn id="26" name="CHÉQUE" dataDxfId="74" totalsRowDxfId="73"/>
    <tableColumn id="27" name="MONTANT TOTAL  HT" totalsRowFunction="sum" totalsRowDxfId="72"/>
    <tableColumn id="7" name="MONTANT TOTAL TTC" totalsRowFunction="sum" dataDxfId="71" totalsRowDxfId="70">
      <calculatedColumnFormula>IF(OR(B106="R",B106="Refusé"),0,(O106*1.2))</calculatedColumnFormula>
    </tableColumn>
    <tableColumn id="21" name="NUMÉRO DE FACTURE" dataDxfId="69" totalsRowDxfId="68"/>
    <tableColumn id="12" name="REFERENCE_x000a_ CLIENT" dataDxfId="67" totalsRowDxfId="66"/>
    <tableColumn id="13" name="DATE ENVOI FACTURE ET FEUILLE DE PRÉSENCE" dataDxfId="65" totalsRowDxfId="64"/>
    <tableColumn id="16" name="DATE RECEPTION CHÉQUE" dataDxfId="63" totalsRowDxfId="62"/>
    <tableColumn id="18" name="RESTE A RECEVOIR" totalsRowFunction="sum" dataDxfId="61" totalsRowDxfId="60">
      <calculatedColumnFormula>IF(ISBLANK($T106),P106,0)</calculatedColumnFormula>
    </tableColumn>
    <tableColumn id="9" name="FORMATEUR" dataDxfId="59" totalsRowDxfId="58"/>
    <tableColumn id="10" name="REMARQUE" dataDxfId="57" totalsRowDxfId="56"/>
  </tableColumns>
  <tableStyleInfo name="TableStyleLight3" showFirstColumn="0" showLastColumn="0" showRowStripes="1" showColumnStripes="0"/>
</table>
</file>

<file path=xl/tables/table22.xml><?xml version="1.0" encoding="utf-8"?>
<table xmlns="http://schemas.openxmlformats.org/spreadsheetml/2006/main" id="18" name="Tableau18" displayName="Tableau18" ref="Q415:S416" totalsRowShown="0" headerRowDxfId="55" dataDxfId="53" headerRowBorderDxfId="54" tableBorderDxfId="52">
  <autoFilter ref="Q415:S416"/>
  <tableColumns count="3">
    <tableColumn id="1" name="DOSSIERS RENTRÉS" dataDxfId="51">
      <calculatedColumnFormula>P409+P306+Tableau26211[[#Totals],[MONTANT TOTAL TTC]]+Tableau262[[#Totals],[MONTANT TOTAL TTC]]</calculatedColumnFormula>
    </tableColumn>
    <tableColumn id="2" name="RESTE A RECEVOIR" dataDxfId="50">
      <calculatedColumnFormula>U409+U306+Tableau26211[[#Totals],[RESTE A RECEVOIR]]+Tableau262[[#Totals],[RESTE A RECEVOIR]]</calculatedColumnFormula>
    </tableColumn>
    <tableColumn id="3" name="MONTANT RECU TTC" dataDxfId="49">
      <calculatedColumnFormula>S410+S307+S204+S101</calculatedColumnFormula>
    </tableColumn>
  </tableColumns>
  <tableStyleInfo name="TableStyleLight1" showFirstColumn="0" showLastColumn="0" showRowStripes="1" showColumnStripes="0"/>
</table>
</file>

<file path=xl/tables/table23.xml><?xml version="1.0" encoding="utf-8"?>
<table xmlns="http://schemas.openxmlformats.org/spreadsheetml/2006/main" id="24" name="Tableau264525" displayName="Tableau264525" ref="B311:W409" totalsRowShown="0" headerRowDxfId="48" dataDxfId="46" totalsRowDxfId="44" headerRowBorderDxfId="47" tableBorderDxfId="45" totalsRowBorderDxfId="43">
  <autoFilter ref="B311:W409"/>
  <tableColumns count="22">
    <tableColumn id="1" name="STATUT" dataDxfId="42" totalsRowDxfId="41"/>
    <tableColumn id="8" name="MOIS" dataDxfId="40" totalsRowDxfId="39"/>
    <tableColumn id="2" name="DATE D'ENVOI" dataDxfId="38" totalsRowDxfId="37"/>
    <tableColumn id="3" name="ORGANISME" dataDxfId="36" totalsRowDxfId="35"/>
    <tableColumn id="4" name="AGENCE" dataDxfId="34" totalsRowDxfId="33"/>
    <tableColumn id="11" name="ADRESSE" dataDxfId="32" totalsRowDxfId="31"/>
    <tableColumn id="17" name="CODE POSTAL - VILLE" dataDxfId="30" totalsRowDxfId="29"/>
    <tableColumn id="14" name="TELEPHONE" dataDxfId="28" totalsRowDxfId="27"/>
    <tableColumn id="5" name="MAIL" dataDxfId="26" totalsRowDxfId="25"/>
    <tableColumn id="19" name="NOM DU PARTICIPANT" dataDxfId="24" totalsRowDxfId="23"/>
    <tableColumn id="6" name="FORMATION" dataDxfId="22" totalsRowDxfId="21"/>
    <tableColumn id="26" name="DATE FORMATION" dataDxfId="20" totalsRowDxfId="19"/>
    <tableColumn id="27" name="CHÉQUE" dataDxfId="18" totalsRowDxfId="17"/>
    <tableColumn id="7" name="MONTANT TOTAL  HT" dataDxfId="16" totalsRowDxfId="15"/>
    <tableColumn id="21" name="MONTANT TOTAL TTC" dataDxfId="14" totalsRowDxfId="13"/>
    <tableColumn id="12" name="NUMÉRO DE FACTURE" dataDxfId="12" totalsRowDxfId="11"/>
    <tableColumn id="13" name="REFERENCE_x000a_ CLIENT" dataDxfId="10" totalsRowDxfId="9"/>
    <tableColumn id="15" name="DATE ENVOI FACTURE ET FEUILLE DE PRÉSENCE" dataDxfId="8" totalsRowDxfId="7"/>
    <tableColumn id="16" name="DATE RECEPTION CHÉQUE" dataDxfId="6" totalsRowDxfId="5"/>
    <tableColumn id="9" name="RESTE A RECEVOIR" dataDxfId="4" totalsRowDxfId="3"/>
    <tableColumn id="10" name="FORMATEUR" dataDxfId="2" totalsRowDxfId="1"/>
    <tableColumn id="18" name="REMARQU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8.xml"/><Relationship Id="rId5" Type="http://schemas.openxmlformats.org/officeDocument/2006/relationships/table" Target="../tables/table17.xml"/><Relationship Id="rId4" Type="http://schemas.openxmlformats.org/officeDocument/2006/relationships/table" Target="../tables/table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W422"/>
  <sheetViews>
    <sheetView tabSelected="1" zoomScale="98" zoomScaleNormal="98" workbookViewId="0">
      <pane xSplit="1" ySplit="2" topLeftCell="L204" activePane="bottomRight" state="frozen"/>
      <selection pane="topRight" activeCell="B1" sqref="B1"/>
      <selection pane="bottomLeft" activeCell="A3" sqref="A3"/>
      <selection pane="bottomRight" activeCell="R409" sqref="R409"/>
    </sheetView>
  </sheetViews>
  <sheetFormatPr baseColWidth="10" defaultColWidth="11" defaultRowHeight="15" x14ac:dyDescent="0.25"/>
  <cols>
    <col min="1" max="1" width="14.28515625" style="6" customWidth="1"/>
    <col min="2" max="2" width="10.85546875" style="6" customWidth="1"/>
    <col min="3" max="3" width="12.85546875" style="6" customWidth="1"/>
    <col min="4" max="4" width="16.28515625" style="65" customWidth="1"/>
    <col min="5" max="5" width="24.140625" style="66" customWidth="1"/>
    <col min="6" max="6" width="32.5703125" style="6" customWidth="1"/>
    <col min="7" max="7" width="25.5703125" style="6" customWidth="1"/>
    <col min="8" max="8" width="16.7109375" style="67" customWidth="1"/>
    <col min="9" max="9" width="22.7109375" style="6" customWidth="1"/>
    <col min="10" max="10" width="26.7109375" style="66" customWidth="1"/>
    <col min="11" max="11" width="32.42578125" style="6" customWidth="1"/>
    <col min="12" max="12" width="18.85546875" style="65" customWidth="1"/>
    <col min="13" max="13" width="10.5703125" style="389" customWidth="1"/>
    <col min="14" max="14" width="18.7109375" style="6" customWidth="1"/>
    <col min="15" max="15" width="15.5703125" style="6" customWidth="1"/>
    <col min="16" max="16" width="14.28515625" style="69" customWidth="1"/>
    <col min="17" max="17" width="15.7109375" style="70" customWidth="1"/>
    <col min="18" max="18" width="18.42578125" style="70" customWidth="1"/>
    <col min="19" max="19" width="31.7109375" style="65" customWidth="1"/>
    <col min="20" max="20" width="23.7109375" style="72" customWidth="1"/>
    <col min="21" max="21" width="16.85546875" style="68" customWidth="1"/>
    <col min="22" max="22" width="20.85546875" style="6" customWidth="1"/>
    <col min="23" max="23" width="26.5703125" style="6" customWidth="1"/>
    <col min="24" max="16384" width="11" style="6"/>
  </cols>
  <sheetData>
    <row r="1" spans="1:23" ht="81" customHeight="1" x14ac:dyDescent="0.25">
      <c r="A1" s="5"/>
      <c r="B1" s="498" t="s">
        <v>112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500"/>
    </row>
    <row r="2" spans="1:23" ht="83.25" customHeight="1" x14ac:dyDescent="0.25">
      <c r="A2" s="7"/>
      <c r="B2" s="8" t="s">
        <v>14</v>
      </c>
      <c r="C2" s="8" t="s">
        <v>0</v>
      </c>
      <c r="D2" s="9" t="s">
        <v>1</v>
      </c>
      <c r="E2" s="8" t="s">
        <v>2</v>
      </c>
      <c r="F2" s="8" t="s">
        <v>9</v>
      </c>
      <c r="G2" s="8" t="s">
        <v>117</v>
      </c>
      <c r="H2" s="10" t="s">
        <v>12</v>
      </c>
      <c r="I2" s="8" t="s">
        <v>11</v>
      </c>
      <c r="J2" s="8" t="s">
        <v>20</v>
      </c>
      <c r="K2" s="8" t="s">
        <v>6</v>
      </c>
      <c r="L2" s="9" t="s">
        <v>35</v>
      </c>
      <c r="M2" s="8" t="s">
        <v>4</v>
      </c>
      <c r="N2" s="11" t="s">
        <v>22</v>
      </c>
      <c r="O2" s="11" t="s">
        <v>32</v>
      </c>
      <c r="P2" s="11" t="s">
        <v>34</v>
      </c>
      <c r="Q2" s="12" t="s">
        <v>5</v>
      </c>
      <c r="R2" s="8" t="s">
        <v>13</v>
      </c>
      <c r="S2" s="8" t="s">
        <v>55</v>
      </c>
      <c r="T2" s="13" t="s">
        <v>36</v>
      </c>
      <c r="U2" s="14" t="s">
        <v>40</v>
      </c>
      <c r="V2" s="15" t="s">
        <v>53</v>
      </c>
      <c r="W2" s="16" t="s">
        <v>10</v>
      </c>
    </row>
    <row r="3" spans="1:23" ht="24.95" customHeight="1" x14ac:dyDescent="0.3">
      <c r="A3" s="504" t="s">
        <v>27</v>
      </c>
      <c r="B3" s="17"/>
      <c r="C3" s="17"/>
      <c r="D3" s="18"/>
      <c r="E3" s="19"/>
      <c r="F3" s="20"/>
      <c r="G3" s="20"/>
      <c r="H3" s="21"/>
      <c r="I3" s="20"/>
      <c r="J3" s="19"/>
      <c r="K3" s="20"/>
      <c r="L3" s="18"/>
      <c r="M3" s="384"/>
      <c r="N3" s="22"/>
      <c r="O3" s="23"/>
      <c r="P3" s="74">
        <f>IF(OR(B3="R",B3="Refusé"),0,(O3*1.2))</f>
        <v>0</v>
      </c>
      <c r="Q3" s="24"/>
      <c r="R3" s="25"/>
      <c r="S3" s="25">
        <v>42668</v>
      </c>
      <c r="T3" s="27"/>
      <c r="U3" s="75">
        <f t="shared" ref="U3:U66" si="0">IF(ISBLANK($T3),P3,0)</f>
        <v>0</v>
      </c>
      <c r="V3" s="29"/>
      <c r="W3" s="30"/>
    </row>
    <row r="4" spans="1:23" ht="24.95" customHeight="1" x14ac:dyDescent="0.3">
      <c r="A4" s="505"/>
      <c r="B4" s="31"/>
      <c r="C4" s="31"/>
      <c r="D4" s="26"/>
      <c r="E4" s="32"/>
      <c r="F4" s="24"/>
      <c r="G4" s="24"/>
      <c r="H4" s="33"/>
      <c r="I4" s="24"/>
      <c r="J4" s="32"/>
      <c r="K4" s="24"/>
      <c r="L4" s="26"/>
      <c r="M4" s="385"/>
      <c r="N4" s="34"/>
      <c r="O4" s="23"/>
      <c r="P4" s="74">
        <f t="shared" ref="P4:P66" si="1">IF(OR(B4="R",B4="Refusé"),0,(O4*1.2))</f>
        <v>0</v>
      </c>
      <c r="Q4" s="34"/>
      <c r="R4" s="25"/>
      <c r="S4" s="25"/>
      <c r="T4" s="35"/>
      <c r="U4" s="75">
        <f t="shared" si="0"/>
        <v>0</v>
      </c>
      <c r="V4" s="29"/>
      <c r="W4" s="30"/>
    </row>
    <row r="5" spans="1:23" ht="24.95" customHeight="1" x14ac:dyDescent="0.3">
      <c r="A5" s="505"/>
      <c r="B5" s="31"/>
      <c r="C5" s="31"/>
      <c r="D5" s="26"/>
      <c r="E5" s="32"/>
      <c r="F5" s="24"/>
      <c r="G5" s="24"/>
      <c r="H5" s="33"/>
      <c r="I5" s="24"/>
      <c r="J5" s="32"/>
      <c r="K5" s="24"/>
      <c r="L5" s="26"/>
      <c r="M5" s="385"/>
      <c r="N5" s="34"/>
      <c r="O5" s="23"/>
      <c r="P5" s="74">
        <f t="shared" si="1"/>
        <v>0</v>
      </c>
      <c r="Q5" s="34"/>
      <c r="R5" s="25"/>
      <c r="S5" s="25"/>
      <c r="T5" s="35"/>
      <c r="U5" s="75">
        <f t="shared" si="0"/>
        <v>0</v>
      </c>
      <c r="V5" s="29"/>
      <c r="W5" s="30"/>
    </row>
    <row r="6" spans="1:23" ht="24.95" customHeight="1" x14ac:dyDescent="0.3">
      <c r="A6" s="505"/>
      <c r="B6" s="31"/>
      <c r="C6" s="31"/>
      <c r="D6" s="26"/>
      <c r="E6" s="32"/>
      <c r="F6" s="24"/>
      <c r="G6" s="24"/>
      <c r="H6" s="33"/>
      <c r="I6" s="24"/>
      <c r="J6" s="32"/>
      <c r="K6" s="24"/>
      <c r="L6" s="26"/>
      <c r="M6" s="385"/>
      <c r="N6" s="34"/>
      <c r="O6" s="23"/>
      <c r="P6" s="74">
        <f t="shared" si="1"/>
        <v>0</v>
      </c>
      <c r="Q6" s="34"/>
      <c r="R6" s="25"/>
      <c r="S6" s="25"/>
      <c r="T6" s="35"/>
      <c r="U6" s="75">
        <f t="shared" si="0"/>
        <v>0</v>
      </c>
      <c r="V6" s="29"/>
      <c r="W6" s="30"/>
    </row>
    <row r="7" spans="1:23" ht="24.95" customHeight="1" x14ac:dyDescent="0.3">
      <c r="A7" s="505"/>
      <c r="B7" s="31"/>
      <c r="C7" s="31"/>
      <c r="D7" s="26"/>
      <c r="E7" s="32"/>
      <c r="F7" s="24"/>
      <c r="G7" s="24"/>
      <c r="H7" s="33"/>
      <c r="I7" s="24"/>
      <c r="J7" s="32"/>
      <c r="K7" s="24"/>
      <c r="L7" s="26"/>
      <c r="M7" s="385"/>
      <c r="N7" s="34"/>
      <c r="O7" s="23"/>
      <c r="P7" s="74">
        <f t="shared" si="1"/>
        <v>0</v>
      </c>
      <c r="Q7" s="34"/>
      <c r="R7" s="25"/>
      <c r="S7" s="25"/>
      <c r="T7" s="35"/>
      <c r="U7" s="75">
        <f t="shared" si="0"/>
        <v>0</v>
      </c>
      <c r="V7" s="29"/>
      <c r="W7" s="30"/>
    </row>
    <row r="8" spans="1:23" ht="24.95" customHeight="1" x14ac:dyDescent="0.3">
      <c r="A8" s="505"/>
      <c r="B8" s="31"/>
      <c r="C8" s="31"/>
      <c r="D8" s="26"/>
      <c r="E8" s="32"/>
      <c r="F8" s="24"/>
      <c r="G8" s="24"/>
      <c r="H8" s="33"/>
      <c r="I8" s="24"/>
      <c r="J8" s="32"/>
      <c r="K8" s="24"/>
      <c r="L8" s="26"/>
      <c r="M8" s="385"/>
      <c r="N8" s="34"/>
      <c r="O8" s="23"/>
      <c r="P8" s="74">
        <f t="shared" si="1"/>
        <v>0</v>
      </c>
      <c r="Q8" s="34"/>
      <c r="R8" s="25"/>
      <c r="S8" s="25"/>
      <c r="T8" s="35"/>
      <c r="U8" s="75">
        <f t="shared" si="0"/>
        <v>0</v>
      </c>
      <c r="V8" s="29"/>
      <c r="W8" s="30"/>
    </row>
    <row r="9" spans="1:23" ht="24.95" customHeight="1" x14ac:dyDescent="0.3">
      <c r="A9" s="505"/>
      <c r="B9" s="31"/>
      <c r="C9" s="31"/>
      <c r="D9" s="26"/>
      <c r="E9" s="32"/>
      <c r="F9" s="24"/>
      <c r="G9" s="24"/>
      <c r="H9" s="33"/>
      <c r="I9" s="24"/>
      <c r="J9" s="32"/>
      <c r="K9" s="24"/>
      <c r="L9" s="26"/>
      <c r="M9" s="385"/>
      <c r="N9" s="34"/>
      <c r="O9" s="23"/>
      <c r="P9" s="74">
        <f t="shared" si="1"/>
        <v>0</v>
      </c>
      <c r="Q9" s="34"/>
      <c r="R9" s="25"/>
      <c r="S9" s="25"/>
      <c r="T9" s="35"/>
      <c r="U9" s="75">
        <f t="shared" si="0"/>
        <v>0</v>
      </c>
      <c r="V9" s="29"/>
      <c r="W9" s="30"/>
    </row>
    <row r="10" spans="1:23" ht="24.95" customHeight="1" x14ac:dyDescent="0.3">
      <c r="A10" s="505"/>
      <c r="B10" s="31"/>
      <c r="C10" s="31"/>
      <c r="D10" s="26"/>
      <c r="E10" s="32"/>
      <c r="F10" s="24"/>
      <c r="G10" s="24"/>
      <c r="H10" s="33"/>
      <c r="I10" s="24"/>
      <c r="J10" s="32"/>
      <c r="K10" s="24"/>
      <c r="L10" s="26"/>
      <c r="M10" s="385"/>
      <c r="N10" s="34"/>
      <c r="O10" s="23"/>
      <c r="P10" s="74">
        <f t="shared" si="1"/>
        <v>0</v>
      </c>
      <c r="Q10" s="34"/>
      <c r="R10" s="25"/>
      <c r="S10" s="25"/>
      <c r="T10" s="35"/>
      <c r="U10" s="75">
        <f t="shared" si="0"/>
        <v>0</v>
      </c>
      <c r="V10" s="29"/>
      <c r="W10" s="30"/>
    </row>
    <row r="11" spans="1:23" ht="24.95" customHeight="1" x14ac:dyDescent="0.3">
      <c r="A11" s="505"/>
      <c r="B11" s="31"/>
      <c r="C11" s="31"/>
      <c r="D11" s="26"/>
      <c r="E11" s="32"/>
      <c r="F11" s="24"/>
      <c r="G11" s="24"/>
      <c r="H11" s="33"/>
      <c r="I11" s="24"/>
      <c r="J11" s="32"/>
      <c r="K11" s="24"/>
      <c r="L11" s="26"/>
      <c r="M11" s="385"/>
      <c r="N11" s="34"/>
      <c r="O11" s="23"/>
      <c r="P11" s="74">
        <f t="shared" si="1"/>
        <v>0</v>
      </c>
      <c r="Q11" s="34"/>
      <c r="R11" s="25"/>
      <c r="S11" s="25"/>
      <c r="T11" s="35"/>
      <c r="U11" s="75">
        <f t="shared" si="0"/>
        <v>0</v>
      </c>
      <c r="V11" s="29"/>
      <c r="W11" s="30"/>
    </row>
    <row r="12" spans="1:23" ht="24.95" customHeight="1" x14ac:dyDescent="0.3">
      <c r="A12" s="505"/>
      <c r="B12" s="31"/>
      <c r="C12" s="31"/>
      <c r="D12" s="26"/>
      <c r="E12" s="32"/>
      <c r="F12" s="24"/>
      <c r="G12" s="24"/>
      <c r="H12" s="33"/>
      <c r="I12" s="24"/>
      <c r="J12" s="32"/>
      <c r="K12" s="24"/>
      <c r="L12" s="26"/>
      <c r="M12" s="385"/>
      <c r="N12" s="34"/>
      <c r="O12" s="23"/>
      <c r="P12" s="74">
        <f t="shared" si="1"/>
        <v>0</v>
      </c>
      <c r="Q12" s="34"/>
      <c r="R12" s="25"/>
      <c r="S12" s="25"/>
      <c r="T12" s="35"/>
      <c r="U12" s="75">
        <f t="shared" si="0"/>
        <v>0</v>
      </c>
      <c r="V12" s="29"/>
      <c r="W12" s="30"/>
    </row>
    <row r="13" spans="1:23" ht="24.95" customHeight="1" x14ac:dyDescent="0.3">
      <c r="A13" s="505"/>
      <c r="B13" s="31"/>
      <c r="C13" s="31"/>
      <c r="D13" s="26"/>
      <c r="E13" s="32"/>
      <c r="F13" s="24"/>
      <c r="G13" s="24"/>
      <c r="H13" s="33"/>
      <c r="I13" s="24"/>
      <c r="J13" s="32"/>
      <c r="K13" s="24"/>
      <c r="L13" s="26"/>
      <c r="M13" s="385"/>
      <c r="N13" s="34"/>
      <c r="O13" s="23"/>
      <c r="P13" s="74">
        <f t="shared" si="1"/>
        <v>0</v>
      </c>
      <c r="Q13" s="34"/>
      <c r="R13" s="25"/>
      <c r="S13" s="25"/>
      <c r="T13" s="35"/>
      <c r="U13" s="75">
        <f t="shared" si="0"/>
        <v>0</v>
      </c>
      <c r="V13" s="29"/>
      <c r="W13" s="30"/>
    </row>
    <row r="14" spans="1:23" ht="24.95" customHeight="1" x14ac:dyDescent="0.3">
      <c r="A14" s="505"/>
      <c r="B14" s="31"/>
      <c r="C14" s="31"/>
      <c r="D14" s="26"/>
      <c r="E14" s="32"/>
      <c r="F14" s="24"/>
      <c r="G14" s="24"/>
      <c r="H14" s="33"/>
      <c r="I14" s="24"/>
      <c r="J14" s="32"/>
      <c r="K14" s="24"/>
      <c r="L14" s="26"/>
      <c r="M14" s="385"/>
      <c r="N14" s="34"/>
      <c r="O14" s="23"/>
      <c r="P14" s="74">
        <f t="shared" si="1"/>
        <v>0</v>
      </c>
      <c r="Q14" s="34"/>
      <c r="R14" s="25"/>
      <c r="S14" s="25"/>
      <c r="T14" s="35"/>
      <c r="U14" s="75">
        <f t="shared" si="0"/>
        <v>0</v>
      </c>
      <c r="V14" s="29"/>
      <c r="W14" s="30"/>
    </row>
    <row r="15" spans="1:23" ht="24.95" customHeight="1" x14ac:dyDescent="0.3">
      <c r="A15" s="505"/>
      <c r="B15" s="31"/>
      <c r="C15" s="31"/>
      <c r="D15" s="26"/>
      <c r="E15" s="32"/>
      <c r="F15" s="24"/>
      <c r="G15" s="24"/>
      <c r="H15" s="33"/>
      <c r="I15" s="24"/>
      <c r="J15" s="32"/>
      <c r="K15" s="24"/>
      <c r="L15" s="26"/>
      <c r="M15" s="385"/>
      <c r="N15" s="34"/>
      <c r="O15" s="23"/>
      <c r="P15" s="74">
        <f t="shared" si="1"/>
        <v>0</v>
      </c>
      <c r="Q15" s="34"/>
      <c r="R15" s="25"/>
      <c r="S15" s="25"/>
      <c r="T15" s="35"/>
      <c r="U15" s="75">
        <f t="shared" si="0"/>
        <v>0</v>
      </c>
      <c r="V15" s="29"/>
      <c r="W15" s="30"/>
    </row>
    <row r="16" spans="1:23" ht="24.95" customHeight="1" x14ac:dyDescent="0.3">
      <c r="A16" s="505"/>
      <c r="B16" s="31"/>
      <c r="C16" s="31"/>
      <c r="D16" s="26"/>
      <c r="E16" s="32"/>
      <c r="F16" s="24"/>
      <c r="G16" s="24"/>
      <c r="H16" s="33"/>
      <c r="I16" s="24"/>
      <c r="J16" s="32"/>
      <c r="K16" s="24"/>
      <c r="L16" s="26"/>
      <c r="M16" s="385"/>
      <c r="N16" s="34"/>
      <c r="O16" s="23"/>
      <c r="P16" s="74">
        <f t="shared" si="1"/>
        <v>0</v>
      </c>
      <c r="Q16" s="34"/>
      <c r="R16" s="25"/>
      <c r="S16" s="25"/>
      <c r="T16" s="35"/>
      <c r="U16" s="75">
        <f t="shared" si="0"/>
        <v>0</v>
      </c>
      <c r="V16" s="29"/>
      <c r="W16" s="30"/>
    </row>
    <row r="17" spans="1:23" ht="24.95" customHeight="1" x14ac:dyDescent="0.3">
      <c r="A17" s="505"/>
      <c r="B17" s="31"/>
      <c r="C17" s="31"/>
      <c r="D17" s="26"/>
      <c r="E17" s="32"/>
      <c r="F17" s="24"/>
      <c r="G17" s="24"/>
      <c r="H17" s="33"/>
      <c r="I17" s="24"/>
      <c r="J17" s="32"/>
      <c r="K17" s="24"/>
      <c r="L17" s="26"/>
      <c r="M17" s="385"/>
      <c r="N17" s="34"/>
      <c r="O17" s="23"/>
      <c r="P17" s="74">
        <f t="shared" si="1"/>
        <v>0</v>
      </c>
      <c r="Q17" s="34"/>
      <c r="R17" s="25"/>
      <c r="S17" s="25"/>
      <c r="T17" s="35"/>
      <c r="U17" s="75">
        <f t="shared" si="0"/>
        <v>0</v>
      </c>
      <c r="V17" s="29"/>
      <c r="W17" s="30"/>
    </row>
    <row r="18" spans="1:23" ht="24.95" customHeight="1" x14ac:dyDescent="0.3">
      <c r="A18" s="505"/>
      <c r="B18" s="31"/>
      <c r="C18" s="31"/>
      <c r="D18" s="26"/>
      <c r="E18" s="32"/>
      <c r="F18" s="24"/>
      <c r="G18" s="24"/>
      <c r="H18" s="33"/>
      <c r="I18" s="24"/>
      <c r="J18" s="32"/>
      <c r="K18" s="24"/>
      <c r="L18" s="26"/>
      <c r="M18" s="385"/>
      <c r="N18" s="34"/>
      <c r="O18" s="23"/>
      <c r="P18" s="74">
        <f t="shared" si="1"/>
        <v>0</v>
      </c>
      <c r="Q18" s="34"/>
      <c r="R18" s="25"/>
      <c r="S18" s="25"/>
      <c r="T18" s="35"/>
      <c r="U18" s="75">
        <f t="shared" si="0"/>
        <v>0</v>
      </c>
      <c r="V18" s="29"/>
      <c r="W18" s="30"/>
    </row>
    <row r="19" spans="1:23" ht="24.95" customHeight="1" x14ac:dyDescent="0.3">
      <c r="A19" s="505"/>
      <c r="B19" s="31"/>
      <c r="C19" s="31"/>
      <c r="D19" s="26"/>
      <c r="E19" s="32"/>
      <c r="F19" s="24"/>
      <c r="G19" s="24"/>
      <c r="H19" s="33"/>
      <c r="I19" s="24"/>
      <c r="J19" s="32"/>
      <c r="K19" s="24"/>
      <c r="L19" s="26"/>
      <c r="M19" s="385"/>
      <c r="N19" s="34"/>
      <c r="O19" s="23"/>
      <c r="P19" s="74">
        <f t="shared" si="1"/>
        <v>0</v>
      </c>
      <c r="Q19" s="34"/>
      <c r="R19" s="25"/>
      <c r="S19" s="25"/>
      <c r="T19" s="35"/>
      <c r="U19" s="75">
        <f t="shared" si="0"/>
        <v>0</v>
      </c>
      <c r="V19" s="29"/>
      <c r="W19" s="30"/>
    </row>
    <row r="20" spans="1:23" ht="24.95" customHeight="1" x14ac:dyDescent="0.3">
      <c r="A20" s="505"/>
      <c r="B20" s="31"/>
      <c r="C20" s="31"/>
      <c r="D20" s="26"/>
      <c r="E20" s="32"/>
      <c r="F20" s="24"/>
      <c r="G20" s="24"/>
      <c r="H20" s="33"/>
      <c r="I20" s="24"/>
      <c r="J20" s="32"/>
      <c r="K20" s="24"/>
      <c r="L20" s="26"/>
      <c r="M20" s="385"/>
      <c r="N20" s="34"/>
      <c r="O20" s="23"/>
      <c r="P20" s="74">
        <f t="shared" si="1"/>
        <v>0</v>
      </c>
      <c r="Q20" s="34"/>
      <c r="R20" s="25"/>
      <c r="S20" s="25"/>
      <c r="T20" s="35"/>
      <c r="U20" s="75">
        <f t="shared" si="0"/>
        <v>0</v>
      </c>
      <c r="V20" s="29"/>
      <c r="W20" s="30"/>
    </row>
    <row r="21" spans="1:23" ht="24.95" customHeight="1" x14ac:dyDescent="0.3">
      <c r="A21" s="505"/>
      <c r="B21" s="31"/>
      <c r="C21" s="31"/>
      <c r="D21" s="26"/>
      <c r="E21" s="32"/>
      <c r="F21" s="24"/>
      <c r="G21" s="24"/>
      <c r="H21" s="33"/>
      <c r="I21" s="24"/>
      <c r="J21" s="32"/>
      <c r="K21" s="24"/>
      <c r="L21" s="26"/>
      <c r="M21" s="385"/>
      <c r="N21" s="34"/>
      <c r="O21" s="23"/>
      <c r="P21" s="74">
        <f t="shared" si="1"/>
        <v>0</v>
      </c>
      <c r="Q21" s="34"/>
      <c r="R21" s="25"/>
      <c r="S21" s="25"/>
      <c r="T21" s="35"/>
      <c r="U21" s="75">
        <f t="shared" si="0"/>
        <v>0</v>
      </c>
      <c r="V21" s="29"/>
      <c r="W21" s="30"/>
    </row>
    <row r="22" spans="1:23" ht="24.95" customHeight="1" x14ac:dyDescent="0.3">
      <c r="A22" s="505"/>
      <c r="B22" s="31"/>
      <c r="C22" s="31"/>
      <c r="D22" s="26"/>
      <c r="E22" s="32"/>
      <c r="F22" s="24"/>
      <c r="G22" s="24"/>
      <c r="H22" s="33"/>
      <c r="I22" s="24"/>
      <c r="J22" s="32"/>
      <c r="K22" s="24"/>
      <c r="L22" s="26"/>
      <c r="M22" s="385"/>
      <c r="N22" s="34"/>
      <c r="O22" s="23"/>
      <c r="P22" s="74">
        <f t="shared" si="1"/>
        <v>0</v>
      </c>
      <c r="Q22" s="34"/>
      <c r="R22" s="25"/>
      <c r="S22" s="25"/>
      <c r="T22" s="35"/>
      <c r="U22" s="75">
        <f t="shared" si="0"/>
        <v>0</v>
      </c>
      <c r="V22" s="29"/>
      <c r="W22" s="30"/>
    </row>
    <row r="23" spans="1:23" ht="24.95" customHeight="1" x14ac:dyDescent="0.3">
      <c r="A23" s="505"/>
      <c r="B23" s="31"/>
      <c r="C23" s="31"/>
      <c r="D23" s="26"/>
      <c r="E23" s="32"/>
      <c r="F23" s="24"/>
      <c r="G23" s="24"/>
      <c r="H23" s="33"/>
      <c r="I23" s="24"/>
      <c r="J23" s="32"/>
      <c r="K23" s="24"/>
      <c r="L23" s="26"/>
      <c r="M23" s="385"/>
      <c r="N23" s="34"/>
      <c r="O23" s="23"/>
      <c r="P23" s="74">
        <f t="shared" si="1"/>
        <v>0</v>
      </c>
      <c r="Q23" s="34"/>
      <c r="R23" s="25"/>
      <c r="S23" s="25"/>
      <c r="T23" s="35"/>
      <c r="U23" s="75">
        <f t="shared" si="0"/>
        <v>0</v>
      </c>
      <c r="V23" s="29"/>
      <c r="W23" s="30"/>
    </row>
    <row r="24" spans="1:23" ht="24.95" customHeight="1" x14ac:dyDescent="0.3">
      <c r="A24" s="505"/>
      <c r="B24" s="31"/>
      <c r="C24" s="31"/>
      <c r="D24" s="26"/>
      <c r="E24" s="32"/>
      <c r="F24" s="24"/>
      <c r="G24" s="24"/>
      <c r="H24" s="33"/>
      <c r="I24" s="24"/>
      <c r="J24" s="32"/>
      <c r="K24" s="24"/>
      <c r="L24" s="26"/>
      <c r="M24" s="385"/>
      <c r="N24" s="34"/>
      <c r="O24" s="23"/>
      <c r="P24" s="74">
        <f t="shared" si="1"/>
        <v>0</v>
      </c>
      <c r="Q24" s="34"/>
      <c r="R24" s="25"/>
      <c r="S24" s="25"/>
      <c r="T24" s="35"/>
      <c r="U24" s="75">
        <f t="shared" si="0"/>
        <v>0</v>
      </c>
      <c r="V24" s="29"/>
      <c r="W24" s="30"/>
    </row>
    <row r="25" spans="1:23" ht="24.95" customHeight="1" x14ac:dyDescent="0.3">
      <c r="A25" s="505"/>
      <c r="B25" s="31"/>
      <c r="C25" s="31"/>
      <c r="D25" s="26"/>
      <c r="E25" s="32"/>
      <c r="F25" s="24"/>
      <c r="G25" s="24"/>
      <c r="H25" s="33"/>
      <c r="I25" s="24"/>
      <c r="J25" s="32"/>
      <c r="K25" s="24"/>
      <c r="L25" s="26"/>
      <c r="M25" s="385"/>
      <c r="N25" s="34"/>
      <c r="O25" s="23"/>
      <c r="P25" s="74">
        <f t="shared" si="1"/>
        <v>0</v>
      </c>
      <c r="Q25" s="34"/>
      <c r="R25" s="25"/>
      <c r="S25" s="25"/>
      <c r="T25" s="35"/>
      <c r="U25" s="75">
        <f t="shared" si="0"/>
        <v>0</v>
      </c>
      <c r="V25" s="29"/>
      <c r="W25" s="30"/>
    </row>
    <row r="26" spans="1:23" ht="24.95" customHeight="1" x14ac:dyDescent="0.3">
      <c r="A26" s="505"/>
      <c r="B26" s="31"/>
      <c r="C26" s="31"/>
      <c r="D26" s="26"/>
      <c r="E26" s="32"/>
      <c r="F26" s="24"/>
      <c r="G26" s="24"/>
      <c r="H26" s="33"/>
      <c r="I26" s="24"/>
      <c r="J26" s="32"/>
      <c r="K26" s="24"/>
      <c r="L26" s="26"/>
      <c r="M26" s="385"/>
      <c r="N26" s="34"/>
      <c r="O26" s="23"/>
      <c r="P26" s="74">
        <f t="shared" si="1"/>
        <v>0</v>
      </c>
      <c r="Q26" s="34"/>
      <c r="R26" s="25"/>
      <c r="S26" s="25"/>
      <c r="T26" s="35"/>
      <c r="U26" s="75">
        <f t="shared" si="0"/>
        <v>0</v>
      </c>
      <c r="V26" s="29"/>
      <c r="W26" s="30"/>
    </row>
    <row r="27" spans="1:23" ht="24.95" customHeight="1" x14ac:dyDescent="0.3">
      <c r="A27" s="505"/>
      <c r="B27" s="31"/>
      <c r="C27" s="31"/>
      <c r="D27" s="26"/>
      <c r="E27" s="32"/>
      <c r="F27" s="24"/>
      <c r="G27" s="24"/>
      <c r="H27" s="33"/>
      <c r="I27" s="24"/>
      <c r="J27" s="32"/>
      <c r="K27" s="24"/>
      <c r="L27" s="26"/>
      <c r="M27" s="385"/>
      <c r="N27" s="34"/>
      <c r="O27" s="23"/>
      <c r="P27" s="74">
        <f t="shared" si="1"/>
        <v>0</v>
      </c>
      <c r="Q27" s="34"/>
      <c r="R27" s="25"/>
      <c r="S27" s="25"/>
      <c r="T27" s="35"/>
      <c r="U27" s="75">
        <f t="shared" si="0"/>
        <v>0</v>
      </c>
      <c r="V27" s="29"/>
      <c r="W27" s="30"/>
    </row>
    <row r="28" spans="1:23" ht="24.95" customHeight="1" x14ac:dyDescent="0.3">
      <c r="A28" s="505"/>
      <c r="B28" s="31"/>
      <c r="C28" s="31"/>
      <c r="D28" s="26"/>
      <c r="E28" s="32"/>
      <c r="F28" s="24"/>
      <c r="G28" s="24"/>
      <c r="H28" s="33"/>
      <c r="I28" s="24"/>
      <c r="J28" s="32"/>
      <c r="K28" s="24"/>
      <c r="L28" s="26"/>
      <c r="M28" s="385"/>
      <c r="N28" s="34"/>
      <c r="O28" s="23"/>
      <c r="P28" s="74">
        <f t="shared" si="1"/>
        <v>0</v>
      </c>
      <c r="Q28" s="34"/>
      <c r="R28" s="25"/>
      <c r="S28" s="25"/>
      <c r="T28" s="35"/>
      <c r="U28" s="75">
        <f t="shared" si="0"/>
        <v>0</v>
      </c>
      <c r="V28" s="29"/>
      <c r="W28" s="30"/>
    </row>
    <row r="29" spans="1:23" ht="24.95" customHeight="1" x14ac:dyDescent="0.3">
      <c r="A29" s="505"/>
      <c r="B29" s="31"/>
      <c r="C29" s="31"/>
      <c r="D29" s="26"/>
      <c r="E29" s="32"/>
      <c r="F29" s="24"/>
      <c r="G29" s="24"/>
      <c r="H29" s="33"/>
      <c r="I29" s="24"/>
      <c r="J29" s="32"/>
      <c r="K29" s="24"/>
      <c r="L29" s="26"/>
      <c r="M29" s="385"/>
      <c r="N29" s="34"/>
      <c r="O29" s="23"/>
      <c r="P29" s="74">
        <f t="shared" si="1"/>
        <v>0</v>
      </c>
      <c r="Q29" s="34"/>
      <c r="R29" s="25"/>
      <c r="S29" s="25"/>
      <c r="T29" s="35"/>
      <c r="U29" s="75">
        <f t="shared" si="0"/>
        <v>0</v>
      </c>
      <c r="V29" s="29"/>
      <c r="W29" s="30"/>
    </row>
    <row r="30" spans="1:23" ht="24.95" customHeight="1" x14ac:dyDescent="0.3">
      <c r="A30" s="505"/>
      <c r="B30" s="31"/>
      <c r="C30" s="31"/>
      <c r="D30" s="26"/>
      <c r="E30" s="32"/>
      <c r="F30" s="24"/>
      <c r="G30" s="24"/>
      <c r="H30" s="33"/>
      <c r="I30" s="24"/>
      <c r="J30" s="32"/>
      <c r="K30" s="24"/>
      <c r="L30" s="26"/>
      <c r="M30" s="385"/>
      <c r="N30" s="34"/>
      <c r="O30" s="23"/>
      <c r="P30" s="74">
        <f t="shared" si="1"/>
        <v>0</v>
      </c>
      <c r="Q30" s="34"/>
      <c r="R30" s="25"/>
      <c r="S30" s="25"/>
      <c r="T30" s="35"/>
      <c r="U30" s="75">
        <f t="shared" si="0"/>
        <v>0</v>
      </c>
      <c r="V30" s="29"/>
      <c r="W30" s="30"/>
    </row>
    <row r="31" spans="1:23" ht="24.95" customHeight="1" x14ac:dyDescent="0.3">
      <c r="A31" s="505"/>
      <c r="B31" s="31"/>
      <c r="C31" s="31"/>
      <c r="D31" s="26"/>
      <c r="E31" s="32"/>
      <c r="F31" s="24"/>
      <c r="G31" s="24"/>
      <c r="H31" s="33"/>
      <c r="I31" s="24"/>
      <c r="J31" s="32"/>
      <c r="K31" s="24"/>
      <c r="L31" s="26"/>
      <c r="M31" s="385"/>
      <c r="N31" s="34"/>
      <c r="O31" s="23"/>
      <c r="P31" s="74">
        <f t="shared" si="1"/>
        <v>0</v>
      </c>
      <c r="Q31" s="34"/>
      <c r="R31" s="25"/>
      <c r="S31" s="25"/>
      <c r="T31" s="35"/>
      <c r="U31" s="75">
        <f t="shared" si="0"/>
        <v>0</v>
      </c>
      <c r="V31" s="29"/>
      <c r="W31" s="30"/>
    </row>
    <row r="32" spans="1:23" ht="24.95" customHeight="1" x14ac:dyDescent="0.3">
      <c r="A32" s="505"/>
      <c r="B32" s="31"/>
      <c r="C32" s="31"/>
      <c r="D32" s="26"/>
      <c r="E32" s="32"/>
      <c r="F32" s="24"/>
      <c r="G32" s="24"/>
      <c r="H32" s="33"/>
      <c r="I32" s="24"/>
      <c r="J32" s="32"/>
      <c r="K32" s="24"/>
      <c r="L32" s="26"/>
      <c r="M32" s="385"/>
      <c r="N32" s="34"/>
      <c r="O32" s="23"/>
      <c r="P32" s="74">
        <f t="shared" si="1"/>
        <v>0</v>
      </c>
      <c r="Q32" s="34"/>
      <c r="R32" s="25"/>
      <c r="S32" s="25"/>
      <c r="T32" s="35"/>
      <c r="U32" s="75">
        <f t="shared" si="0"/>
        <v>0</v>
      </c>
      <c r="V32" s="29"/>
      <c r="W32" s="30"/>
    </row>
    <row r="33" spans="1:23" ht="24.95" customHeight="1" x14ac:dyDescent="0.3">
      <c r="A33" s="505"/>
      <c r="B33" s="31"/>
      <c r="C33" s="31"/>
      <c r="D33" s="26"/>
      <c r="E33" s="32"/>
      <c r="F33" s="24"/>
      <c r="G33" s="24"/>
      <c r="H33" s="33"/>
      <c r="I33" s="24"/>
      <c r="J33" s="32"/>
      <c r="K33" s="24"/>
      <c r="L33" s="26"/>
      <c r="M33" s="385"/>
      <c r="N33" s="34"/>
      <c r="O33" s="23"/>
      <c r="P33" s="74">
        <f t="shared" si="1"/>
        <v>0</v>
      </c>
      <c r="Q33" s="34"/>
      <c r="R33" s="25"/>
      <c r="S33" s="25"/>
      <c r="T33" s="35"/>
      <c r="U33" s="75">
        <f t="shared" si="0"/>
        <v>0</v>
      </c>
      <c r="V33" s="29"/>
      <c r="W33" s="30"/>
    </row>
    <row r="34" spans="1:23" ht="24.95" customHeight="1" x14ac:dyDescent="0.3">
      <c r="A34" s="505"/>
      <c r="B34" s="31"/>
      <c r="C34" s="31"/>
      <c r="D34" s="26"/>
      <c r="E34" s="32"/>
      <c r="F34" s="24"/>
      <c r="G34" s="24"/>
      <c r="H34" s="33"/>
      <c r="I34" s="24"/>
      <c r="J34" s="32"/>
      <c r="K34" s="24"/>
      <c r="L34" s="26"/>
      <c r="M34" s="385"/>
      <c r="N34" s="34"/>
      <c r="O34" s="23"/>
      <c r="P34" s="74">
        <f t="shared" si="1"/>
        <v>0</v>
      </c>
      <c r="Q34" s="34"/>
      <c r="R34" s="25"/>
      <c r="S34" s="25"/>
      <c r="T34" s="35"/>
      <c r="U34" s="75">
        <f t="shared" si="0"/>
        <v>0</v>
      </c>
      <c r="V34" s="29"/>
      <c r="W34" s="30"/>
    </row>
    <row r="35" spans="1:23" ht="24.95" customHeight="1" x14ac:dyDescent="0.3">
      <c r="A35" s="505"/>
      <c r="B35" s="31"/>
      <c r="C35" s="31"/>
      <c r="D35" s="26"/>
      <c r="E35" s="32"/>
      <c r="F35" s="24"/>
      <c r="G35" s="24"/>
      <c r="H35" s="33"/>
      <c r="I35" s="24"/>
      <c r="J35" s="32"/>
      <c r="K35" s="24"/>
      <c r="L35" s="26"/>
      <c r="M35" s="385"/>
      <c r="N35" s="34"/>
      <c r="O35" s="23"/>
      <c r="P35" s="74">
        <f t="shared" si="1"/>
        <v>0</v>
      </c>
      <c r="Q35" s="34"/>
      <c r="R35" s="25"/>
      <c r="S35" s="25"/>
      <c r="T35" s="35"/>
      <c r="U35" s="75">
        <f t="shared" si="0"/>
        <v>0</v>
      </c>
      <c r="V35" s="29"/>
      <c r="W35" s="30"/>
    </row>
    <row r="36" spans="1:23" ht="24.95" customHeight="1" x14ac:dyDescent="0.3">
      <c r="A36" s="505"/>
      <c r="B36" s="31"/>
      <c r="C36" s="31"/>
      <c r="D36" s="26"/>
      <c r="E36" s="32"/>
      <c r="F36" s="24"/>
      <c r="G36" s="24"/>
      <c r="H36" s="33"/>
      <c r="I36" s="24"/>
      <c r="J36" s="32"/>
      <c r="K36" s="24"/>
      <c r="L36" s="26"/>
      <c r="M36" s="385"/>
      <c r="N36" s="34"/>
      <c r="O36" s="23"/>
      <c r="P36" s="74">
        <f t="shared" si="1"/>
        <v>0</v>
      </c>
      <c r="Q36" s="34"/>
      <c r="R36" s="25"/>
      <c r="S36" s="25"/>
      <c r="T36" s="35"/>
      <c r="U36" s="75">
        <f t="shared" si="0"/>
        <v>0</v>
      </c>
      <c r="V36" s="29"/>
      <c r="W36" s="30"/>
    </row>
    <row r="37" spans="1:23" ht="24.95" customHeight="1" x14ac:dyDescent="0.3">
      <c r="A37" s="505"/>
      <c r="B37" s="31"/>
      <c r="C37" s="31"/>
      <c r="D37" s="26"/>
      <c r="E37" s="32"/>
      <c r="F37" s="24"/>
      <c r="G37" s="24"/>
      <c r="H37" s="33"/>
      <c r="I37" s="24"/>
      <c r="J37" s="32"/>
      <c r="K37" s="24"/>
      <c r="L37" s="26"/>
      <c r="M37" s="385"/>
      <c r="N37" s="34"/>
      <c r="O37" s="23"/>
      <c r="P37" s="74">
        <f t="shared" si="1"/>
        <v>0</v>
      </c>
      <c r="Q37" s="34"/>
      <c r="R37" s="25"/>
      <c r="S37" s="25"/>
      <c r="T37" s="35"/>
      <c r="U37" s="75">
        <f t="shared" si="0"/>
        <v>0</v>
      </c>
      <c r="V37" s="29"/>
      <c r="W37" s="30"/>
    </row>
    <row r="38" spans="1:23" ht="24.95" customHeight="1" x14ac:dyDescent="0.3">
      <c r="A38" s="505"/>
      <c r="B38" s="31"/>
      <c r="C38" s="31"/>
      <c r="D38" s="26"/>
      <c r="E38" s="32"/>
      <c r="F38" s="24"/>
      <c r="G38" s="24"/>
      <c r="H38" s="33"/>
      <c r="I38" s="24"/>
      <c r="J38" s="32"/>
      <c r="K38" s="24"/>
      <c r="L38" s="26"/>
      <c r="M38" s="385"/>
      <c r="N38" s="34"/>
      <c r="O38" s="23"/>
      <c r="P38" s="74">
        <f t="shared" si="1"/>
        <v>0</v>
      </c>
      <c r="Q38" s="34"/>
      <c r="R38" s="25"/>
      <c r="S38" s="25"/>
      <c r="T38" s="35"/>
      <c r="U38" s="75">
        <f t="shared" si="0"/>
        <v>0</v>
      </c>
      <c r="V38" s="29"/>
      <c r="W38" s="30"/>
    </row>
    <row r="39" spans="1:23" ht="24.95" customHeight="1" x14ac:dyDescent="0.3">
      <c r="A39" s="505"/>
      <c r="B39" s="31"/>
      <c r="C39" s="31"/>
      <c r="D39" s="26"/>
      <c r="E39" s="32"/>
      <c r="F39" s="24"/>
      <c r="G39" s="24"/>
      <c r="H39" s="33"/>
      <c r="I39" s="24"/>
      <c r="J39" s="32"/>
      <c r="K39" s="24"/>
      <c r="L39" s="26"/>
      <c r="M39" s="385"/>
      <c r="N39" s="34"/>
      <c r="O39" s="23"/>
      <c r="P39" s="74">
        <f t="shared" si="1"/>
        <v>0</v>
      </c>
      <c r="Q39" s="34"/>
      <c r="R39" s="25"/>
      <c r="S39" s="25"/>
      <c r="T39" s="35"/>
      <c r="U39" s="75">
        <f t="shared" si="0"/>
        <v>0</v>
      </c>
      <c r="V39" s="29"/>
      <c r="W39" s="30"/>
    </row>
    <row r="40" spans="1:23" ht="24.95" customHeight="1" x14ac:dyDescent="0.3">
      <c r="A40" s="505"/>
      <c r="B40" s="31"/>
      <c r="C40" s="31"/>
      <c r="D40" s="26"/>
      <c r="E40" s="32"/>
      <c r="F40" s="24"/>
      <c r="G40" s="24"/>
      <c r="H40" s="33"/>
      <c r="I40" s="24"/>
      <c r="J40" s="32"/>
      <c r="K40" s="24"/>
      <c r="L40" s="26"/>
      <c r="M40" s="385"/>
      <c r="N40" s="34"/>
      <c r="O40" s="23"/>
      <c r="P40" s="74">
        <f t="shared" si="1"/>
        <v>0</v>
      </c>
      <c r="Q40" s="34"/>
      <c r="R40" s="25"/>
      <c r="S40" s="25"/>
      <c r="T40" s="35"/>
      <c r="U40" s="75">
        <f t="shared" si="0"/>
        <v>0</v>
      </c>
      <c r="V40" s="29"/>
      <c r="W40" s="30"/>
    </row>
    <row r="41" spans="1:23" ht="24.95" customHeight="1" x14ac:dyDescent="0.3">
      <c r="A41" s="505"/>
      <c r="B41" s="31"/>
      <c r="C41" s="31"/>
      <c r="D41" s="26"/>
      <c r="E41" s="32"/>
      <c r="F41" s="24"/>
      <c r="G41" s="24"/>
      <c r="H41" s="33"/>
      <c r="I41" s="24"/>
      <c r="J41" s="32"/>
      <c r="K41" s="24"/>
      <c r="L41" s="26"/>
      <c r="M41" s="385"/>
      <c r="N41" s="34"/>
      <c r="O41" s="23"/>
      <c r="P41" s="74">
        <f t="shared" si="1"/>
        <v>0</v>
      </c>
      <c r="Q41" s="34"/>
      <c r="R41" s="25"/>
      <c r="S41" s="25"/>
      <c r="T41" s="35"/>
      <c r="U41" s="75">
        <f t="shared" si="0"/>
        <v>0</v>
      </c>
      <c r="V41" s="29"/>
      <c r="W41" s="30"/>
    </row>
    <row r="42" spans="1:23" ht="24.95" customHeight="1" x14ac:dyDescent="0.3">
      <c r="A42" s="505"/>
      <c r="B42" s="31"/>
      <c r="C42" s="31"/>
      <c r="D42" s="26"/>
      <c r="E42" s="32"/>
      <c r="F42" s="24"/>
      <c r="G42" s="24"/>
      <c r="H42" s="33"/>
      <c r="I42" s="24"/>
      <c r="J42" s="32"/>
      <c r="K42" s="24"/>
      <c r="L42" s="26"/>
      <c r="M42" s="385"/>
      <c r="N42" s="34"/>
      <c r="O42" s="23"/>
      <c r="P42" s="74">
        <f t="shared" si="1"/>
        <v>0</v>
      </c>
      <c r="Q42" s="34"/>
      <c r="R42" s="25"/>
      <c r="S42" s="25"/>
      <c r="T42" s="35"/>
      <c r="U42" s="75">
        <f t="shared" si="0"/>
        <v>0</v>
      </c>
      <c r="V42" s="29"/>
      <c r="W42" s="30"/>
    </row>
    <row r="43" spans="1:23" ht="24.95" customHeight="1" x14ac:dyDescent="0.3">
      <c r="A43" s="505"/>
      <c r="B43" s="31"/>
      <c r="C43" s="31"/>
      <c r="D43" s="26"/>
      <c r="E43" s="32"/>
      <c r="F43" s="24"/>
      <c r="G43" s="24"/>
      <c r="H43" s="33"/>
      <c r="I43" s="24"/>
      <c r="J43" s="32"/>
      <c r="K43" s="24"/>
      <c r="L43" s="26"/>
      <c r="M43" s="385"/>
      <c r="N43" s="34"/>
      <c r="O43" s="23"/>
      <c r="P43" s="74">
        <f t="shared" si="1"/>
        <v>0</v>
      </c>
      <c r="Q43" s="34"/>
      <c r="R43" s="25"/>
      <c r="S43" s="25"/>
      <c r="T43" s="35"/>
      <c r="U43" s="75">
        <f t="shared" si="0"/>
        <v>0</v>
      </c>
      <c r="V43" s="29"/>
      <c r="W43" s="30"/>
    </row>
    <row r="44" spans="1:23" ht="24.95" customHeight="1" x14ac:dyDescent="0.3">
      <c r="A44" s="505"/>
      <c r="B44" s="31"/>
      <c r="C44" s="31"/>
      <c r="D44" s="26"/>
      <c r="E44" s="32"/>
      <c r="F44" s="24"/>
      <c r="G44" s="24"/>
      <c r="H44" s="33"/>
      <c r="I44" s="24"/>
      <c r="J44" s="32"/>
      <c r="K44" s="24"/>
      <c r="L44" s="26"/>
      <c r="M44" s="385"/>
      <c r="N44" s="34"/>
      <c r="O44" s="23"/>
      <c r="P44" s="74">
        <f t="shared" si="1"/>
        <v>0</v>
      </c>
      <c r="Q44" s="34"/>
      <c r="R44" s="25"/>
      <c r="S44" s="25"/>
      <c r="T44" s="35"/>
      <c r="U44" s="75">
        <f t="shared" si="0"/>
        <v>0</v>
      </c>
      <c r="V44" s="29"/>
      <c r="W44" s="30"/>
    </row>
    <row r="45" spans="1:23" ht="24.95" customHeight="1" x14ac:dyDescent="0.3">
      <c r="A45" s="505"/>
      <c r="B45" s="31"/>
      <c r="C45" s="31"/>
      <c r="D45" s="26"/>
      <c r="E45" s="32"/>
      <c r="F45" s="24"/>
      <c r="G45" s="24"/>
      <c r="H45" s="33"/>
      <c r="I45" s="24"/>
      <c r="J45" s="32"/>
      <c r="K45" s="24"/>
      <c r="L45" s="26"/>
      <c r="M45" s="385"/>
      <c r="N45" s="34"/>
      <c r="O45" s="23"/>
      <c r="P45" s="74">
        <f t="shared" si="1"/>
        <v>0</v>
      </c>
      <c r="Q45" s="34"/>
      <c r="R45" s="25"/>
      <c r="S45" s="25"/>
      <c r="T45" s="35"/>
      <c r="U45" s="75">
        <f t="shared" si="0"/>
        <v>0</v>
      </c>
      <c r="V45" s="29"/>
      <c r="W45" s="30"/>
    </row>
    <row r="46" spans="1:23" ht="24.95" customHeight="1" x14ac:dyDescent="0.3">
      <c r="A46" s="505"/>
      <c r="B46" s="31"/>
      <c r="C46" s="31"/>
      <c r="D46" s="26"/>
      <c r="E46" s="32"/>
      <c r="F46" s="24"/>
      <c r="G46" s="24"/>
      <c r="H46" s="33"/>
      <c r="I46" s="24"/>
      <c r="J46" s="32"/>
      <c r="K46" s="24"/>
      <c r="L46" s="26"/>
      <c r="M46" s="385"/>
      <c r="N46" s="34"/>
      <c r="O46" s="23"/>
      <c r="P46" s="74">
        <f t="shared" si="1"/>
        <v>0</v>
      </c>
      <c r="Q46" s="34"/>
      <c r="R46" s="25"/>
      <c r="S46" s="25"/>
      <c r="T46" s="35"/>
      <c r="U46" s="75">
        <f t="shared" si="0"/>
        <v>0</v>
      </c>
      <c r="V46" s="29"/>
      <c r="W46" s="30"/>
    </row>
    <row r="47" spans="1:23" ht="24.95" customHeight="1" x14ac:dyDescent="0.3">
      <c r="A47" s="505"/>
      <c r="B47" s="31"/>
      <c r="C47" s="31"/>
      <c r="D47" s="26"/>
      <c r="E47" s="32"/>
      <c r="F47" s="24"/>
      <c r="G47" s="24"/>
      <c r="H47" s="33"/>
      <c r="I47" s="24"/>
      <c r="J47" s="32"/>
      <c r="K47" s="24"/>
      <c r="L47" s="26"/>
      <c r="M47" s="385"/>
      <c r="N47" s="34"/>
      <c r="O47" s="23"/>
      <c r="P47" s="74">
        <f t="shared" si="1"/>
        <v>0</v>
      </c>
      <c r="Q47" s="34"/>
      <c r="R47" s="25"/>
      <c r="S47" s="25"/>
      <c r="T47" s="35"/>
      <c r="U47" s="75">
        <f t="shared" si="0"/>
        <v>0</v>
      </c>
      <c r="V47" s="29"/>
      <c r="W47" s="30"/>
    </row>
    <row r="48" spans="1:23" ht="24.95" customHeight="1" x14ac:dyDescent="0.3">
      <c r="A48" s="505"/>
      <c r="B48" s="31"/>
      <c r="C48" s="31"/>
      <c r="D48" s="26"/>
      <c r="E48" s="32"/>
      <c r="F48" s="24"/>
      <c r="G48" s="24"/>
      <c r="H48" s="33"/>
      <c r="I48" s="24"/>
      <c r="J48" s="32"/>
      <c r="K48" s="24"/>
      <c r="L48" s="26"/>
      <c r="M48" s="385"/>
      <c r="N48" s="34"/>
      <c r="O48" s="23"/>
      <c r="P48" s="74">
        <f t="shared" si="1"/>
        <v>0</v>
      </c>
      <c r="Q48" s="34"/>
      <c r="R48" s="25"/>
      <c r="S48" s="25"/>
      <c r="T48" s="35"/>
      <c r="U48" s="75">
        <f t="shared" si="0"/>
        <v>0</v>
      </c>
      <c r="V48" s="29"/>
      <c r="W48" s="30"/>
    </row>
    <row r="49" spans="1:23" ht="24.95" customHeight="1" x14ac:dyDescent="0.3">
      <c r="A49" s="505"/>
      <c r="B49" s="31"/>
      <c r="C49" s="31"/>
      <c r="D49" s="26"/>
      <c r="E49" s="32"/>
      <c r="F49" s="24"/>
      <c r="G49" s="24"/>
      <c r="H49" s="33"/>
      <c r="I49" s="24"/>
      <c r="J49" s="32"/>
      <c r="K49" s="24"/>
      <c r="L49" s="26"/>
      <c r="M49" s="385"/>
      <c r="N49" s="34"/>
      <c r="O49" s="23"/>
      <c r="P49" s="74">
        <f t="shared" si="1"/>
        <v>0</v>
      </c>
      <c r="Q49" s="34"/>
      <c r="R49" s="25"/>
      <c r="S49" s="25"/>
      <c r="T49" s="35"/>
      <c r="U49" s="75">
        <f t="shared" si="0"/>
        <v>0</v>
      </c>
      <c r="V49" s="29"/>
      <c r="W49" s="30"/>
    </row>
    <row r="50" spans="1:23" ht="24.95" customHeight="1" x14ac:dyDescent="0.3">
      <c r="A50" s="505"/>
      <c r="B50" s="31"/>
      <c r="C50" s="31"/>
      <c r="D50" s="26"/>
      <c r="E50" s="32"/>
      <c r="F50" s="24"/>
      <c r="G50" s="24"/>
      <c r="H50" s="33"/>
      <c r="I50" s="24"/>
      <c r="J50" s="32"/>
      <c r="K50" s="24"/>
      <c r="L50" s="26"/>
      <c r="M50" s="385"/>
      <c r="N50" s="34"/>
      <c r="O50" s="23"/>
      <c r="P50" s="74">
        <f t="shared" si="1"/>
        <v>0</v>
      </c>
      <c r="Q50" s="34"/>
      <c r="R50" s="25"/>
      <c r="S50" s="25"/>
      <c r="T50" s="35"/>
      <c r="U50" s="75">
        <f t="shared" si="0"/>
        <v>0</v>
      </c>
      <c r="V50" s="29"/>
      <c r="W50" s="30"/>
    </row>
    <row r="51" spans="1:23" ht="24.95" customHeight="1" x14ac:dyDescent="0.3">
      <c r="A51" s="505"/>
      <c r="B51" s="31"/>
      <c r="C51" s="31"/>
      <c r="D51" s="26"/>
      <c r="E51" s="32"/>
      <c r="F51" s="24"/>
      <c r="G51" s="24"/>
      <c r="H51" s="33"/>
      <c r="I51" s="24"/>
      <c r="J51" s="32"/>
      <c r="K51" s="24"/>
      <c r="L51" s="26"/>
      <c r="M51" s="385"/>
      <c r="N51" s="34"/>
      <c r="O51" s="23"/>
      <c r="P51" s="74">
        <f t="shared" si="1"/>
        <v>0</v>
      </c>
      <c r="Q51" s="34"/>
      <c r="R51" s="25"/>
      <c r="S51" s="25"/>
      <c r="T51" s="35"/>
      <c r="U51" s="75">
        <f t="shared" si="0"/>
        <v>0</v>
      </c>
      <c r="V51" s="29"/>
      <c r="W51" s="30"/>
    </row>
    <row r="52" spans="1:23" ht="24.95" customHeight="1" x14ac:dyDescent="0.3">
      <c r="A52" s="505"/>
      <c r="B52" s="31"/>
      <c r="C52" s="31"/>
      <c r="D52" s="26"/>
      <c r="E52" s="32"/>
      <c r="F52" s="24"/>
      <c r="G52" s="24"/>
      <c r="H52" s="33"/>
      <c r="I52" s="24"/>
      <c r="J52" s="32"/>
      <c r="K52" s="24"/>
      <c r="L52" s="26"/>
      <c r="M52" s="385"/>
      <c r="N52" s="34"/>
      <c r="O52" s="23"/>
      <c r="P52" s="74">
        <f t="shared" si="1"/>
        <v>0</v>
      </c>
      <c r="Q52" s="34"/>
      <c r="R52" s="25"/>
      <c r="S52" s="25"/>
      <c r="T52" s="35"/>
      <c r="U52" s="75">
        <f t="shared" si="0"/>
        <v>0</v>
      </c>
      <c r="V52" s="29"/>
      <c r="W52" s="30"/>
    </row>
    <row r="53" spans="1:23" ht="24.95" customHeight="1" x14ac:dyDescent="0.3">
      <c r="A53" s="505"/>
      <c r="B53" s="31"/>
      <c r="C53" s="31"/>
      <c r="D53" s="26"/>
      <c r="E53" s="32"/>
      <c r="F53" s="24"/>
      <c r="G53" s="24"/>
      <c r="H53" s="33"/>
      <c r="I53" s="24"/>
      <c r="J53" s="32"/>
      <c r="K53" s="24"/>
      <c r="L53" s="26"/>
      <c r="M53" s="385"/>
      <c r="N53" s="34"/>
      <c r="O53" s="23"/>
      <c r="P53" s="74">
        <f t="shared" si="1"/>
        <v>0</v>
      </c>
      <c r="Q53" s="34"/>
      <c r="R53" s="25"/>
      <c r="S53" s="25"/>
      <c r="T53" s="35"/>
      <c r="U53" s="75">
        <f t="shared" si="0"/>
        <v>0</v>
      </c>
      <c r="V53" s="29"/>
      <c r="W53" s="30"/>
    </row>
    <row r="54" spans="1:23" ht="24.95" customHeight="1" x14ac:dyDescent="0.3">
      <c r="A54" s="505"/>
      <c r="B54" s="31"/>
      <c r="C54" s="31"/>
      <c r="D54" s="26"/>
      <c r="E54" s="32"/>
      <c r="F54" s="24"/>
      <c r="G54" s="24"/>
      <c r="H54" s="33"/>
      <c r="I54" s="24"/>
      <c r="J54" s="32"/>
      <c r="K54" s="24"/>
      <c r="L54" s="26"/>
      <c r="M54" s="385"/>
      <c r="N54" s="34"/>
      <c r="O54" s="23"/>
      <c r="P54" s="74">
        <f t="shared" si="1"/>
        <v>0</v>
      </c>
      <c r="Q54" s="34"/>
      <c r="R54" s="25"/>
      <c r="S54" s="25"/>
      <c r="T54" s="35"/>
      <c r="U54" s="75">
        <f t="shared" si="0"/>
        <v>0</v>
      </c>
      <c r="V54" s="29"/>
      <c r="W54" s="30"/>
    </row>
    <row r="55" spans="1:23" ht="24.95" customHeight="1" x14ac:dyDescent="0.3">
      <c r="A55" s="505"/>
      <c r="B55" s="31"/>
      <c r="C55" s="31"/>
      <c r="D55" s="26"/>
      <c r="E55" s="32"/>
      <c r="F55" s="24"/>
      <c r="G55" s="24"/>
      <c r="H55" s="33"/>
      <c r="I55" s="24"/>
      <c r="J55" s="32"/>
      <c r="K55" s="24"/>
      <c r="L55" s="26"/>
      <c r="M55" s="385"/>
      <c r="N55" s="34"/>
      <c r="O55" s="23"/>
      <c r="P55" s="74">
        <f t="shared" si="1"/>
        <v>0</v>
      </c>
      <c r="Q55" s="34"/>
      <c r="R55" s="25"/>
      <c r="S55" s="25"/>
      <c r="T55" s="35"/>
      <c r="U55" s="75">
        <f t="shared" si="0"/>
        <v>0</v>
      </c>
      <c r="V55" s="29"/>
      <c r="W55" s="30"/>
    </row>
    <row r="56" spans="1:23" ht="24.95" customHeight="1" x14ac:dyDescent="0.3">
      <c r="A56" s="505"/>
      <c r="B56" s="31"/>
      <c r="C56" s="31"/>
      <c r="D56" s="26"/>
      <c r="E56" s="32"/>
      <c r="F56" s="24"/>
      <c r="G56" s="24"/>
      <c r="H56" s="33"/>
      <c r="I56" s="24"/>
      <c r="J56" s="32"/>
      <c r="K56" s="24"/>
      <c r="L56" s="26"/>
      <c r="M56" s="385"/>
      <c r="N56" s="34"/>
      <c r="O56" s="23"/>
      <c r="P56" s="74">
        <f t="shared" si="1"/>
        <v>0</v>
      </c>
      <c r="Q56" s="34"/>
      <c r="R56" s="25"/>
      <c r="S56" s="25"/>
      <c r="T56" s="35"/>
      <c r="U56" s="75">
        <f t="shared" si="0"/>
        <v>0</v>
      </c>
      <c r="V56" s="29"/>
      <c r="W56" s="30"/>
    </row>
    <row r="57" spans="1:23" ht="24.95" customHeight="1" x14ac:dyDescent="0.3">
      <c r="A57" s="505"/>
      <c r="B57" s="31"/>
      <c r="C57" s="31"/>
      <c r="D57" s="26"/>
      <c r="E57" s="32"/>
      <c r="F57" s="24"/>
      <c r="G57" s="24"/>
      <c r="H57" s="33"/>
      <c r="I57" s="24"/>
      <c r="J57" s="32"/>
      <c r="K57" s="24"/>
      <c r="L57" s="26"/>
      <c r="M57" s="385"/>
      <c r="N57" s="34"/>
      <c r="O57" s="23"/>
      <c r="P57" s="74">
        <f t="shared" si="1"/>
        <v>0</v>
      </c>
      <c r="Q57" s="34"/>
      <c r="R57" s="25"/>
      <c r="S57" s="25"/>
      <c r="T57" s="35"/>
      <c r="U57" s="75">
        <f t="shared" si="0"/>
        <v>0</v>
      </c>
      <c r="V57" s="29"/>
      <c r="W57" s="30"/>
    </row>
    <row r="58" spans="1:23" ht="24.95" customHeight="1" x14ac:dyDescent="0.3">
      <c r="A58" s="505"/>
      <c r="B58" s="31"/>
      <c r="C58" s="31"/>
      <c r="D58" s="26"/>
      <c r="E58" s="32"/>
      <c r="F58" s="24"/>
      <c r="G58" s="24"/>
      <c r="H58" s="33"/>
      <c r="I58" s="24"/>
      <c r="J58" s="32"/>
      <c r="K58" s="24"/>
      <c r="L58" s="26"/>
      <c r="M58" s="385"/>
      <c r="N58" s="34"/>
      <c r="O58" s="23"/>
      <c r="P58" s="74">
        <f t="shared" si="1"/>
        <v>0</v>
      </c>
      <c r="Q58" s="34"/>
      <c r="R58" s="25"/>
      <c r="S58" s="25"/>
      <c r="T58" s="35"/>
      <c r="U58" s="75">
        <f t="shared" si="0"/>
        <v>0</v>
      </c>
      <c r="V58" s="29"/>
      <c r="W58" s="30"/>
    </row>
    <row r="59" spans="1:23" ht="24.95" customHeight="1" x14ac:dyDescent="0.3">
      <c r="A59" s="505"/>
      <c r="B59" s="31"/>
      <c r="C59" s="31"/>
      <c r="D59" s="26"/>
      <c r="E59" s="32"/>
      <c r="F59" s="24"/>
      <c r="G59" s="24"/>
      <c r="H59" s="33"/>
      <c r="I59" s="24"/>
      <c r="J59" s="32"/>
      <c r="K59" s="24"/>
      <c r="L59" s="26"/>
      <c r="M59" s="385"/>
      <c r="N59" s="34"/>
      <c r="O59" s="23"/>
      <c r="P59" s="74">
        <f t="shared" si="1"/>
        <v>0</v>
      </c>
      <c r="Q59" s="34"/>
      <c r="R59" s="25"/>
      <c r="S59" s="25"/>
      <c r="T59" s="35"/>
      <c r="U59" s="75">
        <f t="shared" si="0"/>
        <v>0</v>
      </c>
      <c r="V59" s="29"/>
      <c r="W59" s="30"/>
    </row>
    <row r="60" spans="1:23" ht="24.95" customHeight="1" x14ac:dyDescent="0.3">
      <c r="A60" s="505"/>
      <c r="B60" s="31"/>
      <c r="C60" s="31"/>
      <c r="D60" s="26"/>
      <c r="E60" s="32"/>
      <c r="F60" s="24"/>
      <c r="G60" s="24"/>
      <c r="H60" s="33"/>
      <c r="I60" s="24"/>
      <c r="J60" s="32"/>
      <c r="K60" s="24"/>
      <c r="L60" s="26"/>
      <c r="M60" s="385"/>
      <c r="N60" s="34"/>
      <c r="O60" s="23"/>
      <c r="P60" s="74">
        <f t="shared" si="1"/>
        <v>0</v>
      </c>
      <c r="Q60" s="34"/>
      <c r="R60" s="25"/>
      <c r="S60" s="25"/>
      <c r="T60" s="35"/>
      <c r="U60" s="75">
        <f t="shared" si="0"/>
        <v>0</v>
      </c>
      <c r="V60" s="29"/>
      <c r="W60" s="30"/>
    </row>
    <row r="61" spans="1:23" ht="24.95" customHeight="1" x14ac:dyDescent="0.3">
      <c r="A61" s="505"/>
      <c r="B61" s="31"/>
      <c r="C61" s="31"/>
      <c r="D61" s="26"/>
      <c r="E61" s="32"/>
      <c r="F61" s="24"/>
      <c r="G61" s="24"/>
      <c r="H61" s="33"/>
      <c r="I61" s="24"/>
      <c r="J61" s="32"/>
      <c r="K61" s="24"/>
      <c r="L61" s="26"/>
      <c r="M61" s="385"/>
      <c r="N61" s="34"/>
      <c r="O61" s="23"/>
      <c r="P61" s="74">
        <f t="shared" si="1"/>
        <v>0</v>
      </c>
      <c r="Q61" s="34"/>
      <c r="R61" s="25"/>
      <c r="S61" s="25"/>
      <c r="T61" s="35"/>
      <c r="U61" s="75">
        <f t="shared" si="0"/>
        <v>0</v>
      </c>
      <c r="V61" s="29"/>
      <c r="W61" s="30"/>
    </row>
    <row r="62" spans="1:23" ht="24.95" customHeight="1" x14ac:dyDescent="0.3">
      <c r="A62" s="505"/>
      <c r="B62" s="31"/>
      <c r="C62" s="31"/>
      <c r="D62" s="26"/>
      <c r="E62" s="32"/>
      <c r="F62" s="24"/>
      <c r="G62" s="24"/>
      <c r="H62" s="33"/>
      <c r="I62" s="24"/>
      <c r="J62" s="32"/>
      <c r="K62" s="24"/>
      <c r="L62" s="26"/>
      <c r="M62" s="385"/>
      <c r="N62" s="34"/>
      <c r="O62" s="23"/>
      <c r="P62" s="74">
        <f t="shared" si="1"/>
        <v>0</v>
      </c>
      <c r="Q62" s="34"/>
      <c r="R62" s="25"/>
      <c r="S62" s="25"/>
      <c r="T62" s="35"/>
      <c r="U62" s="75">
        <f t="shared" si="0"/>
        <v>0</v>
      </c>
      <c r="V62" s="29"/>
      <c r="W62" s="30"/>
    </row>
    <row r="63" spans="1:23" ht="24.95" customHeight="1" x14ac:dyDescent="0.3">
      <c r="A63" s="505"/>
      <c r="B63" s="31"/>
      <c r="C63" s="31"/>
      <c r="D63" s="26"/>
      <c r="E63" s="32"/>
      <c r="F63" s="24"/>
      <c r="G63" s="24"/>
      <c r="H63" s="33"/>
      <c r="I63" s="24"/>
      <c r="J63" s="32"/>
      <c r="K63" s="24"/>
      <c r="L63" s="26"/>
      <c r="M63" s="385"/>
      <c r="N63" s="34"/>
      <c r="O63" s="23"/>
      <c r="P63" s="74">
        <f t="shared" si="1"/>
        <v>0</v>
      </c>
      <c r="Q63" s="34"/>
      <c r="R63" s="25"/>
      <c r="S63" s="25"/>
      <c r="T63" s="35"/>
      <c r="U63" s="75">
        <f t="shared" si="0"/>
        <v>0</v>
      </c>
      <c r="V63" s="29"/>
      <c r="W63" s="30"/>
    </row>
    <row r="64" spans="1:23" ht="24.95" customHeight="1" x14ac:dyDescent="0.3">
      <c r="A64" s="505"/>
      <c r="B64" s="31"/>
      <c r="C64" s="31"/>
      <c r="D64" s="26"/>
      <c r="E64" s="32"/>
      <c r="F64" s="24"/>
      <c r="G64" s="24"/>
      <c r="H64" s="33"/>
      <c r="I64" s="24"/>
      <c r="J64" s="32"/>
      <c r="K64" s="24"/>
      <c r="L64" s="26"/>
      <c r="M64" s="385"/>
      <c r="N64" s="34"/>
      <c r="O64" s="23"/>
      <c r="P64" s="74">
        <f t="shared" si="1"/>
        <v>0</v>
      </c>
      <c r="Q64" s="34"/>
      <c r="R64" s="25"/>
      <c r="S64" s="25"/>
      <c r="T64" s="35"/>
      <c r="U64" s="75">
        <f t="shared" si="0"/>
        <v>0</v>
      </c>
      <c r="V64" s="29"/>
      <c r="W64" s="30"/>
    </row>
    <row r="65" spans="1:23" ht="24.95" customHeight="1" x14ac:dyDescent="0.3">
      <c r="A65" s="505"/>
      <c r="B65" s="31"/>
      <c r="C65" s="31"/>
      <c r="D65" s="26"/>
      <c r="E65" s="32"/>
      <c r="F65" s="24"/>
      <c r="G65" s="24"/>
      <c r="H65" s="33"/>
      <c r="I65" s="24"/>
      <c r="J65" s="32"/>
      <c r="K65" s="24"/>
      <c r="L65" s="26"/>
      <c r="M65" s="385"/>
      <c r="N65" s="34"/>
      <c r="O65" s="23"/>
      <c r="P65" s="74">
        <f t="shared" si="1"/>
        <v>0</v>
      </c>
      <c r="Q65" s="34"/>
      <c r="R65" s="25"/>
      <c r="S65" s="25"/>
      <c r="T65" s="35"/>
      <c r="U65" s="75">
        <f t="shared" si="0"/>
        <v>0</v>
      </c>
      <c r="V65" s="29"/>
      <c r="W65" s="30"/>
    </row>
    <row r="66" spans="1:23" ht="24.95" customHeight="1" x14ac:dyDescent="0.3">
      <c r="A66" s="505"/>
      <c r="B66" s="31"/>
      <c r="C66" s="31"/>
      <c r="D66" s="26"/>
      <c r="E66" s="32"/>
      <c r="F66" s="24"/>
      <c r="G66" s="24"/>
      <c r="H66" s="33"/>
      <c r="I66" s="24"/>
      <c r="J66" s="32"/>
      <c r="K66" s="24"/>
      <c r="L66" s="26"/>
      <c r="M66" s="385"/>
      <c r="N66" s="34"/>
      <c r="O66" s="23"/>
      <c r="P66" s="74">
        <f t="shared" si="1"/>
        <v>0</v>
      </c>
      <c r="Q66" s="34"/>
      <c r="R66" s="25"/>
      <c r="S66" s="25"/>
      <c r="T66" s="35"/>
      <c r="U66" s="75">
        <f t="shared" si="0"/>
        <v>0</v>
      </c>
      <c r="V66" s="29"/>
      <c r="W66" s="30"/>
    </row>
    <row r="67" spans="1:23" ht="24.95" customHeight="1" x14ac:dyDescent="0.3">
      <c r="A67" s="505"/>
      <c r="B67" s="31"/>
      <c r="C67" s="31"/>
      <c r="D67" s="26"/>
      <c r="E67" s="32"/>
      <c r="F67" s="24"/>
      <c r="G67" s="24"/>
      <c r="H67" s="33"/>
      <c r="I67" s="24"/>
      <c r="J67" s="32"/>
      <c r="K67" s="24"/>
      <c r="L67" s="26"/>
      <c r="M67" s="385"/>
      <c r="N67" s="34"/>
      <c r="O67" s="23"/>
      <c r="P67" s="74">
        <f t="shared" ref="P67:P99" si="2">IF(OR(B67="R",B67="Refusé"),0,(O67*1.2))</f>
        <v>0</v>
      </c>
      <c r="Q67" s="34"/>
      <c r="R67" s="25"/>
      <c r="S67" s="25"/>
      <c r="T67" s="35"/>
      <c r="U67" s="75">
        <f t="shared" ref="U67:U100" si="3">IF(ISBLANK($T67),P67,0)</f>
        <v>0</v>
      </c>
      <c r="V67" s="29"/>
      <c r="W67" s="30"/>
    </row>
    <row r="68" spans="1:23" ht="24.95" customHeight="1" x14ac:dyDescent="0.3">
      <c r="A68" s="505"/>
      <c r="B68" s="31"/>
      <c r="C68" s="31"/>
      <c r="D68" s="26"/>
      <c r="E68" s="32"/>
      <c r="F68" s="24"/>
      <c r="G68" s="24"/>
      <c r="H68" s="33"/>
      <c r="I68" s="24"/>
      <c r="J68" s="32"/>
      <c r="K68" s="24"/>
      <c r="L68" s="26"/>
      <c r="M68" s="385"/>
      <c r="N68" s="34"/>
      <c r="O68" s="23"/>
      <c r="P68" s="74">
        <f t="shared" si="2"/>
        <v>0</v>
      </c>
      <c r="Q68" s="34"/>
      <c r="R68" s="25"/>
      <c r="S68" s="25"/>
      <c r="T68" s="35"/>
      <c r="U68" s="75">
        <f t="shared" si="3"/>
        <v>0</v>
      </c>
      <c r="V68" s="29"/>
      <c r="W68" s="30"/>
    </row>
    <row r="69" spans="1:23" ht="24.95" customHeight="1" x14ac:dyDescent="0.3">
      <c r="A69" s="505"/>
      <c r="B69" s="31"/>
      <c r="C69" s="31"/>
      <c r="D69" s="26"/>
      <c r="E69" s="32"/>
      <c r="F69" s="24"/>
      <c r="G69" s="24"/>
      <c r="H69" s="33"/>
      <c r="I69" s="24"/>
      <c r="J69" s="32"/>
      <c r="K69" s="24"/>
      <c r="L69" s="26"/>
      <c r="M69" s="385"/>
      <c r="N69" s="34"/>
      <c r="O69" s="23"/>
      <c r="P69" s="74">
        <f t="shared" si="2"/>
        <v>0</v>
      </c>
      <c r="Q69" s="34"/>
      <c r="R69" s="25"/>
      <c r="S69" s="25"/>
      <c r="T69" s="35"/>
      <c r="U69" s="75">
        <f t="shared" si="3"/>
        <v>0</v>
      </c>
      <c r="V69" s="29"/>
      <c r="W69" s="30"/>
    </row>
    <row r="70" spans="1:23" ht="24.95" customHeight="1" x14ac:dyDescent="0.3">
      <c r="A70" s="505"/>
      <c r="B70" s="31"/>
      <c r="C70" s="31"/>
      <c r="D70" s="26"/>
      <c r="E70" s="32"/>
      <c r="F70" s="24"/>
      <c r="G70" s="24"/>
      <c r="H70" s="33"/>
      <c r="I70" s="24"/>
      <c r="J70" s="32"/>
      <c r="K70" s="24"/>
      <c r="L70" s="26"/>
      <c r="M70" s="385"/>
      <c r="N70" s="34"/>
      <c r="O70" s="23"/>
      <c r="P70" s="74">
        <f t="shared" si="2"/>
        <v>0</v>
      </c>
      <c r="Q70" s="34"/>
      <c r="R70" s="25"/>
      <c r="S70" s="25"/>
      <c r="T70" s="35"/>
      <c r="U70" s="75">
        <f t="shared" si="3"/>
        <v>0</v>
      </c>
      <c r="V70" s="29"/>
      <c r="W70" s="30"/>
    </row>
    <row r="71" spans="1:23" ht="24.95" customHeight="1" x14ac:dyDescent="0.3">
      <c r="A71" s="505"/>
      <c r="B71" s="31"/>
      <c r="C71" s="31"/>
      <c r="D71" s="26"/>
      <c r="E71" s="32"/>
      <c r="F71" s="24"/>
      <c r="G71" s="24"/>
      <c r="H71" s="33"/>
      <c r="I71" s="24"/>
      <c r="J71" s="32"/>
      <c r="K71" s="24"/>
      <c r="L71" s="26"/>
      <c r="M71" s="385"/>
      <c r="N71" s="34"/>
      <c r="O71" s="23"/>
      <c r="P71" s="74">
        <f t="shared" si="2"/>
        <v>0</v>
      </c>
      <c r="Q71" s="34"/>
      <c r="R71" s="25"/>
      <c r="S71" s="25"/>
      <c r="T71" s="35"/>
      <c r="U71" s="75">
        <f t="shared" si="3"/>
        <v>0</v>
      </c>
      <c r="V71" s="29"/>
      <c r="W71" s="30"/>
    </row>
    <row r="72" spans="1:23" ht="24.95" customHeight="1" x14ac:dyDescent="0.3">
      <c r="A72" s="505"/>
      <c r="B72" s="31"/>
      <c r="C72" s="31"/>
      <c r="D72" s="26"/>
      <c r="E72" s="32"/>
      <c r="F72" s="24"/>
      <c r="G72" s="24"/>
      <c r="H72" s="33"/>
      <c r="I72" s="24"/>
      <c r="J72" s="32"/>
      <c r="K72" s="24"/>
      <c r="L72" s="26"/>
      <c r="M72" s="385"/>
      <c r="N72" s="34"/>
      <c r="O72" s="23"/>
      <c r="P72" s="74">
        <f t="shared" si="2"/>
        <v>0</v>
      </c>
      <c r="Q72" s="34"/>
      <c r="R72" s="25"/>
      <c r="S72" s="25"/>
      <c r="T72" s="35"/>
      <c r="U72" s="75">
        <f t="shared" si="3"/>
        <v>0</v>
      </c>
      <c r="V72" s="29"/>
      <c r="W72" s="30"/>
    </row>
    <row r="73" spans="1:23" ht="24.95" customHeight="1" x14ac:dyDescent="0.3">
      <c r="A73" s="505"/>
      <c r="B73" s="31"/>
      <c r="C73" s="31"/>
      <c r="D73" s="26"/>
      <c r="E73" s="32"/>
      <c r="F73" s="24"/>
      <c r="G73" s="24"/>
      <c r="H73" s="33"/>
      <c r="I73" s="24"/>
      <c r="J73" s="32"/>
      <c r="K73" s="24"/>
      <c r="L73" s="26"/>
      <c r="M73" s="385"/>
      <c r="N73" s="34"/>
      <c r="O73" s="23"/>
      <c r="P73" s="74">
        <f t="shared" si="2"/>
        <v>0</v>
      </c>
      <c r="Q73" s="34"/>
      <c r="R73" s="25"/>
      <c r="S73" s="25"/>
      <c r="T73" s="35"/>
      <c r="U73" s="75">
        <f t="shared" si="3"/>
        <v>0</v>
      </c>
      <c r="V73" s="29"/>
      <c r="W73" s="30"/>
    </row>
    <row r="74" spans="1:23" ht="24.95" customHeight="1" x14ac:dyDescent="0.3">
      <c r="A74" s="505"/>
      <c r="B74" s="31"/>
      <c r="C74" s="31"/>
      <c r="D74" s="26"/>
      <c r="E74" s="32"/>
      <c r="F74" s="24"/>
      <c r="G74" s="24"/>
      <c r="H74" s="33"/>
      <c r="I74" s="24"/>
      <c r="J74" s="32"/>
      <c r="K74" s="24"/>
      <c r="L74" s="26"/>
      <c r="M74" s="385"/>
      <c r="N74" s="34"/>
      <c r="O74" s="23"/>
      <c r="P74" s="74">
        <f t="shared" si="2"/>
        <v>0</v>
      </c>
      <c r="Q74" s="34"/>
      <c r="R74" s="25"/>
      <c r="S74" s="25"/>
      <c r="T74" s="35"/>
      <c r="U74" s="75">
        <f t="shared" si="3"/>
        <v>0</v>
      </c>
      <c r="V74" s="29"/>
      <c r="W74" s="30"/>
    </row>
    <row r="75" spans="1:23" ht="24.95" customHeight="1" x14ac:dyDescent="0.3">
      <c r="A75" s="505"/>
      <c r="B75" s="31"/>
      <c r="C75" s="31"/>
      <c r="D75" s="26"/>
      <c r="E75" s="32"/>
      <c r="F75" s="24"/>
      <c r="G75" s="24"/>
      <c r="H75" s="33"/>
      <c r="I75" s="24"/>
      <c r="J75" s="32"/>
      <c r="K75" s="24"/>
      <c r="L75" s="26"/>
      <c r="M75" s="385"/>
      <c r="N75" s="34"/>
      <c r="O75" s="23"/>
      <c r="P75" s="74">
        <f t="shared" si="2"/>
        <v>0</v>
      </c>
      <c r="Q75" s="34"/>
      <c r="R75" s="25"/>
      <c r="S75" s="25"/>
      <c r="T75" s="35"/>
      <c r="U75" s="75">
        <f t="shared" si="3"/>
        <v>0</v>
      </c>
      <c r="V75" s="29"/>
      <c r="W75" s="30"/>
    </row>
    <row r="76" spans="1:23" ht="24.95" customHeight="1" x14ac:dyDescent="0.3">
      <c r="A76" s="505"/>
      <c r="B76" s="31"/>
      <c r="C76" s="31"/>
      <c r="D76" s="26"/>
      <c r="E76" s="32"/>
      <c r="F76" s="24"/>
      <c r="G76" s="24"/>
      <c r="H76" s="33"/>
      <c r="I76" s="24"/>
      <c r="J76" s="32"/>
      <c r="K76" s="24"/>
      <c r="L76" s="26"/>
      <c r="M76" s="385"/>
      <c r="N76" s="34"/>
      <c r="O76" s="23"/>
      <c r="P76" s="74">
        <f t="shared" si="2"/>
        <v>0</v>
      </c>
      <c r="Q76" s="34"/>
      <c r="R76" s="25"/>
      <c r="S76" s="25"/>
      <c r="T76" s="35"/>
      <c r="U76" s="75">
        <f t="shared" si="3"/>
        <v>0</v>
      </c>
      <c r="V76" s="29"/>
      <c r="W76" s="30"/>
    </row>
    <row r="77" spans="1:23" ht="24.95" customHeight="1" x14ac:dyDescent="0.3">
      <c r="A77" s="505"/>
      <c r="B77" s="31"/>
      <c r="C77" s="31"/>
      <c r="D77" s="26"/>
      <c r="E77" s="32"/>
      <c r="F77" s="24"/>
      <c r="G77" s="24"/>
      <c r="H77" s="33"/>
      <c r="I77" s="24"/>
      <c r="J77" s="32"/>
      <c r="K77" s="24"/>
      <c r="L77" s="26"/>
      <c r="M77" s="385"/>
      <c r="N77" s="34"/>
      <c r="O77" s="23"/>
      <c r="P77" s="74">
        <f t="shared" si="2"/>
        <v>0</v>
      </c>
      <c r="Q77" s="34"/>
      <c r="R77" s="25"/>
      <c r="S77" s="25"/>
      <c r="T77" s="35"/>
      <c r="U77" s="75">
        <f t="shared" si="3"/>
        <v>0</v>
      </c>
      <c r="V77" s="29"/>
      <c r="W77" s="30"/>
    </row>
    <row r="78" spans="1:23" ht="24.95" customHeight="1" x14ac:dyDescent="0.3">
      <c r="A78" s="505"/>
      <c r="B78" s="31"/>
      <c r="C78" s="31"/>
      <c r="D78" s="26"/>
      <c r="E78" s="32"/>
      <c r="F78" s="24"/>
      <c r="G78" s="24"/>
      <c r="H78" s="33"/>
      <c r="I78" s="24"/>
      <c r="J78" s="32"/>
      <c r="K78" s="24"/>
      <c r="L78" s="26"/>
      <c r="M78" s="385"/>
      <c r="N78" s="34"/>
      <c r="O78" s="23"/>
      <c r="P78" s="74">
        <f t="shared" si="2"/>
        <v>0</v>
      </c>
      <c r="Q78" s="34"/>
      <c r="R78" s="25"/>
      <c r="S78" s="25"/>
      <c r="T78" s="35"/>
      <c r="U78" s="75">
        <f t="shared" si="3"/>
        <v>0</v>
      </c>
      <c r="V78" s="29"/>
      <c r="W78" s="30"/>
    </row>
    <row r="79" spans="1:23" ht="24.95" customHeight="1" x14ac:dyDescent="0.3">
      <c r="A79" s="505"/>
      <c r="B79" s="31"/>
      <c r="C79" s="31"/>
      <c r="D79" s="26"/>
      <c r="E79" s="32"/>
      <c r="F79" s="24"/>
      <c r="G79" s="24"/>
      <c r="H79" s="33"/>
      <c r="I79" s="24"/>
      <c r="J79" s="32"/>
      <c r="K79" s="24"/>
      <c r="L79" s="26"/>
      <c r="M79" s="385"/>
      <c r="N79" s="34"/>
      <c r="O79" s="23"/>
      <c r="P79" s="74">
        <f t="shared" si="2"/>
        <v>0</v>
      </c>
      <c r="Q79" s="34"/>
      <c r="R79" s="25"/>
      <c r="S79" s="25"/>
      <c r="T79" s="35"/>
      <c r="U79" s="75">
        <f t="shared" si="3"/>
        <v>0</v>
      </c>
      <c r="V79" s="29"/>
      <c r="W79" s="30"/>
    </row>
    <row r="80" spans="1:23" ht="24.95" customHeight="1" x14ac:dyDescent="0.3">
      <c r="A80" s="505"/>
      <c r="B80" s="31"/>
      <c r="C80" s="31"/>
      <c r="D80" s="26"/>
      <c r="E80" s="32"/>
      <c r="F80" s="24"/>
      <c r="G80" s="24"/>
      <c r="H80" s="33"/>
      <c r="I80" s="24"/>
      <c r="J80" s="32"/>
      <c r="K80" s="24"/>
      <c r="L80" s="26"/>
      <c r="M80" s="385"/>
      <c r="N80" s="34"/>
      <c r="O80" s="23"/>
      <c r="P80" s="74">
        <f t="shared" si="2"/>
        <v>0</v>
      </c>
      <c r="Q80" s="34"/>
      <c r="R80" s="25"/>
      <c r="S80" s="25"/>
      <c r="T80" s="35"/>
      <c r="U80" s="75">
        <f t="shared" si="3"/>
        <v>0</v>
      </c>
      <c r="V80" s="29"/>
      <c r="W80" s="30"/>
    </row>
    <row r="81" spans="1:23" ht="24.95" customHeight="1" x14ac:dyDescent="0.3">
      <c r="A81" s="505"/>
      <c r="B81" s="31"/>
      <c r="C81" s="31"/>
      <c r="D81" s="26"/>
      <c r="E81" s="32"/>
      <c r="F81" s="24"/>
      <c r="G81" s="24"/>
      <c r="H81" s="33"/>
      <c r="I81" s="24"/>
      <c r="J81" s="32"/>
      <c r="K81" s="24"/>
      <c r="L81" s="26"/>
      <c r="M81" s="385"/>
      <c r="N81" s="34"/>
      <c r="O81" s="23"/>
      <c r="P81" s="74">
        <f t="shared" si="2"/>
        <v>0</v>
      </c>
      <c r="Q81" s="34"/>
      <c r="R81" s="25"/>
      <c r="S81" s="25"/>
      <c r="T81" s="35"/>
      <c r="U81" s="75">
        <f t="shared" si="3"/>
        <v>0</v>
      </c>
      <c r="V81" s="29"/>
      <c r="W81" s="30"/>
    </row>
    <row r="82" spans="1:23" ht="24.95" customHeight="1" x14ac:dyDescent="0.3">
      <c r="A82" s="505"/>
      <c r="B82" s="31"/>
      <c r="C82" s="31"/>
      <c r="D82" s="26"/>
      <c r="E82" s="32"/>
      <c r="F82" s="24"/>
      <c r="G82" s="24"/>
      <c r="H82" s="33"/>
      <c r="I82" s="24"/>
      <c r="J82" s="32"/>
      <c r="K82" s="24"/>
      <c r="L82" s="26"/>
      <c r="M82" s="385"/>
      <c r="N82" s="34"/>
      <c r="O82" s="23"/>
      <c r="P82" s="74">
        <f t="shared" si="2"/>
        <v>0</v>
      </c>
      <c r="Q82" s="34"/>
      <c r="R82" s="25"/>
      <c r="S82" s="25"/>
      <c r="T82" s="35"/>
      <c r="U82" s="75">
        <f t="shared" si="3"/>
        <v>0</v>
      </c>
      <c r="V82" s="29"/>
      <c r="W82" s="30"/>
    </row>
    <row r="83" spans="1:23" ht="24.95" customHeight="1" x14ac:dyDescent="0.3">
      <c r="A83" s="505"/>
      <c r="B83" s="31"/>
      <c r="C83" s="31"/>
      <c r="D83" s="26"/>
      <c r="E83" s="32"/>
      <c r="F83" s="24"/>
      <c r="G83" s="24"/>
      <c r="H83" s="33"/>
      <c r="I83" s="24"/>
      <c r="J83" s="32"/>
      <c r="K83" s="24"/>
      <c r="L83" s="26"/>
      <c r="M83" s="385"/>
      <c r="N83" s="34"/>
      <c r="O83" s="23"/>
      <c r="P83" s="74">
        <f t="shared" si="2"/>
        <v>0</v>
      </c>
      <c r="Q83" s="34"/>
      <c r="R83" s="25"/>
      <c r="S83" s="25"/>
      <c r="T83" s="35"/>
      <c r="U83" s="75">
        <f t="shared" si="3"/>
        <v>0</v>
      </c>
      <c r="V83" s="29"/>
      <c r="W83" s="30"/>
    </row>
    <row r="84" spans="1:23" ht="24.95" customHeight="1" x14ac:dyDescent="0.3">
      <c r="A84" s="505"/>
      <c r="B84" s="31"/>
      <c r="C84" s="31"/>
      <c r="D84" s="26"/>
      <c r="E84" s="32"/>
      <c r="F84" s="24"/>
      <c r="G84" s="24"/>
      <c r="H84" s="33"/>
      <c r="I84" s="24"/>
      <c r="J84" s="32"/>
      <c r="K84" s="24"/>
      <c r="L84" s="26"/>
      <c r="M84" s="385"/>
      <c r="N84" s="34"/>
      <c r="O84" s="23"/>
      <c r="P84" s="74">
        <f t="shared" si="2"/>
        <v>0</v>
      </c>
      <c r="Q84" s="34"/>
      <c r="R84" s="25"/>
      <c r="S84" s="25"/>
      <c r="T84" s="35"/>
      <c r="U84" s="75">
        <f t="shared" si="3"/>
        <v>0</v>
      </c>
      <c r="V84" s="29"/>
      <c r="W84" s="30"/>
    </row>
    <row r="85" spans="1:23" ht="24.95" customHeight="1" x14ac:dyDescent="0.3">
      <c r="A85" s="505"/>
      <c r="B85" s="31"/>
      <c r="C85" s="31"/>
      <c r="D85" s="26"/>
      <c r="E85" s="32"/>
      <c r="F85" s="24"/>
      <c r="G85" s="24"/>
      <c r="H85" s="33"/>
      <c r="I85" s="24"/>
      <c r="J85" s="32"/>
      <c r="K85" s="24"/>
      <c r="L85" s="26"/>
      <c r="M85" s="385"/>
      <c r="N85" s="34"/>
      <c r="O85" s="23"/>
      <c r="P85" s="74">
        <f t="shared" si="2"/>
        <v>0</v>
      </c>
      <c r="Q85" s="34"/>
      <c r="R85" s="25"/>
      <c r="S85" s="25"/>
      <c r="T85" s="35"/>
      <c r="U85" s="75">
        <f t="shared" si="3"/>
        <v>0</v>
      </c>
      <c r="V85" s="29"/>
      <c r="W85" s="30"/>
    </row>
    <row r="86" spans="1:23" ht="24.95" customHeight="1" x14ac:dyDescent="0.3">
      <c r="A86" s="505"/>
      <c r="B86" s="31"/>
      <c r="C86" s="31"/>
      <c r="D86" s="26"/>
      <c r="E86" s="32"/>
      <c r="F86" s="24"/>
      <c r="G86" s="24"/>
      <c r="H86" s="33"/>
      <c r="I86" s="24"/>
      <c r="J86" s="32"/>
      <c r="K86" s="24"/>
      <c r="L86" s="26"/>
      <c r="M86" s="385"/>
      <c r="N86" s="34"/>
      <c r="O86" s="23"/>
      <c r="P86" s="74">
        <f t="shared" si="2"/>
        <v>0</v>
      </c>
      <c r="Q86" s="34"/>
      <c r="R86" s="25"/>
      <c r="S86" s="25"/>
      <c r="T86" s="35"/>
      <c r="U86" s="75">
        <f t="shared" si="3"/>
        <v>0</v>
      </c>
      <c r="V86" s="29"/>
      <c r="W86" s="30"/>
    </row>
    <row r="87" spans="1:23" ht="24.95" customHeight="1" x14ac:dyDescent="0.3">
      <c r="A87" s="505"/>
      <c r="B87" s="31"/>
      <c r="C87" s="31"/>
      <c r="D87" s="26"/>
      <c r="E87" s="32"/>
      <c r="F87" s="24"/>
      <c r="G87" s="24"/>
      <c r="H87" s="33"/>
      <c r="I87" s="24"/>
      <c r="J87" s="32"/>
      <c r="K87" s="24"/>
      <c r="L87" s="26"/>
      <c r="M87" s="385"/>
      <c r="N87" s="34"/>
      <c r="O87" s="23"/>
      <c r="P87" s="74">
        <f t="shared" si="2"/>
        <v>0</v>
      </c>
      <c r="Q87" s="34"/>
      <c r="R87" s="25"/>
      <c r="S87" s="25"/>
      <c r="T87" s="35"/>
      <c r="U87" s="75">
        <f t="shared" si="3"/>
        <v>0</v>
      </c>
      <c r="V87" s="29"/>
      <c r="W87" s="30"/>
    </row>
    <row r="88" spans="1:23" ht="24.95" customHeight="1" x14ac:dyDescent="0.3">
      <c r="A88" s="505"/>
      <c r="B88" s="31"/>
      <c r="C88" s="31"/>
      <c r="D88" s="26"/>
      <c r="E88" s="32"/>
      <c r="F88" s="24"/>
      <c r="G88" s="24"/>
      <c r="H88" s="33"/>
      <c r="I88" s="24"/>
      <c r="J88" s="32"/>
      <c r="K88" s="24"/>
      <c r="L88" s="26"/>
      <c r="M88" s="385"/>
      <c r="N88" s="34"/>
      <c r="O88" s="23"/>
      <c r="P88" s="74">
        <f t="shared" si="2"/>
        <v>0</v>
      </c>
      <c r="Q88" s="34"/>
      <c r="R88" s="25"/>
      <c r="S88" s="25"/>
      <c r="T88" s="35"/>
      <c r="U88" s="75">
        <f t="shared" si="3"/>
        <v>0</v>
      </c>
      <c r="V88" s="29"/>
      <c r="W88" s="30"/>
    </row>
    <row r="89" spans="1:23" ht="24.95" customHeight="1" x14ac:dyDescent="0.3">
      <c r="A89" s="505"/>
      <c r="B89" s="31"/>
      <c r="C89" s="31"/>
      <c r="D89" s="26"/>
      <c r="E89" s="32"/>
      <c r="F89" s="24"/>
      <c r="G89" s="24"/>
      <c r="H89" s="33"/>
      <c r="I89" s="24"/>
      <c r="J89" s="32"/>
      <c r="K89" s="24"/>
      <c r="L89" s="26"/>
      <c r="M89" s="385"/>
      <c r="N89" s="34"/>
      <c r="O89" s="23"/>
      <c r="P89" s="74">
        <f t="shared" si="2"/>
        <v>0</v>
      </c>
      <c r="Q89" s="34"/>
      <c r="R89" s="25"/>
      <c r="S89" s="25"/>
      <c r="T89" s="35"/>
      <c r="U89" s="75">
        <f t="shared" si="3"/>
        <v>0</v>
      </c>
      <c r="V89" s="29"/>
      <c r="W89" s="30"/>
    </row>
    <row r="90" spans="1:23" ht="24.95" customHeight="1" x14ac:dyDescent="0.3">
      <c r="A90" s="505"/>
      <c r="B90" s="31"/>
      <c r="C90" s="31"/>
      <c r="D90" s="26"/>
      <c r="E90" s="32"/>
      <c r="F90" s="24"/>
      <c r="G90" s="24"/>
      <c r="H90" s="33"/>
      <c r="I90" s="24"/>
      <c r="J90" s="32"/>
      <c r="K90" s="24"/>
      <c r="L90" s="26"/>
      <c r="M90" s="385"/>
      <c r="N90" s="34"/>
      <c r="O90" s="23"/>
      <c r="P90" s="74">
        <f t="shared" si="2"/>
        <v>0</v>
      </c>
      <c r="Q90" s="34"/>
      <c r="R90" s="25"/>
      <c r="S90" s="25"/>
      <c r="T90" s="35"/>
      <c r="U90" s="75">
        <f t="shared" si="3"/>
        <v>0</v>
      </c>
      <c r="V90" s="29"/>
      <c r="W90" s="30"/>
    </row>
    <row r="91" spans="1:23" ht="24.95" customHeight="1" x14ac:dyDescent="0.3">
      <c r="A91" s="505"/>
      <c r="B91" s="31"/>
      <c r="C91" s="31"/>
      <c r="D91" s="26"/>
      <c r="E91" s="32"/>
      <c r="F91" s="24"/>
      <c r="G91" s="24"/>
      <c r="H91" s="33"/>
      <c r="I91" s="24"/>
      <c r="J91" s="32"/>
      <c r="K91" s="24"/>
      <c r="L91" s="26"/>
      <c r="M91" s="385"/>
      <c r="N91" s="34"/>
      <c r="O91" s="23"/>
      <c r="P91" s="74">
        <f t="shared" si="2"/>
        <v>0</v>
      </c>
      <c r="Q91" s="34"/>
      <c r="R91" s="25"/>
      <c r="S91" s="25"/>
      <c r="T91" s="35"/>
      <c r="U91" s="75">
        <f t="shared" si="3"/>
        <v>0</v>
      </c>
      <c r="V91" s="29"/>
      <c r="W91" s="30"/>
    </row>
    <row r="92" spans="1:23" ht="24.95" customHeight="1" x14ac:dyDescent="0.3">
      <c r="A92" s="505"/>
      <c r="B92" s="31"/>
      <c r="C92" s="31"/>
      <c r="D92" s="26"/>
      <c r="E92" s="32"/>
      <c r="F92" s="24"/>
      <c r="G92" s="24"/>
      <c r="H92" s="33"/>
      <c r="I92" s="24"/>
      <c r="J92" s="32"/>
      <c r="K92" s="24"/>
      <c r="L92" s="26"/>
      <c r="M92" s="385"/>
      <c r="N92" s="34"/>
      <c r="O92" s="23"/>
      <c r="P92" s="74">
        <f t="shared" si="2"/>
        <v>0</v>
      </c>
      <c r="Q92" s="34"/>
      <c r="R92" s="25"/>
      <c r="S92" s="25"/>
      <c r="T92" s="35"/>
      <c r="U92" s="75">
        <f t="shared" si="3"/>
        <v>0</v>
      </c>
      <c r="V92" s="29"/>
      <c r="W92" s="30"/>
    </row>
    <row r="93" spans="1:23" ht="24.95" customHeight="1" x14ac:dyDescent="0.3">
      <c r="A93" s="505"/>
      <c r="B93" s="31"/>
      <c r="C93" s="31"/>
      <c r="D93" s="26"/>
      <c r="E93" s="32"/>
      <c r="F93" s="24"/>
      <c r="G93" s="24"/>
      <c r="H93" s="33"/>
      <c r="I93" s="24"/>
      <c r="J93" s="32"/>
      <c r="K93" s="24"/>
      <c r="L93" s="26"/>
      <c r="M93" s="385"/>
      <c r="N93" s="34"/>
      <c r="O93" s="23"/>
      <c r="P93" s="74">
        <f t="shared" si="2"/>
        <v>0</v>
      </c>
      <c r="Q93" s="34"/>
      <c r="R93" s="25"/>
      <c r="S93" s="25"/>
      <c r="T93" s="35"/>
      <c r="U93" s="75">
        <f t="shared" si="3"/>
        <v>0</v>
      </c>
      <c r="V93" s="29"/>
      <c r="W93" s="30"/>
    </row>
    <row r="94" spans="1:23" ht="24.95" customHeight="1" x14ac:dyDescent="0.3">
      <c r="A94" s="505"/>
      <c r="B94" s="31"/>
      <c r="C94" s="31"/>
      <c r="D94" s="26"/>
      <c r="E94" s="32"/>
      <c r="F94" s="24"/>
      <c r="G94" s="24"/>
      <c r="H94" s="33"/>
      <c r="I94" s="24"/>
      <c r="J94" s="32"/>
      <c r="K94" s="24"/>
      <c r="L94" s="26"/>
      <c r="M94" s="385"/>
      <c r="N94" s="34"/>
      <c r="O94" s="23"/>
      <c r="P94" s="74">
        <f t="shared" si="2"/>
        <v>0</v>
      </c>
      <c r="Q94" s="34"/>
      <c r="R94" s="25"/>
      <c r="S94" s="25"/>
      <c r="T94" s="35"/>
      <c r="U94" s="75">
        <f t="shared" si="3"/>
        <v>0</v>
      </c>
      <c r="V94" s="29"/>
      <c r="W94" s="30"/>
    </row>
    <row r="95" spans="1:23" ht="24.95" customHeight="1" x14ac:dyDescent="0.3">
      <c r="A95" s="505"/>
      <c r="B95" s="31"/>
      <c r="C95" s="31"/>
      <c r="D95" s="26"/>
      <c r="E95" s="32"/>
      <c r="F95" s="24"/>
      <c r="G95" s="24"/>
      <c r="H95" s="33"/>
      <c r="I95" s="24"/>
      <c r="J95" s="32"/>
      <c r="K95" s="24"/>
      <c r="L95" s="26"/>
      <c r="M95" s="385"/>
      <c r="N95" s="34"/>
      <c r="O95" s="23"/>
      <c r="P95" s="74">
        <f t="shared" si="2"/>
        <v>0</v>
      </c>
      <c r="Q95" s="34"/>
      <c r="R95" s="25"/>
      <c r="S95" s="25"/>
      <c r="T95" s="35"/>
      <c r="U95" s="75">
        <f t="shared" si="3"/>
        <v>0</v>
      </c>
      <c r="V95" s="29"/>
      <c r="W95" s="30"/>
    </row>
    <row r="96" spans="1:23" ht="24.95" customHeight="1" x14ac:dyDescent="0.3">
      <c r="A96" s="505"/>
      <c r="B96" s="31"/>
      <c r="C96" s="31"/>
      <c r="D96" s="26"/>
      <c r="E96" s="32"/>
      <c r="F96" s="24"/>
      <c r="G96" s="24"/>
      <c r="H96" s="33"/>
      <c r="I96" s="24"/>
      <c r="J96" s="32"/>
      <c r="K96" s="24"/>
      <c r="L96" s="26"/>
      <c r="M96" s="385"/>
      <c r="N96" s="34"/>
      <c r="O96" s="23"/>
      <c r="P96" s="74">
        <f t="shared" si="2"/>
        <v>0</v>
      </c>
      <c r="Q96" s="34"/>
      <c r="R96" s="25"/>
      <c r="S96" s="25"/>
      <c r="T96" s="35"/>
      <c r="U96" s="75">
        <f t="shared" si="3"/>
        <v>0</v>
      </c>
      <c r="V96" s="29"/>
      <c r="W96" s="30"/>
    </row>
    <row r="97" spans="1:23" ht="24.95" customHeight="1" x14ac:dyDescent="0.3">
      <c r="A97" s="505"/>
      <c r="B97" s="31"/>
      <c r="C97" s="31"/>
      <c r="D97" s="26"/>
      <c r="E97" s="32"/>
      <c r="F97" s="24"/>
      <c r="G97" s="24"/>
      <c r="H97" s="33"/>
      <c r="I97" s="24"/>
      <c r="J97" s="32"/>
      <c r="K97" s="24"/>
      <c r="L97" s="26"/>
      <c r="M97" s="385"/>
      <c r="N97" s="34"/>
      <c r="O97" s="23"/>
      <c r="P97" s="74">
        <f t="shared" si="2"/>
        <v>0</v>
      </c>
      <c r="Q97" s="34"/>
      <c r="R97" s="25"/>
      <c r="S97" s="25"/>
      <c r="T97" s="35"/>
      <c r="U97" s="75">
        <f t="shared" si="3"/>
        <v>0</v>
      </c>
      <c r="V97" s="29"/>
      <c r="W97" s="30"/>
    </row>
    <row r="98" spans="1:23" ht="24.95" customHeight="1" x14ac:dyDescent="0.3">
      <c r="A98" s="505"/>
      <c r="B98" s="31"/>
      <c r="C98" s="31"/>
      <c r="D98" s="26"/>
      <c r="E98" s="32"/>
      <c r="F98" s="24"/>
      <c r="G98" s="24"/>
      <c r="H98" s="33"/>
      <c r="I98" s="24"/>
      <c r="J98" s="32"/>
      <c r="K98" s="24"/>
      <c r="L98" s="26"/>
      <c r="M98" s="385"/>
      <c r="N98" s="34"/>
      <c r="O98" s="23"/>
      <c r="P98" s="74">
        <f t="shared" si="2"/>
        <v>0</v>
      </c>
      <c r="Q98" s="34"/>
      <c r="R98" s="25"/>
      <c r="S98" s="25"/>
      <c r="T98" s="35"/>
      <c r="U98" s="75">
        <f t="shared" si="3"/>
        <v>0</v>
      </c>
      <c r="V98" s="29"/>
      <c r="W98" s="30"/>
    </row>
    <row r="99" spans="1:23" ht="24.95" customHeight="1" x14ac:dyDescent="0.3">
      <c r="A99" s="505"/>
      <c r="B99" s="31"/>
      <c r="C99" s="31"/>
      <c r="D99" s="26"/>
      <c r="E99" s="32"/>
      <c r="F99" s="24"/>
      <c r="G99" s="24"/>
      <c r="H99" s="33"/>
      <c r="I99" s="24"/>
      <c r="J99" s="32"/>
      <c r="K99" s="24"/>
      <c r="L99" s="26"/>
      <c r="M99" s="385"/>
      <c r="N99" s="34"/>
      <c r="O99" s="23"/>
      <c r="P99" s="74">
        <f t="shared" si="2"/>
        <v>0</v>
      </c>
      <c r="Q99" s="34"/>
      <c r="R99" s="25"/>
      <c r="S99" s="25"/>
      <c r="T99" s="35"/>
      <c r="U99" s="75">
        <f t="shared" si="3"/>
        <v>0</v>
      </c>
      <c r="V99" s="29"/>
      <c r="W99" s="30"/>
    </row>
    <row r="100" spans="1:23" ht="24.95" customHeight="1" x14ac:dyDescent="0.3">
      <c r="A100" s="505"/>
      <c r="B100" s="36"/>
      <c r="C100" s="36"/>
      <c r="D100" s="37"/>
      <c r="E100" s="38"/>
      <c r="F100" s="39"/>
      <c r="G100" s="39"/>
      <c r="H100" s="40"/>
      <c r="I100" s="39"/>
      <c r="J100" s="38"/>
      <c r="K100" s="39"/>
      <c r="L100" s="37"/>
      <c r="M100" s="386"/>
      <c r="N100" s="41"/>
      <c r="O100" s="42"/>
      <c r="P100" s="74">
        <f>IF(OR(B100="R",B100="Refusé"),0,(O100*1.2))</f>
        <v>0</v>
      </c>
      <c r="Q100" s="41"/>
      <c r="R100" s="43"/>
      <c r="S100" s="43"/>
      <c r="T100" s="35"/>
      <c r="U100" s="75">
        <f t="shared" si="3"/>
        <v>0</v>
      </c>
      <c r="V100" s="29"/>
      <c r="W100" s="30"/>
    </row>
    <row r="101" spans="1:23" ht="39" customHeight="1" x14ac:dyDescent="0.3">
      <c r="A101" s="44"/>
      <c r="B101" s="45" t="s">
        <v>8</v>
      </c>
      <c r="C101" s="45"/>
      <c r="D101" s="46"/>
      <c r="E101" s="47"/>
      <c r="F101" s="48"/>
      <c r="G101" s="48"/>
      <c r="H101" s="49"/>
      <c r="I101" s="48"/>
      <c r="J101" s="47"/>
      <c r="K101" s="48"/>
      <c r="L101" s="46"/>
      <c r="M101" s="387"/>
      <c r="N101" s="50"/>
      <c r="O101" s="308">
        <f>SUBTOTAL(109,Tableau267[MONTANT TOTAL  HT])</f>
        <v>0</v>
      </c>
      <c r="P101" s="308">
        <f>SUBTOTAL(109,Tableau267[MONTANT TOTAL  TTC])</f>
        <v>0</v>
      </c>
      <c r="Q101" s="51"/>
      <c r="R101" s="51"/>
      <c r="S101" s="46"/>
      <c r="T101" s="52"/>
      <c r="U101" s="309">
        <f>SUBTOTAL(109,Tableau267[RESTE A RECEVOIR])</f>
        <v>0</v>
      </c>
      <c r="V101" s="53"/>
      <c r="W101" s="54"/>
    </row>
    <row r="102" spans="1:23" ht="51.95" customHeight="1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383"/>
      <c r="N102" s="55"/>
      <c r="O102" s="55"/>
      <c r="P102" s="55"/>
      <c r="Q102" s="56"/>
      <c r="R102" s="466" t="s">
        <v>50</v>
      </c>
      <c r="S102" s="472">
        <f>Tableau267[[#Totals],[MONTANT TOTAL  TTC]]-Tableau267[[#Totals],[RESTE A RECEVOIR]]</f>
        <v>0</v>
      </c>
      <c r="T102" s="467" t="s">
        <v>118</v>
      </c>
      <c r="U102" s="55"/>
      <c r="V102" s="55"/>
    </row>
    <row r="103" spans="1:23" ht="18.75" customHeight="1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383"/>
      <c r="N103" s="55"/>
      <c r="O103" s="55"/>
      <c r="P103" s="55"/>
      <c r="Q103" s="55"/>
      <c r="R103" s="55"/>
      <c r="S103" s="55"/>
      <c r="T103" s="55"/>
      <c r="U103" s="55"/>
      <c r="V103" s="55"/>
    </row>
    <row r="104" spans="1:23" ht="18.75" customHeight="1" x14ac:dyDescent="0.2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383"/>
      <c r="N104" s="55"/>
      <c r="O104" s="55"/>
      <c r="P104" s="55"/>
      <c r="Q104" s="55"/>
      <c r="R104" s="55"/>
      <c r="S104" s="55"/>
      <c r="T104" s="55"/>
      <c r="U104" s="310"/>
      <c r="V104" s="55"/>
    </row>
    <row r="105" spans="1:23" ht="81" customHeight="1" x14ac:dyDescent="0.25">
      <c r="A105" s="57"/>
      <c r="B105" s="499" t="s">
        <v>113</v>
      </c>
      <c r="C105" s="499"/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</row>
    <row r="106" spans="1:23" ht="83.25" customHeight="1" x14ac:dyDescent="0.25">
      <c r="A106" s="58" t="s">
        <v>38</v>
      </c>
      <c r="B106" s="8" t="s">
        <v>14</v>
      </c>
      <c r="C106" s="8" t="s">
        <v>0</v>
      </c>
      <c r="D106" s="9" t="s">
        <v>1</v>
      </c>
      <c r="E106" s="8" t="s">
        <v>2</v>
      </c>
      <c r="F106" s="8" t="s">
        <v>9</v>
      </c>
      <c r="G106" s="8" t="s">
        <v>117</v>
      </c>
      <c r="H106" s="10" t="s">
        <v>12</v>
      </c>
      <c r="I106" s="8" t="s">
        <v>11</v>
      </c>
      <c r="J106" s="8" t="s">
        <v>20</v>
      </c>
      <c r="K106" s="8" t="s">
        <v>6</v>
      </c>
      <c r="L106" s="9" t="s">
        <v>35</v>
      </c>
      <c r="M106" s="8" t="s">
        <v>4</v>
      </c>
      <c r="N106" s="11" t="s">
        <v>22</v>
      </c>
      <c r="O106" s="11" t="s">
        <v>32</v>
      </c>
      <c r="P106" s="11" t="s">
        <v>34</v>
      </c>
      <c r="Q106" s="12" t="s">
        <v>5</v>
      </c>
      <c r="R106" s="8" t="s">
        <v>13</v>
      </c>
      <c r="S106" s="59" t="s">
        <v>19</v>
      </c>
      <c r="T106" s="13" t="s">
        <v>36</v>
      </c>
      <c r="U106" s="14" t="s">
        <v>40</v>
      </c>
      <c r="V106" s="15" t="s">
        <v>53</v>
      </c>
      <c r="W106" s="16" t="s">
        <v>10</v>
      </c>
    </row>
    <row r="107" spans="1:23" ht="24.95" customHeight="1" x14ac:dyDescent="0.25">
      <c r="A107" s="506" t="s">
        <v>39</v>
      </c>
      <c r="B107" s="17"/>
      <c r="C107" s="17"/>
      <c r="D107" s="18"/>
      <c r="E107" s="19"/>
      <c r="F107" s="20"/>
      <c r="G107" s="20"/>
      <c r="H107" s="21"/>
      <c r="I107" s="20"/>
      <c r="J107" s="19"/>
      <c r="K107" s="20"/>
      <c r="L107" s="18"/>
      <c r="M107" s="384"/>
      <c r="N107" s="22"/>
      <c r="O107" s="42"/>
      <c r="P107" s="144">
        <f t="shared" ref="P107:P170" si="4">IF(OR(B107="R",B107="R"),0,(O107*1.2))</f>
        <v>0</v>
      </c>
      <c r="Q107" s="43"/>
      <c r="R107" s="43"/>
      <c r="S107" s="43">
        <v>42668</v>
      </c>
      <c r="T107" s="60"/>
      <c r="U107" s="75">
        <f t="shared" ref="U107:U170" si="5">IF(ISBLANK($T107),P107,0)</f>
        <v>0</v>
      </c>
      <c r="V107" s="61"/>
      <c r="W107" s="24"/>
    </row>
    <row r="108" spans="1:23" ht="24.95" customHeight="1" x14ac:dyDescent="0.25">
      <c r="A108" s="506"/>
      <c r="B108" s="31"/>
      <c r="C108" s="31"/>
      <c r="D108" s="26"/>
      <c r="E108" s="32"/>
      <c r="F108" s="24"/>
      <c r="G108" s="24"/>
      <c r="H108" s="33"/>
      <c r="I108" s="24"/>
      <c r="J108" s="32"/>
      <c r="K108" s="24"/>
      <c r="L108" s="26"/>
      <c r="M108" s="385"/>
      <c r="N108" s="22"/>
      <c r="O108" s="23"/>
      <c r="P108" s="144">
        <f t="shared" si="4"/>
        <v>0</v>
      </c>
      <c r="Q108" s="34"/>
      <c r="R108" s="34"/>
      <c r="S108" s="25"/>
      <c r="T108" s="60"/>
      <c r="U108" s="75">
        <f t="shared" si="5"/>
        <v>0</v>
      </c>
      <c r="V108" s="61"/>
      <c r="W108" s="24"/>
    </row>
    <row r="109" spans="1:23" ht="24.95" customHeight="1" x14ac:dyDescent="0.25">
      <c r="A109" s="506"/>
      <c r="B109" s="31"/>
      <c r="C109" s="31"/>
      <c r="D109" s="26"/>
      <c r="E109" s="32"/>
      <c r="F109" s="24"/>
      <c r="G109" s="24"/>
      <c r="H109" s="33"/>
      <c r="I109" s="24"/>
      <c r="J109" s="32"/>
      <c r="K109" s="24"/>
      <c r="L109" s="26"/>
      <c r="M109" s="385"/>
      <c r="N109" s="34"/>
      <c r="O109" s="23"/>
      <c r="P109" s="144">
        <f t="shared" si="4"/>
        <v>0</v>
      </c>
      <c r="Q109" s="34"/>
      <c r="R109" s="34"/>
      <c r="S109" s="25"/>
      <c r="T109" s="60"/>
      <c r="U109" s="75">
        <f t="shared" si="5"/>
        <v>0</v>
      </c>
      <c r="V109" s="61"/>
      <c r="W109" s="24"/>
    </row>
    <row r="110" spans="1:23" ht="24.95" customHeight="1" x14ac:dyDescent="0.25">
      <c r="A110" s="506"/>
      <c r="B110" s="31"/>
      <c r="C110" s="31"/>
      <c r="D110" s="26"/>
      <c r="E110" s="32"/>
      <c r="F110" s="24"/>
      <c r="G110" s="24"/>
      <c r="H110" s="33"/>
      <c r="I110" s="24"/>
      <c r="J110" s="32"/>
      <c r="K110" s="24"/>
      <c r="L110" s="26"/>
      <c r="M110" s="385"/>
      <c r="N110" s="34"/>
      <c r="O110" s="23"/>
      <c r="P110" s="144">
        <f t="shared" si="4"/>
        <v>0</v>
      </c>
      <c r="Q110" s="34"/>
      <c r="R110" s="34"/>
      <c r="S110" s="25"/>
      <c r="T110" s="60"/>
      <c r="U110" s="75">
        <f t="shared" si="5"/>
        <v>0</v>
      </c>
      <c r="V110" s="61"/>
      <c r="W110" s="24"/>
    </row>
    <row r="111" spans="1:23" ht="24.95" customHeight="1" x14ac:dyDescent="0.25">
      <c r="A111" s="506"/>
      <c r="B111" s="31"/>
      <c r="C111" s="31"/>
      <c r="D111" s="26"/>
      <c r="E111" s="32"/>
      <c r="F111" s="24"/>
      <c r="G111" s="24"/>
      <c r="H111" s="33"/>
      <c r="I111" s="24"/>
      <c r="J111" s="32"/>
      <c r="K111" s="24"/>
      <c r="L111" s="26"/>
      <c r="M111" s="385"/>
      <c r="N111" s="34"/>
      <c r="O111" s="23"/>
      <c r="P111" s="144">
        <f t="shared" si="4"/>
        <v>0</v>
      </c>
      <c r="Q111" s="34"/>
      <c r="R111" s="34"/>
      <c r="S111" s="25"/>
      <c r="T111" s="60"/>
      <c r="U111" s="75">
        <f t="shared" si="5"/>
        <v>0</v>
      </c>
      <c r="V111" s="61"/>
      <c r="W111" s="24"/>
    </row>
    <row r="112" spans="1:23" ht="24.95" customHeight="1" x14ac:dyDescent="0.25">
      <c r="A112" s="506"/>
      <c r="B112" s="31"/>
      <c r="C112" s="31"/>
      <c r="D112" s="26"/>
      <c r="E112" s="32"/>
      <c r="F112" s="24"/>
      <c r="G112" s="24"/>
      <c r="H112" s="33"/>
      <c r="I112" s="24"/>
      <c r="J112" s="32"/>
      <c r="K112" s="24"/>
      <c r="L112" s="26"/>
      <c r="M112" s="385"/>
      <c r="N112" s="34"/>
      <c r="O112" s="23"/>
      <c r="P112" s="144">
        <f t="shared" si="4"/>
        <v>0</v>
      </c>
      <c r="Q112" s="34"/>
      <c r="R112" s="34"/>
      <c r="S112" s="25"/>
      <c r="T112" s="60"/>
      <c r="U112" s="75">
        <f t="shared" si="5"/>
        <v>0</v>
      </c>
      <c r="V112" s="61"/>
      <c r="W112" s="24"/>
    </row>
    <row r="113" spans="1:23" ht="24.95" customHeight="1" x14ac:dyDescent="0.25">
      <c r="A113" s="506"/>
      <c r="B113" s="31"/>
      <c r="C113" s="31"/>
      <c r="D113" s="26"/>
      <c r="E113" s="32"/>
      <c r="F113" s="24"/>
      <c r="G113" s="24"/>
      <c r="H113" s="33"/>
      <c r="I113" s="24"/>
      <c r="J113" s="32"/>
      <c r="K113" s="24"/>
      <c r="L113" s="26"/>
      <c r="M113" s="385"/>
      <c r="N113" s="34"/>
      <c r="O113" s="23"/>
      <c r="P113" s="144">
        <f t="shared" si="4"/>
        <v>0</v>
      </c>
      <c r="Q113" s="34"/>
      <c r="R113" s="34"/>
      <c r="S113" s="25"/>
      <c r="T113" s="60"/>
      <c r="U113" s="75">
        <f t="shared" si="5"/>
        <v>0</v>
      </c>
      <c r="V113" s="61"/>
      <c r="W113" s="24"/>
    </row>
    <row r="114" spans="1:23" ht="24.95" customHeight="1" x14ac:dyDescent="0.25">
      <c r="A114" s="506"/>
      <c r="B114" s="31"/>
      <c r="C114" s="31"/>
      <c r="D114" s="26"/>
      <c r="E114" s="32"/>
      <c r="F114" s="24"/>
      <c r="G114" s="24"/>
      <c r="H114" s="33"/>
      <c r="I114" s="24"/>
      <c r="J114" s="32"/>
      <c r="K114" s="24"/>
      <c r="L114" s="26"/>
      <c r="M114" s="385"/>
      <c r="N114" s="34"/>
      <c r="O114" s="23"/>
      <c r="P114" s="144">
        <f t="shared" si="4"/>
        <v>0</v>
      </c>
      <c r="Q114" s="34"/>
      <c r="R114" s="34"/>
      <c r="S114" s="25"/>
      <c r="T114" s="60"/>
      <c r="U114" s="75">
        <f t="shared" si="5"/>
        <v>0</v>
      </c>
      <c r="V114" s="61"/>
      <c r="W114" s="24"/>
    </row>
    <row r="115" spans="1:23" ht="24.95" customHeight="1" x14ac:dyDescent="0.25">
      <c r="A115" s="506"/>
      <c r="B115" s="31"/>
      <c r="C115" s="31"/>
      <c r="D115" s="26"/>
      <c r="E115" s="32"/>
      <c r="F115" s="24"/>
      <c r="G115" s="24"/>
      <c r="H115" s="33"/>
      <c r="I115" s="24"/>
      <c r="J115" s="32"/>
      <c r="K115" s="24"/>
      <c r="L115" s="26"/>
      <c r="M115" s="385"/>
      <c r="N115" s="34"/>
      <c r="O115" s="23"/>
      <c r="P115" s="144">
        <f t="shared" si="4"/>
        <v>0</v>
      </c>
      <c r="Q115" s="34"/>
      <c r="R115" s="34"/>
      <c r="S115" s="25"/>
      <c r="T115" s="60"/>
      <c r="U115" s="75">
        <f t="shared" si="5"/>
        <v>0</v>
      </c>
      <c r="V115" s="61"/>
      <c r="W115" s="24"/>
    </row>
    <row r="116" spans="1:23" ht="24.95" customHeight="1" x14ac:dyDescent="0.25">
      <c r="A116" s="506"/>
      <c r="B116" s="31"/>
      <c r="C116" s="31"/>
      <c r="D116" s="26"/>
      <c r="E116" s="32"/>
      <c r="F116" s="24"/>
      <c r="G116" s="24"/>
      <c r="H116" s="33"/>
      <c r="I116" s="24"/>
      <c r="J116" s="32"/>
      <c r="K116" s="24"/>
      <c r="L116" s="26"/>
      <c r="M116" s="385"/>
      <c r="N116" s="34"/>
      <c r="O116" s="23"/>
      <c r="P116" s="144">
        <f t="shared" si="4"/>
        <v>0</v>
      </c>
      <c r="Q116" s="34"/>
      <c r="R116" s="34"/>
      <c r="S116" s="25"/>
      <c r="T116" s="60"/>
      <c r="U116" s="75">
        <f t="shared" si="5"/>
        <v>0</v>
      </c>
      <c r="V116" s="61"/>
      <c r="W116" s="24"/>
    </row>
    <row r="117" spans="1:23" ht="24.95" customHeight="1" x14ac:dyDescent="0.25">
      <c r="A117" s="506"/>
      <c r="B117" s="31"/>
      <c r="C117" s="31"/>
      <c r="D117" s="26"/>
      <c r="E117" s="32"/>
      <c r="F117" s="24"/>
      <c r="G117" s="24"/>
      <c r="H117" s="33"/>
      <c r="I117" s="24"/>
      <c r="J117" s="32"/>
      <c r="K117" s="24"/>
      <c r="L117" s="26"/>
      <c r="M117" s="385"/>
      <c r="N117" s="34"/>
      <c r="O117" s="23"/>
      <c r="P117" s="144">
        <f t="shared" si="4"/>
        <v>0</v>
      </c>
      <c r="Q117" s="34"/>
      <c r="R117" s="34"/>
      <c r="S117" s="25"/>
      <c r="T117" s="60"/>
      <c r="U117" s="75">
        <f t="shared" si="5"/>
        <v>0</v>
      </c>
      <c r="V117" s="61"/>
      <c r="W117" s="24"/>
    </row>
    <row r="118" spans="1:23" ht="24.95" customHeight="1" x14ac:dyDescent="0.25">
      <c r="A118" s="506"/>
      <c r="B118" s="31"/>
      <c r="C118" s="31"/>
      <c r="D118" s="26"/>
      <c r="E118" s="32"/>
      <c r="F118" s="24"/>
      <c r="G118" s="24"/>
      <c r="H118" s="33"/>
      <c r="I118" s="24"/>
      <c r="J118" s="32"/>
      <c r="K118" s="24"/>
      <c r="L118" s="26"/>
      <c r="M118" s="385"/>
      <c r="N118" s="34"/>
      <c r="O118" s="23"/>
      <c r="P118" s="144">
        <f t="shared" si="4"/>
        <v>0</v>
      </c>
      <c r="Q118" s="34"/>
      <c r="R118" s="34"/>
      <c r="S118" s="25"/>
      <c r="T118" s="60"/>
      <c r="U118" s="75">
        <f t="shared" si="5"/>
        <v>0</v>
      </c>
      <c r="V118" s="61"/>
      <c r="W118" s="24"/>
    </row>
    <row r="119" spans="1:23" ht="24.95" customHeight="1" x14ac:dyDescent="0.25">
      <c r="A119" s="506"/>
      <c r="B119" s="31"/>
      <c r="C119" s="31"/>
      <c r="D119" s="26"/>
      <c r="E119" s="32"/>
      <c r="F119" s="24"/>
      <c r="G119" s="24"/>
      <c r="H119" s="33"/>
      <c r="I119" s="24"/>
      <c r="J119" s="32"/>
      <c r="K119" s="24"/>
      <c r="L119" s="26"/>
      <c r="M119" s="385"/>
      <c r="N119" s="34"/>
      <c r="O119" s="23"/>
      <c r="P119" s="144">
        <f t="shared" si="4"/>
        <v>0</v>
      </c>
      <c r="Q119" s="34"/>
      <c r="R119" s="34"/>
      <c r="S119" s="25"/>
      <c r="T119" s="60"/>
      <c r="U119" s="75">
        <f t="shared" si="5"/>
        <v>0</v>
      </c>
      <c r="V119" s="61"/>
      <c r="W119" s="24"/>
    </row>
    <row r="120" spans="1:23" ht="24.95" customHeight="1" x14ac:dyDescent="0.25">
      <c r="A120" s="506"/>
      <c r="B120" s="31"/>
      <c r="C120" s="31"/>
      <c r="D120" s="26"/>
      <c r="E120" s="32"/>
      <c r="F120" s="24"/>
      <c r="G120" s="24"/>
      <c r="H120" s="33"/>
      <c r="I120" s="24"/>
      <c r="J120" s="32"/>
      <c r="K120" s="24"/>
      <c r="L120" s="26"/>
      <c r="M120" s="385"/>
      <c r="N120" s="34"/>
      <c r="O120" s="23"/>
      <c r="P120" s="144">
        <f t="shared" si="4"/>
        <v>0</v>
      </c>
      <c r="Q120" s="34"/>
      <c r="R120" s="34"/>
      <c r="S120" s="25"/>
      <c r="T120" s="60"/>
      <c r="U120" s="75">
        <f t="shared" si="5"/>
        <v>0</v>
      </c>
      <c r="V120" s="61"/>
      <c r="W120" s="24"/>
    </row>
    <row r="121" spans="1:23" ht="24.95" customHeight="1" x14ac:dyDescent="0.25">
      <c r="A121" s="506"/>
      <c r="B121" s="31"/>
      <c r="C121" s="31"/>
      <c r="D121" s="26"/>
      <c r="E121" s="32"/>
      <c r="F121" s="24"/>
      <c r="G121" s="24"/>
      <c r="H121" s="33"/>
      <c r="I121" s="24"/>
      <c r="J121" s="32"/>
      <c r="K121" s="24"/>
      <c r="L121" s="26"/>
      <c r="M121" s="385"/>
      <c r="N121" s="34"/>
      <c r="O121" s="23"/>
      <c r="P121" s="144">
        <f t="shared" si="4"/>
        <v>0</v>
      </c>
      <c r="Q121" s="34"/>
      <c r="R121" s="34"/>
      <c r="S121" s="25"/>
      <c r="T121" s="60"/>
      <c r="U121" s="75">
        <f t="shared" si="5"/>
        <v>0</v>
      </c>
      <c r="V121" s="61"/>
      <c r="W121" s="24"/>
    </row>
    <row r="122" spans="1:23" ht="24.95" customHeight="1" x14ac:dyDescent="0.25">
      <c r="A122" s="506"/>
      <c r="B122" s="31"/>
      <c r="C122" s="31"/>
      <c r="D122" s="26"/>
      <c r="E122" s="32"/>
      <c r="F122" s="24"/>
      <c r="G122" s="24"/>
      <c r="H122" s="33"/>
      <c r="I122" s="24"/>
      <c r="J122" s="32"/>
      <c r="K122" s="24"/>
      <c r="L122" s="26"/>
      <c r="M122" s="385"/>
      <c r="N122" s="34"/>
      <c r="O122" s="23"/>
      <c r="P122" s="144">
        <f t="shared" si="4"/>
        <v>0</v>
      </c>
      <c r="Q122" s="34"/>
      <c r="R122" s="34"/>
      <c r="S122" s="25"/>
      <c r="T122" s="60"/>
      <c r="U122" s="75">
        <f t="shared" si="5"/>
        <v>0</v>
      </c>
      <c r="V122" s="61"/>
      <c r="W122" s="24"/>
    </row>
    <row r="123" spans="1:23" ht="24.95" customHeight="1" x14ac:dyDescent="0.25">
      <c r="A123" s="506"/>
      <c r="B123" s="31"/>
      <c r="C123" s="31"/>
      <c r="D123" s="26"/>
      <c r="E123" s="32"/>
      <c r="F123" s="24"/>
      <c r="G123" s="24"/>
      <c r="H123" s="33"/>
      <c r="I123" s="24"/>
      <c r="J123" s="32"/>
      <c r="K123" s="24"/>
      <c r="L123" s="26"/>
      <c r="M123" s="385"/>
      <c r="N123" s="34"/>
      <c r="O123" s="23"/>
      <c r="P123" s="144">
        <f t="shared" si="4"/>
        <v>0</v>
      </c>
      <c r="Q123" s="34"/>
      <c r="R123" s="34"/>
      <c r="S123" s="25"/>
      <c r="T123" s="60"/>
      <c r="U123" s="75">
        <f t="shared" si="5"/>
        <v>0</v>
      </c>
      <c r="V123" s="61"/>
      <c r="W123" s="24"/>
    </row>
    <row r="124" spans="1:23" ht="24.95" customHeight="1" x14ac:dyDescent="0.25">
      <c r="A124" s="506"/>
      <c r="B124" s="31"/>
      <c r="C124" s="31"/>
      <c r="D124" s="26"/>
      <c r="E124" s="32"/>
      <c r="F124" s="24"/>
      <c r="G124" s="24"/>
      <c r="H124" s="33"/>
      <c r="I124" s="24"/>
      <c r="J124" s="32"/>
      <c r="K124" s="24"/>
      <c r="L124" s="26"/>
      <c r="M124" s="385"/>
      <c r="N124" s="34"/>
      <c r="O124" s="23"/>
      <c r="P124" s="144">
        <f t="shared" si="4"/>
        <v>0</v>
      </c>
      <c r="Q124" s="34"/>
      <c r="R124" s="34"/>
      <c r="S124" s="25"/>
      <c r="T124" s="60"/>
      <c r="U124" s="75">
        <f t="shared" si="5"/>
        <v>0</v>
      </c>
      <c r="V124" s="61"/>
      <c r="W124" s="24"/>
    </row>
    <row r="125" spans="1:23" ht="24.95" customHeight="1" x14ac:dyDescent="0.25">
      <c r="A125" s="506"/>
      <c r="B125" s="31"/>
      <c r="C125" s="31"/>
      <c r="D125" s="26"/>
      <c r="E125" s="32"/>
      <c r="F125" s="24"/>
      <c r="G125" s="24"/>
      <c r="H125" s="33"/>
      <c r="I125" s="24"/>
      <c r="J125" s="32"/>
      <c r="K125" s="24"/>
      <c r="L125" s="26"/>
      <c r="M125" s="385"/>
      <c r="N125" s="34"/>
      <c r="O125" s="23"/>
      <c r="P125" s="144">
        <f t="shared" si="4"/>
        <v>0</v>
      </c>
      <c r="Q125" s="34"/>
      <c r="R125" s="34"/>
      <c r="S125" s="25"/>
      <c r="T125" s="60"/>
      <c r="U125" s="75">
        <f t="shared" si="5"/>
        <v>0</v>
      </c>
      <c r="V125" s="61"/>
      <c r="W125" s="24"/>
    </row>
    <row r="126" spans="1:23" ht="24.95" customHeight="1" x14ac:dyDescent="0.25">
      <c r="A126" s="506"/>
      <c r="B126" s="31"/>
      <c r="C126" s="31"/>
      <c r="D126" s="26"/>
      <c r="E126" s="32"/>
      <c r="F126" s="24"/>
      <c r="G126" s="24"/>
      <c r="H126" s="33"/>
      <c r="I126" s="24"/>
      <c r="J126" s="32"/>
      <c r="K126" s="24"/>
      <c r="L126" s="26"/>
      <c r="M126" s="385"/>
      <c r="N126" s="34"/>
      <c r="O126" s="23"/>
      <c r="P126" s="144">
        <f t="shared" si="4"/>
        <v>0</v>
      </c>
      <c r="Q126" s="34"/>
      <c r="R126" s="34"/>
      <c r="S126" s="25"/>
      <c r="T126" s="60"/>
      <c r="U126" s="75">
        <f t="shared" si="5"/>
        <v>0</v>
      </c>
      <c r="V126" s="61"/>
      <c r="W126" s="24"/>
    </row>
    <row r="127" spans="1:23" ht="24.95" customHeight="1" x14ac:dyDescent="0.25">
      <c r="A127" s="506"/>
      <c r="B127" s="31"/>
      <c r="C127" s="31"/>
      <c r="D127" s="26"/>
      <c r="E127" s="32"/>
      <c r="F127" s="24"/>
      <c r="G127" s="24"/>
      <c r="H127" s="33"/>
      <c r="I127" s="24"/>
      <c r="J127" s="32"/>
      <c r="K127" s="24"/>
      <c r="L127" s="26"/>
      <c r="M127" s="385"/>
      <c r="N127" s="34"/>
      <c r="O127" s="23"/>
      <c r="P127" s="144">
        <f t="shared" si="4"/>
        <v>0</v>
      </c>
      <c r="Q127" s="34"/>
      <c r="R127" s="34"/>
      <c r="S127" s="25"/>
      <c r="T127" s="60"/>
      <c r="U127" s="75">
        <f t="shared" si="5"/>
        <v>0</v>
      </c>
      <c r="V127" s="61"/>
      <c r="W127" s="24"/>
    </row>
    <row r="128" spans="1:23" ht="24.95" customHeight="1" x14ac:dyDescent="0.25">
      <c r="A128" s="506"/>
      <c r="B128" s="31"/>
      <c r="C128" s="31"/>
      <c r="D128" s="26"/>
      <c r="E128" s="32"/>
      <c r="F128" s="24"/>
      <c r="G128" s="24"/>
      <c r="H128" s="33"/>
      <c r="I128" s="24"/>
      <c r="J128" s="32"/>
      <c r="K128" s="24"/>
      <c r="L128" s="26"/>
      <c r="M128" s="385"/>
      <c r="N128" s="34"/>
      <c r="O128" s="23"/>
      <c r="P128" s="144">
        <f t="shared" si="4"/>
        <v>0</v>
      </c>
      <c r="Q128" s="34"/>
      <c r="R128" s="34"/>
      <c r="S128" s="25"/>
      <c r="T128" s="60"/>
      <c r="U128" s="75">
        <f t="shared" si="5"/>
        <v>0</v>
      </c>
      <c r="V128" s="61"/>
      <c r="W128" s="24"/>
    </row>
    <row r="129" spans="1:23" ht="24.95" customHeight="1" x14ac:dyDescent="0.25">
      <c r="A129" s="506"/>
      <c r="B129" s="31"/>
      <c r="C129" s="31"/>
      <c r="D129" s="26"/>
      <c r="E129" s="32"/>
      <c r="F129" s="24"/>
      <c r="G129" s="24"/>
      <c r="H129" s="33"/>
      <c r="I129" s="24"/>
      <c r="J129" s="32"/>
      <c r="K129" s="24"/>
      <c r="L129" s="26"/>
      <c r="M129" s="385"/>
      <c r="N129" s="34"/>
      <c r="O129" s="23"/>
      <c r="P129" s="144">
        <f t="shared" si="4"/>
        <v>0</v>
      </c>
      <c r="Q129" s="34"/>
      <c r="R129" s="34"/>
      <c r="S129" s="25"/>
      <c r="T129" s="60"/>
      <c r="U129" s="75">
        <f t="shared" si="5"/>
        <v>0</v>
      </c>
      <c r="V129" s="61"/>
      <c r="W129" s="24"/>
    </row>
    <row r="130" spans="1:23" ht="24.95" customHeight="1" x14ac:dyDescent="0.25">
      <c r="A130" s="506"/>
      <c r="B130" s="31"/>
      <c r="C130" s="31"/>
      <c r="D130" s="26"/>
      <c r="E130" s="32"/>
      <c r="F130" s="24"/>
      <c r="G130" s="24"/>
      <c r="H130" s="33"/>
      <c r="I130" s="24"/>
      <c r="J130" s="32"/>
      <c r="K130" s="24"/>
      <c r="L130" s="26"/>
      <c r="M130" s="385"/>
      <c r="N130" s="34"/>
      <c r="O130" s="23"/>
      <c r="P130" s="144">
        <f t="shared" si="4"/>
        <v>0</v>
      </c>
      <c r="Q130" s="34"/>
      <c r="R130" s="34"/>
      <c r="S130" s="25"/>
      <c r="T130" s="60"/>
      <c r="U130" s="75">
        <f t="shared" si="5"/>
        <v>0</v>
      </c>
      <c r="V130" s="61"/>
      <c r="W130" s="24"/>
    </row>
    <row r="131" spans="1:23" ht="24.95" customHeight="1" x14ac:dyDescent="0.25">
      <c r="A131" s="506"/>
      <c r="B131" s="31"/>
      <c r="C131" s="31"/>
      <c r="D131" s="26"/>
      <c r="E131" s="32"/>
      <c r="F131" s="24"/>
      <c r="G131" s="24"/>
      <c r="H131" s="33"/>
      <c r="I131" s="24"/>
      <c r="J131" s="32"/>
      <c r="K131" s="24"/>
      <c r="L131" s="26"/>
      <c r="M131" s="385"/>
      <c r="N131" s="34"/>
      <c r="O131" s="23"/>
      <c r="P131" s="144">
        <f t="shared" si="4"/>
        <v>0</v>
      </c>
      <c r="Q131" s="34"/>
      <c r="R131" s="34"/>
      <c r="S131" s="25"/>
      <c r="T131" s="60"/>
      <c r="U131" s="75">
        <f t="shared" si="5"/>
        <v>0</v>
      </c>
      <c r="V131" s="61"/>
      <c r="W131" s="24"/>
    </row>
    <row r="132" spans="1:23" ht="24.95" customHeight="1" x14ac:dyDescent="0.25">
      <c r="A132" s="506"/>
      <c r="B132" s="31"/>
      <c r="C132" s="31"/>
      <c r="D132" s="26"/>
      <c r="E132" s="32"/>
      <c r="F132" s="24"/>
      <c r="G132" s="24"/>
      <c r="H132" s="33"/>
      <c r="I132" s="24"/>
      <c r="J132" s="32"/>
      <c r="K132" s="24"/>
      <c r="L132" s="26"/>
      <c r="M132" s="385"/>
      <c r="N132" s="34"/>
      <c r="O132" s="23"/>
      <c r="P132" s="144">
        <f t="shared" si="4"/>
        <v>0</v>
      </c>
      <c r="Q132" s="34"/>
      <c r="R132" s="34"/>
      <c r="S132" s="25"/>
      <c r="T132" s="60"/>
      <c r="U132" s="75">
        <f t="shared" si="5"/>
        <v>0</v>
      </c>
      <c r="V132" s="61"/>
      <c r="W132" s="24"/>
    </row>
    <row r="133" spans="1:23" ht="24.95" customHeight="1" x14ac:dyDescent="0.25">
      <c r="A133" s="506"/>
      <c r="B133" s="31"/>
      <c r="C133" s="31"/>
      <c r="D133" s="26"/>
      <c r="E133" s="32"/>
      <c r="F133" s="24"/>
      <c r="G133" s="24"/>
      <c r="H133" s="33"/>
      <c r="I133" s="24"/>
      <c r="J133" s="32"/>
      <c r="K133" s="24"/>
      <c r="L133" s="26"/>
      <c r="M133" s="385"/>
      <c r="N133" s="34"/>
      <c r="O133" s="23"/>
      <c r="P133" s="144">
        <f t="shared" si="4"/>
        <v>0</v>
      </c>
      <c r="Q133" s="34"/>
      <c r="R133" s="34"/>
      <c r="S133" s="25"/>
      <c r="T133" s="60"/>
      <c r="U133" s="75">
        <f t="shared" si="5"/>
        <v>0</v>
      </c>
      <c r="V133" s="61"/>
      <c r="W133" s="24"/>
    </row>
    <row r="134" spans="1:23" ht="24.95" customHeight="1" x14ac:dyDescent="0.25">
      <c r="A134" s="506"/>
      <c r="B134" s="31"/>
      <c r="C134" s="31"/>
      <c r="D134" s="26"/>
      <c r="E134" s="32"/>
      <c r="F134" s="24"/>
      <c r="G134" s="24"/>
      <c r="H134" s="33"/>
      <c r="I134" s="24"/>
      <c r="J134" s="32"/>
      <c r="K134" s="24"/>
      <c r="L134" s="26"/>
      <c r="M134" s="385"/>
      <c r="N134" s="34"/>
      <c r="O134" s="23"/>
      <c r="P134" s="144">
        <f t="shared" si="4"/>
        <v>0</v>
      </c>
      <c r="Q134" s="34"/>
      <c r="R134" s="34"/>
      <c r="S134" s="25"/>
      <c r="T134" s="60"/>
      <c r="U134" s="75">
        <f t="shared" si="5"/>
        <v>0</v>
      </c>
      <c r="V134" s="61"/>
      <c r="W134" s="24"/>
    </row>
    <row r="135" spans="1:23" ht="24.95" customHeight="1" x14ac:dyDescent="0.25">
      <c r="A135" s="506"/>
      <c r="B135" s="31"/>
      <c r="C135" s="31"/>
      <c r="D135" s="26"/>
      <c r="E135" s="32"/>
      <c r="F135" s="24"/>
      <c r="G135" s="24"/>
      <c r="H135" s="33"/>
      <c r="I135" s="24"/>
      <c r="J135" s="32"/>
      <c r="K135" s="24"/>
      <c r="L135" s="26"/>
      <c r="M135" s="385"/>
      <c r="N135" s="34"/>
      <c r="O135" s="23"/>
      <c r="P135" s="144">
        <f t="shared" si="4"/>
        <v>0</v>
      </c>
      <c r="Q135" s="34"/>
      <c r="R135" s="34"/>
      <c r="S135" s="25"/>
      <c r="T135" s="60"/>
      <c r="U135" s="75">
        <f t="shared" si="5"/>
        <v>0</v>
      </c>
      <c r="V135" s="61"/>
      <c r="W135" s="24"/>
    </row>
    <row r="136" spans="1:23" ht="24.95" customHeight="1" x14ac:dyDescent="0.25">
      <c r="A136" s="506"/>
      <c r="B136" s="31"/>
      <c r="C136" s="31"/>
      <c r="D136" s="26"/>
      <c r="E136" s="32"/>
      <c r="F136" s="24"/>
      <c r="G136" s="24"/>
      <c r="H136" s="33"/>
      <c r="I136" s="24"/>
      <c r="J136" s="32"/>
      <c r="K136" s="24"/>
      <c r="L136" s="26"/>
      <c r="M136" s="385"/>
      <c r="N136" s="34"/>
      <c r="O136" s="23"/>
      <c r="P136" s="144">
        <f t="shared" si="4"/>
        <v>0</v>
      </c>
      <c r="Q136" s="34"/>
      <c r="R136" s="34"/>
      <c r="S136" s="25"/>
      <c r="T136" s="60"/>
      <c r="U136" s="75">
        <f t="shared" si="5"/>
        <v>0</v>
      </c>
      <c r="V136" s="61"/>
      <c r="W136" s="24"/>
    </row>
    <row r="137" spans="1:23" ht="24.95" customHeight="1" x14ac:dyDescent="0.25">
      <c r="A137" s="506"/>
      <c r="B137" s="31"/>
      <c r="C137" s="31"/>
      <c r="D137" s="26"/>
      <c r="E137" s="32"/>
      <c r="F137" s="24"/>
      <c r="G137" s="24"/>
      <c r="H137" s="33"/>
      <c r="I137" s="24"/>
      <c r="J137" s="32"/>
      <c r="K137" s="24"/>
      <c r="L137" s="26"/>
      <c r="M137" s="385"/>
      <c r="N137" s="34"/>
      <c r="O137" s="23"/>
      <c r="P137" s="144">
        <f t="shared" si="4"/>
        <v>0</v>
      </c>
      <c r="Q137" s="34"/>
      <c r="R137" s="34"/>
      <c r="S137" s="25"/>
      <c r="T137" s="60"/>
      <c r="U137" s="75">
        <f t="shared" si="5"/>
        <v>0</v>
      </c>
      <c r="V137" s="61"/>
      <c r="W137" s="24"/>
    </row>
    <row r="138" spans="1:23" ht="24.95" customHeight="1" x14ac:dyDescent="0.25">
      <c r="A138" s="506"/>
      <c r="B138" s="31"/>
      <c r="C138" s="31"/>
      <c r="D138" s="26"/>
      <c r="E138" s="32"/>
      <c r="F138" s="24"/>
      <c r="G138" s="24"/>
      <c r="H138" s="33"/>
      <c r="I138" s="24"/>
      <c r="J138" s="32"/>
      <c r="K138" s="24"/>
      <c r="L138" s="26"/>
      <c r="M138" s="385"/>
      <c r="N138" s="34"/>
      <c r="O138" s="23"/>
      <c r="P138" s="144">
        <f t="shared" si="4"/>
        <v>0</v>
      </c>
      <c r="Q138" s="34"/>
      <c r="R138" s="34"/>
      <c r="S138" s="25"/>
      <c r="T138" s="60"/>
      <c r="U138" s="75">
        <f t="shared" si="5"/>
        <v>0</v>
      </c>
      <c r="V138" s="61"/>
      <c r="W138" s="24"/>
    </row>
    <row r="139" spans="1:23" ht="24.95" customHeight="1" x14ac:dyDescent="0.25">
      <c r="A139" s="506"/>
      <c r="B139" s="31"/>
      <c r="C139" s="31"/>
      <c r="D139" s="26"/>
      <c r="E139" s="32"/>
      <c r="F139" s="24"/>
      <c r="G139" s="24"/>
      <c r="H139" s="33"/>
      <c r="I139" s="24"/>
      <c r="J139" s="32"/>
      <c r="K139" s="24"/>
      <c r="L139" s="26"/>
      <c r="M139" s="385"/>
      <c r="N139" s="34"/>
      <c r="O139" s="23"/>
      <c r="P139" s="144">
        <f t="shared" si="4"/>
        <v>0</v>
      </c>
      <c r="Q139" s="34"/>
      <c r="R139" s="34"/>
      <c r="S139" s="25"/>
      <c r="T139" s="60"/>
      <c r="U139" s="75">
        <f t="shared" si="5"/>
        <v>0</v>
      </c>
      <c r="V139" s="61"/>
      <c r="W139" s="24"/>
    </row>
    <row r="140" spans="1:23" ht="24.95" customHeight="1" x14ac:dyDescent="0.25">
      <c r="A140" s="506"/>
      <c r="B140" s="31"/>
      <c r="C140" s="31"/>
      <c r="D140" s="26"/>
      <c r="E140" s="32"/>
      <c r="F140" s="24"/>
      <c r="G140" s="24"/>
      <c r="H140" s="33"/>
      <c r="I140" s="24"/>
      <c r="J140" s="32"/>
      <c r="K140" s="24"/>
      <c r="L140" s="26"/>
      <c r="M140" s="385"/>
      <c r="N140" s="34"/>
      <c r="O140" s="23"/>
      <c r="P140" s="144">
        <f t="shared" si="4"/>
        <v>0</v>
      </c>
      <c r="Q140" s="34"/>
      <c r="R140" s="34"/>
      <c r="S140" s="25"/>
      <c r="T140" s="60"/>
      <c r="U140" s="75">
        <f t="shared" si="5"/>
        <v>0</v>
      </c>
      <c r="V140" s="61"/>
      <c r="W140" s="24"/>
    </row>
    <row r="141" spans="1:23" ht="24.95" customHeight="1" x14ac:dyDescent="0.25">
      <c r="A141" s="506"/>
      <c r="B141" s="31"/>
      <c r="C141" s="31"/>
      <c r="D141" s="26"/>
      <c r="E141" s="32"/>
      <c r="F141" s="24"/>
      <c r="G141" s="24"/>
      <c r="H141" s="33"/>
      <c r="I141" s="24"/>
      <c r="J141" s="32"/>
      <c r="K141" s="24"/>
      <c r="L141" s="26"/>
      <c r="M141" s="385"/>
      <c r="N141" s="34"/>
      <c r="O141" s="23"/>
      <c r="P141" s="144">
        <f t="shared" si="4"/>
        <v>0</v>
      </c>
      <c r="Q141" s="34"/>
      <c r="R141" s="34"/>
      <c r="S141" s="25"/>
      <c r="T141" s="60"/>
      <c r="U141" s="75">
        <f t="shared" si="5"/>
        <v>0</v>
      </c>
      <c r="V141" s="61"/>
      <c r="W141" s="24"/>
    </row>
    <row r="142" spans="1:23" ht="24.95" customHeight="1" x14ac:dyDescent="0.25">
      <c r="A142" s="506"/>
      <c r="B142" s="31"/>
      <c r="C142" s="31"/>
      <c r="D142" s="26"/>
      <c r="E142" s="32"/>
      <c r="F142" s="24"/>
      <c r="G142" s="24"/>
      <c r="H142" s="33"/>
      <c r="I142" s="24"/>
      <c r="J142" s="32"/>
      <c r="K142" s="24"/>
      <c r="L142" s="26"/>
      <c r="M142" s="385"/>
      <c r="N142" s="34"/>
      <c r="O142" s="23"/>
      <c r="P142" s="144">
        <f t="shared" si="4"/>
        <v>0</v>
      </c>
      <c r="Q142" s="34"/>
      <c r="R142" s="34"/>
      <c r="S142" s="25"/>
      <c r="T142" s="60"/>
      <c r="U142" s="75">
        <f t="shared" si="5"/>
        <v>0</v>
      </c>
      <c r="V142" s="61"/>
      <c r="W142" s="24"/>
    </row>
    <row r="143" spans="1:23" ht="24.95" customHeight="1" x14ac:dyDescent="0.25">
      <c r="A143" s="506"/>
      <c r="B143" s="31"/>
      <c r="C143" s="31"/>
      <c r="D143" s="26"/>
      <c r="E143" s="32"/>
      <c r="F143" s="24"/>
      <c r="G143" s="24"/>
      <c r="H143" s="33"/>
      <c r="I143" s="24"/>
      <c r="J143" s="32"/>
      <c r="K143" s="24"/>
      <c r="L143" s="26"/>
      <c r="M143" s="385"/>
      <c r="N143" s="34"/>
      <c r="O143" s="23"/>
      <c r="P143" s="144">
        <f t="shared" si="4"/>
        <v>0</v>
      </c>
      <c r="Q143" s="34"/>
      <c r="R143" s="34"/>
      <c r="S143" s="25"/>
      <c r="T143" s="60"/>
      <c r="U143" s="75">
        <f t="shared" si="5"/>
        <v>0</v>
      </c>
      <c r="V143" s="61"/>
      <c r="W143" s="24"/>
    </row>
    <row r="144" spans="1:23" ht="24.95" customHeight="1" x14ac:dyDescent="0.25">
      <c r="A144" s="506"/>
      <c r="B144" s="31"/>
      <c r="C144" s="31"/>
      <c r="D144" s="26"/>
      <c r="E144" s="32"/>
      <c r="F144" s="24"/>
      <c r="G144" s="24"/>
      <c r="H144" s="33"/>
      <c r="I144" s="24"/>
      <c r="J144" s="32"/>
      <c r="K144" s="24"/>
      <c r="L144" s="26"/>
      <c r="M144" s="385"/>
      <c r="N144" s="34"/>
      <c r="O144" s="23"/>
      <c r="P144" s="144">
        <f t="shared" si="4"/>
        <v>0</v>
      </c>
      <c r="Q144" s="34"/>
      <c r="R144" s="34"/>
      <c r="S144" s="25"/>
      <c r="T144" s="60"/>
      <c r="U144" s="75">
        <f t="shared" si="5"/>
        <v>0</v>
      </c>
      <c r="V144" s="61"/>
      <c r="W144" s="24"/>
    </row>
    <row r="145" spans="1:23" ht="24.95" customHeight="1" x14ac:dyDescent="0.25">
      <c r="A145" s="506"/>
      <c r="B145" s="31"/>
      <c r="C145" s="31"/>
      <c r="D145" s="26"/>
      <c r="E145" s="32"/>
      <c r="F145" s="24"/>
      <c r="G145" s="24"/>
      <c r="H145" s="33"/>
      <c r="I145" s="24"/>
      <c r="J145" s="32"/>
      <c r="K145" s="24"/>
      <c r="L145" s="26"/>
      <c r="M145" s="385"/>
      <c r="N145" s="34"/>
      <c r="O145" s="23"/>
      <c r="P145" s="144">
        <f t="shared" si="4"/>
        <v>0</v>
      </c>
      <c r="Q145" s="34"/>
      <c r="R145" s="34"/>
      <c r="S145" s="25"/>
      <c r="T145" s="60"/>
      <c r="U145" s="75">
        <f t="shared" si="5"/>
        <v>0</v>
      </c>
      <c r="V145" s="61"/>
      <c r="W145" s="24"/>
    </row>
    <row r="146" spans="1:23" ht="24.95" customHeight="1" x14ac:dyDescent="0.25">
      <c r="A146" s="506"/>
      <c r="B146" s="31"/>
      <c r="C146" s="31"/>
      <c r="D146" s="26"/>
      <c r="E146" s="32"/>
      <c r="F146" s="24"/>
      <c r="G146" s="24"/>
      <c r="H146" s="33"/>
      <c r="I146" s="24"/>
      <c r="J146" s="32"/>
      <c r="K146" s="24"/>
      <c r="L146" s="26"/>
      <c r="M146" s="385"/>
      <c r="N146" s="34"/>
      <c r="O146" s="23"/>
      <c r="P146" s="144">
        <f t="shared" si="4"/>
        <v>0</v>
      </c>
      <c r="Q146" s="34"/>
      <c r="R146" s="34"/>
      <c r="S146" s="25"/>
      <c r="T146" s="60"/>
      <c r="U146" s="75">
        <f t="shared" si="5"/>
        <v>0</v>
      </c>
      <c r="V146" s="61"/>
      <c r="W146" s="24"/>
    </row>
    <row r="147" spans="1:23" ht="24.95" customHeight="1" x14ac:dyDescent="0.25">
      <c r="A147" s="506"/>
      <c r="B147" s="31"/>
      <c r="C147" s="31"/>
      <c r="D147" s="26"/>
      <c r="E147" s="32"/>
      <c r="F147" s="24"/>
      <c r="G147" s="24"/>
      <c r="H147" s="33"/>
      <c r="I147" s="24"/>
      <c r="J147" s="32"/>
      <c r="K147" s="24"/>
      <c r="L147" s="26"/>
      <c r="M147" s="385"/>
      <c r="N147" s="34"/>
      <c r="O147" s="23"/>
      <c r="P147" s="144">
        <f t="shared" si="4"/>
        <v>0</v>
      </c>
      <c r="Q147" s="34"/>
      <c r="R147" s="34"/>
      <c r="S147" s="25"/>
      <c r="T147" s="60"/>
      <c r="U147" s="75">
        <f t="shared" si="5"/>
        <v>0</v>
      </c>
      <c r="V147" s="61"/>
      <c r="W147" s="24"/>
    </row>
    <row r="148" spans="1:23" ht="24.95" customHeight="1" x14ac:dyDescent="0.25">
      <c r="A148" s="506"/>
      <c r="B148" s="31"/>
      <c r="C148" s="31"/>
      <c r="D148" s="26"/>
      <c r="E148" s="32"/>
      <c r="F148" s="24"/>
      <c r="G148" s="24"/>
      <c r="H148" s="33"/>
      <c r="I148" s="24"/>
      <c r="J148" s="32"/>
      <c r="K148" s="24"/>
      <c r="L148" s="26"/>
      <c r="M148" s="385"/>
      <c r="N148" s="34"/>
      <c r="O148" s="23"/>
      <c r="P148" s="144">
        <f t="shared" si="4"/>
        <v>0</v>
      </c>
      <c r="Q148" s="34"/>
      <c r="R148" s="34"/>
      <c r="S148" s="25"/>
      <c r="T148" s="60"/>
      <c r="U148" s="75">
        <f t="shared" si="5"/>
        <v>0</v>
      </c>
      <c r="V148" s="61"/>
      <c r="W148" s="24"/>
    </row>
    <row r="149" spans="1:23" ht="24.95" customHeight="1" x14ac:dyDescent="0.25">
      <c r="A149" s="506"/>
      <c r="B149" s="31"/>
      <c r="C149" s="31"/>
      <c r="D149" s="26"/>
      <c r="E149" s="32"/>
      <c r="F149" s="24"/>
      <c r="G149" s="24"/>
      <c r="H149" s="33"/>
      <c r="I149" s="24"/>
      <c r="J149" s="32"/>
      <c r="K149" s="24"/>
      <c r="L149" s="26"/>
      <c r="M149" s="385"/>
      <c r="N149" s="34"/>
      <c r="O149" s="23"/>
      <c r="P149" s="144">
        <f t="shared" si="4"/>
        <v>0</v>
      </c>
      <c r="Q149" s="34"/>
      <c r="R149" s="34"/>
      <c r="S149" s="25"/>
      <c r="T149" s="60"/>
      <c r="U149" s="75">
        <f t="shared" si="5"/>
        <v>0</v>
      </c>
      <c r="V149" s="61"/>
      <c r="W149" s="24"/>
    </row>
    <row r="150" spans="1:23" ht="24.95" customHeight="1" x14ac:dyDescent="0.25">
      <c r="A150" s="506"/>
      <c r="B150" s="31"/>
      <c r="C150" s="31"/>
      <c r="D150" s="26"/>
      <c r="E150" s="32"/>
      <c r="F150" s="24"/>
      <c r="G150" s="24"/>
      <c r="H150" s="33"/>
      <c r="I150" s="24"/>
      <c r="J150" s="32"/>
      <c r="K150" s="24"/>
      <c r="L150" s="26"/>
      <c r="M150" s="385"/>
      <c r="N150" s="34"/>
      <c r="O150" s="23"/>
      <c r="P150" s="144">
        <f t="shared" si="4"/>
        <v>0</v>
      </c>
      <c r="Q150" s="34"/>
      <c r="R150" s="34"/>
      <c r="S150" s="25"/>
      <c r="T150" s="60"/>
      <c r="U150" s="75">
        <f t="shared" si="5"/>
        <v>0</v>
      </c>
      <c r="V150" s="61"/>
      <c r="W150" s="24"/>
    </row>
    <row r="151" spans="1:23" ht="24.95" customHeight="1" x14ac:dyDescent="0.25">
      <c r="A151" s="506"/>
      <c r="B151" s="31"/>
      <c r="C151" s="31"/>
      <c r="D151" s="26"/>
      <c r="E151" s="32"/>
      <c r="F151" s="24"/>
      <c r="G151" s="24"/>
      <c r="H151" s="33"/>
      <c r="I151" s="24"/>
      <c r="J151" s="32"/>
      <c r="K151" s="24"/>
      <c r="L151" s="26"/>
      <c r="M151" s="385"/>
      <c r="N151" s="34"/>
      <c r="O151" s="23"/>
      <c r="P151" s="144">
        <f t="shared" si="4"/>
        <v>0</v>
      </c>
      <c r="Q151" s="34"/>
      <c r="R151" s="34"/>
      <c r="S151" s="25"/>
      <c r="T151" s="60"/>
      <c r="U151" s="75">
        <f t="shared" si="5"/>
        <v>0</v>
      </c>
      <c r="V151" s="61"/>
      <c r="W151" s="24"/>
    </row>
    <row r="152" spans="1:23" ht="24.95" customHeight="1" x14ac:dyDescent="0.25">
      <c r="A152" s="506"/>
      <c r="B152" s="31"/>
      <c r="C152" s="31"/>
      <c r="D152" s="26"/>
      <c r="E152" s="32"/>
      <c r="F152" s="24"/>
      <c r="G152" s="24"/>
      <c r="H152" s="33"/>
      <c r="I152" s="24"/>
      <c r="J152" s="32"/>
      <c r="K152" s="24"/>
      <c r="L152" s="26"/>
      <c r="M152" s="385"/>
      <c r="N152" s="34"/>
      <c r="O152" s="23"/>
      <c r="P152" s="144">
        <f t="shared" si="4"/>
        <v>0</v>
      </c>
      <c r="Q152" s="34"/>
      <c r="R152" s="34"/>
      <c r="S152" s="25"/>
      <c r="T152" s="60"/>
      <c r="U152" s="75">
        <f t="shared" si="5"/>
        <v>0</v>
      </c>
      <c r="V152" s="61"/>
      <c r="W152" s="24"/>
    </row>
    <row r="153" spans="1:23" ht="24.95" customHeight="1" x14ac:dyDescent="0.25">
      <c r="A153" s="506"/>
      <c r="B153" s="31"/>
      <c r="C153" s="31"/>
      <c r="D153" s="26"/>
      <c r="E153" s="32"/>
      <c r="F153" s="24"/>
      <c r="G153" s="24"/>
      <c r="H153" s="33"/>
      <c r="I153" s="24"/>
      <c r="J153" s="32"/>
      <c r="K153" s="24"/>
      <c r="L153" s="26"/>
      <c r="M153" s="385"/>
      <c r="N153" s="34"/>
      <c r="O153" s="23"/>
      <c r="P153" s="144">
        <f t="shared" si="4"/>
        <v>0</v>
      </c>
      <c r="Q153" s="34"/>
      <c r="R153" s="34"/>
      <c r="S153" s="25"/>
      <c r="T153" s="60"/>
      <c r="U153" s="75">
        <f t="shared" si="5"/>
        <v>0</v>
      </c>
      <c r="V153" s="61"/>
      <c r="W153" s="24"/>
    </row>
    <row r="154" spans="1:23" ht="24.95" customHeight="1" x14ac:dyDescent="0.25">
      <c r="A154" s="506"/>
      <c r="B154" s="31"/>
      <c r="C154" s="31"/>
      <c r="D154" s="26"/>
      <c r="E154" s="32"/>
      <c r="F154" s="24"/>
      <c r="G154" s="24"/>
      <c r="H154" s="33"/>
      <c r="I154" s="24"/>
      <c r="J154" s="32"/>
      <c r="K154" s="24"/>
      <c r="L154" s="26"/>
      <c r="M154" s="385"/>
      <c r="N154" s="34"/>
      <c r="O154" s="23"/>
      <c r="P154" s="144">
        <f t="shared" si="4"/>
        <v>0</v>
      </c>
      <c r="Q154" s="34"/>
      <c r="R154" s="34"/>
      <c r="S154" s="25"/>
      <c r="T154" s="60"/>
      <c r="U154" s="75">
        <f t="shared" si="5"/>
        <v>0</v>
      </c>
      <c r="V154" s="61"/>
      <c r="W154" s="24"/>
    </row>
    <row r="155" spans="1:23" ht="24.95" customHeight="1" x14ac:dyDescent="0.25">
      <c r="A155" s="506"/>
      <c r="B155" s="31"/>
      <c r="C155" s="31"/>
      <c r="D155" s="26"/>
      <c r="E155" s="32"/>
      <c r="F155" s="24"/>
      <c r="G155" s="24"/>
      <c r="H155" s="33"/>
      <c r="I155" s="24"/>
      <c r="J155" s="32"/>
      <c r="K155" s="24"/>
      <c r="L155" s="26"/>
      <c r="M155" s="385"/>
      <c r="N155" s="34"/>
      <c r="O155" s="23"/>
      <c r="P155" s="144">
        <f t="shared" si="4"/>
        <v>0</v>
      </c>
      <c r="Q155" s="34"/>
      <c r="R155" s="34"/>
      <c r="S155" s="25"/>
      <c r="T155" s="60"/>
      <c r="U155" s="75">
        <f t="shared" si="5"/>
        <v>0</v>
      </c>
      <c r="V155" s="61"/>
      <c r="W155" s="24"/>
    </row>
    <row r="156" spans="1:23" ht="24.95" customHeight="1" x14ac:dyDescent="0.25">
      <c r="A156" s="506"/>
      <c r="B156" s="31"/>
      <c r="C156" s="31"/>
      <c r="D156" s="26"/>
      <c r="E156" s="32"/>
      <c r="F156" s="24"/>
      <c r="G156" s="24"/>
      <c r="H156" s="33"/>
      <c r="I156" s="24"/>
      <c r="J156" s="32"/>
      <c r="K156" s="24"/>
      <c r="L156" s="26"/>
      <c r="M156" s="385"/>
      <c r="N156" s="34"/>
      <c r="O156" s="23"/>
      <c r="P156" s="144">
        <f t="shared" si="4"/>
        <v>0</v>
      </c>
      <c r="Q156" s="34"/>
      <c r="R156" s="34"/>
      <c r="S156" s="25"/>
      <c r="T156" s="60"/>
      <c r="U156" s="75">
        <f t="shared" si="5"/>
        <v>0</v>
      </c>
      <c r="V156" s="61"/>
      <c r="W156" s="24"/>
    </row>
    <row r="157" spans="1:23" ht="24.95" customHeight="1" x14ac:dyDescent="0.25">
      <c r="A157" s="506"/>
      <c r="B157" s="31"/>
      <c r="C157" s="31"/>
      <c r="D157" s="26"/>
      <c r="E157" s="32"/>
      <c r="F157" s="24"/>
      <c r="G157" s="24"/>
      <c r="H157" s="33"/>
      <c r="I157" s="24"/>
      <c r="J157" s="32"/>
      <c r="K157" s="24"/>
      <c r="L157" s="26"/>
      <c r="M157" s="385"/>
      <c r="N157" s="34"/>
      <c r="O157" s="23"/>
      <c r="P157" s="144">
        <f t="shared" si="4"/>
        <v>0</v>
      </c>
      <c r="Q157" s="34"/>
      <c r="R157" s="34"/>
      <c r="S157" s="25"/>
      <c r="T157" s="60"/>
      <c r="U157" s="75">
        <f t="shared" si="5"/>
        <v>0</v>
      </c>
      <c r="V157" s="61"/>
      <c r="W157" s="24"/>
    </row>
    <row r="158" spans="1:23" ht="24.95" customHeight="1" x14ac:dyDescent="0.25">
      <c r="A158" s="506"/>
      <c r="B158" s="31"/>
      <c r="C158" s="31"/>
      <c r="D158" s="26"/>
      <c r="E158" s="32"/>
      <c r="F158" s="24"/>
      <c r="G158" s="24"/>
      <c r="H158" s="33"/>
      <c r="I158" s="24"/>
      <c r="J158" s="32"/>
      <c r="K158" s="24"/>
      <c r="L158" s="26"/>
      <c r="M158" s="385"/>
      <c r="N158" s="34"/>
      <c r="O158" s="23"/>
      <c r="P158" s="144">
        <f t="shared" si="4"/>
        <v>0</v>
      </c>
      <c r="Q158" s="34"/>
      <c r="R158" s="34"/>
      <c r="S158" s="25"/>
      <c r="T158" s="60"/>
      <c r="U158" s="75">
        <f t="shared" si="5"/>
        <v>0</v>
      </c>
      <c r="V158" s="61"/>
      <c r="W158" s="24"/>
    </row>
    <row r="159" spans="1:23" ht="24.95" customHeight="1" x14ac:dyDescent="0.25">
      <c r="A159" s="506"/>
      <c r="B159" s="31"/>
      <c r="C159" s="31"/>
      <c r="D159" s="26"/>
      <c r="E159" s="32"/>
      <c r="F159" s="24"/>
      <c r="G159" s="24"/>
      <c r="H159" s="33"/>
      <c r="I159" s="24"/>
      <c r="J159" s="32"/>
      <c r="K159" s="24"/>
      <c r="L159" s="26"/>
      <c r="M159" s="385"/>
      <c r="N159" s="34"/>
      <c r="O159" s="23"/>
      <c r="P159" s="144">
        <f t="shared" si="4"/>
        <v>0</v>
      </c>
      <c r="Q159" s="34"/>
      <c r="R159" s="34"/>
      <c r="S159" s="25"/>
      <c r="T159" s="60"/>
      <c r="U159" s="75">
        <f t="shared" si="5"/>
        <v>0</v>
      </c>
      <c r="V159" s="61"/>
      <c r="W159" s="24"/>
    </row>
    <row r="160" spans="1:23" ht="24.95" customHeight="1" x14ac:dyDescent="0.25">
      <c r="A160" s="506"/>
      <c r="B160" s="31"/>
      <c r="C160" s="31"/>
      <c r="D160" s="26"/>
      <c r="E160" s="32"/>
      <c r="F160" s="24"/>
      <c r="G160" s="24"/>
      <c r="H160" s="33"/>
      <c r="I160" s="24"/>
      <c r="J160" s="32"/>
      <c r="K160" s="24"/>
      <c r="L160" s="26"/>
      <c r="M160" s="385"/>
      <c r="N160" s="34"/>
      <c r="O160" s="23"/>
      <c r="P160" s="144">
        <f t="shared" si="4"/>
        <v>0</v>
      </c>
      <c r="Q160" s="34"/>
      <c r="R160" s="34"/>
      <c r="S160" s="25"/>
      <c r="T160" s="60"/>
      <c r="U160" s="75">
        <f t="shared" si="5"/>
        <v>0</v>
      </c>
      <c r="V160" s="61"/>
      <c r="W160" s="24"/>
    </row>
    <row r="161" spans="1:23" ht="24.95" customHeight="1" x14ac:dyDescent="0.25">
      <c r="A161" s="506"/>
      <c r="B161" s="31"/>
      <c r="C161" s="31"/>
      <c r="D161" s="26"/>
      <c r="E161" s="32"/>
      <c r="F161" s="24"/>
      <c r="G161" s="24"/>
      <c r="H161" s="33"/>
      <c r="I161" s="24"/>
      <c r="J161" s="32"/>
      <c r="K161" s="24"/>
      <c r="L161" s="26"/>
      <c r="M161" s="385"/>
      <c r="N161" s="34"/>
      <c r="O161" s="23"/>
      <c r="P161" s="144">
        <f t="shared" si="4"/>
        <v>0</v>
      </c>
      <c r="Q161" s="34"/>
      <c r="R161" s="34"/>
      <c r="S161" s="25"/>
      <c r="T161" s="60"/>
      <c r="U161" s="75">
        <f t="shared" si="5"/>
        <v>0</v>
      </c>
      <c r="V161" s="61"/>
      <c r="W161" s="24"/>
    </row>
    <row r="162" spans="1:23" ht="24.95" customHeight="1" x14ac:dyDescent="0.25">
      <c r="A162" s="506"/>
      <c r="B162" s="31"/>
      <c r="C162" s="31"/>
      <c r="D162" s="26"/>
      <c r="E162" s="32"/>
      <c r="F162" s="24"/>
      <c r="G162" s="24"/>
      <c r="H162" s="33"/>
      <c r="I162" s="24"/>
      <c r="J162" s="32"/>
      <c r="K162" s="24"/>
      <c r="L162" s="26"/>
      <c r="M162" s="385"/>
      <c r="N162" s="34"/>
      <c r="O162" s="23"/>
      <c r="P162" s="144">
        <f t="shared" si="4"/>
        <v>0</v>
      </c>
      <c r="Q162" s="34"/>
      <c r="R162" s="34"/>
      <c r="S162" s="25"/>
      <c r="T162" s="60"/>
      <c r="U162" s="75">
        <f t="shared" si="5"/>
        <v>0</v>
      </c>
      <c r="V162" s="61"/>
      <c r="W162" s="24"/>
    </row>
    <row r="163" spans="1:23" ht="24.95" customHeight="1" x14ac:dyDescent="0.25">
      <c r="A163" s="506"/>
      <c r="B163" s="31"/>
      <c r="C163" s="31"/>
      <c r="D163" s="26"/>
      <c r="E163" s="32"/>
      <c r="F163" s="24"/>
      <c r="G163" s="24"/>
      <c r="H163" s="33"/>
      <c r="I163" s="24"/>
      <c r="J163" s="32"/>
      <c r="K163" s="24"/>
      <c r="L163" s="26"/>
      <c r="M163" s="385"/>
      <c r="N163" s="34"/>
      <c r="O163" s="23"/>
      <c r="P163" s="144">
        <f t="shared" si="4"/>
        <v>0</v>
      </c>
      <c r="Q163" s="34"/>
      <c r="R163" s="34"/>
      <c r="S163" s="25"/>
      <c r="T163" s="60"/>
      <c r="U163" s="75">
        <f t="shared" si="5"/>
        <v>0</v>
      </c>
      <c r="V163" s="61"/>
      <c r="W163" s="24"/>
    </row>
    <row r="164" spans="1:23" ht="24.95" customHeight="1" x14ac:dyDescent="0.25">
      <c r="A164" s="506"/>
      <c r="B164" s="31"/>
      <c r="C164" s="31"/>
      <c r="D164" s="26"/>
      <c r="E164" s="32"/>
      <c r="F164" s="24"/>
      <c r="G164" s="24"/>
      <c r="H164" s="33"/>
      <c r="I164" s="24"/>
      <c r="J164" s="32"/>
      <c r="K164" s="24"/>
      <c r="L164" s="26"/>
      <c r="M164" s="385"/>
      <c r="N164" s="34"/>
      <c r="O164" s="23"/>
      <c r="P164" s="144">
        <f t="shared" si="4"/>
        <v>0</v>
      </c>
      <c r="Q164" s="34"/>
      <c r="R164" s="34"/>
      <c r="S164" s="25"/>
      <c r="T164" s="60"/>
      <c r="U164" s="75">
        <f t="shared" si="5"/>
        <v>0</v>
      </c>
      <c r="V164" s="61"/>
      <c r="W164" s="24"/>
    </row>
    <row r="165" spans="1:23" ht="24.95" customHeight="1" x14ac:dyDescent="0.25">
      <c r="A165" s="506"/>
      <c r="B165" s="31"/>
      <c r="C165" s="31"/>
      <c r="D165" s="26"/>
      <c r="E165" s="32"/>
      <c r="F165" s="24"/>
      <c r="G165" s="24"/>
      <c r="H165" s="33"/>
      <c r="I165" s="24"/>
      <c r="J165" s="32"/>
      <c r="K165" s="24"/>
      <c r="L165" s="26"/>
      <c r="M165" s="385"/>
      <c r="N165" s="34"/>
      <c r="O165" s="23"/>
      <c r="P165" s="144">
        <f t="shared" si="4"/>
        <v>0</v>
      </c>
      <c r="Q165" s="34"/>
      <c r="R165" s="34"/>
      <c r="S165" s="25"/>
      <c r="T165" s="60"/>
      <c r="U165" s="75">
        <f t="shared" si="5"/>
        <v>0</v>
      </c>
      <c r="V165" s="61"/>
      <c r="W165" s="24"/>
    </row>
    <row r="166" spans="1:23" ht="24.95" customHeight="1" x14ac:dyDescent="0.25">
      <c r="A166" s="506"/>
      <c r="B166" s="31"/>
      <c r="C166" s="31"/>
      <c r="D166" s="26"/>
      <c r="E166" s="32"/>
      <c r="F166" s="24"/>
      <c r="G166" s="24"/>
      <c r="H166" s="33"/>
      <c r="I166" s="24"/>
      <c r="J166" s="32"/>
      <c r="K166" s="24"/>
      <c r="L166" s="26"/>
      <c r="M166" s="385"/>
      <c r="N166" s="34"/>
      <c r="O166" s="23"/>
      <c r="P166" s="144">
        <f t="shared" si="4"/>
        <v>0</v>
      </c>
      <c r="Q166" s="34"/>
      <c r="R166" s="34"/>
      <c r="S166" s="25"/>
      <c r="T166" s="60"/>
      <c r="U166" s="75">
        <f t="shared" si="5"/>
        <v>0</v>
      </c>
      <c r="V166" s="61"/>
      <c r="W166" s="24"/>
    </row>
    <row r="167" spans="1:23" ht="24.95" customHeight="1" x14ac:dyDescent="0.25">
      <c r="A167" s="506"/>
      <c r="B167" s="31"/>
      <c r="C167" s="31"/>
      <c r="D167" s="26"/>
      <c r="E167" s="32"/>
      <c r="F167" s="24"/>
      <c r="G167" s="24"/>
      <c r="H167" s="33"/>
      <c r="I167" s="24"/>
      <c r="J167" s="32"/>
      <c r="K167" s="24"/>
      <c r="L167" s="26"/>
      <c r="M167" s="385"/>
      <c r="N167" s="34"/>
      <c r="O167" s="23"/>
      <c r="P167" s="144">
        <f t="shared" si="4"/>
        <v>0</v>
      </c>
      <c r="Q167" s="34"/>
      <c r="R167" s="34"/>
      <c r="S167" s="25"/>
      <c r="T167" s="60"/>
      <c r="U167" s="75">
        <f t="shared" si="5"/>
        <v>0</v>
      </c>
      <c r="V167" s="61"/>
      <c r="W167" s="24"/>
    </row>
    <row r="168" spans="1:23" ht="24.95" customHeight="1" x14ac:dyDescent="0.25">
      <c r="A168" s="506"/>
      <c r="B168" s="31"/>
      <c r="C168" s="31"/>
      <c r="D168" s="26"/>
      <c r="E168" s="32"/>
      <c r="F168" s="24"/>
      <c r="G168" s="24"/>
      <c r="H168" s="33"/>
      <c r="I168" s="24"/>
      <c r="J168" s="32"/>
      <c r="K168" s="24"/>
      <c r="L168" s="26"/>
      <c r="M168" s="385"/>
      <c r="N168" s="34"/>
      <c r="O168" s="23"/>
      <c r="P168" s="144">
        <f t="shared" si="4"/>
        <v>0</v>
      </c>
      <c r="Q168" s="34"/>
      <c r="R168" s="34"/>
      <c r="S168" s="25"/>
      <c r="T168" s="60"/>
      <c r="U168" s="75">
        <f t="shared" si="5"/>
        <v>0</v>
      </c>
      <c r="V168" s="61"/>
      <c r="W168" s="24"/>
    </row>
    <row r="169" spans="1:23" ht="24.95" customHeight="1" x14ac:dyDescent="0.25">
      <c r="A169" s="506"/>
      <c r="B169" s="31"/>
      <c r="C169" s="31"/>
      <c r="D169" s="26"/>
      <c r="E169" s="32"/>
      <c r="F169" s="24"/>
      <c r="G169" s="24"/>
      <c r="H169" s="33"/>
      <c r="I169" s="24"/>
      <c r="J169" s="32"/>
      <c r="K169" s="24"/>
      <c r="L169" s="26"/>
      <c r="M169" s="385"/>
      <c r="N169" s="34"/>
      <c r="O169" s="23"/>
      <c r="P169" s="144">
        <f t="shared" si="4"/>
        <v>0</v>
      </c>
      <c r="Q169" s="34"/>
      <c r="R169" s="34"/>
      <c r="S169" s="25"/>
      <c r="T169" s="60"/>
      <c r="U169" s="75">
        <f t="shared" si="5"/>
        <v>0</v>
      </c>
      <c r="V169" s="61"/>
      <c r="W169" s="24"/>
    </row>
    <row r="170" spans="1:23" ht="24.95" customHeight="1" x14ac:dyDescent="0.25">
      <c r="A170" s="506"/>
      <c r="B170" s="31"/>
      <c r="C170" s="31"/>
      <c r="D170" s="26"/>
      <c r="E170" s="32"/>
      <c r="F170" s="24"/>
      <c r="G170" s="24"/>
      <c r="H170" s="33"/>
      <c r="I170" s="24"/>
      <c r="J170" s="32"/>
      <c r="K170" s="24"/>
      <c r="L170" s="26"/>
      <c r="M170" s="385"/>
      <c r="N170" s="34"/>
      <c r="O170" s="23"/>
      <c r="P170" s="144">
        <f t="shared" si="4"/>
        <v>0</v>
      </c>
      <c r="Q170" s="34"/>
      <c r="R170" s="34"/>
      <c r="S170" s="25"/>
      <c r="T170" s="60"/>
      <c r="U170" s="75">
        <f t="shared" si="5"/>
        <v>0</v>
      </c>
      <c r="V170" s="61"/>
      <c r="W170" s="24"/>
    </row>
    <row r="171" spans="1:23" ht="24.95" customHeight="1" x14ac:dyDescent="0.25">
      <c r="A171" s="506"/>
      <c r="B171" s="31"/>
      <c r="C171" s="31"/>
      <c r="D171" s="26"/>
      <c r="E171" s="32"/>
      <c r="F171" s="24"/>
      <c r="G171" s="24"/>
      <c r="H171" s="33"/>
      <c r="I171" s="24"/>
      <c r="J171" s="32"/>
      <c r="K171" s="24"/>
      <c r="L171" s="26"/>
      <c r="M171" s="385"/>
      <c r="N171" s="34"/>
      <c r="O171" s="23"/>
      <c r="P171" s="144">
        <f t="shared" ref="P171:P203" si="6">IF(OR(B171="R",B171="R"),0,(O171*1.2))</f>
        <v>0</v>
      </c>
      <c r="Q171" s="34"/>
      <c r="R171" s="34"/>
      <c r="S171" s="25"/>
      <c r="T171" s="60"/>
      <c r="U171" s="75">
        <f t="shared" ref="U171:U204" si="7">IF(ISBLANK($T171),P171,0)</f>
        <v>0</v>
      </c>
      <c r="V171" s="61"/>
      <c r="W171" s="24"/>
    </row>
    <row r="172" spans="1:23" ht="24.95" customHeight="1" x14ac:dyDescent="0.25">
      <c r="A172" s="506"/>
      <c r="B172" s="31"/>
      <c r="C172" s="31"/>
      <c r="D172" s="26"/>
      <c r="E172" s="32"/>
      <c r="F172" s="24"/>
      <c r="G172" s="24"/>
      <c r="H172" s="33"/>
      <c r="I172" s="24"/>
      <c r="J172" s="32"/>
      <c r="K172" s="24"/>
      <c r="L172" s="26"/>
      <c r="M172" s="385"/>
      <c r="N172" s="34"/>
      <c r="O172" s="23"/>
      <c r="P172" s="144">
        <f t="shared" si="6"/>
        <v>0</v>
      </c>
      <c r="Q172" s="34"/>
      <c r="R172" s="34"/>
      <c r="S172" s="25"/>
      <c r="T172" s="60"/>
      <c r="U172" s="75">
        <f t="shared" si="7"/>
        <v>0</v>
      </c>
      <c r="V172" s="61"/>
      <c r="W172" s="24"/>
    </row>
    <row r="173" spans="1:23" ht="24.95" customHeight="1" x14ac:dyDescent="0.25">
      <c r="A173" s="506"/>
      <c r="B173" s="31"/>
      <c r="C173" s="31"/>
      <c r="D173" s="26"/>
      <c r="E173" s="32"/>
      <c r="F173" s="24"/>
      <c r="G173" s="24"/>
      <c r="H173" s="33"/>
      <c r="I173" s="24"/>
      <c r="J173" s="32"/>
      <c r="K173" s="24"/>
      <c r="L173" s="26"/>
      <c r="M173" s="385"/>
      <c r="N173" s="34"/>
      <c r="O173" s="23"/>
      <c r="P173" s="144">
        <f t="shared" si="6"/>
        <v>0</v>
      </c>
      <c r="Q173" s="34"/>
      <c r="R173" s="34"/>
      <c r="S173" s="25"/>
      <c r="T173" s="60"/>
      <c r="U173" s="75">
        <f t="shared" si="7"/>
        <v>0</v>
      </c>
      <c r="V173" s="61"/>
      <c r="W173" s="24"/>
    </row>
    <row r="174" spans="1:23" ht="24.95" customHeight="1" x14ac:dyDescent="0.25">
      <c r="A174" s="506"/>
      <c r="B174" s="31"/>
      <c r="C174" s="31"/>
      <c r="D174" s="26"/>
      <c r="E174" s="32"/>
      <c r="F174" s="24"/>
      <c r="G174" s="24"/>
      <c r="H174" s="33"/>
      <c r="I174" s="24"/>
      <c r="J174" s="32"/>
      <c r="K174" s="24"/>
      <c r="L174" s="26"/>
      <c r="M174" s="385"/>
      <c r="N174" s="34"/>
      <c r="O174" s="23"/>
      <c r="P174" s="144">
        <f t="shared" si="6"/>
        <v>0</v>
      </c>
      <c r="Q174" s="34"/>
      <c r="R174" s="34"/>
      <c r="S174" s="25"/>
      <c r="T174" s="60"/>
      <c r="U174" s="75">
        <f t="shared" si="7"/>
        <v>0</v>
      </c>
      <c r="V174" s="61"/>
      <c r="W174" s="24"/>
    </row>
    <row r="175" spans="1:23" ht="24.95" customHeight="1" x14ac:dyDescent="0.25">
      <c r="A175" s="506"/>
      <c r="B175" s="31"/>
      <c r="C175" s="31"/>
      <c r="D175" s="26"/>
      <c r="E175" s="32"/>
      <c r="F175" s="24"/>
      <c r="G175" s="24"/>
      <c r="H175" s="33"/>
      <c r="I175" s="24"/>
      <c r="J175" s="32"/>
      <c r="K175" s="24"/>
      <c r="L175" s="26"/>
      <c r="M175" s="385"/>
      <c r="N175" s="34"/>
      <c r="O175" s="23"/>
      <c r="P175" s="144">
        <f t="shared" si="6"/>
        <v>0</v>
      </c>
      <c r="Q175" s="34"/>
      <c r="R175" s="34"/>
      <c r="S175" s="25"/>
      <c r="T175" s="60"/>
      <c r="U175" s="75">
        <f t="shared" si="7"/>
        <v>0</v>
      </c>
      <c r="V175" s="61"/>
      <c r="W175" s="24"/>
    </row>
    <row r="176" spans="1:23" ht="24.95" customHeight="1" x14ac:dyDescent="0.25">
      <c r="A176" s="506"/>
      <c r="B176" s="31"/>
      <c r="C176" s="31"/>
      <c r="D176" s="26"/>
      <c r="E176" s="32"/>
      <c r="F176" s="24"/>
      <c r="G176" s="24"/>
      <c r="H176" s="33"/>
      <c r="I176" s="24"/>
      <c r="J176" s="32"/>
      <c r="K176" s="24"/>
      <c r="L176" s="26"/>
      <c r="M176" s="385"/>
      <c r="N176" s="34"/>
      <c r="O176" s="23"/>
      <c r="P176" s="144">
        <f t="shared" si="6"/>
        <v>0</v>
      </c>
      <c r="Q176" s="34"/>
      <c r="R176" s="34"/>
      <c r="S176" s="25"/>
      <c r="T176" s="60"/>
      <c r="U176" s="75">
        <f t="shared" si="7"/>
        <v>0</v>
      </c>
      <c r="V176" s="61"/>
      <c r="W176" s="24"/>
    </row>
    <row r="177" spans="1:23" ht="24.95" customHeight="1" x14ac:dyDescent="0.25">
      <c r="A177" s="506"/>
      <c r="B177" s="31"/>
      <c r="C177" s="31"/>
      <c r="D177" s="26"/>
      <c r="E177" s="32"/>
      <c r="F177" s="24"/>
      <c r="G177" s="24"/>
      <c r="H177" s="33"/>
      <c r="I177" s="24"/>
      <c r="J177" s="32"/>
      <c r="K177" s="24"/>
      <c r="L177" s="26"/>
      <c r="M177" s="385"/>
      <c r="N177" s="34"/>
      <c r="O177" s="23"/>
      <c r="P177" s="144">
        <f t="shared" si="6"/>
        <v>0</v>
      </c>
      <c r="Q177" s="34"/>
      <c r="R177" s="34"/>
      <c r="S177" s="25"/>
      <c r="T177" s="60"/>
      <c r="U177" s="75">
        <f t="shared" si="7"/>
        <v>0</v>
      </c>
      <c r="V177" s="61"/>
      <c r="W177" s="24"/>
    </row>
    <row r="178" spans="1:23" ht="24.95" customHeight="1" x14ac:dyDescent="0.25">
      <c r="A178" s="506"/>
      <c r="B178" s="31"/>
      <c r="C178" s="31"/>
      <c r="D178" s="26"/>
      <c r="E178" s="32"/>
      <c r="F178" s="24"/>
      <c r="G178" s="24"/>
      <c r="H178" s="33"/>
      <c r="I178" s="24"/>
      <c r="J178" s="32"/>
      <c r="K178" s="24"/>
      <c r="L178" s="26"/>
      <c r="M178" s="385"/>
      <c r="N178" s="34"/>
      <c r="O178" s="23"/>
      <c r="P178" s="144">
        <f t="shared" si="6"/>
        <v>0</v>
      </c>
      <c r="Q178" s="34"/>
      <c r="R178" s="34"/>
      <c r="S178" s="25"/>
      <c r="T178" s="60"/>
      <c r="U178" s="75">
        <f t="shared" si="7"/>
        <v>0</v>
      </c>
      <c r="V178" s="61"/>
      <c r="W178" s="24"/>
    </row>
    <row r="179" spans="1:23" ht="24.95" customHeight="1" x14ac:dyDescent="0.25">
      <c r="A179" s="506"/>
      <c r="B179" s="31"/>
      <c r="C179" s="31"/>
      <c r="D179" s="26"/>
      <c r="E179" s="32"/>
      <c r="F179" s="24"/>
      <c r="G179" s="24"/>
      <c r="H179" s="33"/>
      <c r="I179" s="24"/>
      <c r="J179" s="32"/>
      <c r="K179" s="24"/>
      <c r="L179" s="26"/>
      <c r="M179" s="385"/>
      <c r="N179" s="34"/>
      <c r="O179" s="23"/>
      <c r="P179" s="144">
        <f t="shared" si="6"/>
        <v>0</v>
      </c>
      <c r="Q179" s="34"/>
      <c r="R179" s="34"/>
      <c r="S179" s="25"/>
      <c r="T179" s="60"/>
      <c r="U179" s="75">
        <f t="shared" si="7"/>
        <v>0</v>
      </c>
      <c r="V179" s="61"/>
      <c r="W179" s="24"/>
    </row>
    <row r="180" spans="1:23" ht="24.95" customHeight="1" x14ac:dyDescent="0.25">
      <c r="A180" s="506"/>
      <c r="B180" s="31"/>
      <c r="C180" s="31"/>
      <c r="D180" s="26"/>
      <c r="E180" s="32"/>
      <c r="F180" s="24"/>
      <c r="G180" s="24"/>
      <c r="H180" s="33"/>
      <c r="I180" s="24"/>
      <c r="J180" s="32"/>
      <c r="K180" s="24"/>
      <c r="L180" s="26"/>
      <c r="M180" s="385"/>
      <c r="N180" s="34"/>
      <c r="O180" s="23"/>
      <c r="P180" s="144">
        <f t="shared" si="6"/>
        <v>0</v>
      </c>
      <c r="Q180" s="34"/>
      <c r="R180" s="34"/>
      <c r="S180" s="25"/>
      <c r="T180" s="60"/>
      <c r="U180" s="75">
        <f t="shared" si="7"/>
        <v>0</v>
      </c>
      <c r="V180" s="61"/>
      <c r="W180" s="24"/>
    </row>
    <row r="181" spans="1:23" ht="24.95" customHeight="1" x14ac:dyDescent="0.25">
      <c r="A181" s="506"/>
      <c r="B181" s="31"/>
      <c r="C181" s="31"/>
      <c r="D181" s="26"/>
      <c r="E181" s="32"/>
      <c r="F181" s="24"/>
      <c r="G181" s="24"/>
      <c r="H181" s="33"/>
      <c r="I181" s="24"/>
      <c r="J181" s="32"/>
      <c r="K181" s="24"/>
      <c r="L181" s="26"/>
      <c r="M181" s="385"/>
      <c r="N181" s="34"/>
      <c r="O181" s="23"/>
      <c r="P181" s="144">
        <f t="shared" si="6"/>
        <v>0</v>
      </c>
      <c r="Q181" s="34"/>
      <c r="R181" s="34"/>
      <c r="S181" s="25"/>
      <c r="T181" s="60"/>
      <c r="U181" s="75">
        <f t="shared" si="7"/>
        <v>0</v>
      </c>
      <c r="V181" s="61"/>
      <c r="W181" s="24"/>
    </row>
    <row r="182" spans="1:23" ht="24.95" customHeight="1" x14ac:dyDescent="0.25">
      <c r="A182" s="506"/>
      <c r="B182" s="31"/>
      <c r="C182" s="31"/>
      <c r="D182" s="26"/>
      <c r="E182" s="32"/>
      <c r="F182" s="24"/>
      <c r="G182" s="24"/>
      <c r="H182" s="33"/>
      <c r="I182" s="24"/>
      <c r="J182" s="32"/>
      <c r="K182" s="24"/>
      <c r="L182" s="26"/>
      <c r="M182" s="385"/>
      <c r="N182" s="34"/>
      <c r="O182" s="23"/>
      <c r="P182" s="144">
        <f t="shared" si="6"/>
        <v>0</v>
      </c>
      <c r="Q182" s="34"/>
      <c r="R182" s="34"/>
      <c r="S182" s="25"/>
      <c r="T182" s="60"/>
      <c r="U182" s="75">
        <f t="shared" si="7"/>
        <v>0</v>
      </c>
      <c r="V182" s="61"/>
      <c r="W182" s="24"/>
    </row>
    <row r="183" spans="1:23" ht="24.95" customHeight="1" x14ac:dyDescent="0.25">
      <c r="A183" s="506"/>
      <c r="B183" s="31"/>
      <c r="C183" s="31"/>
      <c r="D183" s="26"/>
      <c r="E183" s="32"/>
      <c r="F183" s="24"/>
      <c r="G183" s="24"/>
      <c r="H183" s="33"/>
      <c r="I183" s="24"/>
      <c r="J183" s="32"/>
      <c r="K183" s="24"/>
      <c r="L183" s="26"/>
      <c r="M183" s="385"/>
      <c r="N183" s="34"/>
      <c r="O183" s="23"/>
      <c r="P183" s="144">
        <f t="shared" si="6"/>
        <v>0</v>
      </c>
      <c r="Q183" s="34"/>
      <c r="R183" s="34"/>
      <c r="S183" s="25"/>
      <c r="T183" s="60"/>
      <c r="U183" s="75">
        <f t="shared" si="7"/>
        <v>0</v>
      </c>
      <c r="V183" s="61"/>
      <c r="W183" s="24"/>
    </row>
    <row r="184" spans="1:23" ht="24.95" customHeight="1" x14ac:dyDescent="0.25">
      <c r="A184" s="506"/>
      <c r="B184" s="31"/>
      <c r="C184" s="31"/>
      <c r="D184" s="26"/>
      <c r="E184" s="32"/>
      <c r="F184" s="24"/>
      <c r="G184" s="24"/>
      <c r="H184" s="33"/>
      <c r="I184" s="24"/>
      <c r="J184" s="32"/>
      <c r="K184" s="24"/>
      <c r="L184" s="26"/>
      <c r="M184" s="385"/>
      <c r="N184" s="34"/>
      <c r="O184" s="23"/>
      <c r="P184" s="144">
        <f t="shared" si="6"/>
        <v>0</v>
      </c>
      <c r="Q184" s="34"/>
      <c r="R184" s="34"/>
      <c r="S184" s="25"/>
      <c r="T184" s="60"/>
      <c r="U184" s="75">
        <f t="shared" si="7"/>
        <v>0</v>
      </c>
      <c r="V184" s="61"/>
      <c r="W184" s="24"/>
    </row>
    <row r="185" spans="1:23" ht="24.95" customHeight="1" x14ac:dyDescent="0.25">
      <c r="A185" s="506"/>
      <c r="B185" s="31"/>
      <c r="C185" s="31"/>
      <c r="D185" s="26"/>
      <c r="E185" s="32"/>
      <c r="F185" s="24"/>
      <c r="G185" s="24"/>
      <c r="H185" s="33"/>
      <c r="I185" s="24"/>
      <c r="J185" s="32"/>
      <c r="K185" s="24"/>
      <c r="L185" s="26"/>
      <c r="M185" s="385"/>
      <c r="N185" s="34"/>
      <c r="O185" s="23"/>
      <c r="P185" s="144">
        <f t="shared" si="6"/>
        <v>0</v>
      </c>
      <c r="Q185" s="34"/>
      <c r="R185" s="34"/>
      <c r="S185" s="25"/>
      <c r="T185" s="60"/>
      <c r="U185" s="75">
        <f t="shared" si="7"/>
        <v>0</v>
      </c>
      <c r="V185" s="61"/>
      <c r="W185" s="24"/>
    </row>
    <row r="186" spans="1:23" ht="24.95" customHeight="1" x14ac:dyDescent="0.25">
      <c r="A186" s="506"/>
      <c r="B186" s="31"/>
      <c r="C186" s="31"/>
      <c r="D186" s="26"/>
      <c r="E186" s="32"/>
      <c r="F186" s="24"/>
      <c r="G186" s="24"/>
      <c r="H186" s="33"/>
      <c r="I186" s="24"/>
      <c r="J186" s="32"/>
      <c r="K186" s="24"/>
      <c r="L186" s="26"/>
      <c r="M186" s="385"/>
      <c r="N186" s="34"/>
      <c r="O186" s="23"/>
      <c r="P186" s="144">
        <f t="shared" si="6"/>
        <v>0</v>
      </c>
      <c r="Q186" s="34"/>
      <c r="R186" s="34"/>
      <c r="S186" s="25"/>
      <c r="T186" s="60"/>
      <c r="U186" s="75">
        <f t="shared" si="7"/>
        <v>0</v>
      </c>
      <c r="V186" s="61"/>
      <c r="W186" s="24"/>
    </row>
    <row r="187" spans="1:23" ht="24.95" customHeight="1" x14ac:dyDescent="0.25">
      <c r="A187" s="506"/>
      <c r="B187" s="31"/>
      <c r="C187" s="31"/>
      <c r="D187" s="26"/>
      <c r="E187" s="32"/>
      <c r="F187" s="24"/>
      <c r="G187" s="24"/>
      <c r="H187" s="33"/>
      <c r="I187" s="24"/>
      <c r="J187" s="32"/>
      <c r="K187" s="24"/>
      <c r="L187" s="26"/>
      <c r="M187" s="385"/>
      <c r="N187" s="34"/>
      <c r="O187" s="23"/>
      <c r="P187" s="144">
        <f t="shared" si="6"/>
        <v>0</v>
      </c>
      <c r="Q187" s="34"/>
      <c r="R187" s="34"/>
      <c r="S187" s="25"/>
      <c r="T187" s="60"/>
      <c r="U187" s="75">
        <f t="shared" si="7"/>
        <v>0</v>
      </c>
      <c r="V187" s="61"/>
      <c r="W187" s="24"/>
    </row>
    <row r="188" spans="1:23" ht="24.95" customHeight="1" x14ac:dyDescent="0.25">
      <c r="A188" s="506"/>
      <c r="B188" s="31"/>
      <c r="C188" s="31"/>
      <c r="D188" s="26"/>
      <c r="E188" s="32"/>
      <c r="F188" s="24"/>
      <c r="G188" s="24"/>
      <c r="H188" s="33"/>
      <c r="I188" s="24"/>
      <c r="J188" s="32"/>
      <c r="K188" s="24"/>
      <c r="L188" s="26"/>
      <c r="M188" s="385"/>
      <c r="N188" s="34"/>
      <c r="O188" s="23"/>
      <c r="P188" s="144">
        <f t="shared" si="6"/>
        <v>0</v>
      </c>
      <c r="Q188" s="34"/>
      <c r="R188" s="34"/>
      <c r="S188" s="25"/>
      <c r="T188" s="60"/>
      <c r="U188" s="75">
        <f t="shared" si="7"/>
        <v>0</v>
      </c>
      <c r="V188" s="61"/>
      <c r="W188" s="24"/>
    </row>
    <row r="189" spans="1:23" ht="24.95" customHeight="1" x14ac:dyDescent="0.25">
      <c r="A189" s="506"/>
      <c r="B189" s="31"/>
      <c r="C189" s="31"/>
      <c r="D189" s="26"/>
      <c r="E189" s="32"/>
      <c r="F189" s="24"/>
      <c r="G189" s="24"/>
      <c r="H189" s="33"/>
      <c r="I189" s="24"/>
      <c r="J189" s="32"/>
      <c r="K189" s="24"/>
      <c r="L189" s="26"/>
      <c r="M189" s="385"/>
      <c r="N189" s="34"/>
      <c r="O189" s="23"/>
      <c r="P189" s="144">
        <f t="shared" si="6"/>
        <v>0</v>
      </c>
      <c r="Q189" s="34"/>
      <c r="R189" s="34"/>
      <c r="S189" s="25"/>
      <c r="T189" s="60"/>
      <c r="U189" s="75">
        <f t="shared" si="7"/>
        <v>0</v>
      </c>
      <c r="V189" s="61"/>
      <c r="W189" s="24"/>
    </row>
    <row r="190" spans="1:23" ht="24.95" customHeight="1" x14ac:dyDescent="0.25">
      <c r="A190" s="506"/>
      <c r="B190" s="31"/>
      <c r="C190" s="31"/>
      <c r="D190" s="26"/>
      <c r="E190" s="32"/>
      <c r="F190" s="24"/>
      <c r="G190" s="24"/>
      <c r="H190" s="33"/>
      <c r="I190" s="24"/>
      <c r="J190" s="32"/>
      <c r="K190" s="24"/>
      <c r="L190" s="26"/>
      <c r="M190" s="385"/>
      <c r="N190" s="34"/>
      <c r="O190" s="23"/>
      <c r="P190" s="144">
        <f t="shared" si="6"/>
        <v>0</v>
      </c>
      <c r="Q190" s="34"/>
      <c r="R190" s="34"/>
      <c r="S190" s="25"/>
      <c r="T190" s="60"/>
      <c r="U190" s="75">
        <f t="shared" si="7"/>
        <v>0</v>
      </c>
      <c r="V190" s="61"/>
      <c r="W190" s="24"/>
    </row>
    <row r="191" spans="1:23" ht="24.95" customHeight="1" x14ac:dyDescent="0.25">
      <c r="A191" s="506"/>
      <c r="B191" s="31"/>
      <c r="C191" s="31"/>
      <c r="D191" s="26"/>
      <c r="E191" s="32"/>
      <c r="F191" s="24"/>
      <c r="G191" s="24"/>
      <c r="H191" s="33"/>
      <c r="I191" s="24"/>
      <c r="J191" s="32"/>
      <c r="K191" s="24"/>
      <c r="L191" s="26"/>
      <c r="M191" s="385"/>
      <c r="N191" s="34"/>
      <c r="O191" s="23"/>
      <c r="P191" s="144">
        <f t="shared" si="6"/>
        <v>0</v>
      </c>
      <c r="Q191" s="34"/>
      <c r="R191" s="34"/>
      <c r="S191" s="25"/>
      <c r="T191" s="60"/>
      <c r="U191" s="75">
        <f t="shared" si="7"/>
        <v>0</v>
      </c>
      <c r="V191" s="61"/>
      <c r="W191" s="24"/>
    </row>
    <row r="192" spans="1:23" ht="24.95" customHeight="1" x14ac:dyDescent="0.25">
      <c r="A192" s="506"/>
      <c r="B192" s="31"/>
      <c r="C192" s="31"/>
      <c r="D192" s="26"/>
      <c r="E192" s="32"/>
      <c r="F192" s="24"/>
      <c r="G192" s="24"/>
      <c r="H192" s="33"/>
      <c r="I192" s="24"/>
      <c r="J192" s="32"/>
      <c r="K192" s="24"/>
      <c r="L192" s="26"/>
      <c r="M192" s="385"/>
      <c r="N192" s="34"/>
      <c r="O192" s="23"/>
      <c r="P192" s="144">
        <f t="shared" si="6"/>
        <v>0</v>
      </c>
      <c r="Q192" s="34"/>
      <c r="R192" s="34"/>
      <c r="S192" s="25"/>
      <c r="T192" s="60"/>
      <c r="U192" s="75">
        <f t="shared" si="7"/>
        <v>0</v>
      </c>
      <c r="V192" s="61"/>
      <c r="W192" s="24"/>
    </row>
    <row r="193" spans="1:23" ht="24.95" customHeight="1" x14ac:dyDescent="0.25">
      <c r="A193" s="506"/>
      <c r="B193" s="31"/>
      <c r="C193" s="31"/>
      <c r="D193" s="26"/>
      <c r="E193" s="32"/>
      <c r="F193" s="24"/>
      <c r="G193" s="24"/>
      <c r="H193" s="33"/>
      <c r="I193" s="24"/>
      <c r="J193" s="32"/>
      <c r="K193" s="24"/>
      <c r="L193" s="26"/>
      <c r="M193" s="385"/>
      <c r="N193" s="34"/>
      <c r="O193" s="23"/>
      <c r="P193" s="144">
        <f t="shared" si="6"/>
        <v>0</v>
      </c>
      <c r="Q193" s="34"/>
      <c r="R193" s="34"/>
      <c r="S193" s="25"/>
      <c r="T193" s="60"/>
      <c r="U193" s="75">
        <f t="shared" si="7"/>
        <v>0</v>
      </c>
      <c r="V193" s="61"/>
      <c r="W193" s="24"/>
    </row>
    <row r="194" spans="1:23" ht="24.95" customHeight="1" x14ac:dyDescent="0.25">
      <c r="A194" s="506"/>
      <c r="B194" s="31"/>
      <c r="C194" s="31"/>
      <c r="D194" s="26"/>
      <c r="E194" s="32"/>
      <c r="F194" s="24"/>
      <c r="G194" s="24"/>
      <c r="H194" s="33"/>
      <c r="I194" s="24"/>
      <c r="J194" s="32"/>
      <c r="K194" s="24"/>
      <c r="L194" s="26"/>
      <c r="M194" s="385"/>
      <c r="N194" s="34"/>
      <c r="O194" s="23"/>
      <c r="P194" s="144">
        <f t="shared" si="6"/>
        <v>0</v>
      </c>
      <c r="Q194" s="34"/>
      <c r="R194" s="34"/>
      <c r="S194" s="25"/>
      <c r="T194" s="60"/>
      <c r="U194" s="75">
        <f t="shared" si="7"/>
        <v>0</v>
      </c>
      <c r="V194" s="61"/>
      <c r="W194" s="24"/>
    </row>
    <row r="195" spans="1:23" ht="24.95" customHeight="1" x14ac:dyDescent="0.25">
      <c r="A195" s="506"/>
      <c r="B195" s="31"/>
      <c r="C195" s="31"/>
      <c r="D195" s="26"/>
      <c r="E195" s="32"/>
      <c r="F195" s="24"/>
      <c r="G195" s="24"/>
      <c r="H195" s="33"/>
      <c r="I195" s="24"/>
      <c r="J195" s="32"/>
      <c r="K195" s="24"/>
      <c r="L195" s="26"/>
      <c r="M195" s="385"/>
      <c r="N195" s="34"/>
      <c r="O195" s="23"/>
      <c r="P195" s="144">
        <f t="shared" si="6"/>
        <v>0</v>
      </c>
      <c r="Q195" s="34"/>
      <c r="R195" s="34"/>
      <c r="S195" s="25"/>
      <c r="T195" s="60"/>
      <c r="U195" s="75">
        <f t="shared" si="7"/>
        <v>0</v>
      </c>
      <c r="V195" s="61"/>
      <c r="W195" s="24"/>
    </row>
    <row r="196" spans="1:23" ht="24.95" customHeight="1" x14ac:dyDescent="0.25">
      <c r="A196" s="506"/>
      <c r="B196" s="31"/>
      <c r="C196" s="31"/>
      <c r="D196" s="26"/>
      <c r="E196" s="32"/>
      <c r="F196" s="24"/>
      <c r="G196" s="24"/>
      <c r="H196" s="33"/>
      <c r="I196" s="24"/>
      <c r="J196" s="32"/>
      <c r="K196" s="24"/>
      <c r="L196" s="26"/>
      <c r="M196" s="385"/>
      <c r="N196" s="34"/>
      <c r="O196" s="23"/>
      <c r="P196" s="144">
        <f t="shared" si="6"/>
        <v>0</v>
      </c>
      <c r="Q196" s="34"/>
      <c r="R196" s="34"/>
      <c r="S196" s="25"/>
      <c r="T196" s="60"/>
      <c r="U196" s="75">
        <f t="shared" si="7"/>
        <v>0</v>
      </c>
      <c r="V196" s="61"/>
      <c r="W196" s="24"/>
    </row>
    <row r="197" spans="1:23" ht="24.95" customHeight="1" x14ac:dyDescent="0.25">
      <c r="A197" s="506"/>
      <c r="B197" s="31"/>
      <c r="C197" s="31"/>
      <c r="D197" s="26"/>
      <c r="E197" s="32"/>
      <c r="F197" s="24"/>
      <c r="G197" s="24"/>
      <c r="H197" s="33"/>
      <c r="I197" s="24"/>
      <c r="J197" s="32"/>
      <c r="K197" s="24"/>
      <c r="L197" s="26"/>
      <c r="M197" s="385"/>
      <c r="N197" s="34"/>
      <c r="O197" s="23"/>
      <c r="P197" s="144">
        <f t="shared" si="6"/>
        <v>0</v>
      </c>
      <c r="Q197" s="34"/>
      <c r="R197" s="34"/>
      <c r="S197" s="25"/>
      <c r="T197" s="60"/>
      <c r="U197" s="75">
        <f t="shared" si="7"/>
        <v>0</v>
      </c>
      <c r="V197" s="61"/>
      <c r="W197" s="24"/>
    </row>
    <row r="198" spans="1:23" ht="24.95" customHeight="1" x14ac:dyDescent="0.25">
      <c r="A198" s="506"/>
      <c r="B198" s="31"/>
      <c r="C198" s="31"/>
      <c r="D198" s="26"/>
      <c r="E198" s="32"/>
      <c r="F198" s="24"/>
      <c r="G198" s="24"/>
      <c r="H198" s="33"/>
      <c r="I198" s="24"/>
      <c r="J198" s="32"/>
      <c r="K198" s="24"/>
      <c r="L198" s="26"/>
      <c r="M198" s="385"/>
      <c r="N198" s="34"/>
      <c r="O198" s="23"/>
      <c r="P198" s="144">
        <f t="shared" si="6"/>
        <v>0</v>
      </c>
      <c r="Q198" s="34"/>
      <c r="R198" s="34"/>
      <c r="S198" s="25"/>
      <c r="T198" s="60"/>
      <c r="U198" s="75">
        <f t="shared" si="7"/>
        <v>0</v>
      </c>
      <c r="V198" s="61"/>
      <c r="W198" s="24"/>
    </row>
    <row r="199" spans="1:23" ht="24.95" customHeight="1" x14ac:dyDescent="0.25">
      <c r="A199" s="506"/>
      <c r="B199" s="31"/>
      <c r="C199" s="31"/>
      <c r="D199" s="26"/>
      <c r="E199" s="32"/>
      <c r="F199" s="24"/>
      <c r="G199" s="24"/>
      <c r="H199" s="33"/>
      <c r="I199" s="24"/>
      <c r="J199" s="32"/>
      <c r="K199" s="24"/>
      <c r="L199" s="26"/>
      <c r="M199" s="385"/>
      <c r="N199" s="34"/>
      <c r="O199" s="23"/>
      <c r="P199" s="144">
        <f t="shared" si="6"/>
        <v>0</v>
      </c>
      <c r="Q199" s="34"/>
      <c r="R199" s="34"/>
      <c r="S199" s="25"/>
      <c r="T199" s="60"/>
      <c r="U199" s="75">
        <f t="shared" si="7"/>
        <v>0</v>
      </c>
      <c r="V199" s="61"/>
      <c r="W199" s="24"/>
    </row>
    <row r="200" spans="1:23" ht="24.95" customHeight="1" x14ac:dyDescent="0.25">
      <c r="A200" s="506"/>
      <c r="B200" s="31"/>
      <c r="C200" s="31"/>
      <c r="D200" s="26"/>
      <c r="E200" s="32"/>
      <c r="F200" s="24"/>
      <c r="G200" s="24"/>
      <c r="H200" s="33"/>
      <c r="I200" s="24"/>
      <c r="J200" s="32"/>
      <c r="K200" s="24"/>
      <c r="L200" s="26"/>
      <c r="M200" s="385"/>
      <c r="N200" s="34"/>
      <c r="O200" s="23"/>
      <c r="P200" s="144">
        <f t="shared" si="6"/>
        <v>0</v>
      </c>
      <c r="Q200" s="34"/>
      <c r="R200" s="34"/>
      <c r="S200" s="25"/>
      <c r="T200" s="60"/>
      <c r="U200" s="75">
        <f t="shared" si="7"/>
        <v>0</v>
      </c>
      <c r="V200" s="61"/>
      <c r="W200" s="24"/>
    </row>
    <row r="201" spans="1:23" ht="24.95" customHeight="1" x14ac:dyDescent="0.25">
      <c r="A201" s="506"/>
      <c r="B201" s="31"/>
      <c r="C201" s="31"/>
      <c r="D201" s="26"/>
      <c r="E201" s="32"/>
      <c r="F201" s="24"/>
      <c r="G201" s="24"/>
      <c r="H201" s="33"/>
      <c r="I201" s="24"/>
      <c r="J201" s="32"/>
      <c r="K201" s="24"/>
      <c r="L201" s="26"/>
      <c r="M201" s="385"/>
      <c r="N201" s="34"/>
      <c r="O201" s="23"/>
      <c r="P201" s="144">
        <f t="shared" si="6"/>
        <v>0</v>
      </c>
      <c r="Q201" s="34"/>
      <c r="R201" s="34"/>
      <c r="S201" s="25"/>
      <c r="T201" s="60"/>
      <c r="U201" s="75">
        <f t="shared" si="7"/>
        <v>0</v>
      </c>
      <c r="V201" s="61"/>
      <c r="W201" s="24"/>
    </row>
    <row r="202" spans="1:23" ht="24.95" customHeight="1" x14ac:dyDescent="0.25">
      <c r="A202" s="506"/>
      <c r="B202" s="31"/>
      <c r="C202" s="31"/>
      <c r="D202" s="26"/>
      <c r="E202" s="32"/>
      <c r="F202" s="24"/>
      <c r="G202" s="24"/>
      <c r="H202" s="33"/>
      <c r="I202" s="24"/>
      <c r="J202" s="32"/>
      <c r="K202" s="24"/>
      <c r="L202" s="26"/>
      <c r="M202" s="385"/>
      <c r="N202" s="34"/>
      <c r="O202" s="23"/>
      <c r="P202" s="144">
        <f t="shared" si="6"/>
        <v>0</v>
      </c>
      <c r="Q202" s="34"/>
      <c r="R202" s="34"/>
      <c r="S202" s="25"/>
      <c r="T202" s="60"/>
      <c r="U202" s="75">
        <f t="shared" si="7"/>
        <v>0</v>
      </c>
      <c r="V202" s="61"/>
      <c r="W202" s="24"/>
    </row>
    <row r="203" spans="1:23" ht="24.95" customHeight="1" x14ac:dyDescent="0.25">
      <c r="A203" s="506"/>
      <c r="B203" s="31"/>
      <c r="C203" s="31"/>
      <c r="D203" s="26"/>
      <c r="E203" s="32"/>
      <c r="F203" s="24"/>
      <c r="G203" s="24"/>
      <c r="H203" s="33"/>
      <c r="I203" s="24"/>
      <c r="J203" s="32"/>
      <c r="K203" s="24"/>
      <c r="L203" s="26"/>
      <c r="M203" s="385"/>
      <c r="N203" s="34"/>
      <c r="O203" s="23"/>
      <c r="P203" s="144">
        <f t="shared" si="6"/>
        <v>0</v>
      </c>
      <c r="Q203" s="34"/>
      <c r="R203" s="34"/>
      <c r="S203" s="25"/>
      <c r="T203" s="60"/>
      <c r="U203" s="75">
        <f t="shared" si="7"/>
        <v>0</v>
      </c>
      <c r="V203" s="61"/>
      <c r="W203" s="24"/>
    </row>
    <row r="204" spans="1:23" ht="24.95" customHeight="1" x14ac:dyDescent="0.25">
      <c r="A204" s="506"/>
      <c r="B204" s="36"/>
      <c r="C204" s="36"/>
      <c r="D204" s="37"/>
      <c r="E204" s="38"/>
      <c r="F204" s="39"/>
      <c r="G204" s="39"/>
      <c r="H204" s="40"/>
      <c r="I204" s="39"/>
      <c r="J204" s="38"/>
      <c r="K204" s="39"/>
      <c r="L204" s="37"/>
      <c r="M204" s="386"/>
      <c r="N204" s="41"/>
      <c r="O204" s="42"/>
      <c r="P204" s="144">
        <f>IF(OR(B204="R",B204="R"),0,(O204*1.2))</f>
        <v>0</v>
      </c>
      <c r="Q204" s="41"/>
      <c r="R204" s="41"/>
      <c r="S204" s="43"/>
      <c r="T204" s="60"/>
      <c r="U204" s="75">
        <f t="shared" si="7"/>
        <v>0</v>
      </c>
      <c r="V204" s="61"/>
      <c r="W204" s="24"/>
    </row>
    <row r="205" spans="1:23" ht="39" customHeight="1" x14ac:dyDescent="0.3">
      <c r="A205" s="62"/>
      <c r="B205" s="45" t="s">
        <v>8</v>
      </c>
      <c r="C205" s="45"/>
      <c r="D205" s="46"/>
      <c r="E205" s="47"/>
      <c r="F205" s="48"/>
      <c r="G205" s="48"/>
      <c r="H205" s="49"/>
      <c r="I205" s="48"/>
      <c r="J205" s="47"/>
      <c r="K205" s="48"/>
      <c r="L205" s="46"/>
      <c r="M205" s="388"/>
      <c r="N205" s="63"/>
      <c r="O205" s="308">
        <f>SUBTOTAL(109,Tableau2673[MONTANT TOTAL  HT])</f>
        <v>0</v>
      </c>
      <c r="P205" s="308">
        <f>SUBTOTAL(109,Tableau2673[MONTANT TOTAL  TTC])</f>
        <v>0</v>
      </c>
      <c r="Q205" s="51"/>
      <c r="R205" s="51"/>
      <c r="S205" s="46"/>
      <c r="T205" s="52"/>
      <c r="U205" s="309">
        <f>SUBTOTAL(109,Tableau2673[RESTE A RECEVOIR])</f>
        <v>0</v>
      </c>
      <c r="V205" s="64"/>
      <c r="W205" s="53"/>
    </row>
    <row r="206" spans="1:23" ht="51.95" customHeight="1" x14ac:dyDescent="0.25">
      <c r="Q206" s="56"/>
      <c r="R206" s="466" t="s">
        <v>50</v>
      </c>
      <c r="S206" s="472">
        <f>Tableau2673[[#Totals],[MONTANT TOTAL  TTC]]-Tableau2673[[#Totals],[RESTE A RECEVOIR]]</f>
        <v>0</v>
      </c>
      <c r="T206" s="467" t="s">
        <v>118</v>
      </c>
      <c r="V206" s="312"/>
    </row>
    <row r="207" spans="1:23" x14ac:dyDescent="0.25">
      <c r="V207" s="71"/>
    </row>
    <row r="208" spans="1:23" x14ac:dyDescent="0.25">
      <c r="V208" s="71"/>
    </row>
    <row r="209" spans="1:23" ht="81" customHeight="1" x14ac:dyDescent="0.25">
      <c r="A209" s="57" t="s">
        <v>37</v>
      </c>
      <c r="B209" s="501" t="s">
        <v>69</v>
      </c>
      <c r="C209" s="499"/>
      <c r="D209" s="499"/>
      <c r="E209" s="499"/>
      <c r="F209" s="499"/>
      <c r="G209" s="499"/>
      <c r="H209" s="499"/>
      <c r="I209" s="499"/>
      <c r="J209" s="499"/>
      <c r="K209" s="499"/>
      <c r="L209" s="499"/>
      <c r="M209" s="499"/>
      <c r="N209" s="499"/>
      <c r="O209" s="499"/>
      <c r="P209" s="499"/>
      <c r="Q209" s="499"/>
      <c r="R209" s="499"/>
      <c r="S209" s="499"/>
      <c r="T209" s="499"/>
      <c r="U209" s="499"/>
      <c r="V209" s="499"/>
      <c r="W209" s="500"/>
    </row>
    <row r="210" spans="1:23" ht="84" customHeight="1" x14ac:dyDescent="0.25">
      <c r="A210" s="7"/>
      <c r="B210" s="8" t="s">
        <v>14</v>
      </c>
      <c r="C210" s="8" t="s">
        <v>0</v>
      </c>
      <c r="D210" s="9" t="s">
        <v>1</v>
      </c>
      <c r="E210" s="8" t="s">
        <v>2</v>
      </c>
      <c r="F210" s="8" t="s">
        <v>9</v>
      </c>
      <c r="G210" s="8" t="s">
        <v>117</v>
      </c>
      <c r="H210" s="10" t="s">
        <v>12</v>
      </c>
      <c r="I210" s="8" t="s">
        <v>11</v>
      </c>
      <c r="J210" s="8" t="s">
        <v>20</v>
      </c>
      <c r="K210" s="8" t="s">
        <v>6</v>
      </c>
      <c r="L210" s="9" t="s">
        <v>35</v>
      </c>
      <c r="M210" s="8" t="s">
        <v>4</v>
      </c>
      <c r="N210" s="11" t="s">
        <v>22</v>
      </c>
      <c r="O210" s="11" t="s">
        <v>32</v>
      </c>
      <c r="P210" s="11" t="s">
        <v>34</v>
      </c>
      <c r="Q210" s="12" t="s">
        <v>5</v>
      </c>
      <c r="R210" s="8" t="s">
        <v>13</v>
      </c>
      <c r="S210" s="59" t="s">
        <v>19</v>
      </c>
      <c r="T210" s="13" t="s">
        <v>36</v>
      </c>
      <c r="U210" s="14" t="s">
        <v>40</v>
      </c>
      <c r="V210" s="15" t="s">
        <v>53</v>
      </c>
      <c r="W210" s="14" t="s">
        <v>10</v>
      </c>
    </row>
    <row r="211" spans="1:23" ht="24.95" customHeight="1" x14ac:dyDescent="0.25">
      <c r="A211" s="502" t="s">
        <v>69</v>
      </c>
      <c r="B211" s="17"/>
      <c r="C211" s="17"/>
      <c r="D211" s="18"/>
      <c r="E211" s="19"/>
      <c r="F211" s="20"/>
      <c r="G211" s="20"/>
      <c r="H211" s="21"/>
      <c r="I211" s="20"/>
      <c r="J211" s="19"/>
      <c r="K211" s="20"/>
      <c r="L211" s="18"/>
      <c r="M211" s="384"/>
      <c r="N211" s="22"/>
      <c r="O211" s="42"/>
      <c r="P211" s="144">
        <f t="shared" ref="P211:P274" si="8">IF(OR(B211="R",B211="Refusé"),0,(O211*1.2))</f>
        <v>0</v>
      </c>
      <c r="Q211" s="41"/>
      <c r="R211" s="41"/>
      <c r="S211" s="43">
        <v>42668</v>
      </c>
      <c r="T211" s="60"/>
      <c r="U211" s="75">
        <f t="shared" ref="U211:U274" si="9">IF(ISBLANK($T211),P211,0)</f>
        <v>0</v>
      </c>
      <c r="V211" s="61"/>
      <c r="W211" s="24"/>
    </row>
    <row r="212" spans="1:23" ht="24.95" customHeight="1" x14ac:dyDescent="0.25">
      <c r="A212" s="503"/>
      <c r="B212" s="31"/>
      <c r="C212" s="31"/>
      <c r="D212" s="26"/>
      <c r="E212" s="32"/>
      <c r="F212" s="24"/>
      <c r="G212" s="24"/>
      <c r="H212" s="33"/>
      <c r="I212" s="24"/>
      <c r="J212" s="32"/>
      <c r="K212" s="24"/>
      <c r="L212" s="26"/>
      <c r="M212" s="385"/>
      <c r="N212" s="34"/>
      <c r="O212" s="23"/>
      <c r="P212" s="144">
        <f t="shared" si="8"/>
        <v>0</v>
      </c>
      <c r="Q212" s="34"/>
      <c r="R212" s="34"/>
      <c r="S212" s="25"/>
      <c r="T212" s="60"/>
      <c r="U212" s="75">
        <f t="shared" si="9"/>
        <v>0</v>
      </c>
      <c r="V212" s="61"/>
      <c r="W212" s="24"/>
    </row>
    <row r="213" spans="1:23" ht="24.95" customHeight="1" x14ac:dyDescent="0.25">
      <c r="A213" s="503"/>
      <c r="B213" s="31"/>
      <c r="C213" s="31"/>
      <c r="D213" s="26"/>
      <c r="E213" s="32"/>
      <c r="F213" s="24"/>
      <c r="G213" s="24"/>
      <c r="H213" s="33"/>
      <c r="I213" s="24"/>
      <c r="J213" s="32"/>
      <c r="K213" s="24"/>
      <c r="L213" s="26"/>
      <c r="M213" s="385"/>
      <c r="N213" s="34"/>
      <c r="O213" s="23"/>
      <c r="P213" s="144">
        <f t="shared" si="8"/>
        <v>0</v>
      </c>
      <c r="Q213" s="34"/>
      <c r="R213" s="34"/>
      <c r="S213" s="25"/>
      <c r="T213" s="60"/>
      <c r="U213" s="75">
        <f t="shared" si="9"/>
        <v>0</v>
      </c>
      <c r="V213" s="61"/>
      <c r="W213" s="24"/>
    </row>
    <row r="214" spans="1:23" ht="24.95" customHeight="1" x14ac:dyDescent="0.25">
      <c r="A214" s="503"/>
      <c r="B214" s="31"/>
      <c r="C214" s="31"/>
      <c r="D214" s="26"/>
      <c r="E214" s="32"/>
      <c r="F214" s="24"/>
      <c r="G214" s="24"/>
      <c r="H214" s="33"/>
      <c r="I214" s="24"/>
      <c r="J214" s="32"/>
      <c r="K214" s="24"/>
      <c r="L214" s="26"/>
      <c r="M214" s="385"/>
      <c r="N214" s="34"/>
      <c r="O214" s="23"/>
      <c r="P214" s="144">
        <f t="shared" si="8"/>
        <v>0</v>
      </c>
      <c r="Q214" s="34"/>
      <c r="R214" s="34"/>
      <c r="S214" s="25"/>
      <c r="T214" s="60"/>
      <c r="U214" s="75">
        <f t="shared" si="9"/>
        <v>0</v>
      </c>
      <c r="V214" s="61"/>
      <c r="W214" s="24"/>
    </row>
    <row r="215" spans="1:23" ht="24.95" customHeight="1" x14ac:dyDescent="0.25">
      <c r="A215" s="503"/>
      <c r="B215" s="31"/>
      <c r="C215" s="31"/>
      <c r="D215" s="26"/>
      <c r="E215" s="32"/>
      <c r="F215" s="24"/>
      <c r="G215" s="24"/>
      <c r="H215" s="33"/>
      <c r="I215" s="24"/>
      <c r="J215" s="32"/>
      <c r="K215" s="24"/>
      <c r="L215" s="26"/>
      <c r="M215" s="385"/>
      <c r="N215" s="34"/>
      <c r="O215" s="23"/>
      <c r="P215" s="144">
        <f t="shared" si="8"/>
        <v>0</v>
      </c>
      <c r="Q215" s="34"/>
      <c r="R215" s="34"/>
      <c r="S215" s="25"/>
      <c r="T215" s="60"/>
      <c r="U215" s="75">
        <f t="shared" si="9"/>
        <v>0</v>
      </c>
      <c r="V215" s="61"/>
      <c r="W215" s="24"/>
    </row>
    <row r="216" spans="1:23" ht="24.95" customHeight="1" x14ac:dyDescent="0.25">
      <c r="A216" s="503"/>
      <c r="B216" s="31"/>
      <c r="C216" s="31"/>
      <c r="D216" s="26"/>
      <c r="E216" s="32"/>
      <c r="F216" s="24"/>
      <c r="G216" s="24"/>
      <c r="H216" s="33"/>
      <c r="I216" s="24"/>
      <c r="J216" s="32"/>
      <c r="K216" s="24"/>
      <c r="L216" s="26"/>
      <c r="M216" s="385"/>
      <c r="N216" s="34"/>
      <c r="O216" s="23"/>
      <c r="P216" s="144">
        <f t="shared" si="8"/>
        <v>0</v>
      </c>
      <c r="Q216" s="34"/>
      <c r="R216" s="34"/>
      <c r="S216" s="25"/>
      <c r="T216" s="311"/>
      <c r="U216" s="75">
        <f t="shared" si="9"/>
        <v>0</v>
      </c>
      <c r="V216" s="61"/>
      <c r="W216" s="24"/>
    </row>
    <row r="217" spans="1:23" ht="24.95" customHeight="1" x14ac:dyDescent="0.25">
      <c r="A217" s="503"/>
      <c r="B217" s="31"/>
      <c r="C217" s="31"/>
      <c r="D217" s="26"/>
      <c r="E217" s="32"/>
      <c r="F217" s="24"/>
      <c r="G217" s="24"/>
      <c r="H217" s="33"/>
      <c r="I217" s="24"/>
      <c r="J217" s="32"/>
      <c r="K217" s="24"/>
      <c r="L217" s="26"/>
      <c r="M217" s="385"/>
      <c r="N217" s="34"/>
      <c r="O217" s="23"/>
      <c r="P217" s="144">
        <f t="shared" si="8"/>
        <v>0</v>
      </c>
      <c r="Q217" s="34"/>
      <c r="R217" s="34"/>
      <c r="S217" s="25"/>
      <c r="T217" s="60"/>
      <c r="U217" s="75">
        <f t="shared" si="9"/>
        <v>0</v>
      </c>
      <c r="V217" s="61"/>
      <c r="W217" s="24"/>
    </row>
    <row r="218" spans="1:23" ht="24.95" customHeight="1" x14ac:dyDescent="0.25">
      <c r="A218" s="503"/>
      <c r="B218" s="31"/>
      <c r="C218" s="31"/>
      <c r="D218" s="26"/>
      <c r="E218" s="32"/>
      <c r="F218" s="24"/>
      <c r="G218" s="24"/>
      <c r="H218" s="33"/>
      <c r="I218" s="24"/>
      <c r="J218" s="32"/>
      <c r="K218" s="24"/>
      <c r="L218" s="26"/>
      <c r="M218" s="385"/>
      <c r="N218" s="34"/>
      <c r="O218" s="23"/>
      <c r="P218" s="144">
        <f t="shared" si="8"/>
        <v>0</v>
      </c>
      <c r="Q218" s="34"/>
      <c r="R218" s="34"/>
      <c r="S218" s="25"/>
      <c r="T218" s="60"/>
      <c r="U218" s="75">
        <f t="shared" si="9"/>
        <v>0</v>
      </c>
      <c r="V218" s="61"/>
      <c r="W218" s="24"/>
    </row>
    <row r="219" spans="1:23" ht="24.95" customHeight="1" x14ac:dyDescent="0.25">
      <c r="A219" s="503"/>
      <c r="B219" s="31"/>
      <c r="C219" s="31"/>
      <c r="D219" s="26"/>
      <c r="E219" s="32"/>
      <c r="F219" s="24"/>
      <c r="G219" s="24"/>
      <c r="H219" s="33"/>
      <c r="I219" s="24"/>
      <c r="J219" s="32"/>
      <c r="K219" s="24"/>
      <c r="L219" s="26"/>
      <c r="M219" s="385"/>
      <c r="N219" s="34"/>
      <c r="O219" s="23"/>
      <c r="P219" s="144">
        <f t="shared" si="8"/>
        <v>0</v>
      </c>
      <c r="Q219" s="34"/>
      <c r="R219" s="34"/>
      <c r="S219" s="25"/>
      <c r="T219" s="60"/>
      <c r="U219" s="75">
        <f t="shared" si="9"/>
        <v>0</v>
      </c>
      <c r="V219" s="61"/>
      <c r="W219" s="24"/>
    </row>
    <row r="220" spans="1:23" ht="24.95" customHeight="1" x14ac:dyDescent="0.25">
      <c r="A220" s="503"/>
      <c r="B220" s="31"/>
      <c r="C220" s="31"/>
      <c r="D220" s="26"/>
      <c r="E220" s="32"/>
      <c r="F220" s="24"/>
      <c r="G220" s="24"/>
      <c r="H220" s="33"/>
      <c r="I220" s="24"/>
      <c r="J220" s="32"/>
      <c r="K220" s="24"/>
      <c r="L220" s="26"/>
      <c r="M220" s="385"/>
      <c r="N220" s="34"/>
      <c r="O220" s="23"/>
      <c r="P220" s="144">
        <f t="shared" si="8"/>
        <v>0</v>
      </c>
      <c r="Q220" s="34"/>
      <c r="R220" s="34"/>
      <c r="S220" s="25"/>
      <c r="T220" s="60"/>
      <c r="U220" s="75">
        <f t="shared" si="9"/>
        <v>0</v>
      </c>
      <c r="V220" s="61"/>
      <c r="W220" s="24"/>
    </row>
    <row r="221" spans="1:23" ht="24.95" customHeight="1" x14ac:dyDescent="0.25">
      <c r="A221" s="503"/>
      <c r="B221" s="31"/>
      <c r="C221" s="31"/>
      <c r="D221" s="26"/>
      <c r="E221" s="32"/>
      <c r="F221" s="24"/>
      <c r="G221" s="24"/>
      <c r="H221" s="33"/>
      <c r="I221" s="24"/>
      <c r="J221" s="32"/>
      <c r="K221" s="24"/>
      <c r="L221" s="26"/>
      <c r="M221" s="385"/>
      <c r="N221" s="34"/>
      <c r="O221" s="23"/>
      <c r="P221" s="144">
        <f t="shared" si="8"/>
        <v>0</v>
      </c>
      <c r="Q221" s="34"/>
      <c r="R221" s="34"/>
      <c r="S221" s="25"/>
      <c r="T221" s="60"/>
      <c r="U221" s="75">
        <f t="shared" si="9"/>
        <v>0</v>
      </c>
      <c r="V221" s="61"/>
      <c r="W221" s="24"/>
    </row>
    <row r="222" spans="1:23" ht="24.95" customHeight="1" x14ac:dyDescent="0.25">
      <c r="A222" s="503"/>
      <c r="B222" s="31"/>
      <c r="C222" s="31"/>
      <c r="D222" s="26"/>
      <c r="E222" s="32"/>
      <c r="F222" s="24"/>
      <c r="G222" s="24"/>
      <c r="H222" s="33"/>
      <c r="I222" s="24"/>
      <c r="J222" s="32"/>
      <c r="K222" s="24"/>
      <c r="L222" s="26"/>
      <c r="M222" s="385"/>
      <c r="N222" s="34"/>
      <c r="O222" s="23"/>
      <c r="P222" s="144">
        <f t="shared" si="8"/>
        <v>0</v>
      </c>
      <c r="Q222" s="34"/>
      <c r="R222" s="34"/>
      <c r="S222" s="25"/>
      <c r="T222" s="60"/>
      <c r="U222" s="75">
        <f t="shared" si="9"/>
        <v>0</v>
      </c>
      <c r="V222" s="61"/>
      <c r="W222" s="24"/>
    </row>
    <row r="223" spans="1:23" ht="24.95" customHeight="1" x14ac:dyDescent="0.25">
      <c r="A223" s="503"/>
      <c r="B223" s="31"/>
      <c r="C223" s="31"/>
      <c r="D223" s="26"/>
      <c r="E223" s="32"/>
      <c r="F223" s="24"/>
      <c r="G223" s="24"/>
      <c r="H223" s="33"/>
      <c r="I223" s="24"/>
      <c r="J223" s="32"/>
      <c r="K223" s="24"/>
      <c r="L223" s="26"/>
      <c r="M223" s="385"/>
      <c r="N223" s="34"/>
      <c r="O223" s="23"/>
      <c r="P223" s="144">
        <f t="shared" si="8"/>
        <v>0</v>
      </c>
      <c r="Q223" s="34"/>
      <c r="R223" s="34"/>
      <c r="S223" s="25"/>
      <c r="T223" s="60"/>
      <c r="U223" s="75">
        <f t="shared" si="9"/>
        <v>0</v>
      </c>
      <c r="V223" s="61"/>
      <c r="W223" s="24"/>
    </row>
    <row r="224" spans="1:23" ht="24.95" customHeight="1" x14ac:dyDescent="0.25">
      <c r="A224" s="503"/>
      <c r="B224" s="31"/>
      <c r="C224" s="31"/>
      <c r="D224" s="26"/>
      <c r="E224" s="32"/>
      <c r="F224" s="24"/>
      <c r="G224" s="24"/>
      <c r="H224" s="33"/>
      <c r="I224" s="24"/>
      <c r="J224" s="32"/>
      <c r="K224" s="24"/>
      <c r="L224" s="26"/>
      <c r="M224" s="385"/>
      <c r="N224" s="34"/>
      <c r="O224" s="23"/>
      <c r="P224" s="144">
        <f t="shared" si="8"/>
        <v>0</v>
      </c>
      <c r="Q224" s="34"/>
      <c r="R224" s="34"/>
      <c r="S224" s="25"/>
      <c r="T224" s="60"/>
      <c r="U224" s="75">
        <f t="shared" si="9"/>
        <v>0</v>
      </c>
      <c r="V224" s="61"/>
      <c r="W224" s="24"/>
    </row>
    <row r="225" spans="1:23" ht="24.95" customHeight="1" x14ac:dyDescent="0.25">
      <c r="A225" s="503"/>
      <c r="B225" s="31"/>
      <c r="C225" s="31"/>
      <c r="D225" s="26"/>
      <c r="E225" s="32"/>
      <c r="F225" s="24"/>
      <c r="G225" s="24"/>
      <c r="H225" s="33"/>
      <c r="I225" s="24"/>
      <c r="J225" s="32"/>
      <c r="K225" s="24"/>
      <c r="L225" s="26"/>
      <c r="M225" s="385"/>
      <c r="N225" s="34"/>
      <c r="O225" s="23"/>
      <c r="P225" s="144">
        <f t="shared" si="8"/>
        <v>0</v>
      </c>
      <c r="Q225" s="34"/>
      <c r="R225" s="34"/>
      <c r="S225" s="25"/>
      <c r="T225" s="60"/>
      <c r="U225" s="75">
        <f t="shared" si="9"/>
        <v>0</v>
      </c>
      <c r="V225" s="61"/>
      <c r="W225" s="24"/>
    </row>
    <row r="226" spans="1:23" ht="24.95" customHeight="1" x14ac:dyDescent="0.25">
      <c r="A226" s="503"/>
      <c r="B226" s="31"/>
      <c r="C226" s="31"/>
      <c r="D226" s="26"/>
      <c r="E226" s="32"/>
      <c r="F226" s="24"/>
      <c r="G226" s="24"/>
      <c r="H226" s="33"/>
      <c r="I226" s="24"/>
      <c r="J226" s="32"/>
      <c r="K226" s="24"/>
      <c r="L226" s="26"/>
      <c r="M226" s="385"/>
      <c r="N226" s="34"/>
      <c r="O226" s="23"/>
      <c r="P226" s="144">
        <f t="shared" si="8"/>
        <v>0</v>
      </c>
      <c r="Q226" s="34"/>
      <c r="R226" s="34"/>
      <c r="S226" s="25"/>
      <c r="T226" s="60"/>
      <c r="U226" s="75">
        <f t="shared" si="9"/>
        <v>0</v>
      </c>
      <c r="V226" s="61"/>
      <c r="W226" s="24"/>
    </row>
    <row r="227" spans="1:23" ht="24.95" customHeight="1" x14ac:dyDescent="0.25">
      <c r="A227" s="503"/>
      <c r="B227" s="31"/>
      <c r="C227" s="31"/>
      <c r="D227" s="26"/>
      <c r="E227" s="32"/>
      <c r="F227" s="24"/>
      <c r="G227" s="24"/>
      <c r="H227" s="33"/>
      <c r="I227" s="24"/>
      <c r="J227" s="32"/>
      <c r="K227" s="24"/>
      <c r="L227" s="26"/>
      <c r="M227" s="385"/>
      <c r="N227" s="34"/>
      <c r="O227" s="23"/>
      <c r="P227" s="144">
        <f t="shared" si="8"/>
        <v>0</v>
      </c>
      <c r="Q227" s="34"/>
      <c r="R227" s="34"/>
      <c r="S227" s="25"/>
      <c r="T227" s="60"/>
      <c r="U227" s="75">
        <f t="shared" si="9"/>
        <v>0</v>
      </c>
      <c r="V227" s="61"/>
      <c r="W227" s="24"/>
    </row>
    <row r="228" spans="1:23" ht="24.95" customHeight="1" x14ac:dyDescent="0.25">
      <c r="A228" s="503"/>
      <c r="B228" s="31"/>
      <c r="C228" s="31"/>
      <c r="D228" s="26"/>
      <c r="E228" s="32"/>
      <c r="F228" s="24"/>
      <c r="G228" s="24"/>
      <c r="H228" s="33"/>
      <c r="I228" s="24"/>
      <c r="J228" s="32"/>
      <c r="K228" s="24"/>
      <c r="L228" s="26"/>
      <c r="M228" s="385"/>
      <c r="N228" s="34"/>
      <c r="O228" s="23"/>
      <c r="P228" s="144">
        <f t="shared" si="8"/>
        <v>0</v>
      </c>
      <c r="Q228" s="34"/>
      <c r="R228" s="34"/>
      <c r="S228" s="25"/>
      <c r="T228" s="60"/>
      <c r="U228" s="75">
        <f t="shared" si="9"/>
        <v>0</v>
      </c>
      <c r="V228" s="61"/>
      <c r="W228" s="24"/>
    </row>
    <row r="229" spans="1:23" ht="24.95" customHeight="1" x14ac:dyDescent="0.25">
      <c r="A229" s="503"/>
      <c r="B229" s="31"/>
      <c r="C229" s="31"/>
      <c r="D229" s="26"/>
      <c r="E229" s="32"/>
      <c r="F229" s="24"/>
      <c r="G229" s="24"/>
      <c r="H229" s="33"/>
      <c r="I229" s="24"/>
      <c r="J229" s="32"/>
      <c r="K229" s="24"/>
      <c r="L229" s="26"/>
      <c r="M229" s="385"/>
      <c r="N229" s="34"/>
      <c r="O229" s="23"/>
      <c r="P229" s="144">
        <f t="shared" si="8"/>
        <v>0</v>
      </c>
      <c r="Q229" s="34"/>
      <c r="R229" s="34"/>
      <c r="S229" s="25"/>
      <c r="T229" s="60"/>
      <c r="U229" s="75">
        <f t="shared" si="9"/>
        <v>0</v>
      </c>
      <c r="V229" s="61"/>
      <c r="W229" s="24"/>
    </row>
    <row r="230" spans="1:23" ht="24.95" customHeight="1" x14ac:dyDescent="0.25">
      <c r="A230" s="503"/>
      <c r="B230" s="31"/>
      <c r="C230" s="31"/>
      <c r="D230" s="26"/>
      <c r="E230" s="32"/>
      <c r="F230" s="24"/>
      <c r="G230" s="24"/>
      <c r="H230" s="33"/>
      <c r="I230" s="24"/>
      <c r="J230" s="32"/>
      <c r="K230" s="24"/>
      <c r="L230" s="26"/>
      <c r="M230" s="385"/>
      <c r="N230" s="34"/>
      <c r="O230" s="23"/>
      <c r="P230" s="144">
        <f t="shared" si="8"/>
        <v>0</v>
      </c>
      <c r="Q230" s="34"/>
      <c r="R230" s="34"/>
      <c r="S230" s="25"/>
      <c r="T230" s="60"/>
      <c r="U230" s="75">
        <f t="shared" si="9"/>
        <v>0</v>
      </c>
      <c r="V230" s="61"/>
      <c r="W230" s="24"/>
    </row>
    <row r="231" spans="1:23" ht="24.95" customHeight="1" x14ac:dyDescent="0.25">
      <c r="A231" s="503"/>
      <c r="B231" s="31"/>
      <c r="C231" s="31"/>
      <c r="D231" s="26"/>
      <c r="E231" s="32"/>
      <c r="F231" s="24"/>
      <c r="G231" s="24"/>
      <c r="H231" s="33"/>
      <c r="I231" s="24"/>
      <c r="J231" s="32"/>
      <c r="K231" s="24"/>
      <c r="L231" s="26"/>
      <c r="M231" s="385"/>
      <c r="N231" s="34"/>
      <c r="O231" s="23"/>
      <c r="P231" s="144">
        <f t="shared" si="8"/>
        <v>0</v>
      </c>
      <c r="Q231" s="34"/>
      <c r="R231" s="34"/>
      <c r="S231" s="25"/>
      <c r="T231" s="60"/>
      <c r="U231" s="75">
        <f t="shared" si="9"/>
        <v>0</v>
      </c>
      <c r="V231" s="61"/>
      <c r="W231" s="24"/>
    </row>
    <row r="232" spans="1:23" ht="24.95" customHeight="1" x14ac:dyDescent="0.25">
      <c r="A232" s="503"/>
      <c r="B232" s="31"/>
      <c r="C232" s="31"/>
      <c r="D232" s="26"/>
      <c r="E232" s="32"/>
      <c r="F232" s="24"/>
      <c r="G232" s="24"/>
      <c r="H232" s="33"/>
      <c r="I232" s="24"/>
      <c r="J232" s="32"/>
      <c r="K232" s="24"/>
      <c r="L232" s="26"/>
      <c r="M232" s="385"/>
      <c r="N232" s="34"/>
      <c r="O232" s="23"/>
      <c r="P232" s="144">
        <f t="shared" si="8"/>
        <v>0</v>
      </c>
      <c r="Q232" s="34"/>
      <c r="R232" s="34"/>
      <c r="S232" s="25"/>
      <c r="T232" s="60"/>
      <c r="U232" s="75">
        <f t="shared" si="9"/>
        <v>0</v>
      </c>
      <c r="V232" s="61"/>
      <c r="W232" s="24"/>
    </row>
    <row r="233" spans="1:23" ht="24.95" customHeight="1" x14ac:dyDescent="0.25">
      <c r="A233" s="503"/>
      <c r="B233" s="31"/>
      <c r="C233" s="31"/>
      <c r="D233" s="26"/>
      <c r="E233" s="32"/>
      <c r="F233" s="24"/>
      <c r="G233" s="24"/>
      <c r="H233" s="33"/>
      <c r="I233" s="24"/>
      <c r="J233" s="32"/>
      <c r="K233" s="24"/>
      <c r="L233" s="26"/>
      <c r="M233" s="385"/>
      <c r="N233" s="34"/>
      <c r="O233" s="23"/>
      <c r="P233" s="144">
        <f t="shared" si="8"/>
        <v>0</v>
      </c>
      <c r="Q233" s="34"/>
      <c r="R233" s="34"/>
      <c r="S233" s="25"/>
      <c r="T233" s="60"/>
      <c r="U233" s="75">
        <f t="shared" si="9"/>
        <v>0</v>
      </c>
      <c r="V233" s="61"/>
      <c r="W233" s="24"/>
    </row>
    <row r="234" spans="1:23" ht="24.95" customHeight="1" x14ac:dyDescent="0.25">
      <c r="A234" s="503"/>
      <c r="B234" s="31"/>
      <c r="C234" s="31"/>
      <c r="D234" s="26"/>
      <c r="E234" s="32"/>
      <c r="F234" s="24"/>
      <c r="G234" s="24"/>
      <c r="H234" s="33"/>
      <c r="I234" s="24"/>
      <c r="J234" s="32"/>
      <c r="K234" s="24"/>
      <c r="L234" s="26"/>
      <c r="M234" s="385"/>
      <c r="N234" s="34"/>
      <c r="O234" s="23"/>
      <c r="P234" s="144">
        <f t="shared" si="8"/>
        <v>0</v>
      </c>
      <c r="Q234" s="34"/>
      <c r="R234" s="34"/>
      <c r="S234" s="25"/>
      <c r="T234" s="60"/>
      <c r="U234" s="75">
        <f t="shared" si="9"/>
        <v>0</v>
      </c>
      <c r="V234" s="61"/>
      <c r="W234" s="24"/>
    </row>
    <row r="235" spans="1:23" ht="24.95" customHeight="1" x14ac:dyDescent="0.25">
      <c r="A235" s="503"/>
      <c r="B235" s="31"/>
      <c r="C235" s="31"/>
      <c r="D235" s="26"/>
      <c r="E235" s="32"/>
      <c r="F235" s="24"/>
      <c r="G235" s="24"/>
      <c r="H235" s="33"/>
      <c r="I235" s="24"/>
      <c r="J235" s="32"/>
      <c r="K235" s="24"/>
      <c r="L235" s="26"/>
      <c r="M235" s="385"/>
      <c r="N235" s="34"/>
      <c r="O235" s="23"/>
      <c r="P235" s="144">
        <f t="shared" si="8"/>
        <v>0</v>
      </c>
      <c r="Q235" s="34"/>
      <c r="R235" s="34"/>
      <c r="S235" s="25"/>
      <c r="T235" s="60"/>
      <c r="U235" s="75">
        <f t="shared" si="9"/>
        <v>0</v>
      </c>
      <c r="V235" s="61"/>
      <c r="W235" s="24"/>
    </row>
    <row r="236" spans="1:23" ht="24.95" customHeight="1" x14ac:dyDescent="0.25">
      <c r="A236" s="503"/>
      <c r="B236" s="31"/>
      <c r="C236" s="31"/>
      <c r="D236" s="26"/>
      <c r="E236" s="32"/>
      <c r="F236" s="24"/>
      <c r="G236" s="24"/>
      <c r="H236" s="33"/>
      <c r="I236" s="24"/>
      <c r="J236" s="32"/>
      <c r="K236" s="24"/>
      <c r="L236" s="26"/>
      <c r="M236" s="385"/>
      <c r="N236" s="34"/>
      <c r="O236" s="23"/>
      <c r="P236" s="144">
        <f t="shared" si="8"/>
        <v>0</v>
      </c>
      <c r="Q236" s="34"/>
      <c r="R236" s="34"/>
      <c r="S236" s="25"/>
      <c r="T236" s="60"/>
      <c r="U236" s="75">
        <f t="shared" si="9"/>
        <v>0</v>
      </c>
      <c r="V236" s="61"/>
      <c r="W236" s="24"/>
    </row>
    <row r="237" spans="1:23" ht="24.95" customHeight="1" x14ac:dyDescent="0.25">
      <c r="A237" s="503"/>
      <c r="B237" s="31"/>
      <c r="C237" s="31"/>
      <c r="D237" s="26"/>
      <c r="E237" s="32"/>
      <c r="F237" s="24"/>
      <c r="G237" s="24"/>
      <c r="H237" s="33"/>
      <c r="I237" s="24"/>
      <c r="J237" s="32"/>
      <c r="K237" s="24"/>
      <c r="L237" s="26"/>
      <c r="M237" s="385"/>
      <c r="N237" s="34"/>
      <c r="O237" s="23"/>
      <c r="P237" s="144">
        <f t="shared" si="8"/>
        <v>0</v>
      </c>
      <c r="Q237" s="34"/>
      <c r="R237" s="34"/>
      <c r="S237" s="25"/>
      <c r="T237" s="60"/>
      <c r="U237" s="75">
        <f t="shared" si="9"/>
        <v>0</v>
      </c>
      <c r="V237" s="61"/>
      <c r="W237" s="24"/>
    </row>
    <row r="238" spans="1:23" ht="24.95" customHeight="1" x14ac:dyDescent="0.25">
      <c r="A238" s="503"/>
      <c r="B238" s="31"/>
      <c r="C238" s="31"/>
      <c r="D238" s="26"/>
      <c r="E238" s="32"/>
      <c r="F238" s="24"/>
      <c r="G238" s="24"/>
      <c r="H238" s="33"/>
      <c r="I238" s="24"/>
      <c r="J238" s="32"/>
      <c r="K238" s="24"/>
      <c r="L238" s="26"/>
      <c r="M238" s="385"/>
      <c r="N238" s="34"/>
      <c r="O238" s="23"/>
      <c r="P238" s="144">
        <f t="shared" si="8"/>
        <v>0</v>
      </c>
      <c r="Q238" s="34"/>
      <c r="R238" s="34"/>
      <c r="S238" s="25"/>
      <c r="T238" s="60"/>
      <c r="U238" s="75">
        <f t="shared" si="9"/>
        <v>0</v>
      </c>
      <c r="V238" s="61"/>
      <c r="W238" s="24"/>
    </row>
    <row r="239" spans="1:23" ht="24.95" customHeight="1" x14ac:dyDescent="0.25">
      <c r="A239" s="503"/>
      <c r="B239" s="31"/>
      <c r="C239" s="31"/>
      <c r="D239" s="26"/>
      <c r="E239" s="32"/>
      <c r="F239" s="24"/>
      <c r="G239" s="24"/>
      <c r="H239" s="33"/>
      <c r="I239" s="24"/>
      <c r="J239" s="32"/>
      <c r="K239" s="24"/>
      <c r="L239" s="26"/>
      <c r="M239" s="385"/>
      <c r="N239" s="34"/>
      <c r="O239" s="23"/>
      <c r="P239" s="144">
        <f t="shared" si="8"/>
        <v>0</v>
      </c>
      <c r="Q239" s="34"/>
      <c r="R239" s="34"/>
      <c r="S239" s="25"/>
      <c r="T239" s="60"/>
      <c r="U239" s="75">
        <f t="shared" si="9"/>
        <v>0</v>
      </c>
      <c r="V239" s="61"/>
      <c r="W239" s="24"/>
    </row>
    <row r="240" spans="1:23" ht="24.95" customHeight="1" x14ac:dyDescent="0.25">
      <c r="A240" s="503"/>
      <c r="B240" s="31"/>
      <c r="C240" s="31"/>
      <c r="D240" s="26"/>
      <c r="E240" s="32"/>
      <c r="F240" s="24"/>
      <c r="G240" s="24"/>
      <c r="H240" s="33"/>
      <c r="I240" s="24"/>
      <c r="J240" s="32"/>
      <c r="K240" s="24"/>
      <c r="L240" s="26"/>
      <c r="M240" s="385"/>
      <c r="N240" s="34"/>
      <c r="O240" s="23"/>
      <c r="P240" s="144">
        <f t="shared" si="8"/>
        <v>0</v>
      </c>
      <c r="Q240" s="34"/>
      <c r="R240" s="34"/>
      <c r="S240" s="25"/>
      <c r="T240" s="60"/>
      <c r="U240" s="75">
        <f t="shared" si="9"/>
        <v>0</v>
      </c>
      <c r="V240" s="61"/>
      <c r="W240" s="24"/>
    </row>
    <row r="241" spans="1:23" ht="24.95" customHeight="1" x14ac:dyDescent="0.25">
      <c r="A241" s="503"/>
      <c r="B241" s="31"/>
      <c r="C241" s="31"/>
      <c r="D241" s="26"/>
      <c r="E241" s="32"/>
      <c r="F241" s="24"/>
      <c r="G241" s="24"/>
      <c r="H241" s="33"/>
      <c r="I241" s="24"/>
      <c r="J241" s="32"/>
      <c r="K241" s="24"/>
      <c r="L241" s="26"/>
      <c r="M241" s="385"/>
      <c r="N241" s="34"/>
      <c r="O241" s="23"/>
      <c r="P241" s="144">
        <f t="shared" si="8"/>
        <v>0</v>
      </c>
      <c r="Q241" s="34"/>
      <c r="R241" s="34"/>
      <c r="S241" s="25"/>
      <c r="T241" s="60"/>
      <c r="U241" s="75">
        <f t="shared" si="9"/>
        <v>0</v>
      </c>
      <c r="V241" s="61"/>
      <c r="W241" s="24"/>
    </row>
    <row r="242" spans="1:23" ht="24.95" customHeight="1" x14ac:dyDescent="0.25">
      <c r="A242" s="503"/>
      <c r="B242" s="31"/>
      <c r="C242" s="31"/>
      <c r="D242" s="26"/>
      <c r="E242" s="32"/>
      <c r="F242" s="24"/>
      <c r="G242" s="24"/>
      <c r="H242" s="33"/>
      <c r="I242" s="24"/>
      <c r="J242" s="32"/>
      <c r="K242" s="24"/>
      <c r="L242" s="26"/>
      <c r="M242" s="385"/>
      <c r="N242" s="34"/>
      <c r="O242" s="23"/>
      <c r="P242" s="144">
        <f t="shared" si="8"/>
        <v>0</v>
      </c>
      <c r="Q242" s="34"/>
      <c r="R242" s="34"/>
      <c r="S242" s="25"/>
      <c r="T242" s="60"/>
      <c r="U242" s="75">
        <f t="shared" si="9"/>
        <v>0</v>
      </c>
      <c r="V242" s="61"/>
      <c r="W242" s="24"/>
    </row>
    <row r="243" spans="1:23" ht="24.95" customHeight="1" x14ac:dyDescent="0.25">
      <c r="A243" s="503"/>
      <c r="B243" s="31"/>
      <c r="C243" s="31"/>
      <c r="D243" s="26"/>
      <c r="E243" s="32"/>
      <c r="F243" s="24"/>
      <c r="G243" s="24"/>
      <c r="H243" s="33"/>
      <c r="I243" s="24"/>
      <c r="J243" s="32"/>
      <c r="K243" s="24"/>
      <c r="L243" s="26"/>
      <c r="M243" s="385"/>
      <c r="N243" s="34"/>
      <c r="O243" s="23"/>
      <c r="P243" s="144">
        <f t="shared" si="8"/>
        <v>0</v>
      </c>
      <c r="Q243" s="34"/>
      <c r="R243" s="34"/>
      <c r="S243" s="25"/>
      <c r="T243" s="60"/>
      <c r="U243" s="75">
        <f t="shared" si="9"/>
        <v>0</v>
      </c>
      <c r="V243" s="61"/>
      <c r="W243" s="24"/>
    </row>
    <row r="244" spans="1:23" ht="24.95" customHeight="1" x14ac:dyDescent="0.25">
      <c r="A244" s="503"/>
      <c r="B244" s="31"/>
      <c r="C244" s="31"/>
      <c r="D244" s="26"/>
      <c r="E244" s="32"/>
      <c r="F244" s="24"/>
      <c r="G244" s="24"/>
      <c r="H244" s="33"/>
      <c r="I244" s="24"/>
      <c r="J244" s="32"/>
      <c r="K244" s="24"/>
      <c r="L244" s="26"/>
      <c r="M244" s="385"/>
      <c r="N244" s="34"/>
      <c r="O244" s="23"/>
      <c r="P244" s="144">
        <f t="shared" si="8"/>
        <v>0</v>
      </c>
      <c r="Q244" s="34"/>
      <c r="R244" s="34"/>
      <c r="S244" s="25"/>
      <c r="T244" s="60"/>
      <c r="U244" s="75">
        <f t="shared" si="9"/>
        <v>0</v>
      </c>
      <c r="V244" s="61"/>
      <c r="W244" s="24"/>
    </row>
    <row r="245" spans="1:23" ht="24.95" customHeight="1" x14ac:dyDescent="0.25">
      <c r="A245" s="503"/>
      <c r="B245" s="31"/>
      <c r="C245" s="31"/>
      <c r="D245" s="26"/>
      <c r="E245" s="32"/>
      <c r="F245" s="24"/>
      <c r="G245" s="24"/>
      <c r="H245" s="33"/>
      <c r="I245" s="24"/>
      <c r="J245" s="32"/>
      <c r="K245" s="24"/>
      <c r="L245" s="26"/>
      <c r="M245" s="385"/>
      <c r="N245" s="34"/>
      <c r="O245" s="23"/>
      <c r="P245" s="144">
        <f t="shared" si="8"/>
        <v>0</v>
      </c>
      <c r="Q245" s="34"/>
      <c r="R245" s="34"/>
      <c r="S245" s="25"/>
      <c r="T245" s="60"/>
      <c r="U245" s="75">
        <f t="shared" si="9"/>
        <v>0</v>
      </c>
      <c r="V245" s="61"/>
      <c r="W245" s="24"/>
    </row>
    <row r="246" spans="1:23" ht="24.95" customHeight="1" x14ac:dyDescent="0.25">
      <c r="A246" s="503"/>
      <c r="B246" s="31"/>
      <c r="C246" s="31"/>
      <c r="D246" s="26"/>
      <c r="E246" s="32"/>
      <c r="F246" s="24"/>
      <c r="G246" s="24"/>
      <c r="H246" s="33"/>
      <c r="I246" s="24"/>
      <c r="J246" s="32"/>
      <c r="K246" s="24"/>
      <c r="L246" s="26"/>
      <c r="M246" s="385"/>
      <c r="N246" s="34"/>
      <c r="O246" s="23"/>
      <c r="P246" s="144">
        <f t="shared" si="8"/>
        <v>0</v>
      </c>
      <c r="Q246" s="34"/>
      <c r="R246" s="34"/>
      <c r="S246" s="25"/>
      <c r="T246" s="60"/>
      <c r="U246" s="75">
        <f t="shared" si="9"/>
        <v>0</v>
      </c>
      <c r="V246" s="61"/>
      <c r="W246" s="24"/>
    </row>
    <row r="247" spans="1:23" ht="24.95" customHeight="1" x14ac:dyDescent="0.25">
      <c r="A247" s="503"/>
      <c r="B247" s="31"/>
      <c r="C247" s="31"/>
      <c r="D247" s="26"/>
      <c r="E247" s="32"/>
      <c r="F247" s="24"/>
      <c r="G247" s="24"/>
      <c r="H247" s="33"/>
      <c r="I247" s="24"/>
      <c r="J247" s="32"/>
      <c r="K247" s="24"/>
      <c r="L247" s="26"/>
      <c r="M247" s="385"/>
      <c r="N247" s="34"/>
      <c r="O247" s="23"/>
      <c r="P247" s="144">
        <f t="shared" si="8"/>
        <v>0</v>
      </c>
      <c r="Q247" s="34"/>
      <c r="R247" s="34"/>
      <c r="S247" s="25"/>
      <c r="T247" s="60"/>
      <c r="U247" s="75">
        <f t="shared" si="9"/>
        <v>0</v>
      </c>
      <c r="V247" s="61"/>
      <c r="W247" s="24"/>
    </row>
    <row r="248" spans="1:23" ht="24.95" customHeight="1" x14ac:dyDescent="0.25">
      <c r="A248" s="503"/>
      <c r="B248" s="31"/>
      <c r="C248" s="31"/>
      <c r="D248" s="26"/>
      <c r="E248" s="32"/>
      <c r="F248" s="24"/>
      <c r="G248" s="24"/>
      <c r="H248" s="33"/>
      <c r="I248" s="24"/>
      <c r="J248" s="32"/>
      <c r="K248" s="24"/>
      <c r="L248" s="26"/>
      <c r="M248" s="385"/>
      <c r="N248" s="34"/>
      <c r="O248" s="23"/>
      <c r="P248" s="144">
        <f t="shared" si="8"/>
        <v>0</v>
      </c>
      <c r="Q248" s="34"/>
      <c r="R248" s="34"/>
      <c r="S248" s="25"/>
      <c r="T248" s="60"/>
      <c r="U248" s="75">
        <f t="shared" si="9"/>
        <v>0</v>
      </c>
      <c r="V248" s="61"/>
      <c r="W248" s="24"/>
    </row>
    <row r="249" spans="1:23" ht="24.95" customHeight="1" x14ac:dyDescent="0.25">
      <c r="A249" s="503"/>
      <c r="B249" s="31"/>
      <c r="C249" s="31"/>
      <c r="D249" s="26"/>
      <c r="E249" s="32"/>
      <c r="F249" s="24"/>
      <c r="G249" s="24"/>
      <c r="H249" s="33"/>
      <c r="I249" s="24"/>
      <c r="J249" s="32"/>
      <c r="K249" s="24"/>
      <c r="L249" s="26"/>
      <c r="M249" s="385"/>
      <c r="N249" s="34"/>
      <c r="O249" s="23"/>
      <c r="P249" s="144">
        <f t="shared" si="8"/>
        <v>0</v>
      </c>
      <c r="Q249" s="34"/>
      <c r="R249" s="34"/>
      <c r="S249" s="25"/>
      <c r="T249" s="60"/>
      <c r="U249" s="75">
        <f t="shared" si="9"/>
        <v>0</v>
      </c>
      <c r="V249" s="61"/>
      <c r="W249" s="24"/>
    </row>
    <row r="250" spans="1:23" ht="24.95" customHeight="1" x14ac:dyDescent="0.25">
      <c r="A250" s="503"/>
      <c r="B250" s="31"/>
      <c r="C250" s="31"/>
      <c r="D250" s="26"/>
      <c r="E250" s="32"/>
      <c r="F250" s="24"/>
      <c r="G250" s="24"/>
      <c r="H250" s="33"/>
      <c r="I250" s="24"/>
      <c r="J250" s="32"/>
      <c r="K250" s="24"/>
      <c r="L250" s="26"/>
      <c r="M250" s="385"/>
      <c r="N250" s="34"/>
      <c r="O250" s="23"/>
      <c r="P250" s="144">
        <f t="shared" si="8"/>
        <v>0</v>
      </c>
      <c r="Q250" s="34"/>
      <c r="R250" s="34"/>
      <c r="S250" s="25"/>
      <c r="T250" s="60"/>
      <c r="U250" s="75">
        <f t="shared" si="9"/>
        <v>0</v>
      </c>
      <c r="V250" s="61"/>
      <c r="W250" s="24"/>
    </row>
    <row r="251" spans="1:23" ht="24.95" customHeight="1" x14ac:dyDescent="0.25">
      <c r="A251" s="503"/>
      <c r="B251" s="31"/>
      <c r="C251" s="31"/>
      <c r="D251" s="26"/>
      <c r="E251" s="32"/>
      <c r="F251" s="24"/>
      <c r="G251" s="24"/>
      <c r="H251" s="33"/>
      <c r="I251" s="24"/>
      <c r="J251" s="32"/>
      <c r="K251" s="24"/>
      <c r="L251" s="26"/>
      <c r="M251" s="385"/>
      <c r="N251" s="34"/>
      <c r="O251" s="23"/>
      <c r="P251" s="144">
        <f t="shared" si="8"/>
        <v>0</v>
      </c>
      <c r="Q251" s="34"/>
      <c r="R251" s="34"/>
      <c r="S251" s="25"/>
      <c r="T251" s="60"/>
      <c r="U251" s="75">
        <f t="shared" si="9"/>
        <v>0</v>
      </c>
      <c r="V251" s="61"/>
      <c r="W251" s="24"/>
    </row>
    <row r="252" spans="1:23" ht="24.95" customHeight="1" x14ac:dyDescent="0.25">
      <c r="A252" s="503"/>
      <c r="B252" s="31"/>
      <c r="C252" s="31"/>
      <c r="D252" s="26"/>
      <c r="E252" s="32"/>
      <c r="F252" s="24"/>
      <c r="G252" s="24"/>
      <c r="H252" s="33"/>
      <c r="I252" s="24"/>
      <c r="J252" s="32"/>
      <c r="K252" s="24"/>
      <c r="L252" s="26"/>
      <c r="M252" s="385"/>
      <c r="N252" s="34"/>
      <c r="O252" s="23"/>
      <c r="P252" s="144">
        <f t="shared" si="8"/>
        <v>0</v>
      </c>
      <c r="Q252" s="34"/>
      <c r="R252" s="34"/>
      <c r="S252" s="25"/>
      <c r="T252" s="60"/>
      <c r="U252" s="75">
        <f t="shared" si="9"/>
        <v>0</v>
      </c>
      <c r="V252" s="61"/>
      <c r="W252" s="24"/>
    </row>
    <row r="253" spans="1:23" ht="24.95" customHeight="1" x14ac:dyDescent="0.25">
      <c r="A253" s="503"/>
      <c r="B253" s="31"/>
      <c r="C253" s="31"/>
      <c r="D253" s="26"/>
      <c r="E253" s="32"/>
      <c r="F253" s="24"/>
      <c r="G253" s="24"/>
      <c r="H253" s="33"/>
      <c r="I253" s="24"/>
      <c r="J253" s="32"/>
      <c r="K253" s="24"/>
      <c r="L253" s="26"/>
      <c r="M253" s="385"/>
      <c r="N253" s="34"/>
      <c r="O253" s="23"/>
      <c r="P253" s="144">
        <f t="shared" si="8"/>
        <v>0</v>
      </c>
      <c r="Q253" s="34"/>
      <c r="R253" s="34"/>
      <c r="S253" s="25"/>
      <c r="T253" s="60"/>
      <c r="U253" s="75">
        <f t="shared" si="9"/>
        <v>0</v>
      </c>
      <c r="V253" s="61"/>
      <c r="W253" s="24"/>
    </row>
    <row r="254" spans="1:23" ht="24.95" customHeight="1" x14ac:dyDescent="0.25">
      <c r="A254" s="503"/>
      <c r="B254" s="31"/>
      <c r="C254" s="31"/>
      <c r="D254" s="26"/>
      <c r="E254" s="32"/>
      <c r="F254" s="24"/>
      <c r="G254" s="24"/>
      <c r="H254" s="33"/>
      <c r="I254" s="24"/>
      <c r="J254" s="32"/>
      <c r="K254" s="24"/>
      <c r="L254" s="26"/>
      <c r="M254" s="385"/>
      <c r="N254" s="34"/>
      <c r="O254" s="23"/>
      <c r="P254" s="144">
        <f t="shared" si="8"/>
        <v>0</v>
      </c>
      <c r="Q254" s="34"/>
      <c r="R254" s="34"/>
      <c r="S254" s="25"/>
      <c r="T254" s="60"/>
      <c r="U254" s="75">
        <f t="shared" si="9"/>
        <v>0</v>
      </c>
      <c r="V254" s="61"/>
      <c r="W254" s="24"/>
    </row>
    <row r="255" spans="1:23" ht="24.95" customHeight="1" x14ac:dyDescent="0.25">
      <c r="A255" s="503"/>
      <c r="B255" s="31"/>
      <c r="C255" s="31"/>
      <c r="D255" s="26"/>
      <c r="E255" s="32"/>
      <c r="F255" s="24"/>
      <c r="G255" s="24"/>
      <c r="H255" s="33"/>
      <c r="I255" s="24"/>
      <c r="J255" s="32"/>
      <c r="K255" s="24"/>
      <c r="L255" s="26"/>
      <c r="M255" s="385"/>
      <c r="N255" s="34"/>
      <c r="O255" s="23"/>
      <c r="P255" s="144">
        <f t="shared" si="8"/>
        <v>0</v>
      </c>
      <c r="Q255" s="34"/>
      <c r="R255" s="34"/>
      <c r="S255" s="25"/>
      <c r="T255" s="60"/>
      <c r="U255" s="75">
        <f t="shared" si="9"/>
        <v>0</v>
      </c>
      <c r="V255" s="61"/>
      <c r="W255" s="24"/>
    </row>
    <row r="256" spans="1:23" ht="24.95" customHeight="1" x14ac:dyDescent="0.25">
      <c r="A256" s="503"/>
      <c r="B256" s="31"/>
      <c r="C256" s="31"/>
      <c r="D256" s="26"/>
      <c r="E256" s="32"/>
      <c r="F256" s="24"/>
      <c r="G256" s="24"/>
      <c r="H256" s="33"/>
      <c r="I256" s="24"/>
      <c r="J256" s="32"/>
      <c r="K256" s="24"/>
      <c r="L256" s="26"/>
      <c r="M256" s="385"/>
      <c r="N256" s="34"/>
      <c r="O256" s="23"/>
      <c r="P256" s="144">
        <f t="shared" si="8"/>
        <v>0</v>
      </c>
      <c r="Q256" s="34"/>
      <c r="R256" s="34"/>
      <c r="S256" s="25"/>
      <c r="T256" s="60"/>
      <c r="U256" s="75">
        <f t="shared" si="9"/>
        <v>0</v>
      </c>
      <c r="V256" s="61"/>
      <c r="W256" s="24"/>
    </row>
    <row r="257" spans="1:23" ht="24.95" customHeight="1" x14ac:dyDescent="0.25">
      <c r="A257" s="503"/>
      <c r="B257" s="31"/>
      <c r="C257" s="31"/>
      <c r="D257" s="26"/>
      <c r="E257" s="32"/>
      <c r="F257" s="24"/>
      <c r="G257" s="24"/>
      <c r="H257" s="33"/>
      <c r="I257" s="24"/>
      <c r="J257" s="32"/>
      <c r="K257" s="24"/>
      <c r="L257" s="26"/>
      <c r="M257" s="385"/>
      <c r="N257" s="34"/>
      <c r="O257" s="23"/>
      <c r="P257" s="144">
        <f t="shared" si="8"/>
        <v>0</v>
      </c>
      <c r="Q257" s="34"/>
      <c r="R257" s="34"/>
      <c r="S257" s="25"/>
      <c r="T257" s="60"/>
      <c r="U257" s="75">
        <f t="shared" si="9"/>
        <v>0</v>
      </c>
      <c r="V257" s="61"/>
      <c r="W257" s="24"/>
    </row>
    <row r="258" spans="1:23" ht="24.95" customHeight="1" x14ac:dyDescent="0.25">
      <c r="A258" s="503"/>
      <c r="B258" s="31"/>
      <c r="C258" s="31"/>
      <c r="D258" s="26"/>
      <c r="E258" s="32"/>
      <c r="F258" s="24"/>
      <c r="G258" s="24"/>
      <c r="H258" s="33"/>
      <c r="I258" s="24"/>
      <c r="J258" s="32"/>
      <c r="K258" s="24"/>
      <c r="L258" s="26"/>
      <c r="M258" s="385"/>
      <c r="N258" s="34"/>
      <c r="O258" s="23"/>
      <c r="P258" s="144">
        <f t="shared" si="8"/>
        <v>0</v>
      </c>
      <c r="Q258" s="34"/>
      <c r="R258" s="34"/>
      <c r="S258" s="25"/>
      <c r="T258" s="60"/>
      <c r="U258" s="75">
        <f t="shared" si="9"/>
        <v>0</v>
      </c>
      <c r="V258" s="61"/>
      <c r="W258" s="24"/>
    </row>
    <row r="259" spans="1:23" ht="24.95" customHeight="1" x14ac:dyDescent="0.25">
      <c r="A259" s="503"/>
      <c r="B259" s="31"/>
      <c r="C259" s="31"/>
      <c r="D259" s="26"/>
      <c r="E259" s="32"/>
      <c r="F259" s="24"/>
      <c r="G259" s="24"/>
      <c r="H259" s="33"/>
      <c r="I259" s="24"/>
      <c r="J259" s="32"/>
      <c r="K259" s="24"/>
      <c r="L259" s="26"/>
      <c r="M259" s="385"/>
      <c r="N259" s="34"/>
      <c r="O259" s="23"/>
      <c r="P259" s="144">
        <f t="shared" si="8"/>
        <v>0</v>
      </c>
      <c r="Q259" s="34"/>
      <c r="R259" s="34"/>
      <c r="S259" s="25"/>
      <c r="T259" s="60"/>
      <c r="U259" s="75">
        <f t="shared" si="9"/>
        <v>0</v>
      </c>
      <c r="V259" s="61"/>
      <c r="W259" s="24"/>
    </row>
    <row r="260" spans="1:23" ht="24.95" customHeight="1" x14ac:dyDescent="0.25">
      <c r="A260" s="503"/>
      <c r="B260" s="31"/>
      <c r="C260" s="31"/>
      <c r="D260" s="26"/>
      <c r="E260" s="32"/>
      <c r="F260" s="24"/>
      <c r="G260" s="24"/>
      <c r="H260" s="33"/>
      <c r="I260" s="24"/>
      <c r="J260" s="32"/>
      <c r="K260" s="24"/>
      <c r="L260" s="26"/>
      <c r="M260" s="385"/>
      <c r="N260" s="34"/>
      <c r="O260" s="23"/>
      <c r="P260" s="144">
        <f t="shared" si="8"/>
        <v>0</v>
      </c>
      <c r="Q260" s="34"/>
      <c r="R260" s="34"/>
      <c r="S260" s="25"/>
      <c r="T260" s="60"/>
      <c r="U260" s="75">
        <f t="shared" si="9"/>
        <v>0</v>
      </c>
      <c r="V260" s="61"/>
      <c r="W260" s="24"/>
    </row>
    <row r="261" spans="1:23" ht="24.95" customHeight="1" x14ac:dyDescent="0.25">
      <c r="A261" s="503"/>
      <c r="B261" s="31"/>
      <c r="C261" s="31"/>
      <c r="D261" s="26"/>
      <c r="E261" s="32"/>
      <c r="F261" s="24"/>
      <c r="G261" s="24"/>
      <c r="H261" s="33"/>
      <c r="I261" s="24"/>
      <c r="J261" s="32"/>
      <c r="K261" s="24"/>
      <c r="L261" s="26"/>
      <c r="M261" s="385"/>
      <c r="N261" s="34"/>
      <c r="O261" s="23"/>
      <c r="P261" s="144">
        <f t="shared" si="8"/>
        <v>0</v>
      </c>
      <c r="Q261" s="34"/>
      <c r="R261" s="34"/>
      <c r="S261" s="25"/>
      <c r="T261" s="60"/>
      <c r="U261" s="75">
        <f t="shared" si="9"/>
        <v>0</v>
      </c>
      <c r="V261" s="61"/>
      <c r="W261" s="24"/>
    </row>
    <row r="262" spans="1:23" ht="24.95" customHeight="1" x14ac:dyDescent="0.25">
      <c r="A262" s="503"/>
      <c r="B262" s="31"/>
      <c r="C262" s="31"/>
      <c r="D262" s="26"/>
      <c r="E262" s="32"/>
      <c r="F262" s="24"/>
      <c r="G262" s="24"/>
      <c r="H262" s="33"/>
      <c r="I262" s="24"/>
      <c r="J262" s="32"/>
      <c r="K262" s="24"/>
      <c r="L262" s="26"/>
      <c r="M262" s="385"/>
      <c r="N262" s="34"/>
      <c r="O262" s="23"/>
      <c r="P262" s="144">
        <f t="shared" si="8"/>
        <v>0</v>
      </c>
      <c r="Q262" s="34"/>
      <c r="R262" s="34"/>
      <c r="S262" s="25"/>
      <c r="T262" s="60"/>
      <c r="U262" s="75">
        <f t="shared" si="9"/>
        <v>0</v>
      </c>
      <c r="V262" s="61"/>
      <c r="W262" s="24"/>
    </row>
    <row r="263" spans="1:23" ht="24.95" customHeight="1" x14ac:dyDescent="0.25">
      <c r="A263" s="503"/>
      <c r="B263" s="31"/>
      <c r="C263" s="31"/>
      <c r="D263" s="26"/>
      <c r="E263" s="32"/>
      <c r="F263" s="24"/>
      <c r="G263" s="24"/>
      <c r="H263" s="33"/>
      <c r="I263" s="24"/>
      <c r="J263" s="32"/>
      <c r="K263" s="24"/>
      <c r="L263" s="26"/>
      <c r="M263" s="385"/>
      <c r="N263" s="34"/>
      <c r="O263" s="23"/>
      <c r="P263" s="144">
        <f t="shared" si="8"/>
        <v>0</v>
      </c>
      <c r="Q263" s="34"/>
      <c r="R263" s="34"/>
      <c r="S263" s="25"/>
      <c r="T263" s="60"/>
      <c r="U263" s="75">
        <f t="shared" si="9"/>
        <v>0</v>
      </c>
      <c r="V263" s="61"/>
      <c r="W263" s="24"/>
    </row>
    <row r="264" spans="1:23" ht="24.95" customHeight="1" x14ac:dyDescent="0.25">
      <c r="A264" s="503"/>
      <c r="B264" s="31"/>
      <c r="C264" s="31"/>
      <c r="D264" s="26"/>
      <c r="E264" s="32"/>
      <c r="F264" s="24"/>
      <c r="G264" s="24"/>
      <c r="H264" s="33"/>
      <c r="I264" s="24"/>
      <c r="J264" s="32"/>
      <c r="K264" s="24"/>
      <c r="L264" s="26"/>
      <c r="M264" s="385"/>
      <c r="N264" s="34"/>
      <c r="O264" s="23"/>
      <c r="P264" s="144">
        <f t="shared" si="8"/>
        <v>0</v>
      </c>
      <c r="Q264" s="34"/>
      <c r="R264" s="34"/>
      <c r="S264" s="25"/>
      <c r="T264" s="60"/>
      <c r="U264" s="75">
        <f t="shared" si="9"/>
        <v>0</v>
      </c>
      <c r="V264" s="61"/>
      <c r="W264" s="24"/>
    </row>
    <row r="265" spans="1:23" ht="24.95" customHeight="1" x14ac:dyDescent="0.25">
      <c r="A265" s="503"/>
      <c r="B265" s="31"/>
      <c r="C265" s="31"/>
      <c r="D265" s="26"/>
      <c r="E265" s="32"/>
      <c r="F265" s="24"/>
      <c r="G265" s="24"/>
      <c r="H265" s="33"/>
      <c r="I265" s="24"/>
      <c r="J265" s="32"/>
      <c r="K265" s="24"/>
      <c r="L265" s="26"/>
      <c r="M265" s="385"/>
      <c r="N265" s="34"/>
      <c r="O265" s="23"/>
      <c r="P265" s="144">
        <f t="shared" si="8"/>
        <v>0</v>
      </c>
      <c r="Q265" s="34"/>
      <c r="R265" s="34"/>
      <c r="S265" s="25"/>
      <c r="T265" s="60"/>
      <c r="U265" s="75">
        <f t="shared" si="9"/>
        <v>0</v>
      </c>
      <c r="V265" s="61"/>
      <c r="W265" s="24"/>
    </row>
    <row r="266" spans="1:23" ht="24.95" customHeight="1" x14ac:dyDescent="0.25">
      <c r="A266" s="503"/>
      <c r="B266" s="31"/>
      <c r="C266" s="31"/>
      <c r="D266" s="26"/>
      <c r="E266" s="32"/>
      <c r="F266" s="24"/>
      <c r="G266" s="24"/>
      <c r="H266" s="33"/>
      <c r="I266" s="24"/>
      <c r="J266" s="32"/>
      <c r="K266" s="24"/>
      <c r="L266" s="26"/>
      <c r="M266" s="385"/>
      <c r="N266" s="34"/>
      <c r="O266" s="23"/>
      <c r="P266" s="144">
        <f t="shared" si="8"/>
        <v>0</v>
      </c>
      <c r="Q266" s="34"/>
      <c r="R266" s="34"/>
      <c r="S266" s="25"/>
      <c r="T266" s="60"/>
      <c r="U266" s="75">
        <f t="shared" si="9"/>
        <v>0</v>
      </c>
      <c r="V266" s="61"/>
      <c r="W266" s="24"/>
    </row>
    <row r="267" spans="1:23" ht="24.95" customHeight="1" x14ac:dyDescent="0.25">
      <c r="A267" s="503"/>
      <c r="B267" s="31"/>
      <c r="C267" s="31"/>
      <c r="D267" s="26"/>
      <c r="E267" s="32"/>
      <c r="F267" s="24"/>
      <c r="G267" s="24"/>
      <c r="H267" s="33"/>
      <c r="I267" s="24"/>
      <c r="J267" s="32"/>
      <c r="K267" s="24"/>
      <c r="L267" s="26"/>
      <c r="M267" s="385"/>
      <c r="N267" s="34"/>
      <c r="O267" s="23"/>
      <c r="P267" s="144">
        <f t="shared" si="8"/>
        <v>0</v>
      </c>
      <c r="Q267" s="34"/>
      <c r="R267" s="34"/>
      <c r="S267" s="25"/>
      <c r="T267" s="60"/>
      <c r="U267" s="75">
        <f t="shared" si="9"/>
        <v>0</v>
      </c>
      <c r="V267" s="61"/>
      <c r="W267" s="24"/>
    </row>
    <row r="268" spans="1:23" ht="24.95" customHeight="1" x14ac:dyDescent="0.25">
      <c r="A268" s="503"/>
      <c r="B268" s="31"/>
      <c r="C268" s="31"/>
      <c r="D268" s="26"/>
      <c r="E268" s="32"/>
      <c r="F268" s="24"/>
      <c r="G268" s="24"/>
      <c r="H268" s="33"/>
      <c r="I268" s="24"/>
      <c r="J268" s="32"/>
      <c r="K268" s="24"/>
      <c r="L268" s="26"/>
      <c r="M268" s="385"/>
      <c r="N268" s="34"/>
      <c r="O268" s="23"/>
      <c r="P268" s="144">
        <f t="shared" si="8"/>
        <v>0</v>
      </c>
      <c r="Q268" s="34"/>
      <c r="R268" s="34"/>
      <c r="S268" s="25"/>
      <c r="T268" s="60"/>
      <c r="U268" s="75">
        <f t="shared" si="9"/>
        <v>0</v>
      </c>
      <c r="V268" s="61"/>
      <c r="W268" s="24"/>
    </row>
    <row r="269" spans="1:23" ht="24.95" customHeight="1" x14ac:dyDescent="0.25">
      <c r="A269" s="503"/>
      <c r="B269" s="31"/>
      <c r="C269" s="31"/>
      <c r="D269" s="26"/>
      <c r="E269" s="32"/>
      <c r="F269" s="24"/>
      <c r="G269" s="24"/>
      <c r="H269" s="33"/>
      <c r="I269" s="24"/>
      <c r="J269" s="32"/>
      <c r="K269" s="24"/>
      <c r="L269" s="26"/>
      <c r="M269" s="385"/>
      <c r="N269" s="34"/>
      <c r="O269" s="23"/>
      <c r="P269" s="144">
        <f t="shared" si="8"/>
        <v>0</v>
      </c>
      <c r="Q269" s="34"/>
      <c r="R269" s="34"/>
      <c r="S269" s="25"/>
      <c r="T269" s="60"/>
      <c r="U269" s="75">
        <f t="shared" si="9"/>
        <v>0</v>
      </c>
      <c r="V269" s="61"/>
      <c r="W269" s="24"/>
    </row>
    <row r="270" spans="1:23" ht="24.95" customHeight="1" x14ac:dyDescent="0.25">
      <c r="A270" s="503"/>
      <c r="B270" s="31"/>
      <c r="C270" s="31"/>
      <c r="D270" s="26"/>
      <c r="E270" s="32"/>
      <c r="F270" s="24"/>
      <c r="G270" s="24"/>
      <c r="H270" s="33"/>
      <c r="I270" s="24"/>
      <c r="J270" s="32"/>
      <c r="K270" s="24"/>
      <c r="L270" s="26"/>
      <c r="M270" s="385"/>
      <c r="N270" s="34"/>
      <c r="O270" s="23"/>
      <c r="P270" s="144">
        <f t="shared" si="8"/>
        <v>0</v>
      </c>
      <c r="Q270" s="34"/>
      <c r="R270" s="34"/>
      <c r="S270" s="25"/>
      <c r="T270" s="60"/>
      <c r="U270" s="75">
        <f t="shared" si="9"/>
        <v>0</v>
      </c>
      <c r="V270" s="61"/>
      <c r="W270" s="24"/>
    </row>
    <row r="271" spans="1:23" ht="24.95" customHeight="1" x14ac:dyDescent="0.25">
      <c r="A271" s="503"/>
      <c r="B271" s="31"/>
      <c r="C271" s="31"/>
      <c r="D271" s="26"/>
      <c r="E271" s="32"/>
      <c r="F271" s="24"/>
      <c r="G271" s="24"/>
      <c r="H271" s="33"/>
      <c r="I271" s="24"/>
      <c r="J271" s="32"/>
      <c r="K271" s="24"/>
      <c r="L271" s="26"/>
      <c r="M271" s="385"/>
      <c r="N271" s="34"/>
      <c r="O271" s="23"/>
      <c r="P271" s="144">
        <f t="shared" si="8"/>
        <v>0</v>
      </c>
      <c r="Q271" s="34"/>
      <c r="R271" s="34"/>
      <c r="S271" s="25"/>
      <c r="T271" s="60"/>
      <c r="U271" s="75">
        <f t="shared" si="9"/>
        <v>0</v>
      </c>
      <c r="V271" s="61"/>
      <c r="W271" s="24"/>
    </row>
    <row r="272" spans="1:23" ht="24.95" customHeight="1" x14ac:dyDescent="0.25">
      <c r="A272" s="503"/>
      <c r="B272" s="31"/>
      <c r="C272" s="31"/>
      <c r="D272" s="26"/>
      <c r="E272" s="32"/>
      <c r="F272" s="24"/>
      <c r="G272" s="24"/>
      <c r="H272" s="33"/>
      <c r="I272" s="24"/>
      <c r="J272" s="32"/>
      <c r="K272" s="24"/>
      <c r="L272" s="26"/>
      <c r="M272" s="385"/>
      <c r="N272" s="34"/>
      <c r="O272" s="23"/>
      <c r="P272" s="144">
        <f t="shared" si="8"/>
        <v>0</v>
      </c>
      <c r="Q272" s="34"/>
      <c r="R272" s="34"/>
      <c r="S272" s="25"/>
      <c r="T272" s="60"/>
      <c r="U272" s="75">
        <f t="shared" si="9"/>
        <v>0</v>
      </c>
      <c r="V272" s="61"/>
      <c r="W272" s="24"/>
    </row>
    <row r="273" spans="1:23" ht="24.95" customHeight="1" x14ac:dyDescent="0.25">
      <c r="A273" s="503"/>
      <c r="B273" s="31"/>
      <c r="C273" s="31"/>
      <c r="D273" s="26"/>
      <c r="E273" s="32"/>
      <c r="F273" s="24"/>
      <c r="G273" s="24"/>
      <c r="H273" s="33"/>
      <c r="I273" s="24"/>
      <c r="J273" s="32"/>
      <c r="K273" s="24"/>
      <c r="L273" s="26"/>
      <c r="M273" s="385"/>
      <c r="N273" s="34"/>
      <c r="O273" s="23"/>
      <c r="P273" s="144">
        <f t="shared" si="8"/>
        <v>0</v>
      </c>
      <c r="Q273" s="34"/>
      <c r="R273" s="34"/>
      <c r="S273" s="25"/>
      <c r="T273" s="60"/>
      <c r="U273" s="75">
        <f t="shared" si="9"/>
        <v>0</v>
      </c>
      <c r="V273" s="61"/>
      <c r="W273" s="24"/>
    </row>
    <row r="274" spans="1:23" ht="24.95" customHeight="1" x14ac:dyDescent="0.25">
      <c r="A274" s="503"/>
      <c r="B274" s="31"/>
      <c r="C274" s="31"/>
      <c r="D274" s="26"/>
      <c r="E274" s="32"/>
      <c r="F274" s="24"/>
      <c r="G274" s="24"/>
      <c r="H274" s="33"/>
      <c r="I274" s="24"/>
      <c r="J274" s="32"/>
      <c r="K274" s="24"/>
      <c r="L274" s="26"/>
      <c r="M274" s="385"/>
      <c r="N274" s="34"/>
      <c r="O274" s="23"/>
      <c r="P274" s="144">
        <f t="shared" si="8"/>
        <v>0</v>
      </c>
      <c r="Q274" s="34"/>
      <c r="R274" s="34"/>
      <c r="S274" s="25"/>
      <c r="T274" s="60"/>
      <c r="U274" s="75">
        <f t="shared" si="9"/>
        <v>0</v>
      </c>
      <c r="V274" s="61"/>
      <c r="W274" s="24"/>
    </row>
    <row r="275" spans="1:23" ht="24.95" customHeight="1" x14ac:dyDescent="0.25">
      <c r="A275" s="503"/>
      <c r="B275" s="31"/>
      <c r="C275" s="31"/>
      <c r="D275" s="26"/>
      <c r="E275" s="32"/>
      <c r="F275" s="24"/>
      <c r="G275" s="24"/>
      <c r="H275" s="33"/>
      <c r="I275" s="24"/>
      <c r="J275" s="32"/>
      <c r="K275" s="24"/>
      <c r="L275" s="26"/>
      <c r="M275" s="385"/>
      <c r="N275" s="34"/>
      <c r="O275" s="23"/>
      <c r="P275" s="144">
        <f t="shared" ref="P275:P308" si="10">IF(OR(B275="R",B275="Refusé"),0,(O275*1.2))</f>
        <v>0</v>
      </c>
      <c r="Q275" s="34"/>
      <c r="R275" s="34"/>
      <c r="S275" s="25"/>
      <c r="T275" s="60"/>
      <c r="U275" s="75">
        <f t="shared" ref="U275:U308" si="11">IF(ISBLANK($T275),P275,0)</f>
        <v>0</v>
      </c>
      <c r="V275" s="61"/>
      <c r="W275" s="24"/>
    </row>
    <row r="276" spans="1:23" ht="24.95" customHeight="1" x14ac:dyDescent="0.25">
      <c r="A276" s="503"/>
      <c r="B276" s="31"/>
      <c r="C276" s="31"/>
      <c r="D276" s="26"/>
      <c r="E276" s="32"/>
      <c r="F276" s="24"/>
      <c r="G276" s="24"/>
      <c r="H276" s="33"/>
      <c r="I276" s="24"/>
      <c r="J276" s="32"/>
      <c r="K276" s="24"/>
      <c r="L276" s="26"/>
      <c r="M276" s="385"/>
      <c r="N276" s="34"/>
      <c r="O276" s="23"/>
      <c r="P276" s="144">
        <f t="shared" si="10"/>
        <v>0</v>
      </c>
      <c r="Q276" s="34"/>
      <c r="R276" s="34"/>
      <c r="S276" s="25"/>
      <c r="T276" s="60"/>
      <c r="U276" s="75">
        <f t="shared" si="11"/>
        <v>0</v>
      </c>
      <c r="V276" s="61"/>
      <c r="W276" s="24"/>
    </row>
    <row r="277" spans="1:23" ht="24.95" customHeight="1" x14ac:dyDescent="0.25">
      <c r="A277" s="503"/>
      <c r="B277" s="31"/>
      <c r="C277" s="31"/>
      <c r="D277" s="26"/>
      <c r="E277" s="32"/>
      <c r="F277" s="24"/>
      <c r="G277" s="24"/>
      <c r="H277" s="33"/>
      <c r="I277" s="24"/>
      <c r="J277" s="32"/>
      <c r="K277" s="24"/>
      <c r="L277" s="26"/>
      <c r="M277" s="385"/>
      <c r="N277" s="34"/>
      <c r="O277" s="23"/>
      <c r="P277" s="144">
        <f t="shared" si="10"/>
        <v>0</v>
      </c>
      <c r="Q277" s="34"/>
      <c r="R277" s="34"/>
      <c r="S277" s="25"/>
      <c r="T277" s="60"/>
      <c r="U277" s="75">
        <f t="shared" si="11"/>
        <v>0</v>
      </c>
      <c r="V277" s="61"/>
      <c r="W277" s="24"/>
    </row>
    <row r="278" spans="1:23" ht="24.95" customHeight="1" x14ac:dyDescent="0.25">
      <c r="A278" s="503"/>
      <c r="B278" s="31"/>
      <c r="C278" s="31"/>
      <c r="D278" s="26"/>
      <c r="E278" s="32"/>
      <c r="F278" s="24"/>
      <c r="G278" s="24"/>
      <c r="H278" s="33"/>
      <c r="I278" s="24"/>
      <c r="J278" s="32"/>
      <c r="K278" s="24"/>
      <c r="L278" s="26"/>
      <c r="M278" s="385"/>
      <c r="N278" s="34"/>
      <c r="O278" s="23"/>
      <c r="P278" s="144">
        <f t="shared" si="10"/>
        <v>0</v>
      </c>
      <c r="Q278" s="34"/>
      <c r="R278" s="34"/>
      <c r="S278" s="25"/>
      <c r="T278" s="60"/>
      <c r="U278" s="75">
        <f t="shared" si="11"/>
        <v>0</v>
      </c>
      <c r="V278" s="61"/>
      <c r="W278" s="24"/>
    </row>
    <row r="279" spans="1:23" ht="24.95" customHeight="1" x14ac:dyDescent="0.25">
      <c r="A279" s="503"/>
      <c r="B279" s="31"/>
      <c r="C279" s="31"/>
      <c r="D279" s="26"/>
      <c r="E279" s="32"/>
      <c r="F279" s="24"/>
      <c r="G279" s="24"/>
      <c r="H279" s="33"/>
      <c r="I279" s="24"/>
      <c r="J279" s="32"/>
      <c r="K279" s="24"/>
      <c r="L279" s="26"/>
      <c r="M279" s="385"/>
      <c r="N279" s="34"/>
      <c r="O279" s="23"/>
      <c r="P279" s="144">
        <f t="shared" si="10"/>
        <v>0</v>
      </c>
      <c r="Q279" s="34"/>
      <c r="R279" s="34"/>
      <c r="S279" s="25"/>
      <c r="T279" s="60"/>
      <c r="U279" s="75">
        <f t="shared" si="11"/>
        <v>0</v>
      </c>
      <c r="V279" s="61"/>
      <c r="W279" s="24"/>
    </row>
    <row r="280" spans="1:23" ht="24.95" customHeight="1" x14ac:dyDescent="0.25">
      <c r="A280" s="503"/>
      <c r="B280" s="31"/>
      <c r="C280" s="31"/>
      <c r="D280" s="26"/>
      <c r="E280" s="32"/>
      <c r="F280" s="24"/>
      <c r="G280" s="24"/>
      <c r="H280" s="33"/>
      <c r="I280" s="24"/>
      <c r="J280" s="32"/>
      <c r="K280" s="24"/>
      <c r="L280" s="26"/>
      <c r="M280" s="385"/>
      <c r="N280" s="34"/>
      <c r="O280" s="23"/>
      <c r="P280" s="144">
        <f t="shared" si="10"/>
        <v>0</v>
      </c>
      <c r="Q280" s="34"/>
      <c r="R280" s="34"/>
      <c r="S280" s="25"/>
      <c r="T280" s="60"/>
      <c r="U280" s="75">
        <f t="shared" si="11"/>
        <v>0</v>
      </c>
      <c r="V280" s="61"/>
      <c r="W280" s="24"/>
    </row>
    <row r="281" spans="1:23" ht="24.95" customHeight="1" x14ac:dyDescent="0.25">
      <c r="A281" s="503"/>
      <c r="B281" s="31"/>
      <c r="C281" s="31"/>
      <c r="D281" s="26"/>
      <c r="E281" s="32"/>
      <c r="F281" s="24"/>
      <c r="G281" s="24"/>
      <c r="H281" s="33"/>
      <c r="I281" s="24"/>
      <c r="J281" s="32"/>
      <c r="K281" s="24"/>
      <c r="L281" s="26"/>
      <c r="M281" s="385"/>
      <c r="N281" s="34"/>
      <c r="O281" s="23"/>
      <c r="P281" s="144">
        <f t="shared" si="10"/>
        <v>0</v>
      </c>
      <c r="Q281" s="34"/>
      <c r="R281" s="34"/>
      <c r="S281" s="25"/>
      <c r="T281" s="60"/>
      <c r="U281" s="75">
        <f t="shared" si="11"/>
        <v>0</v>
      </c>
      <c r="V281" s="61"/>
      <c r="W281" s="24"/>
    </row>
    <row r="282" spans="1:23" ht="24.95" customHeight="1" x14ac:dyDescent="0.25">
      <c r="A282" s="503"/>
      <c r="B282" s="31"/>
      <c r="C282" s="31"/>
      <c r="D282" s="26"/>
      <c r="E282" s="32"/>
      <c r="F282" s="24"/>
      <c r="G282" s="24"/>
      <c r="H282" s="33"/>
      <c r="I282" s="24"/>
      <c r="J282" s="32"/>
      <c r="K282" s="24"/>
      <c r="L282" s="26"/>
      <c r="M282" s="385"/>
      <c r="N282" s="34"/>
      <c r="O282" s="23"/>
      <c r="P282" s="144">
        <f t="shared" si="10"/>
        <v>0</v>
      </c>
      <c r="Q282" s="34"/>
      <c r="R282" s="34"/>
      <c r="S282" s="25"/>
      <c r="T282" s="60"/>
      <c r="U282" s="75">
        <f t="shared" si="11"/>
        <v>0</v>
      </c>
      <c r="V282" s="61"/>
      <c r="W282" s="24"/>
    </row>
    <row r="283" spans="1:23" ht="24.95" customHeight="1" x14ac:dyDescent="0.25">
      <c r="A283" s="503"/>
      <c r="B283" s="31"/>
      <c r="C283" s="31"/>
      <c r="D283" s="26"/>
      <c r="E283" s="32"/>
      <c r="F283" s="24"/>
      <c r="G283" s="24"/>
      <c r="H283" s="33"/>
      <c r="I283" s="24"/>
      <c r="J283" s="32"/>
      <c r="K283" s="24"/>
      <c r="L283" s="26"/>
      <c r="M283" s="385"/>
      <c r="N283" s="34"/>
      <c r="O283" s="23"/>
      <c r="P283" s="144">
        <f t="shared" si="10"/>
        <v>0</v>
      </c>
      <c r="Q283" s="34"/>
      <c r="R283" s="34"/>
      <c r="S283" s="25"/>
      <c r="T283" s="60"/>
      <c r="U283" s="75">
        <f t="shared" si="11"/>
        <v>0</v>
      </c>
      <c r="V283" s="61"/>
      <c r="W283" s="24"/>
    </row>
    <row r="284" spans="1:23" ht="24.95" customHeight="1" x14ac:dyDescent="0.25">
      <c r="A284" s="503"/>
      <c r="B284" s="31"/>
      <c r="C284" s="31"/>
      <c r="D284" s="26"/>
      <c r="E284" s="32"/>
      <c r="F284" s="24"/>
      <c r="G284" s="24"/>
      <c r="H284" s="33"/>
      <c r="I284" s="24"/>
      <c r="J284" s="32"/>
      <c r="K284" s="24"/>
      <c r="L284" s="26"/>
      <c r="M284" s="385"/>
      <c r="N284" s="34"/>
      <c r="O284" s="23"/>
      <c r="P284" s="144">
        <f t="shared" si="10"/>
        <v>0</v>
      </c>
      <c r="Q284" s="34"/>
      <c r="R284" s="34"/>
      <c r="S284" s="25"/>
      <c r="T284" s="60"/>
      <c r="U284" s="75">
        <f t="shared" si="11"/>
        <v>0</v>
      </c>
      <c r="V284" s="61"/>
      <c r="W284" s="24"/>
    </row>
    <row r="285" spans="1:23" ht="24.95" customHeight="1" x14ac:dyDescent="0.25">
      <c r="A285" s="503"/>
      <c r="B285" s="31"/>
      <c r="C285" s="31"/>
      <c r="D285" s="26"/>
      <c r="E285" s="32"/>
      <c r="F285" s="24"/>
      <c r="G285" s="24"/>
      <c r="H285" s="33"/>
      <c r="I285" s="24"/>
      <c r="J285" s="32"/>
      <c r="K285" s="24"/>
      <c r="L285" s="26"/>
      <c r="M285" s="385"/>
      <c r="N285" s="34"/>
      <c r="O285" s="23"/>
      <c r="P285" s="144">
        <f t="shared" si="10"/>
        <v>0</v>
      </c>
      <c r="Q285" s="34"/>
      <c r="R285" s="34"/>
      <c r="S285" s="25"/>
      <c r="T285" s="60"/>
      <c r="U285" s="75">
        <f t="shared" si="11"/>
        <v>0</v>
      </c>
      <c r="V285" s="61"/>
      <c r="W285" s="24"/>
    </row>
    <row r="286" spans="1:23" ht="24.95" customHeight="1" x14ac:dyDescent="0.25">
      <c r="A286" s="503"/>
      <c r="B286" s="31"/>
      <c r="C286" s="31"/>
      <c r="D286" s="26"/>
      <c r="E286" s="32"/>
      <c r="F286" s="24"/>
      <c r="G286" s="24"/>
      <c r="H286" s="33"/>
      <c r="I286" s="24"/>
      <c r="J286" s="32"/>
      <c r="K286" s="24"/>
      <c r="L286" s="26"/>
      <c r="M286" s="385"/>
      <c r="N286" s="34"/>
      <c r="O286" s="23"/>
      <c r="P286" s="144">
        <f t="shared" si="10"/>
        <v>0</v>
      </c>
      <c r="Q286" s="34"/>
      <c r="R286" s="34"/>
      <c r="S286" s="25"/>
      <c r="T286" s="60"/>
      <c r="U286" s="75">
        <f t="shared" si="11"/>
        <v>0</v>
      </c>
      <c r="V286" s="61"/>
      <c r="W286" s="24"/>
    </row>
    <row r="287" spans="1:23" ht="24.95" customHeight="1" x14ac:dyDescent="0.25">
      <c r="A287" s="503"/>
      <c r="B287" s="31"/>
      <c r="C287" s="31"/>
      <c r="D287" s="26"/>
      <c r="E287" s="32"/>
      <c r="F287" s="24"/>
      <c r="G287" s="24"/>
      <c r="H287" s="33"/>
      <c r="I287" s="24"/>
      <c r="J287" s="32"/>
      <c r="K287" s="24"/>
      <c r="L287" s="26"/>
      <c r="M287" s="385"/>
      <c r="N287" s="34"/>
      <c r="O287" s="23"/>
      <c r="P287" s="144">
        <f t="shared" si="10"/>
        <v>0</v>
      </c>
      <c r="Q287" s="34"/>
      <c r="R287" s="34"/>
      <c r="S287" s="25"/>
      <c r="T287" s="60"/>
      <c r="U287" s="75">
        <f t="shared" si="11"/>
        <v>0</v>
      </c>
      <c r="V287" s="61"/>
      <c r="W287" s="24"/>
    </row>
    <row r="288" spans="1:23" ht="24.95" customHeight="1" x14ac:dyDescent="0.25">
      <c r="A288" s="503"/>
      <c r="B288" s="31"/>
      <c r="C288" s="31"/>
      <c r="D288" s="26"/>
      <c r="E288" s="32"/>
      <c r="F288" s="24"/>
      <c r="G288" s="24"/>
      <c r="H288" s="33"/>
      <c r="I288" s="24"/>
      <c r="J288" s="32"/>
      <c r="K288" s="24"/>
      <c r="L288" s="26"/>
      <c r="M288" s="385"/>
      <c r="N288" s="34"/>
      <c r="O288" s="23"/>
      <c r="P288" s="144">
        <f t="shared" si="10"/>
        <v>0</v>
      </c>
      <c r="Q288" s="34"/>
      <c r="R288" s="34"/>
      <c r="S288" s="25"/>
      <c r="T288" s="60"/>
      <c r="U288" s="75">
        <f t="shared" si="11"/>
        <v>0</v>
      </c>
      <c r="V288" s="61"/>
      <c r="W288" s="24"/>
    </row>
    <row r="289" spans="1:23" ht="24.95" customHeight="1" x14ac:dyDescent="0.25">
      <c r="A289" s="503"/>
      <c r="B289" s="31"/>
      <c r="C289" s="31"/>
      <c r="D289" s="26"/>
      <c r="E289" s="32"/>
      <c r="F289" s="24"/>
      <c r="G289" s="24"/>
      <c r="H289" s="33"/>
      <c r="I289" s="24"/>
      <c r="J289" s="32"/>
      <c r="K289" s="24"/>
      <c r="L289" s="26"/>
      <c r="M289" s="385"/>
      <c r="N289" s="34"/>
      <c r="O289" s="23"/>
      <c r="P289" s="144">
        <f t="shared" si="10"/>
        <v>0</v>
      </c>
      <c r="Q289" s="34"/>
      <c r="R289" s="34"/>
      <c r="S289" s="25"/>
      <c r="T289" s="60"/>
      <c r="U289" s="75">
        <f t="shared" si="11"/>
        <v>0</v>
      </c>
      <c r="V289" s="61"/>
      <c r="W289" s="24"/>
    </row>
    <row r="290" spans="1:23" ht="24.95" customHeight="1" x14ac:dyDescent="0.25">
      <c r="A290" s="503"/>
      <c r="B290" s="31"/>
      <c r="C290" s="31"/>
      <c r="D290" s="26"/>
      <c r="E290" s="32"/>
      <c r="F290" s="24"/>
      <c r="G290" s="24"/>
      <c r="H290" s="33"/>
      <c r="I290" s="24"/>
      <c r="J290" s="32"/>
      <c r="K290" s="24"/>
      <c r="L290" s="26"/>
      <c r="M290" s="385"/>
      <c r="N290" s="34"/>
      <c r="O290" s="23"/>
      <c r="P290" s="144">
        <f t="shared" si="10"/>
        <v>0</v>
      </c>
      <c r="Q290" s="34"/>
      <c r="R290" s="34"/>
      <c r="S290" s="25"/>
      <c r="T290" s="60"/>
      <c r="U290" s="75">
        <f t="shared" si="11"/>
        <v>0</v>
      </c>
      <c r="V290" s="61"/>
      <c r="W290" s="24"/>
    </row>
    <row r="291" spans="1:23" ht="24.95" customHeight="1" x14ac:dyDescent="0.25">
      <c r="A291" s="503"/>
      <c r="B291" s="31"/>
      <c r="C291" s="31"/>
      <c r="D291" s="26"/>
      <c r="E291" s="32"/>
      <c r="F291" s="24"/>
      <c r="G291" s="24"/>
      <c r="H291" s="33"/>
      <c r="I291" s="24"/>
      <c r="J291" s="32"/>
      <c r="K291" s="24"/>
      <c r="L291" s="26"/>
      <c r="M291" s="385"/>
      <c r="N291" s="34"/>
      <c r="O291" s="23"/>
      <c r="P291" s="144">
        <f t="shared" si="10"/>
        <v>0</v>
      </c>
      <c r="Q291" s="34"/>
      <c r="R291" s="34"/>
      <c r="S291" s="25"/>
      <c r="T291" s="60"/>
      <c r="U291" s="75">
        <f t="shared" si="11"/>
        <v>0</v>
      </c>
      <c r="V291" s="61"/>
      <c r="W291" s="24"/>
    </row>
    <row r="292" spans="1:23" ht="24.95" customHeight="1" x14ac:dyDescent="0.25">
      <c r="A292" s="503"/>
      <c r="B292" s="31"/>
      <c r="C292" s="31"/>
      <c r="D292" s="26"/>
      <c r="E292" s="32"/>
      <c r="F292" s="24"/>
      <c r="G292" s="24"/>
      <c r="H292" s="33"/>
      <c r="I292" s="24"/>
      <c r="J292" s="32"/>
      <c r="K292" s="24"/>
      <c r="L292" s="26"/>
      <c r="M292" s="385"/>
      <c r="N292" s="34"/>
      <c r="O292" s="23"/>
      <c r="P292" s="144">
        <f t="shared" si="10"/>
        <v>0</v>
      </c>
      <c r="Q292" s="34"/>
      <c r="R292" s="34"/>
      <c r="S292" s="25"/>
      <c r="T292" s="60"/>
      <c r="U292" s="75">
        <f t="shared" si="11"/>
        <v>0</v>
      </c>
      <c r="V292" s="61"/>
      <c r="W292" s="24"/>
    </row>
    <row r="293" spans="1:23" ht="24.95" customHeight="1" x14ac:dyDescent="0.25">
      <c r="A293" s="503"/>
      <c r="B293" s="31"/>
      <c r="C293" s="31"/>
      <c r="D293" s="26"/>
      <c r="E293" s="32"/>
      <c r="F293" s="24"/>
      <c r="G293" s="24"/>
      <c r="H293" s="33"/>
      <c r="I293" s="24"/>
      <c r="J293" s="32"/>
      <c r="K293" s="24"/>
      <c r="L293" s="26"/>
      <c r="M293" s="385"/>
      <c r="N293" s="34"/>
      <c r="O293" s="23"/>
      <c r="P293" s="144">
        <f t="shared" si="10"/>
        <v>0</v>
      </c>
      <c r="Q293" s="34"/>
      <c r="R293" s="34"/>
      <c r="S293" s="25"/>
      <c r="T293" s="60"/>
      <c r="U293" s="75">
        <f t="shared" si="11"/>
        <v>0</v>
      </c>
      <c r="V293" s="61"/>
      <c r="W293" s="24"/>
    </row>
    <row r="294" spans="1:23" ht="24.95" customHeight="1" x14ac:dyDescent="0.25">
      <c r="A294" s="503"/>
      <c r="B294" s="31"/>
      <c r="C294" s="31"/>
      <c r="D294" s="26"/>
      <c r="E294" s="32"/>
      <c r="F294" s="24"/>
      <c r="G294" s="24"/>
      <c r="H294" s="33"/>
      <c r="I294" s="24"/>
      <c r="J294" s="32"/>
      <c r="K294" s="24"/>
      <c r="L294" s="26"/>
      <c r="M294" s="385"/>
      <c r="N294" s="34"/>
      <c r="O294" s="23"/>
      <c r="P294" s="144">
        <f t="shared" si="10"/>
        <v>0</v>
      </c>
      <c r="Q294" s="34"/>
      <c r="R294" s="34"/>
      <c r="S294" s="25"/>
      <c r="T294" s="60"/>
      <c r="U294" s="75">
        <f t="shared" si="11"/>
        <v>0</v>
      </c>
      <c r="V294" s="61"/>
      <c r="W294" s="24"/>
    </row>
    <row r="295" spans="1:23" ht="24.95" customHeight="1" x14ac:dyDescent="0.25">
      <c r="A295" s="503"/>
      <c r="B295" s="31"/>
      <c r="C295" s="31"/>
      <c r="D295" s="26"/>
      <c r="E295" s="32"/>
      <c r="F295" s="24"/>
      <c r="G295" s="24"/>
      <c r="H295" s="33"/>
      <c r="I295" s="24"/>
      <c r="J295" s="32"/>
      <c r="K295" s="24"/>
      <c r="L295" s="26"/>
      <c r="M295" s="385"/>
      <c r="N295" s="34"/>
      <c r="O295" s="23"/>
      <c r="P295" s="144">
        <f t="shared" si="10"/>
        <v>0</v>
      </c>
      <c r="Q295" s="34"/>
      <c r="R295" s="34"/>
      <c r="S295" s="25"/>
      <c r="T295" s="60"/>
      <c r="U295" s="75">
        <f t="shared" si="11"/>
        <v>0</v>
      </c>
      <c r="V295" s="61"/>
      <c r="W295" s="24"/>
    </row>
    <row r="296" spans="1:23" ht="24.95" customHeight="1" x14ac:dyDescent="0.25">
      <c r="A296" s="503"/>
      <c r="B296" s="31"/>
      <c r="C296" s="31"/>
      <c r="D296" s="26"/>
      <c r="E296" s="32"/>
      <c r="F296" s="24"/>
      <c r="G296" s="24"/>
      <c r="H296" s="33"/>
      <c r="I296" s="24"/>
      <c r="J296" s="32"/>
      <c r="K296" s="24"/>
      <c r="L296" s="26"/>
      <c r="M296" s="385"/>
      <c r="N296" s="34"/>
      <c r="O296" s="23"/>
      <c r="P296" s="144">
        <f t="shared" si="10"/>
        <v>0</v>
      </c>
      <c r="Q296" s="34"/>
      <c r="R296" s="34"/>
      <c r="S296" s="25"/>
      <c r="T296" s="60"/>
      <c r="U296" s="75">
        <f t="shared" si="11"/>
        <v>0</v>
      </c>
      <c r="V296" s="61"/>
      <c r="W296" s="24"/>
    </row>
    <row r="297" spans="1:23" ht="24.95" customHeight="1" x14ac:dyDescent="0.25">
      <c r="A297" s="503"/>
      <c r="B297" s="31"/>
      <c r="C297" s="31"/>
      <c r="D297" s="26"/>
      <c r="E297" s="32"/>
      <c r="F297" s="24"/>
      <c r="G297" s="24"/>
      <c r="H297" s="33"/>
      <c r="I297" s="24"/>
      <c r="J297" s="32"/>
      <c r="K297" s="24"/>
      <c r="L297" s="26"/>
      <c r="M297" s="385"/>
      <c r="N297" s="34"/>
      <c r="O297" s="23"/>
      <c r="P297" s="144">
        <f t="shared" si="10"/>
        <v>0</v>
      </c>
      <c r="Q297" s="34"/>
      <c r="R297" s="34"/>
      <c r="S297" s="25"/>
      <c r="T297" s="60"/>
      <c r="U297" s="75">
        <f t="shared" si="11"/>
        <v>0</v>
      </c>
      <c r="V297" s="61"/>
      <c r="W297" s="24"/>
    </row>
    <row r="298" spans="1:23" ht="24.95" customHeight="1" x14ac:dyDescent="0.25">
      <c r="A298" s="503"/>
      <c r="B298" s="31"/>
      <c r="C298" s="31"/>
      <c r="D298" s="26"/>
      <c r="E298" s="32"/>
      <c r="F298" s="24"/>
      <c r="G298" s="24"/>
      <c r="H298" s="33"/>
      <c r="I298" s="24"/>
      <c r="J298" s="32"/>
      <c r="K298" s="24"/>
      <c r="L298" s="26"/>
      <c r="M298" s="385"/>
      <c r="N298" s="34"/>
      <c r="O298" s="23"/>
      <c r="P298" s="144">
        <f t="shared" si="10"/>
        <v>0</v>
      </c>
      <c r="Q298" s="34"/>
      <c r="R298" s="34"/>
      <c r="S298" s="25"/>
      <c r="T298" s="60"/>
      <c r="U298" s="75">
        <f t="shared" si="11"/>
        <v>0</v>
      </c>
      <c r="V298" s="61"/>
      <c r="W298" s="24"/>
    </row>
    <row r="299" spans="1:23" ht="24.95" customHeight="1" x14ac:dyDescent="0.25">
      <c r="A299" s="503"/>
      <c r="B299" s="31"/>
      <c r="C299" s="31"/>
      <c r="D299" s="26"/>
      <c r="E299" s="32"/>
      <c r="F299" s="24"/>
      <c r="G299" s="24"/>
      <c r="H299" s="33"/>
      <c r="I299" s="24"/>
      <c r="J299" s="32"/>
      <c r="K299" s="24"/>
      <c r="L299" s="26"/>
      <c r="M299" s="385"/>
      <c r="N299" s="34"/>
      <c r="O299" s="23"/>
      <c r="P299" s="144">
        <f t="shared" si="10"/>
        <v>0</v>
      </c>
      <c r="Q299" s="34"/>
      <c r="R299" s="34"/>
      <c r="S299" s="25"/>
      <c r="T299" s="60"/>
      <c r="U299" s="75">
        <f t="shared" si="11"/>
        <v>0</v>
      </c>
      <c r="V299" s="61"/>
      <c r="W299" s="24"/>
    </row>
    <row r="300" spans="1:23" ht="24.95" customHeight="1" x14ac:dyDescent="0.25">
      <c r="A300" s="503"/>
      <c r="B300" s="31"/>
      <c r="C300" s="31"/>
      <c r="D300" s="26"/>
      <c r="E300" s="32"/>
      <c r="F300" s="24"/>
      <c r="G300" s="24"/>
      <c r="H300" s="33"/>
      <c r="I300" s="24"/>
      <c r="J300" s="32"/>
      <c r="K300" s="24"/>
      <c r="L300" s="26"/>
      <c r="M300" s="385"/>
      <c r="N300" s="34"/>
      <c r="O300" s="23"/>
      <c r="P300" s="144">
        <f t="shared" si="10"/>
        <v>0</v>
      </c>
      <c r="Q300" s="34"/>
      <c r="R300" s="34"/>
      <c r="S300" s="25"/>
      <c r="T300" s="60"/>
      <c r="U300" s="75">
        <f t="shared" si="11"/>
        <v>0</v>
      </c>
      <c r="V300" s="61"/>
      <c r="W300" s="24"/>
    </row>
    <row r="301" spans="1:23" ht="24.95" customHeight="1" x14ac:dyDescent="0.25">
      <c r="A301" s="503"/>
      <c r="B301" s="31"/>
      <c r="C301" s="31"/>
      <c r="D301" s="26"/>
      <c r="E301" s="32"/>
      <c r="F301" s="24"/>
      <c r="G301" s="24"/>
      <c r="H301" s="33"/>
      <c r="I301" s="24"/>
      <c r="J301" s="32"/>
      <c r="K301" s="24"/>
      <c r="L301" s="26"/>
      <c r="M301" s="385"/>
      <c r="N301" s="34"/>
      <c r="O301" s="23"/>
      <c r="P301" s="144">
        <f t="shared" si="10"/>
        <v>0</v>
      </c>
      <c r="Q301" s="34"/>
      <c r="R301" s="34"/>
      <c r="S301" s="25"/>
      <c r="T301" s="60"/>
      <c r="U301" s="75">
        <f t="shared" si="11"/>
        <v>0</v>
      </c>
      <c r="V301" s="61"/>
      <c r="W301" s="24"/>
    </row>
    <row r="302" spans="1:23" ht="24.95" customHeight="1" x14ac:dyDescent="0.25">
      <c r="A302" s="503"/>
      <c r="B302" s="31"/>
      <c r="C302" s="31"/>
      <c r="D302" s="26"/>
      <c r="E302" s="32"/>
      <c r="F302" s="24"/>
      <c r="G302" s="24"/>
      <c r="H302" s="33"/>
      <c r="I302" s="24"/>
      <c r="J302" s="32"/>
      <c r="K302" s="24"/>
      <c r="L302" s="26"/>
      <c r="M302" s="385"/>
      <c r="N302" s="34"/>
      <c r="O302" s="23"/>
      <c r="P302" s="144">
        <f t="shared" si="10"/>
        <v>0</v>
      </c>
      <c r="Q302" s="34"/>
      <c r="R302" s="34"/>
      <c r="S302" s="25"/>
      <c r="T302" s="60"/>
      <c r="U302" s="75">
        <f t="shared" si="11"/>
        <v>0</v>
      </c>
      <c r="V302" s="61"/>
      <c r="W302" s="24"/>
    </row>
    <row r="303" spans="1:23" ht="24.95" customHeight="1" x14ac:dyDescent="0.25">
      <c r="A303" s="503"/>
      <c r="B303" s="31"/>
      <c r="C303" s="31"/>
      <c r="D303" s="26"/>
      <c r="E303" s="32"/>
      <c r="F303" s="24"/>
      <c r="G303" s="24"/>
      <c r="H303" s="33"/>
      <c r="I303" s="24"/>
      <c r="J303" s="32"/>
      <c r="K303" s="24"/>
      <c r="L303" s="26"/>
      <c r="M303" s="385"/>
      <c r="N303" s="34"/>
      <c r="O303" s="23"/>
      <c r="P303" s="144">
        <f t="shared" si="10"/>
        <v>0</v>
      </c>
      <c r="Q303" s="34"/>
      <c r="R303" s="34"/>
      <c r="S303" s="25"/>
      <c r="T303" s="60"/>
      <c r="U303" s="75">
        <f t="shared" si="11"/>
        <v>0</v>
      </c>
      <c r="V303" s="61"/>
      <c r="W303" s="24"/>
    </row>
    <row r="304" spans="1:23" ht="24.95" customHeight="1" x14ac:dyDescent="0.25">
      <c r="A304" s="503"/>
      <c r="B304" s="31"/>
      <c r="C304" s="31"/>
      <c r="D304" s="26"/>
      <c r="E304" s="32"/>
      <c r="F304" s="24"/>
      <c r="G304" s="24"/>
      <c r="H304" s="33"/>
      <c r="I304" s="24"/>
      <c r="J304" s="32"/>
      <c r="K304" s="24"/>
      <c r="L304" s="26"/>
      <c r="M304" s="385"/>
      <c r="N304" s="34"/>
      <c r="O304" s="23"/>
      <c r="P304" s="144">
        <f t="shared" si="10"/>
        <v>0</v>
      </c>
      <c r="Q304" s="34"/>
      <c r="R304" s="34"/>
      <c r="S304" s="25"/>
      <c r="T304" s="60"/>
      <c r="U304" s="75">
        <f t="shared" si="11"/>
        <v>0</v>
      </c>
      <c r="V304" s="61"/>
      <c r="W304" s="24"/>
    </row>
    <row r="305" spans="1:23" ht="24.95" customHeight="1" x14ac:dyDescent="0.25">
      <c r="A305" s="503"/>
      <c r="B305" s="31"/>
      <c r="C305" s="31"/>
      <c r="D305" s="26"/>
      <c r="E305" s="32"/>
      <c r="F305" s="24"/>
      <c r="G305" s="24"/>
      <c r="H305" s="33"/>
      <c r="I305" s="24"/>
      <c r="J305" s="32"/>
      <c r="K305" s="24"/>
      <c r="L305" s="26"/>
      <c r="M305" s="385"/>
      <c r="N305" s="34"/>
      <c r="O305" s="23"/>
      <c r="P305" s="144">
        <f t="shared" si="10"/>
        <v>0</v>
      </c>
      <c r="Q305" s="34"/>
      <c r="R305" s="34"/>
      <c r="S305" s="25"/>
      <c r="T305" s="60"/>
      <c r="U305" s="75">
        <f t="shared" si="11"/>
        <v>0</v>
      </c>
      <c r="V305" s="61"/>
      <c r="W305" s="24"/>
    </row>
    <row r="306" spans="1:23" ht="24.95" customHeight="1" x14ac:dyDescent="0.25">
      <c r="A306" s="503"/>
      <c r="B306" s="31"/>
      <c r="C306" s="31"/>
      <c r="D306" s="26"/>
      <c r="E306" s="32"/>
      <c r="F306" s="24"/>
      <c r="G306" s="24"/>
      <c r="H306" s="33"/>
      <c r="I306" s="24"/>
      <c r="J306" s="32"/>
      <c r="K306" s="24"/>
      <c r="L306" s="26"/>
      <c r="M306" s="385"/>
      <c r="N306" s="34"/>
      <c r="O306" s="23"/>
      <c r="P306" s="144">
        <f t="shared" si="10"/>
        <v>0</v>
      </c>
      <c r="Q306" s="34"/>
      <c r="R306" s="34"/>
      <c r="S306" s="25"/>
      <c r="T306" s="60"/>
      <c r="U306" s="75">
        <f t="shared" si="11"/>
        <v>0</v>
      </c>
      <c r="V306" s="61"/>
      <c r="W306" s="24"/>
    </row>
    <row r="307" spans="1:23" ht="24.95" customHeight="1" x14ac:dyDescent="0.25">
      <c r="A307" s="503"/>
      <c r="B307" s="31"/>
      <c r="C307" s="31"/>
      <c r="D307" s="26"/>
      <c r="E307" s="32"/>
      <c r="F307" s="24"/>
      <c r="G307" s="24"/>
      <c r="H307" s="33"/>
      <c r="I307" s="24"/>
      <c r="J307" s="32"/>
      <c r="K307" s="24"/>
      <c r="L307" s="26"/>
      <c r="M307" s="385"/>
      <c r="N307" s="34"/>
      <c r="O307" s="23"/>
      <c r="P307" s="144">
        <f t="shared" si="10"/>
        <v>0</v>
      </c>
      <c r="Q307" s="34"/>
      <c r="R307" s="34"/>
      <c r="S307" s="25"/>
      <c r="T307" s="60"/>
      <c r="U307" s="75">
        <f t="shared" si="11"/>
        <v>0</v>
      </c>
      <c r="V307" s="61"/>
      <c r="W307" s="24"/>
    </row>
    <row r="308" spans="1:23" ht="24.95" customHeight="1" x14ac:dyDescent="0.25">
      <c r="A308" s="503"/>
      <c r="B308" s="36"/>
      <c r="C308" s="36"/>
      <c r="D308" s="37"/>
      <c r="E308" s="38"/>
      <c r="F308" s="39"/>
      <c r="G308" s="39"/>
      <c r="H308" s="40"/>
      <c r="I308" s="39"/>
      <c r="J308" s="38"/>
      <c r="K308" s="39"/>
      <c r="L308" s="37"/>
      <c r="M308" s="386"/>
      <c r="N308" s="41"/>
      <c r="O308" s="42"/>
      <c r="P308" s="144">
        <f t="shared" si="10"/>
        <v>0</v>
      </c>
      <c r="Q308" s="41"/>
      <c r="R308" s="41"/>
      <c r="S308" s="43"/>
      <c r="T308" s="60"/>
      <c r="U308" s="75">
        <f t="shared" si="11"/>
        <v>0</v>
      </c>
      <c r="V308" s="61"/>
      <c r="W308" s="24"/>
    </row>
    <row r="309" spans="1:23" ht="39" customHeight="1" x14ac:dyDescent="0.3">
      <c r="A309" s="73"/>
      <c r="B309" s="45" t="s">
        <v>8</v>
      </c>
      <c r="C309" s="45"/>
      <c r="D309" s="46"/>
      <c r="E309" s="47"/>
      <c r="F309" s="48"/>
      <c r="G309" s="48"/>
      <c r="H309" s="49"/>
      <c r="I309" s="48"/>
      <c r="J309" s="47"/>
      <c r="K309" s="48"/>
      <c r="L309" s="46"/>
      <c r="M309" s="388"/>
      <c r="N309" s="63"/>
      <c r="O309" s="308">
        <f>SUBTOTAL(109,Tableau2678[MONTANT TOTAL  HT])</f>
        <v>0</v>
      </c>
      <c r="P309" s="308">
        <f>SUBTOTAL(109,Tableau2678[MONTANT TOTAL  TTC])</f>
        <v>0</v>
      </c>
      <c r="Q309" s="63"/>
      <c r="R309" s="63"/>
      <c r="S309" s="46"/>
      <c r="T309" s="52"/>
      <c r="U309" s="309">
        <f>SUBTOTAL(109,Tableau2678[RESTE A RECEVOIR])</f>
        <v>0</v>
      </c>
      <c r="V309" s="53"/>
      <c r="W309" s="53"/>
    </row>
    <row r="310" spans="1:23" ht="52.5" customHeight="1" x14ac:dyDescent="0.25">
      <c r="Q310" s="56"/>
      <c r="R310" s="466" t="s">
        <v>50</v>
      </c>
      <c r="S310" s="472">
        <f>Tableau2678[[#Totals],[MONTANT TOTAL  TTC]]-Tableau2678[[#Totals],[RESTE A RECEVOIR]]</f>
        <v>0</v>
      </c>
      <c r="T310" s="467" t="s">
        <v>118</v>
      </c>
    </row>
    <row r="313" spans="1:23" ht="81.75" customHeight="1" x14ac:dyDescent="0.25">
      <c r="A313" s="57" t="s">
        <v>37</v>
      </c>
      <c r="B313" s="501" t="s">
        <v>101</v>
      </c>
      <c r="C313" s="499"/>
      <c r="D313" s="499"/>
      <c r="E313" s="499"/>
      <c r="F313" s="499"/>
      <c r="G313" s="499"/>
      <c r="H313" s="499"/>
      <c r="I313" s="499"/>
      <c r="J313" s="499"/>
      <c r="K313" s="499"/>
      <c r="L313" s="499"/>
      <c r="M313" s="499"/>
      <c r="N313" s="499"/>
      <c r="O313" s="499"/>
      <c r="P313" s="499"/>
      <c r="Q313" s="499"/>
      <c r="R313" s="499"/>
      <c r="S313" s="499"/>
      <c r="T313" s="499"/>
      <c r="U313" s="499"/>
      <c r="V313" s="499"/>
      <c r="W313" s="500"/>
    </row>
    <row r="314" spans="1:23" ht="84.75" customHeight="1" x14ac:dyDescent="0.25">
      <c r="A314" s="7"/>
      <c r="B314" s="8" t="s">
        <v>14</v>
      </c>
      <c r="C314" s="8" t="s">
        <v>0</v>
      </c>
      <c r="D314" s="9" t="s">
        <v>1</v>
      </c>
      <c r="E314" s="8" t="s">
        <v>2</v>
      </c>
      <c r="F314" s="8" t="s">
        <v>9</v>
      </c>
      <c r="G314" s="8" t="s">
        <v>117</v>
      </c>
      <c r="H314" s="10" t="s">
        <v>12</v>
      </c>
      <c r="I314" s="8" t="s">
        <v>11</v>
      </c>
      <c r="J314" s="8" t="s">
        <v>20</v>
      </c>
      <c r="K314" s="8" t="s">
        <v>6</v>
      </c>
      <c r="L314" s="9" t="s">
        <v>35</v>
      </c>
      <c r="M314" s="8" t="s">
        <v>4</v>
      </c>
      <c r="N314" s="11" t="s">
        <v>22</v>
      </c>
      <c r="O314" s="11" t="s">
        <v>32</v>
      </c>
      <c r="P314" s="11" t="s">
        <v>34</v>
      </c>
      <c r="Q314" s="12" t="s">
        <v>5</v>
      </c>
      <c r="R314" s="8" t="s">
        <v>13</v>
      </c>
      <c r="S314" s="59" t="s">
        <v>19</v>
      </c>
      <c r="T314" s="13" t="s">
        <v>36</v>
      </c>
      <c r="U314" s="14" t="s">
        <v>40</v>
      </c>
      <c r="V314" s="15" t="s">
        <v>53</v>
      </c>
      <c r="W314" s="14" t="s">
        <v>10</v>
      </c>
    </row>
    <row r="315" spans="1:23" ht="24.95" customHeight="1" x14ac:dyDescent="0.25">
      <c r="A315" s="507" t="s">
        <v>101</v>
      </c>
      <c r="B315" s="17"/>
      <c r="C315" s="17"/>
      <c r="D315" s="18"/>
      <c r="E315" s="19"/>
      <c r="F315" s="20"/>
      <c r="G315" s="20"/>
      <c r="H315" s="21"/>
      <c r="I315" s="20"/>
      <c r="J315" s="19"/>
      <c r="K315" s="20"/>
      <c r="L315" s="18"/>
      <c r="M315" s="384"/>
      <c r="N315" s="22"/>
      <c r="O315" s="42"/>
      <c r="P315" s="144">
        <f t="shared" ref="P315:P378" si="12">IF(OR(B315="R",B315="Refusé"),0,(O315*1.2))</f>
        <v>0</v>
      </c>
      <c r="Q315" s="41"/>
      <c r="R315" s="41"/>
      <c r="S315" s="43">
        <v>42668</v>
      </c>
      <c r="T315" s="60"/>
      <c r="U315" s="75">
        <f t="shared" ref="U315:U378" si="13">IF(ISBLANK($T315),P315,0)</f>
        <v>0</v>
      </c>
      <c r="V315" s="61"/>
      <c r="W315" s="24"/>
    </row>
    <row r="316" spans="1:23" ht="24.95" customHeight="1" x14ac:dyDescent="0.25">
      <c r="A316" s="508"/>
      <c r="B316" s="31"/>
      <c r="C316" s="31"/>
      <c r="D316" s="26"/>
      <c r="E316" s="32"/>
      <c r="F316" s="24"/>
      <c r="G316" s="24"/>
      <c r="H316" s="33"/>
      <c r="I316" s="24"/>
      <c r="J316" s="32"/>
      <c r="K316" s="24"/>
      <c r="L316" s="26"/>
      <c r="M316" s="385"/>
      <c r="N316" s="34"/>
      <c r="O316" s="23"/>
      <c r="P316" s="144">
        <f t="shared" si="12"/>
        <v>0</v>
      </c>
      <c r="Q316" s="34"/>
      <c r="R316" s="34"/>
      <c r="S316" s="25"/>
      <c r="T316" s="60"/>
      <c r="U316" s="75">
        <f t="shared" si="13"/>
        <v>0</v>
      </c>
      <c r="V316" s="61"/>
      <c r="W316" s="24"/>
    </row>
    <row r="317" spans="1:23" ht="24.95" customHeight="1" x14ac:dyDescent="0.25">
      <c r="A317" s="508"/>
      <c r="B317" s="31"/>
      <c r="C317" s="31"/>
      <c r="D317" s="26"/>
      <c r="E317" s="32"/>
      <c r="F317" s="24"/>
      <c r="G317" s="24"/>
      <c r="H317" s="33"/>
      <c r="I317" s="24"/>
      <c r="J317" s="32"/>
      <c r="K317" s="24"/>
      <c r="L317" s="26"/>
      <c r="M317" s="385"/>
      <c r="N317" s="34"/>
      <c r="O317" s="23"/>
      <c r="P317" s="144">
        <f t="shared" si="12"/>
        <v>0</v>
      </c>
      <c r="Q317" s="34"/>
      <c r="R317" s="34"/>
      <c r="S317" s="25"/>
      <c r="T317" s="60"/>
      <c r="U317" s="75">
        <f t="shared" si="13"/>
        <v>0</v>
      </c>
      <c r="V317" s="61"/>
      <c r="W317" s="24"/>
    </row>
    <row r="318" spans="1:23" ht="24.95" customHeight="1" x14ac:dyDescent="0.25">
      <c r="A318" s="508"/>
      <c r="B318" s="31"/>
      <c r="C318" s="31"/>
      <c r="D318" s="26"/>
      <c r="E318" s="32"/>
      <c r="F318" s="24"/>
      <c r="G318" s="24"/>
      <c r="H318" s="33"/>
      <c r="I318" s="24"/>
      <c r="J318" s="32"/>
      <c r="K318" s="24"/>
      <c r="L318" s="26"/>
      <c r="M318" s="385"/>
      <c r="N318" s="34"/>
      <c r="O318" s="23"/>
      <c r="P318" s="144">
        <f t="shared" si="12"/>
        <v>0</v>
      </c>
      <c r="Q318" s="34"/>
      <c r="R318" s="34"/>
      <c r="S318" s="25"/>
      <c r="T318" s="60"/>
      <c r="U318" s="75">
        <f t="shared" si="13"/>
        <v>0</v>
      </c>
      <c r="V318" s="61"/>
      <c r="W318" s="24"/>
    </row>
    <row r="319" spans="1:23" ht="24.95" customHeight="1" x14ac:dyDescent="0.25">
      <c r="A319" s="508"/>
      <c r="B319" s="31"/>
      <c r="C319" s="31"/>
      <c r="D319" s="26"/>
      <c r="E319" s="32"/>
      <c r="F319" s="24"/>
      <c r="G319" s="24"/>
      <c r="H319" s="33"/>
      <c r="I319" s="24"/>
      <c r="J319" s="32"/>
      <c r="K319" s="24"/>
      <c r="L319" s="26"/>
      <c r="M319" s="385"/>
      <c r="N319" s="34"/>
      <c r="O319" s="23"/>
      <c r="P319" s="144">
        <f t="shared" si="12"/>
        <v>0</v>
      </c>
      <c r="Q319" s="34"/>
      <c r="R319" s="34"/>
      <c r="S319" s="25"/>
      <c r="T319" s="60"/>
      <c r="U319" s="75">
        <f t="shared" si="13"/>
        <v>0</v>
      </c>
      <c r="V319" s="61"/>
      <c r="W319" s="24"/>
    </row>
    <row r="320" spans="1:23" ht="24.95" customHeight="1" x14ac:dyDescent="0.25">
      <c r="A320" s="508"/>
      <c r="B320" s="31"/>
      <c r="C320" s="31"/>
      <c r="D320" s="26"/>
      <c r="E320" s="32"/>
      <c r="F320" s="24"/>
      <c r="G320" s="24"/>
      <c r="H320" s="33"/>
      <c r="I320" s="24"/>
      <c r="J320" s="32"/>
      <c r="K320" s="24"/>
      <c r="L320" s="26"/>
      <c r="M320" s="385"/>
      <c r="N320" s="34"/>
      <c r="O320" s="23"/>
      <c r="P320" s="144">
        <f t="shared" si="12"/>
        <v>0</v>
      </c>
      <c r="Q320" s="34"/>
      <c r="R320" s="34"/>
      <c r="S320" s="25"/>
      <c r="T320" s="311"/>
      <c r="U320" s="75">
        <f t="shared" si="13"/>
        <v>0</v>
      </c>
      <c r="V320" s="61"/>
      <c r="W320" s="24"/>
    </row>
    <row r="321" spans="1:23" ht="24.95" customHeight="1" x14ac:dyDescent="0.25">
      <c r="A321" s="508"/>
      <c r="B321" s="31"/>
      <c r="C321" s="31"/>
      <c r="D321" s="26"/>
      <c r="E321" s="32"/>
      <c r="F321" s="24"/>
      <c r="G321" s="24"/>
      <c r="H321" s="33"/>
      <c r="I321" s="24"/>
      <c r="J321" s="32"/>
      <c r="K321" s="24"/>
      <c r="L321" s="26"/>
      <c r="M321" s="385"/>
      <c r="N321" s="34"/>
      <c r="O321" s="23"/>
      <c r="P321" s="144">
        <f t="shared" si="12"/>
        <v>0</v>
      </c>
      <c r="Q321" s="34"/>
      <c r="R321" s="34"/>
      <c r="S321" s="25"/>
      <c r="T321" s="60"/>
      <c r="U321" s="75">
        <f t="shared" si="13"/>
        <v>0</v>
      </c>
      <c r="V321" s="61"/>
      <c r="W321" s="24"/>
    </row>
    <row r="322" spans="1:23" ht="24.95" customHeight="1" x14ac:dyDescent="0.25">
      <c r="A322" s="508"/>
      <c r="B322" s="31"/>
      <c r="C322" s="31"/>
      <c r="D322" s="26"/>
      <c r="E322" s="32"/>
      <c r="F322" s="24"/>
      <c r="G322" s="24"/>
      <c r="H322" s="33"/>
      <c r="I322" s="24"/>
      <c r="J322" s="32"/>
      <c r="K322" s="24"/>
      <c r="L322" s="26"/>
      <c r="M322" s="385"/>
      <c r="N322" s="34"/>
      <c r="O322" s="23"/>
      <c r="P322" s="144">
        <f t="shared" si="12"/>
        <v>0</v>
      </c>
      <c r="Q322" s="34"/>
      <c r="R322" s="34"/>
      <c r="S322" s="25"/>
      <c r="T322" s="60"/>
      <c r="U322" s="75">
        <f t="shared" si="13"/>
        <v>0</v>
      </c>
      <c r="V322" s="61"/>
      <c r="W322" s="24"/>
    </row>
    <row r="323" spans="1:23" ht="24.95" customHeight="1" x14ac:dyDescent="0.25">
      <c r="A323" s="508"/>
      <c r="B323" s="31"/>
      <c r="C323" s="31"/>
      <c r="D323" s="26"/>
      <c r="E323" s="32"/>
      <c r="F323" s="24"/>
      <c r="G323" s="24"/>
      <c r="H323" s="33"/>
      <c r="I323" s="24"/>
      <c r="J323" s="32"/>
      <c r="K323" s="24"/>
      <c r="L323" s="26"/>
      <c r="M323" s="385"/>
      <c r="N323" s="34"/>
      <c r="O323" s="23"/>
      <c r="P323" s="144">
        <f t="shared" si="12"/>
        <v>0</v>
      </c>
      <c r="Q323" s="34"/>
      <c r="R323" s="34"/>
      <c r="S323" s="25"/>
      <c r="T323" s="60"/>
      <c r="U323" s="75">
        <f t="shared" si="13"/>
        <v>0</v>
      </c>
      <c r="V323" s="61"/>
      <c r="W323" s="24"/>
    </row>
    <row r="324" spans="1:23" ht="24.95" customHeight="1" x14ac:dyDescent="0.25">
      <c r="A324" s="508"/>
      <c r="B324" s="31"/>
      <c r="C324" s="31"/>
      <c r="D324" s="26"/>
      <c r="E324" s="32"/>
      <c r="F324" s="24"/>
      <c r="G324" s="24"/>
      <c r="H324" s="33"/>
      <c r="I324" s="24"/>
      <c r="J324" s="32"/>
      <c r="K324" s="24"/>
      <c r="L324" s="26"/>
      <c r="M324" s="385"/>
      <c r="N324" s="34"/>
      <c r="O324" s="23"/>
      <c r="P324" s="144">
        <f t="shared" si="12"/>
        <v>0</v>
      </c>
      <c r="Q324" s="34"/>
      <c r="R324" s="34"/>
      <c r="S324" s="25"/>
      <c r="T324" s="60"/>
      <c r="U324" s="75">
        <f t="shared" si="13"/>
        <v>0</v>
      </c>
      <c r="V324" s="61"/>
      <c r="W324" s="24"/>
    </row>
    <row r="325" spans="1:23" ht="24.95" customHeight="1" x14ac:dyDescent="0.25">
      <c r="A325" s="508"/>
      <c r="B325" s="31"/>
      <c r="C325" s="31"/>
      <c r="D325" s="26"/>
      <c r="E325" s="32"/>
      <c r="F325" s="24"/>
      <c r="G325" s="24"/>
      <c r="H325" s="33"/>
      <c r="I325" s="24"/>
      <c r="J325" s="32"/>
      <c r="K325" s="24"/>
      <c r="L325" s="26"/>
      <c r="M325" s="385"/>
      <c r="N325" s="34"/>
      <c r="O325" s="23"/>
      <c r="P325" s="144">
        <f t="shared" si="12"/>
        <v>0</v>
      </c>
      <c r="Q325" s="34"/>
      <c r="R325" s="34"/>
      <c r="S325" s="25"/>
      <c r="T325" s="60"/>
      <c r="U325" s="75">
        <f t="shared" si="13"/>
        <v>0</v>
      </c>
      <c r="V325" s="61"/>
      <c r="W325" s="24"/>
    </row>
    <row r="326" spans="1:23" ht="24.95" customHeight="1" x14ac:dyDescent="0.25">
      <c r="A326" s="508"/>
      <c r="B326" s="31"/>
      <c r="C326" s="31"/>
      <c r="D326" s="26"/>
      <c r="E326" s="32"/>
      <c r="F326" s="24"/>
      <c r="G326" s="24"/>
      <c r="H326" s="33"/>
      <c r="I326" s="24"/>
      <c r="J326" s="32"/>
      <c r="K326" s="24"/>
      <c r="L326" s="26"/>
      <c r="M326" s="385"/>
      <c r="N326" s="34"/>
      <c r="O326" s="23"/>
      <c r="P326" s="144">
        <f t="shared" si="12"/>
        <v>0</v>
      </c>
      <c r="Q326" s="34"/>
      <c r="R326" s="34"/>
      <c r="S326" s="25"/>
      <c r="T326" s="60"/>
      <c r="U326" s="75">
        <f t="shared" si="13"/>
        <v>0</v>
      </c>
      <c r="V326" s="61"/>
      <c r="W326" s="24"/>
    </row>
    <row r="327" spans="1:23" ht="24.95" customHeight="1" x14ac:dyDescent="0.25">
      <c r="A327" s="508"/>
      <c r="B327" s="31"/>
      <c r="C327" s="31"/>
      <c r="D327" s="26"/>
      <c r="E327" s="32"/>
      <c r="F327" s="24"/>
      <c r="G327" s="24"/>
      <c r="H327" s="33"/>
      <c r="I327" s="24"/>
      <c r="J327" s="32"/>
      <c r="K327" s="24"/>
      <c r="L327" s="26"/>
      <c r="M327" s="385"/>
      <c r="N327" s="34"/>
      <c r="O327" s="23"/>
      <c r="P327" s="144">
        <f t="shared" si="12"/>
        <v>0</v>
      </c>
      <c r="Q327" s="34"/>
      <c r="R327" s="34"/>
      <c r="S327" s="25"/>
      <c r="T327" s="60"/>
      <c r="U327" s="75">
        <f t="shared" si="13"/>
        <v>0</v>
      </c>
      <c r="V327" s="61"/>
      <c r="W327" s="24"/>
    </row>
    <row r="328" spans="1:23" ht="24.95" customHeight="1" x14ac:dyDescent="0.25">
      <c r="A328" s="508"/>
      <c r="B328" s="31"/>
      <c r="C328" s="31"/>
      <c r="D328" s="26"/>
      <c r="E328" s="32"/>
      <c r="F328" s="24"/>
      <c r="G328" s="24"/>
      <c r="H328" s="33"/>
      <c r="I328" s="24"/>
      <c r="J328" s="32"/>
      <c r="K328" s="24"/>
      <c r="L328" s="26"/>
      <c r="M328" s="385"/>
      <c r="N328" s="34"/>
      <c r="O328" s="23"/>
      <c r="P328" s="144">
        <f t="shared" si="12"/>
        <v>0</v>
      </c>
      <c r="Q328" s="34"/>
      <c r="R328" s="34"/>
      <c r="S328" s="25"/>
      <c r="T328" s="60"/>
      <c r="U328" s="75">
        <f t="shared" si="13"/>
        <v>0</v>
      </c>
      <c r="V328" s="61"/>
      <c r="W328" s="24"/>
    </row>
    <row r="329" spans="1:23" ht="24.95" customHeight="1" x14ac:dyDescent="0.25">
      <c r="A329" s="508"/>
      <c r="B329" s="31"/>
      <c r="C329" s="31"/>
      <c r="D329" s="26"/>
      <c r="E329" s="32"/>
      <c r="F329" s="24"/>
      <c r="G329" s="24"/>
      <c r="H329" s="33"/>
      <c r="I329" s="24"/>
      <c r="J329" s="32"/>
      <c r="K329" s="24"/>
      <c r="L329" s="26"/>
      <c r="M329" s="385"/>
      <c r="N329" s="34"/>
      <c r="O329" s="23"/>
      <c r="P329" s="144">
        <f t="shared" si="12"/>
        <v>0</v>
      </c>
      <c r="Q329" s="34"/>
      <c r="R329" s="34"/>
      <c r="S329" s="25"/>
      <c r="T329" s="60"/>
      <c r="U329" s="75">
        <f t="shared" si="13"/>
        <v>0</v>
      </c>
      <c r="V329" s="61"/>
      <c r="W329" s="24"/>
    </row>
    <row r="330" spans="1:23" ht="24.95" customHeight="1" x14ac:dyDescent="0.25">
      <c r="A330" s="508"/>
      <c r="B330" s="31"/>
      <c r="C330" s="31"/>
      <c r="D330" s="26"/>
      <c r="E330" s="32"/>
      <c r="F330" s="24"/>
      <c r="G330" s="24"/>
      <c r="H330" s="33"/>
      <c r="I330" s="24"/>
      <c r="J330" s="32"/>
      <c r="K330" s="24"/>
      <c r="L330" s="26"/>
      <c r="M330" s="385"/>
      <c r="N330" s="34"/>
      <c r="O330" s="23"/>
      <c r="P330" s="144">
        <f t="shared" si="12"/>
        <v>0</v>
      </c>
      <c r="Q330" s="34"/>
      <c r="R330" s="34"/>
      <c r="S330" s="25"/>
      <c r="T330" s="60"/>
      <c r="U330" s="75">
        <f t="shared" si="13"/>
        <v>0</v>
      </c>
      <c r="V330" s="61"/>
      <c r="W330" s="24"/>
    </row>
    <row r="331" spans="1:23" ht="24.95" customHeight="1" x14ac:dyDescent="0.25">
      <c r="A331" s="508"/>
      <c r="B331" s="31"/>
      <c r="C331" s="31"/>
      <c r="D331" s="26"/>
      <c r="E331" s="32"/>
      <c r="F331" s="24"/>
      <c r="G331" s="24"/>
      <c r="H331" s="33"/>
      <c r="I331" s="24"/>
      <c r="J331" s="32"/>
      <c r="K331" s="24"/>
      <c r="L331" s="26"/>
      <c r="M331" s="385"/>
      <c r="N331" s="34"/>
      <c r="O331" s="23"/>
      <c r="P331" s="144">
        <f t="shared" si="12"/>
        <v>0</v>
      </c>
      <c r="Q331" s="34"/>
      <c r="R331" s="34"/>
      <c r="S331" s="25"/>
      <c r="T331" s="60"/>
      <c r="U331" s="75">
        <f t="shared" si="13"/>
        <v>0</v>
      </c>
      <c r="V331" s="61"/>
      <c r="W331" s="24"/>
    </row>
    <row r="332" spans="1:23" ht="24.95" customHeight="1" x14ac:dyDescent="0.25">
      <c r="A332" s="508"/>
      <c r="B332" s="31"/>
      <c r="C332" s="31"/>
      <c r="D332" s="26"/>
      <c r="E332" s="32"/>
      <c r="F332" s="24"/>
      <c r="G332" s="24"/>
      <c r="H332" s="33"/>
      <c r="I332" s="24"/>
      <c r="J332" s="32"/>
      <c r="K332" s="24"/>
      <c r="L332" s="26"/>
      <c r="M332" s="385"/>
      <c r="N332" s="34"/>
      <c r="O332" s="23"/>
      <c r="P332" s="144">
        <f t="shared" si="12"/>
        <v>0</v>
      </c>
      <c r="Q332" s="34"/>
      <c r="R332" s="34"/>
      <c r="S332" s="25"/>
      <c r="T332" s="60"/>
      <c r="U332" s="75">
        <f t="shared" si="13"/>
        <v>0</v>
      </c>
      <c r="V332" s="61"/>
      <c r="W332" s="24"/>
    </row>
    <row r="333" spans="1:23" ht="24.95" customHeight="1" x14ac:dyDescent="0.25">
      <c r="A333" s="508"/>
      <c r="B333" s="31"/>
      <c r="C333" s="31"/>
      <c r="D333" s="26"/>
      <c r="E333" s="32"/>
      <c r="F333" s="24"/>
      <c r="G333" s="24"/>
      <c r="H333" s="33"/>
      <c r="I333" s="24"/>
      <c r="J333" s="32"/>
      <c r="K333" s="24"/>
      <c r="L333" s="26"/>
      <c r="M333" s="385"/>
      <c r="N333" s="34"/>
      <c r="O333" s="23"/>
      <c r="P333" s="144">
        <f t="shared" si="12"/>
        <v>0</v>
      </c>
      <c r="Q333" s="34"/>
      <c r="R333" s="34"/>
      <c r="S333" s="25"/>
      <c r="T333" s="60"/>
      <c r="U333" s="75">
        <f t="shared" si="13"/>
        <v>0</v>
      </c>
      <c r="V333" s="61"/>
      <c r="W333" s="24"/>
    </row>
    <row r="334" spans="1:23" ht="24.95" customHeight="1" x14ac:dyDescent="0.25">
      <c r="A334" s="508"/>
      <c r="B334" s="31"/>
      <c r="C334" s="31"/>
      <c r="D334" s="26"/>
      <c r="E334" s="32"/>
      <c r="F334" s="24"/>
      <c r="G334" s="24"/>
      <c r="H334" s="33"/>
      <c r="I334" s="24"/>
      <c r="J334" s="32"/>
      <c r="K334" s="24"/>
      <c r="L334" s="26"/>
      <c r="M334" s="385"/>
      <c r="N334" s="34"/>
      <c r="O334" s="23"/>
      <c r="P334" s="144">
        <f t="shared" si="12"/>
        <v>0</v>
      </c>
      <c r="Q334" s="34"/>
      <c r="R334" s="34"/>
      <c r="S334" s="25"/>
      <c r="T334" s="60"/>
      <c r="U334" s="75">
        <f t="shared" si="13"/>
        <v>0</v>
      </c>
      <c r="V334" s="61"/>
      <c r="W334" s="24"/>
    </row>
    <row r="335" spans="1:23" ht="24.95" customHeight="1" x14ac:dyDescent="0.25">
      <c r="A335" s="508"/>
      <c r="B335" s="31"/>
      <c r="C335" s="31"/>
      <c r="D335" s="26"/>
      <c r="E335" s="32"/>
      <c r="F335" s="24"/>
      <c r="G335" s="24"/>
      <c r="H335" s="33"/>
      <c r="I335" s="24"/>
      <c r="J335" s="32"/>
      <c r="K335" s="24"/>
      <c r="L335" s="26"/>
      <c r="M335" s="385"/>
      <c r="N335" s="34"/>
      <c r="O335" s="23"/>
      <c r="P335" s="144">
        <f t="shared" si="12"/>
        <v>0</v>
      </c>
      <c r="Q335" s="34"/>
      <c r="R335" s="34"/>
      <c r="S335" s="25"/>
      <c r="T335" s="60"/>
      <c r="U335" s="75">
        <f t="shared" si="13"/>
        <v>0</v>
      </c>
      <c r="V335" s="61"/>
      <c r="W335" s="24"/>
    </row>
    <row r="336" spans="1:23" ht="24.95" customHeight="1" x14ac:dyDescent="0.25">
      <c r="A336" s="508"/>
      <c r="B336" s="31"/>
      <c r="C336" s="31"/>
      <c r="D336" s="26"/>
      <c r="E336" s="32"/>
      <c r="F336" s="24"/>
      <c r="G336" s="24"/>
      <c r="H336" s="33"/>
      <c r="I336" s="24"/>
      <c r="J336" s="32"/>
      <c r="K336" s="24"/>
      <c r="L336" s="26"/>
      <c r="M336" s="385"/>
      <c r="N336" s="34"/>
      <c r="O336" s="23"/>
      <c r="P336" s="144">
        <f t="shared" si="12"/>
        <v>0</v>
      </c>
      <c r="Q336" s="34"/>
      <c r="R336" s="34"/>
      <c r="S336" s="25"/>
      <c r="T336" s="60"/>
      <c r="U336" s="75">
        <f t="shared" si="13"/>
        <v>0</v>
      </c>
      <c r="V336" s="61"/>
      <c r="W336" s="24"/>
    </row>
    <row r="337" spans="1:23" ht="24.95" customHeight="1" x14ac:dyDescent="0.25">
      <c r="A337" s="508"/>
      <c r="B337" s="31"/>
      <c r="C337" s="31"/>
      <c r="D337" s="26"/>
      <c r="E337" s="32"/>
      <c r="F337" s="24"/>
      <c r="G337" s="24"/>
      <c r="H337" s="33"/>
      <c r="I337" s="24"/>
      <c r="J337" s="32"/>
      <c r="K337" s="24"/>
      <c r="L337" s="26"/>
      <c r="M337" s="385"/>
      <c r="N337" s="34"/>
      <c r="O337" s="23"/>
      <c r="P337" s="144">
        <f t="shared" si="12"/>
        <v>0</v>
      </c>
      <c r="Q337" s="34"/>
      <c r="R337" s="34"/>
      <c r="S337" s="25"/>
      <c r="T337" s="60"/>
      <c r="U337" s="75">
        <f t="shared" si="13"/>
        <v>0</v>
      </c>
      <c r="V337" s="61"/>
      <c r="W337" s="24"/>
    </row>
    <row r="338" spans="1:23" ht="24.95" customHeight="1" x14ac:dyDescent="0.25">
      <c r="A338" s="508"/>
      <c r="B338" s="31"/>
      <c r="C338" s="31"/>
      <c r="D338" s="26"/>
      <c r="E338" s="32"/>
      <c r="F338" s="24"/>
      <c r="G338" s="24"/>
      <c r="H338" s="33"/>
      <c r="I338" s="24"/>
      <c r="J338" s="32"/>
      <c r="K338" s="24"/>
      <c r="L338" s="26"/>
      <c r="M338" s="385"/>
      <c r="N338" s="34"/>
      <c r="O338" s="23"/>
      <c r="P338" s="144">
        <f t="shared" si="12"/>
        <v>0</v>
      </c>
      <c r="Q338" s="34"/>
      <c r="R338" s="34"/>
      <c r="S338" s="25"/>
      <c r="T338" s="60"/>
      <c r="U338" s="75">
        <f t="shared" si="13"/>
        <v>0</v>
      </c>
      <c r="V338" s="61"/>
      <c r="W338" s="24"/>
    </row>
    <row r="339" spans="1:23" ht="24.95" customHeight="1" x14ac:dyDescent="0.25">
      <c r="A339" s="508"/>
      <c r="B339" s="31"/>
      <c r="C339" s="31"/>
      <c r="D339" s="26"/>
      <c r="E339" s="32"/>
      <c r="F339" s="24"/>
      <c r="G339" s="24"/>
      <c r="H339" s="33"/>
      <c r="I339" s="24"/>
      <c r="J339" s="32"/>
      <c r="K339" s="24"/>
      <c r="L339" s="26"/>
      <c r="M339" s="385"/>
      <c r="N339" s="34"/>
      <c r="O339" s="23"/>
      <c r="P339" s="144">
        <f t="shared" si="12"/>
        <v>0</v>
      </c>
      <c r="Q339" s="34"/>
      <c r="R339" s="34"/>
      <c r="S339" s="25"/>
      <c r="T339" s="60"/>
      <c r="U339" s="75">
        <f t="shared" si="13"/>
        <v>0</v>
      </c>
      <c r="V339" s="61"/>
      <c r="W339" s="24"/>
    </row>
    <row r="340" spans="1:23" ht="24.95" customHeight="1" x14ac:dyDescent="0.25">
      <c r="A340" s="508"/>
      <c r="B340" s="31"/>
      <c r="C340" s="31"/>
      <c r="D340" s="26"/>
      <c r="E340" s="32"/>
      <c r="F340" s="24"/>
      <c r="G340" s="24"/>
      <c r="H340" s="33"/>
      <c r="I340" s="24"/>
      <c r="J340" s="32"/>
      <c r="K340" s="24"/>
      <c r="L340" s="26"/>
      <c r="M340" s="385"/>
      <c r="N340" s="34"/>
      <c r="O340" s="23"/>
      <c r="P340" s="144">
        <f t="shared" si="12"/>
        <v>0</v>
      </c>
      <c r="Q340" s="34"/>
      <c r="R340" s="34"/>
      <c r="S340" s="25"/>
      <c r="T340" s="60"/>
      <c r="U340" s="75">
        <f t="shared" si="13"/>
        <v>0</v>
      </c>
      <c r="V340" s="61"/>
      <c r="W340" s="24"/>
    </row>
    <row r="341" spans="1:23" ht="24.95" customHeight="1" x14ac:dyDescent="0.25">
      <c r="A341" s="508"/>
      <c r="B341" s="31"/>
      <c r="C341" s="31"/>
      <c r="D341" s="26"/>
      <c r="E341" s="32"/>
      <c r="F341" s="24"/>
      <c r="G341" s="24"/>
      <c r="H341" s="33"/>
      <c r="I341" s="24"/>
      <c r="J341" s="32"/>
      <c r="K341" s="24"/>
      <c r="L341" s="26"/>
      <c r="M341" s="385"/>
      <c r="N341" s="34"/>
      <c r="O341" s="23"/>
      <c r="P341" s="144">
        <f t="shared" si="12"/>
        <v>0</v>
      </c>
      <c r="Q341" s="34"/>
      <c r="R341" s="34"/>
      <c r="S341" s="25"/>
      <c r="T341" s="60"/>
      <c r="U341" s="75">
        <f t="shared" si="13"/>
        <v>0</v>
      </c>
      <c r="V341" s="61"/>
      <c r="W341" s="24"/>
    </row>
    <row r="342" spans="1:23" ht="24.95" customHeight="1" x14ac:dyDescent="0.25">
      <c r="A342" s="508"/>
      <c r="B342" s="31"/>
      <c r="C342" s="31"/>
      <c r="D342" s="26"/>
      <c r="E342" s="32"/>
      <c r="F342" s="24"/>
      <c r="G342" s="24"/>
      <c r="H342" s="33"/>
      <c r="I342" s="24"/>
      <c r="J342" s="32"/>
      <c r="K342" s="24"/>
      <c r="L342" s="26"/>
      <c r="M342" s="385"/>
      <c r="N342" s="34"/>
      <c r="O342" s="23"/>
      <c r="P342" s="144">
        <f t="shared" si="12"/>
        <v>0</v>
      </c>
      <c r="Q342" s="34"/>
      <c r="R342" s="34"/>
      <c r="S342" s="25"/>
      <c r="T342" s="60"/>
      <c r="U342" s="75">
        <f t="shared" si="13"/>
        <v>0</v>
      </c>
      <c r="V342" s="61"/>
      <c r="W342" s="24"/>
    </row>
    <row r="343" spans="1:23" ht="24.95" customHeight="1" x14ac:dyDescent="0.25">
      <c r="A343" s="508"/>
      <c r="B343" s="31"/>
      <c r="C343" s="31"/>
      <c r="D343" s="26"/>
      <c r="E343" s="32"/>
      <c r="F343" s="24"/>
      <c r="G343" s="24"/>
      <c r="H343" s="33"/>
      <c r="I343" s="24"/>
      <c r="J343" s="32"/>
      <c r="K343" s="24"/>
      <c r="L343" s="26"/>
      <c r="M343" s="385"/>
      <c r="N343" s="34"/>
      <c r="O343" s="23"/>
      <c r="P343" s="144">
        <f t="shared" si="12"/>
        <v>0</v>
      </c>
      <c r="Q343" s="34"/>
      <c r="R343" s="34"/>
      <c r="S343" s="25"/>
      <c r="T343" s="60"/>
      <c r="U343" s="75">
        <f t="shared" si="13"/>
        <v>0</v>
      </c>
      <c r="V343" s="61"/>
      <c r="W343" s="24"/>
    </row>
    <row r="344" spans="1:23" ht="24.95" customHeight="1" x14ac:dyDescent="0.25">
      <c r="A344" s="508"/>
      <c r="B344" s="31"/>
      <c r="C344" s="31"/>
      <c r="D344" s="26"/>
      <c r="E344" s="32"/>
      <c r="F344" s="24"/>
      <c r="G344" s="24"/>
      <c r="H344" s="33"/>
      <c r="I344" s="24"/>
      <c r="J344" s="32"/>
      <c r="K344" s="24"/>
      <c r="L344" s="26"/>
      <c r="M344" s="385"/>
      <c r="N344" s="34"/>
      <c r="O344" s="23"/>
      <c r="P344" s="144">
        <f t="shared" si="12"/>
        <v>0</v>
      </c>
      <c r="Q344" s="34"/>
      <c r="R344" s="34"/>
      <c r="S344" s="25"/>
      <c r="T344" s="60"/>
      <c r="U344" s="75">
        <f t="shared" si="13"/>
        <v>0</v>
      </c>
      <c r="V344" s="61"/>
      <c r="W344" s="24"/>
    </row>
    <row r="345" spans="1:23" ht="24.95" customHeight="1" x14ac:dyDescent="0.25">
      <c r="A345" s="508"/>
      <c r="B345" s="31"/>
      <c r="C345" s="31"/>
      <c r="D345" s="26"/>
      <c r="E345" s="32"/>
      <c r="F345" s="24"/>
      <c r="G345" s="24"/>
      <c r="H345" s="33"/>
      <c r="I345" s="24"/>
      <c r="J345" s="32"/>
      <c r="K345" s="24"/>
      <c r="L345" s="26"/>
      <c r="M345" s="385"/>
      <c r="N345" s="34"/>
      <c r="O345" s="23"/>
      <c r="P345" s="144">
        <f t="shared" si="12"/>
        <v>0</v>
      </c>
      <c r="Q345" s="34"/>
      <c r="R345" s="34"/>
      <c r="S345" s="25"/>
      <c r="T345" s="60"/>
      <c r="U345" s="75">
        <f t="shared" si="13"/>
        <v>0</v>
      </c>
      <c r="V345" s="61"/>
      <c r="W345" s="24"/>
    </row>
    <row r="346" spans="1:23" ht="24.95" customHeight="1" x14ac:dyDescent="0.25">
      <c r="A346" s="508"/>
      <c r="B346" s="31"/>
      <c r="C346" s="31"/>
      <c r="D346" s="26"/>
      <c r="E346" s="32"/>
      <c r="F346" s="24"/>
      <c r="G346" s="24"/>
      <c r="H346" s="33"/>
      <c r="I346" s="24"/>
      <c r="J346" s="32"/>
      <c r="K346" s="24"/>
      <c r="L346" s="26"/>
      <c r="M346" s="385"/>
      <c r="N346" s="34"/>
      <c r="O346" s="23"/>
      <c r="P346" s="144">
        <f t="shared" si="12"/>
        <v>0</v>
      </c>
      <c r="Q346" s="34"/>
      <c r="R346" s="34"/>
      <c r="S346" s="25"/>
      <c r="T346" s="60"/>
      <c r="U346" s="75">
        <f t="shared" si="13"/>
        <v>0</v>
      </c>
      <c r="V346" s="61"/>
      <c r="W346" s="24"/>
    </row>
    <row r="347" spans="1:23" ht="24.95" customHeight="1" x14ac:dyDescent="0.25">
      <c r="A347" s="508"/>
      <c r="B347" s="31"/>
      <c r="C347" s="31"/>
      <c r="D347" s="26"/>
      <c r="E347" s="32"/>
      <c r="F347" s="24"/>
      <c r="G347" s="24"/>
      <c r="H347" s="33"/>
      <c r="I347" s="24"/>
      <c r="J347" s="32"/>
      <c r="K347" s="24"/>
      <c r="L347" s="26"/>
      <c r="M347" s="385"/>
      <c r="N347" s="34"/>
      <c r="O347" s="23"/>
      <c r="P347" s="144">
        <f t="shared" si="12"/>
        <v>0</v>
      </c>
      <c r="Q347" s="34"/>
      <c r="R347" s="34"/>
      <c r="S347" s="25"/>
      <c r="T347" s="60"/>
      <c r="U347" s="75">
        <f t="shared" si="13"/>
        <v>0</v>
      </c>
      <c r="V347" s="61"/>
      <c r="W347" s="24"/>
    </row>
    <row r="348" spans="1:23" ht="24.95" customHeight="1" x14ac:dyDescent="0.25">
      <c r="A348" s="508"/>
      <c r="B348" s="31"/>
      <c r="C348" s="31"/>
      <c r="D348" s="26"/>
      <c r="E348" s="32"/>
      <c r="F348" s="24"/>
      <c r="G348" s="24"/>
      <c r="H348" s="33"/>
      <c r="I348" s="24"/>
      <c r="J348" s="32"/>
      <c r="K348" s="24"/>
      <c r="L348" s="26"/>
      <c r="M348" s="385"/>
      <c r="N348" s="34"/>
      <c r="O348" s="23"/>
      <c r="P348" s="144">
        <f t="shared" si="12"/>
        <v>0</v>
      </c>
      <c r="Q348" s="34"/>
      <c r="R348" s="34"/>
      <c r="S348" s="25"/>
      <c r="T348" s="60"/>
      <c r="U348" s="75">
        <f t="shared" si="13"/>
        <v>0</v>
      </c>
      <c r="V348" s="61"/>
      <c r="W348" s="24"/>
    </row>
    <row r="349" spans="1:23" ht="24.95" customHeight="1" x14ac:dyDescent="0.25">
      <c r="A349" s="508"/>
      <c r="B349" s="31"/>
      <c r="C349" s="31"/>
      <c r="D349" s="26"/>
      <c r="E349" s="32"/>
      <c r="F349" s="24"/>
      <c r="G349" s="24"/>
      <c r="H349" s="33"/>
      <c r="I349" s="24"/>
      <c r="J349" s="32"/>
      <c r="K349" s="24"/>
      <c r="L349" s="26"/>
      <c r="M349" s="385"/>
      <c r="N349" s="34"/>
      <c r="O349" s="23"/>
      <c r="P349" s="144">
        <f t="shared" si="12"/>
        <v>0</v>
      </c>
      <c r="Q349" s="34"/>
      <c r="R349" s="34"/>
      <c r="S349" s="25"/>
      <c r="T349" s="60"/>
      <c r="U349" s="75">
        <f t="shared" si="13"/>
        <v>0</v>
      </c>
      <c r="V349" s="61"/>
      <c r="W349" s="24"/>
    </row>
    <row r="350" spans="1:23" ht="24.95" customHeight="1" x14ac:dyDescent="0.25">
      <c r="A350" s="508"/>
      <c r="B350" s="31"/>
      <c r="C350" s="31"/>
      <c r="D350" s="26"/>
      <c r="E350" s="32"/>
      <c r="F350" s="24"/>
      <c r="G350" s="24"/>
      <c r="H350" s="33"/>
      <c r="I350" s="24"/>
      <c r="J350" s="32"/>
      <c r="K350" s="24"/>
      <c r="L350" s="26"/>
      <c r="M350" s="385"/>
      <c r="N350" s="34"/>
      <c r="O350" s="23"/>
      <c r="P350" s="144">
        <f t="shared" si="12"/>
        <v>0</v>
      </c>
      <c r="Q350" s="34"/>
      <c r="R350" s="34"/>
      <c r="S350" s="25"/>
      <c r="T350" s="60"/>
      <c r="U350" s="75">
        <f t="shared" si="13"/>
        <v>0</v>
      </c>
      <c r="V350" s="61"/>
      <c r="W350" s="24"/>
    </row>
    <row r="351" spans="1:23" ht="24.95" customHeight="1" x14ac:dyDescent="0.25">
      <c r="A351" s="508"/>
      <c r="B351" s="31"/>
      <c r="C351" s="31"/>
      <c r="D351" s="26"/>
      <c r="E351" s="32"/>
      <c r="F351" s="24"/>
      <c r="G351" s="24"/>
      <c r="H351" s="33"/>
      <c r="I351" s="24"/>
      <c r="J351" s="32"/>
      <c r="K351" s="24"/>
      <c r="L351" s="26"/>
      <c r="M351" s="385"/>
      <c r="N351" s="34"/>
      <c r="O351" s="23"/>
      <c r="P351" s="144">
        <f t="shared" si="12"/>
        <v>0</v>
      </c>
      <c r="Q351" s="34"/>
      <c r="R351" s="34"/>
      <c r="S351" s="25"/>
      <c r="T351" s="60"/>
      <c r="U351" s="75">
        <f t="shared" si="13"/>
        <v>0</v>
      </c>
      <c r="V351" s="61"/>
      <c r="W351" s="24"/>
    </row>
    <row r="352" spans="1:23" ht="24.95" customHeight="1" x14ac:dyDescent="0.25">
      <c r="A352" s="508"/>
      <c r="B352" s="31"/>
      <c r="C352" s="31"/>
      <c r="D352" s="26"/>
      <c r="E352" s="32"/>
      <c r="F352" s="24"/>
      <c r="G352" s="24"/>
      <c r="H352" s="33"/>
      <c r="I352" s="24"/>
      <c r="J352" s="32"/>
      <c r="K352" s="24"/>
      <c r="L352" s="26"/>
      <c r="M352" s="385"/>
      <c r="N352" s="34"/>
      <c r="O352" s="23"/>
      <c r="P352" s="144">
        <f t="shared" si="12"/>
        <v>0</v>
      </c>
      <c r="Q352" s="34"/>
      <c r="R352" s="34"/>
      <c r="S352" s="25"/>
      <c r="T352" s="60"/>
      <c r="U352" s="75">
        <f t="shared" si="13"/>
        <v>0</v>
      </c>
      <c r="V352" s="61"/>
      <c r="W352" s="24"/>
    </row>
    <row r="353" spans="1:23" ht="24.95" customHeight="1" x14ac:dyDescent="0.25">
      <c r="A353" s="508"/>
      <c r="B353" s="31"/>
      <c r="C353" s="31"/>
      <c r="D353" s="26"/>
      <c r="E353" s="32"/>
      <c r="F353" s="24"/>
      <c r="G353" s="24"/>
      <c r="H353" s="33"/>
      <c r="I353" s="24"/>
      <c r="J353" s="32"/>
      <c r="K353" s="24"/>
      <c r="L353" s="26"/>
      <c r="M353" s="385"/>
      <c r="N353" s="34"/>
      <c r="O353" s="23"/>
      <c r="P353" s="144">
        <f t="shared" si="12"/>
        <v>0</v>
      </c>
      <c r="Q353" s="34"/>
      <c r="R353" s="34"/>
      <c r="S353" s="25"/>
      <c r="T353" s="60"/>
      <c r="U353" s="75">
        <f t="shared" si="13"/>
        <v>0</v>
      </c>
      <c r="V353" s="61"/>
      <c r="W353" s="24"/>
    </row>
    <row r="354" spans="1:23" ht="24.95" customHeight="1" x14ac:dyDescent="0.25">
      <c r="A354" s="508"/>
      <c r="B354" s="31"/>
      <c r="C354" s="31"/>
      <c r="D354" s="26"/>
      <c r="E354" s="32"/>
      <c r="F354" s="24"/>
      <c r="G354" s="24"/>
      <c r="H354" s="33"/>
      <c r="I354" s="24"/>
      <c r="J354" s="32"/>
      <c r="K354" s="24"/>
      <c r="L354" s="26"/>
      <c r="M354" s="385"/>
      <c r="N354" s="34"/>
      <c r="O354" s="23"/>
      <c r="P354" s="144">
        <f t="shared" si="12"/>
        <v>0</v>
      </c>
      <c r="Q354" s="34"/>
      <c r="R354" s="34"/>
      <c r="S354" s="25"/>
      <c r="T354" s="60"/>
      <c r="U354" s="75">
        <f t="shared" si="13"/>
        <v>0</v>
      </c>
      <c r="V354" s="61"/>
      <c r="W354" s="24"/>
    </row>
    <row r="355" spans="1:23" ht="24.95" customHeight="1" x14ac:dyDescent="0.25">
      <c r="A355" s="508"/>
      <c r="B355" s="31"/>
      <c r="C355" s="31"/>
      <c r="D355" s="26"/>
      <c r="E355" s="32"/>
      <c r="F355" s="24"/>
      <c r="G355" s="24"/>
      <c r="H355" s="33"/>
      <c r="I355" s="24"/>
      <c r="J355" s="32"/>
      <c r="K355" s="24"/>
      <c r="L355" s="26"/>
      <c r="M355" s="385"/>
      <c r="N355" s="34"/>
      <c r="O355" s="23"/>
      <c r="P355" s="144">
        <f t="shared" si="12"/>
        <v>0</v>
      </c>
      <c r="Q355" s="34"/>
      <c r="R355" s="34"/>
      <c r="S355" s="25"/>
      <c r="T355" s="60"/>
      <c r="U355" s="75">
        <f t="shared" si="13"/>
        <v>0</v>
      </c>
      <c r="V355" s="61"/>
      <c r="W355" s="24"/>
    </row>
    <row r="356" spans="1:23" ht="24.95" customHeight="1" x14ac:dyDescent="0.25">
      <c r="A356" s="508"/>
      <c r="B356" s="31"/>
      <c r="C356" s="31"/>
      <c r="D356" s="26"/>
      <c r="E356" s="32"/>
      <c r="F356" s="24"/>
      <c r="G356" s="24"/>
      <c r="H356" s="33"/>
      <c r="I356" s="24"/>
      <c r="J356" s="32"/>
      <c r="K356" s="24"/>
      <c r="L356" s="26"/>
      <c r="M356" s="385"/>
      <c r="N356" s="34"/>
      <c r="O356" s="23"/>
      <c r="P356" s="144">
        <f t="shared" si="12"/>
        <v>0</v>
      </c>
      <c r="Q356" s="34"/>
      <c r="R356" s="34"/>
      <c r="S356" s="25"/>
      <c r="T356" s="60"/>
      <c r="U356" s="75">
        <f t="shared" si="13"/>
        <v>0</v>
      </c>
      <c r="V356" s="61"/>
      <c r="W356" s="24"/>
    </row>
    <row r="357" spans="1:23" ht="24.95" customHeight="1" x14ac:dyDescent="0.25">
      <c r="A357" s="508"/>
      <c r="B357" s="31"/>
      <c r="C357" s="31"/>
      <c r="D357" s="26"/>
      <c r="E357" s="32"/>
      <c r="F357" s="24"/>
      <c r="G357" s="24"/>
      <c r="H357" s="33"/>
      <c r="I357" s="24"/>
      <c r="J357" s="32"/>
      <c r="K357" s="24"/>
      <c r="L357" s="26"/>
      <c r="M357" s="385"/>
      <c r="N357" s="34"/>
      <c r="O357" s="23"/>
      <c r="P357" s="144">
        <f t="shared" si="12"/>
        <v>0</v>
      </c>
      <c r="Q357" s="34"/>
      <c r="R357" s="34"/>
      <c r="S357" s="25"/>
      <c r="T357" s="60"/>
      <c r="U357" s="75">
        <f t="shared" si="13"/>
        <v>0</v>
      </c>
      <c r="V357" s="61"/>
      <c r="W357" s="24"/>
    </row>
    <row r="358" spans="1:23" ht="24.95" customHeight="1" x14ac:dyDescent="0.25">
      <c r="A358" s="508"/>
      <c r="B358" s="31"/>
      <c r="C358" s="31"/>
      <c r="D358" s="26"/>
      <c r="E358" s="32"/>
      <c r="F358" s="24"/>
      <c r="G358" s="24"/>
      <c r="H358" s="33"/>
      <c r="I358" s="24"/>
      <c r="J358" s="32"/>
      <c r="K358" s="24"/>
      <c r="L358" s="26"/>
      <c r="M358" s="385"/>
      <c r="N358" s="34"/>
      <c r="O358" s="23"/>
      <c r="P358" s="144">
        <f t="shared" si="12"/>
        <v>0</v>
      </c>
      <c r="Q358" s="34"/>
      <c r="R358" s="34"/>
      <c r="S358" s="25"/>
      <c r="T358" s="60"/>
      <c r="U358" s="75">
        <f t="shared" si="13"/>
        <v>0</v>
      </c>
      <c r="V358" s="61"/>
      <c r="W358" s="24"/>
    </row>
    <row r="359" spans="1:23" ht="24.95" customHeight="1" x14ac:dyDescent="0.25">
      <c r="A359" s="508"/>
      <c r="B359" s="31"/>
      <c r="C359" s="31"/>
      <c r="D359" s="26"/>
      <c r="E359" s="32"/>
      <c r="F359" s="24"/>
      <c r="G359" s="24"/>
      <c r="H359" s="33"/>
      <c r="I359" s="24"/>
      <c r="J359" s="32"/>
      <c r="K359" s="24"/>
      <c r="L359" s="26"/>
      <c r="M359" s="385"/>
      <c r="N359" s="34"/>
      <c r="O359" s="23"/>
      <c r="P359" s="144">
        <f t="shared" si="12"/>
        <v>0</v>
      </c>
      <c r="Q359" s="34"/>
      <c r="R359" s="34"/>
      <c r="S359" s="25"/>
      <c r="T359" s="60"/>
      <c r="U359" s="75">
        <f t="shared" si="13"/>
        <v>0</v>
      </c>
      <c r="V359" s="61"/>
      <c r="W359" s="24"/>
    </row>
    <row r="360" spans="1:23" ht="24.95" customHeight="1" x14ac:dyDescent="0.25">
      <c r="A360" s="508"/>
      <c r="B360" s="31"/>
      <c r="C360" s="31"/>
      <c r="D360" s="26"/>
      <c r="E360" s="32"/>
      <c r="F360" s="24"/>
      <c r="G360" s="24"/>
      <c r="H360" s="33"/>
      <c r="I360" s="24"/>
      <c r="J360" s="32"/>
      <c r="K360" s="24"/>
      <c r="L360" s="26"/>
      <c r="M360" s="385"/>
      <c r="N360" s="34"/>
      <c r="O360" s="23"/>
      <c r="P360" s="144">
        <f t="shared" si="12"/>
        <v>0</v>
      </c>
      <c r="Q360" s="34"/>
      <c r="R360" s="34"/>
      <c r="S360" s="25"/>
      <c r="T360" s="60"/>
      <c r="U360" s="75">
        <f t="shared" si="13"/>
        <v>0</v>
      </c>
      <c r="V360" s="61"/>
      <c r="W360" s="24"/>
    </row>
    <row r="361" spans="1:23" ht="24.95" customHeight="1" x14ac:dyDescent="0.25">
      <c r="A361" s="508"/>
      <c r="B361" s="31"/>
      <c r="C361" s="31"/>
      <c r="D361" s="26"/>
      <c r="E361" s="32"/>
      <c r="F361" s="24"/>
      <c r="G361" s="24"/>
      <c r="H361" s="33"/>
      <c r="I361" s="24"/>
      <c r="J361" s="32"/>
      <c r="K361" s="24"/>
      <c r="L361" s="26"/>
      <c r="M361" s="385"/>
      <c r="N361" s="34"/>
      <c r="O361" s="23"/>
      <c r="P361" s="144">
        <f t="shared" si="12"/>
        <v>0</v>
      </c>
      <c r="Q361" s="34"/>
      <c r="R361" s="34"/>
      <c r="S361" s="25"/>
      <c r="T361" s="60"/>
      <c r="U361" s="75">
        <f t="shared" si="13"/>
        <v>0</v>
      </c>
      <c r="V361" s="61"/>
      <c r="W361" s="24"/>
    </row>
    <row r="362" spans="1:23" ht="24.95" customHeight="1" x14ac:dyDescent="0.25">
      <c r="A362" s="508"/>
      <c r="B362" s="31"/>
      <c r="C362" s="31"/>
      <c r="D362" s="26"/>
      <c r="E362" s="32"/>
      <c r="F362" s="24"/>
      <c r="G362" s="24"/>
      <c r="H362" s="33"/>
      <c r="I362" s="24"/>
      <c r="J362" s="32"/>
      <c r="K362" s="24"/>
      <c r="L362" s="26"/>
      <c r="M362" s="385"/>
      <c r="N362" s="34"/>
      <c r="O362" s="23"/>
      <c r="P362" s="144">
        <f t="shared" si="12"/>
        <v>0</v>
      </c>
      <c r="Q362" s="34"/>
      <c r="R362" s="34"/>
      <c r="S362" s="25"/>
      <c r="T362" s="60"/>
      <c r="U362" s="75">
        <f t="shared" si="13"/>
        <v>0</v>
      </c>
      <c r="V362" s="61"/>
      <c r="W362" s="24"/>
    </row>
    <row r="363" spans="1:23" ht="24.95" customHeight="1" x14ac:dyDescent="0.25">
      <c r="A363" s="508"/>
      <c r="B363" s="31"/>
      <c r="C363" s="31"/>
      <c r="D363" s="26"/>
      <c r="E363" s="32"/>
      <c r="F363" s="24"/>
      <c r="G363" s="24"/>
      <c r="H363" s="33"/>
      <c r="I363" s="24"/>
      <c r="J363" s="32"/>
      <c r="K363" s="24"/>
      <c r="L363" s="26"/>
      <c r="M363" s="385"/>
      <c r="N363" s="34"/>
      <c r="O363" s="23"/>
      <c r="P363" s="144">
        <f t="shared" si="12"/>
        <v>0</v>
      </c>
      <c r="Q363" s="34"/>
      <c r="R363" s="34"/>
      <c r="S363" s="25"/>
      <c r="T363" s="60"/>
      <c r="U363" s="75">
        <f t="shared" si="13"/>
        <v>0</v>
      </c>
      <c r="V363" s="61"/>
      <c r="W363" s="24"/>
    </row>
    <row r="364" spans="1:23" ht="24.95" customHeight="1" x14ac:dyDescent="0.25">
      <c r="A364" s="508"/>
      <c r="B364" s="31"/>
      <c r="C364" s="31"/>
      <c r="D364" s="26"/>
      <c r="E364" s="32"/>
      <c r="F364" s="24"/>
      <c r="G364" s="24"/>
      <c r="H364" s="33"/>
      <c r="I364" s="24"/>
      <c r="J364" s="32"/>
      <c r="K364" s="24"/>
      <c r="L364" s="26"/>
      <c r="M364" s="385"/>
      <c r="N364" s="34"/>
      <c r="O364" s="23"/>
      <c r="P364" s="144">
        <f t="shared" si="12"/>
        <v>0</v>
      </c>
      <c r="Q364" s="34"/>
      <c r="R364" s="34"/>
      <c r="S364" s="25"/>
      <c r="T364" s="60"/>
      <c r="U364" s="75">
        <f t="shared" si="13"/>
        <v>0</v>
      </c>
      <c r="V364" s="61"/>
      <c r="W364" s="24"/>
    </row>
    <row r="365" spans="1:23" ht="24.95" customHeight="1" x14ac:dyDescent="0.25">
      <c r="A365" s="508"/>
      <c r="B365" s="31"/>
      <c r="C365" s="31"/>
      <c r="D365" s="26"/>
      <c r="E365" s="32"/>
      <c r="F365" s="24"/>
      <c r="G365" s="24"/>
      <c r="H365" s="33"/>
      <c r="I365" s="24"/>
      <c r="J365" s="32"/>
      <c r="K365" s="24"/>
      <c r="L365" s="26"/>
      <c r="M365" s="385"/>
      <c r="N365" s="34"/>
      <c r="O365" s="23"/>
      <c r="P365" s="144">
        <f t="shared" si="12"/>
        <v>0</v>
      </c>
      <c r="Q365" s="34"/>
      <c r="R365" s="34"/>
      <c r="S365" s="25"/>
      <c r="T365" s="60"/>
      <c r="U365" s="75">
        <f t="shared" si="13"/>
        <v>0</v>
      </c>
      <c r="V365" s="61"/>
      <c r="W365" s="24"/>
    </row>
    <row r="366" spans="1:23" ht="24.95" customHeight="1" x14ac:dyDescent="0.25">
      <c r="A366" s="508"/>
      <c r="B366" s="31"/>
      <c r="C366" s="31"/>
      <c r="D366" s="26"/>
      <c r="E366" s="32"/>
      <c r="F366" s="24"/>
      <c r="G366" s="24"/>
      <c r="H366" s="33"/>
      <c r="I366" s="24"/>
      <c r="J366" s="32"/>
      <c r="K366" s="24"/>
      <c r="L366" s="26"/>
      <c r="M366" s="385"/>
      <c r="N366" s="34"/>
      <c r="O366" s="23"/>
      <c r="P366" s="144">
        <f t="shared" si="12"/>
        <v>0</v>
      </c>
      <c r="Q366" s="34"/>
      <c r="R366" s="34"/>
      <c r="S366" s="25"/>
      <c r="T366" s="60"/>
      <c r="U366" s="75">
        <f t="shared" si="13"/>
        <v>0</v>
      </c>
      <c r="V366" s="61"/>
      <c r="W366" s="24"/>
    </row>
    <row r="367" spans="1:23" ht="24.95" customHeight="1" x14ac:dyDescent="0.25">
      <c r="A367" s="508"/>
      <c r="B367" s="31"/>
      <c r="C367" s="31"/>
      <c r="D367" s="26"/>
      <c r="E367" s="32"/>
      <c r="F367" s="24"/>
      <c r="G367" s="24"/>
      <c r="H367" s="33"/>
      <c r="I367" s="24"/>
      <c r="J367" s="32"/>
      <c r="K367" s="24"/>
      <c r="L367" s="26"/>
      <c r="M367" s="385"/>
      <c r="N367" s="34"/>
      <c r="O367" s="23"/>
      <c r="P367" s="144">
        <f t="shared" si="12"/>
        <v>0</v>
      </c>
      <c r="Q367" s="34"/>
      <c r="R367" s="34"/>
      <c r="S367" s="25"/>
      <c r="T367" s="60"/>
      <c r="U367" s="75">
        <f t="shared" si="13"/>
        <v>0</v>
      </c>
      <c r="V367" s="61"/>
      <c r="W367" s="24"/>
    </row>
    <row r="368" spans="1:23" ht="24.95" customHeight="1" x14ac:dyDescent="0.25">
      <c r="A368" s="508"/>
      <c r="B368" s="31"/>
      <c r="C368" s="31"/>
      <c r="D368" s="26"/>
      <c r="E368" s="32"/>
      <c r="F368" s="24"/>
      <c r="G368" s="24"/>
      <c r="H368" s="33"/>
      <c r="I368" s="24"/>
      <c r="J368" s="32"/>
      <c r="K368" s="24"/>
      <c r="L368" s="26"/>
      <c r="M368" s="385"/>
      <c r="N368" s="34"/>
      <c r="O368" s="23"/>
      <c r="P368" s="144">
        <f t="shared" si="12"/>
        <v>0</v>
      </c>
      <c r="Q368" s="34"/>
      <c r="R368" s="34"/>
      <c r="S368" s="25"/>
      <c r="T368" s="60"/>
      <c r="U368" s="75">
        <f t="shared" si="13"/>
        <v>0</v>
      </c>
      <c r="V368" s="61"/>
      <c r="W368" s="24"/>
    </row>
    <row r="369" spans="1:23" ht="24.95" customHeight="1" x14ac:dyDescent="0.25">
      <c r="A369" s="508"/>
      <c r="B369" s="31"/>
      <c r="C369" s="31"/>
      <c r="D369" s="26"/>
      <c r="E369" s="32"/>
      <c r="F369" s="24"/>
      <c r="G369" s="24"/>
      <c r="H369" s="33"/>
      <c r="I369" s="24"/>
      <c r="J369" s="32"/>
      <c r="K369" s="24"/>
      <c r="L369" s="26"/>
      <c r="M369" s="385"/>
      <c r="N369" s="34"/>
      <c r="O369" s="23"/>
      <c r="P369" s="144">
        <f t="shared" si="12"/>
        <v>0</v>
      </c>
      <c r="Q369" s="34"/>
      <c r="R369" s="34"/>
      <c r="S369" s="25"/>
      <c r="T369" s="60"/>
      <c r="U369" s="75">
        <f t="shared" si="13"/>
        <v>0</v>
      </c>
      <c r="V369" s="61"/>
      <c r="W369" s="24"/>
    </row>
    <row r="370" spans="1:23" ht="24.95" customHeight="1" x14ac:dyDescent="0.25">
      <c r="A370" s="508"/>
      <c r="B370" s="31"/>
      <c r="C370" s="31"/>
      <c r="D370" s="26"/>
      <c r="E370" s="32"/>
      <c r="F370" s="24"/>
      <c r="G370" s="24"/>
      <c r="H370" s="33"/>
      <c r="I370" s="24"/>
      <c r="J370" s="32"/>
      <c r="K370" s="24"/>
      <c r="L370" s="26"/>
      <c r="M370" s="385"/>
      <c r="N370" s="34"/>
      <c r="O370" s="23"/>
      <c r="P370" s="144">
        <f t="shared" si="12"/>
        <v>0</v>
      </c>
      <c r="Q370" s="34"/>
      <c r="R370" s="34"/>
      <c r="S370" s="25"/>
      <c r="T370" s="60"/>
      <c r="U370" s="75">
        <f t="shared" si="13"/>
        <v>0</v>
      </c>
      <c r="V370" s="61"/>
      <c r="W370" s="24"/>
    </row>
    <row r="371" spans="1:23" ht="24.95" customHeight="1" x14ac:dyDescent="0.25">
      <c r="A371" s="508"/>
      <c r="B371" s="31"/>
      <c r="C371" s="31"/>
      <c r="D371" s="26"/>
      <c r="E371" s="32"/>
      <c r="F371" s="24"/>
      <c r="G371" s="24"/>
      <c r="H371" s="33"/>
      <c r="I371" s="24"/>
      <c r="J371" s="32"/>
      <c r="K371" s="24"/>
      <c r="L371" s="26"/>
      <c r="M371" s="385"/>
      <c r="N371" s="34"/>
      <c r="O371" s="23"/>
      <c r="P371" s="144">
        <f t="shared" si="12"/>
        <v>0</v>
      </c>
      <c r="Q371" s="34"/>
      <c r="R371" s="34"/>
      <c r="S371" s="25"/>
      <c r="T371" s="60"/>
      <c r="U371" s="75">
        <f t="shared" si="13"/>
        <v>0</v>
      </c>
      <c r="V371" s="61"/>
      <c r="W371" s="24"/>
    </row>
    <row r="372" spans="1:23" ht="24.95" customHeight="1" x14ac:dyDescent="0.25">
      <c r="A372" s="508"/>
      <c r="B372" s="31"/>
      <c r="C372" s="31"/>
      <c r="D372" s="26"/>
      <c r="E372" s="32"/>
      <c r="F372" s="24"/>
      <c r="G372" s="24"/>
      <c r="H372" s="33"/>
      <c r="I372" s="24"/>
      <c r="J372" s="32"/>
      <c r="K372" s="24"/>
      <c r="L372" s="26"/>
      <c r="M372" s="385"/>
      <c r="N372" s="34"/>
      <c r="O372" s="23"/>
      <c r="P372" s="144">
        <f t="shared" si="12"/>
        <v>0</v>
      </c>
      <c r="Q372" s="34"/>
      <c r="R372" s="34"/>
      <c r="S372" s="25"/>
      <c r="T372" s="60"/>
      <c r="U372" s="75">
        <f t="shared" si="13"/>
        <v>0</v>
      </c>
      <c r="V372" s="61"/>
      <c r="W372" s="24"/>
    </row>
    <row r="373" spans="1:23" ht="24.95" customHeight="1" x14ac:dyDescent="0.25">
      <c r="A373" s="508"/>
      <c r="B373" s="31"/>
      <c r="C373" s="31"/>
      <c r="D373" s="26"/>
      <c r="E373" s="32"/>
      <c r="F373" s="24"/>
      <c r="G373" s="24"/>
      <c r="H373" s="33"/>
      <c r="I373" s="24"/>
      <c r="J373" s="32"/>
      <c r="K373" s="24"/>
      <c r="L373" s="26"/>
      <c r="M373" s="385"/>
      <c r="N373" s="34"/>
      <c r="O373" s="23"/>
      <c r="P373" s="144">
        <f t="shared" si="12"/>
        <v>0</v>
      </c>
      <c r="Q373" s="34"/>
      <c r="R373" s="34"/>
      <c r="S373" s="25"/>
      <c r="T373" s="60"/>
      <c r="U373" s="75">
        <f t="shared" si="13"/>
        <v>0</v>
      </c>
      <c r="V373" s="61"/>
      <c r="W373" s="24"/>
    </row>
    <row r="374" spans="1:23" ht="24.95" customHeight="1" x14ac:dyDescent="0.25">
      <c r="A374" s="508"/>
      <c r="B374" s="31"/>
      <c r="C374" s="31"/>
      <c r="D374" s="26"/>
      <c r="E374" s="32"/>
      <c r="F374" s="24"/>
      <c r="G374" s="24"/>
      <c r="H374" s="33"/>
      <c r="I374" s="24"/>
      <c r="J374" s="32"/>
      <c r="K374" s="24"/>
      <c r="L374" s="26"/>
      <c r="M374" s="385"/>
      <c r="N374" s="34"/>
      <c r="O374" s="23"/>
      <c r="P374" s="144">
        <f t="shared" si="12"/>
        <v>0</v>
      </c>
      <c r="Q374" s="34"/>
      <c r="R374" s="34"/>
      <c r="S374" s="25"/>
      <c r="T374" s="60"/>
      <c r="U374" s="75">
        <f t="shared" si="13"/>
        <v>0</v>
      </c>
      <c r="V374" s="61"/>
      <c r="W374" s="24"/>
    </row>
    <row r="375" spans="1:23" ht="24.95" customHeight="1" x14ac:dyDescent="0.25">
      <c r="A375" s="508"/>
      <c r="B375" s="31"/>
      <c r="C375" s="31"/>
      <c r="D375" s="26"/>
      <c r="E375" s="32"/>
      <c r="F375" s="24"/>
      <c r="G375" s="24"/>
      <c r="H375" s="33"/>
      <c r="I375" s="24"/>
      <c r="J375" s="32"/>
      <c r="K375" s="24"/>
      <c r="L375" s="26"/>
      <c r="M375" s="385"/>
      <c r="N375" s="34"/>
      <c r="O375" s="23"/>
      <c r="P375" s="144">
        <f t="shared" si="12"/>
        <v>0</v>
      </c>
      <c r="Q375" s="34"/>
      <c r="R375" s="34"/>
      <c r="S375" s="25"/>
      <c r="T375" s="60"/>
      <c r="U375" s="75">
        <f t="shared" si="13"/>
        <v>0</v>
      </c>
      <c r="V375" s="61"/>
      <c r="W375" s="24"/>
    </row>
    <row r="376" spans="1:23" ht="24.95" customHeight="1" x14ac:dyDescent="0.25">
      <c r="A376" s="508"/>
      <c r="B376" s="31"/>
      <c r="C376" s="31"/>
      <c r="D376" s="26"/>
      <c r="E376" s="32"/>
      <c r="F376" s="24"/>
      <c r="G376" s="24"/>
      <c r="H376" s="33"/>
      <c r="I376" s="24"/>
      <c r="J376" s="32"/>
      <c r="K376" s="24"/>
      <c r="L376" s="26"/>
      <c r="M376" s="385"/>
      <c r="N376" s="34"/>
      <c r="O376" s="23"/>
      <c r="P376" s="144">
        <f t="shared" si="12"/>
        <v>0</v>
      </c>
      <c r="Q376" s="34"/>
      <c r="R376" s="34"/>
      <c r="S376" s="25"/>
      <c r="T376" s="60"/>
      <c r="U376" s="75">
        <f t="shared" si="13"/>
        <v>0</v>
      </c>
      <c r="V376" s="61"/>
      <c r="W376" s="24"/>
    </row>
    <row r="377" spans="1:23" ht="24.95" customHeight="1" x14ac:dyDescent="0.25">
      <c r="A377" s="508"/>
      <c r="B377" s="31"/>
      <c r="C377" s="31"/>
      <c r="D377" s="26"/>
      <c r="E377" s="32"/>
      <c r="F377" s="24"/>
      <c r="G377" s="24"/>
      <c r="H377" s="33"/>
      <c r="I377" s="24"/>
      <c r="J377" s="32"/>
      <c r="K377" s="24"/>
      <c r="L377" s="26"/>
      <c r="M377" s="385"/>
      <c r="N377" s="34"/>
      <c r="O377" s="23"/>
      <c r="P377" s="144">
        <f t="shared" si="12"/>
        <v>0</v>
      </c>
      <c r="Q377" s="34"/>
      <c r="R377" s="34"/>
      <c r="S377" s="25"/>
      <c r="T377" s="60"/>
      <c r="U377" s="75">
        <f t="shared" si="13"/>
        <v>0</v>
      </c>
      <c r="V377" s="61"/>
      <c r="W377" s="24"/>
    </row>
    <row r="378" spans="1:23" ht="24.95" customHeight="1" x14ac:dyDescent="0.25">
      <c r="A378" s="508"/>
      <c r="B378" s="31"/>
      <c r="C378" s="31"/>
      <c r="D378" s="26"/>
      <c r="E378" s="32"/>
      <c r="F378" s="24"/>
      <c r="G378" s="24"/>
      <c r="H378" s="33"/>
      <c r="I378" s="24"/>
      <c r="J378" s="32"/>
      <c r="K378" s="24"/>
      <c r="L378" s="26"/>
      <c r="M378" s="385"/>
      <c r="N378" s="34"/>
      <c r="O378" s="23"/>
      <c r="P378" s="144">
        <f t="shared" si="12"/>
        <v>0</v>
      </c>
      <c r="Q378" s="34"/>
      <c r="R378" s="34"/>
      <c r="S378" s="25"/>
      <c r="T378" s="60"/>
      <c r="U378" s="75">
        <f t="shared" si="13"/>
        <v>0</v>
      </c>
      <c r="V378" s="61"/>
      <c r="W378" s="24"/>
    </row>
    <row r="379" spans="1:23" ht="24.95" customHeight="1" x14ac:dyDescent="0.25">
      <c r="A379" s="508"/>
      <c r="B379" s="31"/>
      <c r="C379" s="31"/>
      <c r="D379" s="26"/>
      <c r="E379" s="32"/>
      <c r="F379" s="24"/>
      <c r="G379" s="24"/>
      <c r="H379" s="33"/>
      <c r="I379" s="24"/>
      <c r="J379" s="32"/>
      <c r="K379" s="24"/>
      <c r="L379" s="26"/>
      <c r="M379" s="385"/>
      <c r="N379" s="34"/>
      <c r="O379" s="23"/>
      <c r="P379" s="144">
        <f t="shared" ref="P379:P412" si="14">IF(OR(B379="R",B379="Refusé"),0,(O379*1.2))</f>
        <v>0</v>
      </c>
      <c r="Q379" s="34"/>
      <c r="R379" s="34"/>
      <c r="S379" s="25"/>
      <c r="T379" s="60"/>
      <c r="U379" s="75">
        <f t="shared" ref="U379:U412" si="15">IF(ISBLANK($T379),P379,0)</f>
        <v>0</v>
      </c>
      <c r="V379" s="61"/>
      <c r="W379" s="24"/>
    </row>
    <row r="380" spans="1:23" ht="24.95" customHeight="1" x14ac:dyDescent="0.25">
      <c r="A380" s="508"/>
      <c r="B380" s="31"/>
      <c r="C380" s="31"/>
      <c r="D380" s="26"/>
      <c r="E380" s="32"/>
      <c r="F380" s="24"/>
      <c r="G380" s="24"/>
      <c r="H380" s="33"/>
      <c r="I380" s="24"/>
      <c r="J380" s="32"/>
      <c r="K380" s="24"/>
      <c r="L380" s="26"/>
      <c r="M380" s="385"/>
      <c r="N380" s="34"/>
      <c r="O380" s="23"/>
      <c r="P380" s="144">
        <f t="shared" si="14"/>
        <v>0</v>
      </c>
      <c r="Q380" s="34"/>
      <c r="R380" s="34"/>
      <c r="S380" s="25"/>
      <c r="T380" s="60"/>
      <c r="U380" s="75">
        <f t="shared" si="15"/>
        <v>0</v>
      </c>
      <c r="V380" s="61"/>
      <c r="W380" s="24"/>
    </row>
    <row r="381" spans="1:23" ht="24.95" customHeight="1" x14ac:dyDescent="0.25">
      <c r="A381" s="508"/>
      <c r="B381" s="31"/>
      <c r="C381" s="31"/>
      <c r="D381" s="26"/>
      <c r="E381" s="32"/>
      <c r="F381" s="24"/>
      <c r="G381" s="24"/>
      <c r="H381" s="33"/>
      <c r="I381" s="24"/>
      <c r="J381" s="32"/>
      <c r="K381" s="24"/>
      <c r="L381" s="26"/>
      <c r="M381" s="385"/>
      <c r="N381" s="34"/>
      <c r="O381" s="23"/>
      <c r="P381" s="144">
        <f t="shared" si="14"/>
        <v>0</v>
      </c>
      <c r="Q381" s="34"/>
      <c r="R381" s="34"/>
      <c r="S381" s="25"/>
      <c r="T381" s="60"/>
      <c r="U381" s="75">
        <f t="shared" si="15"/>
        <v>0</v>
      </c>
      <c r="V381" s="61"/>
      <c r="W381" s="24"/>
    </row>
    <row r="382" spans="1:23" ht="24.95" customHeight="1" x14ac:dyDescent="0.25">
      <c r="A382" s="508"/>
      <c r="B382" s="31"/>
      <c r="C382" s="31"/>
      <c r="D382" s="26"/>
      <c r="E382" s="32"/>
      <c r="F382" s="24"/>
      <c r="G382" s="24"/>
      <c r="H382" s="33"/>
      <c r="I382" s="24"/>
      <c r="J382" s="32"/>
      <c r="K382" s="24"/>
      <c r="L382" s="26"/>
      <c r="M382" s="385"/>
      <c r="N382" s="34"/>
      <c r="O382" s="23"/>
      <c r="P382" s="144">
        <f t="shared" si="14"/>
        <v>0</v>
      </c>
      <c r="Q382" s="34"/>
      <c r="R382" s="34"/>
      <c r="S382" s="25"/>
      <c r="T382" s="60"/>
      <c r="U382" s="75">
        <f t="shared" si="15"/>
        <v>0</v>
      </c>
      <c r="V382" s="61"/>
      <c r="W382" s="24"/>
    </row>
    <row r="383" spans="1:23" ht="24.95" customHeight="1" x14ac:dyDescent="0.25">
      <c r="A383" s="508"/>
      <c r="B383" s="31"/>
      <c r="C383" s="31"/>
      <c r="D383" s="26"/>
      <c r="E383" s="32"/>
      <c r="F383" s="24"/>
      <c r="G383" s="24"/>
      <c r="H383" s="33"/>
      <c r="I383" s="24"/>
      <c r="J383" s="32"/>
      <c r="K383" s="24"/>
      <c r="L383" s="26"/>
      <c r="M383" s="385"/>
      <c r="N383" s="34"/>
      <c r="O383" s="23"/>
      <c r="P383" s="144">
        <f t="shared" si="14"/>
        <v>0</v>
      </c>
      <c r="Q383" s="34"/>
      <c r="R383" s="34"/>
      <c r="S383" s="25"/>
      <c r="T383" s="60"/>
      <c r="U383" s="75">
        <f t="shared" si="15"/>
        <v>0</v>
      </c>
      <c r="V383" s="61"/>
      <c r="W383" s="24"/>
    </row>
    <row r="384" spans="1:23" ht="24.95" customHeight="1" x14ac:dyDescent="0.25">
      <c r="A384" s="508"/>
      <c r="B384" s="31"/>
      <c r="C384" s="31"/>
      <c r="D384" s="26"/>
      <c r="E384" s="32"/>
      <c r="F384" s="24"/>
      <c r="G384" s="24"/>
      <c r="H384" s="33"/>
      <c r="I384" s="24"/>
      <c r="J384" s="32"/>
      <c r="K384" s="24"/>
      <c r="L384" s="26"/>
      <c r="M384" s="385"/>
      <c r="N384" s="34"/>
      <c r="O384" s="23"/>
      <c r="P384" s="144">
        <f t="shared" si="14"/>
        <v>0</v>
      </c>
      <c r="Q384" s="34"/>
      <c r="R384" s="34"/>
      <c r="S384" s="25"/>
      <c r="T384" s="60"/>
      <c r="U384" s="75">
        <f t="shared" si="15"/>
        <v>0</v>
      </c>
      <c r="V384" s="61"/>
      <c r="W384" s="24"/>
    </row>
    <row r="385" spans="1:23" ht="24.95" customHeight="1" x14ac:dyDescent="0.25">
      <c r="A385" s="508"/>
      <c r="B385" s="31"/>
      <c r="C385" s="31"/>
      <c r="D385" s="26"/>
      <c r="E385" s="32"/>
      <c r="F385" s="24"/>
      <c r="G385" s="24"/>
      <c r="H385" s="33"/>
      <c r="I385" s="24"/>
      <c r="J385" s="32"/>
      <c r="K385" s="24"/>
      <c r="L385" s="26"/>
      <c r="M385" s="385"/>
      <c r="N385" s="34"/>
      <c r="O385" s="23"/>
      <c r="P385" s="144">
        <f t="shared" si="14"/>
        <v>0</v>
      </c>
      <c r="Q385" s="34"/>
      <c r="R385" s="34"/>
      <c r="S385" s="25"/>
      <c r="T385" s="60"/>
      <c r="U385" s="75">
        <f t="shared" si="15"/>
        <v>0</v>
      </c>
      <c r="V385" s="61"/>
      <c r="W385" s="24"/>
    </row>
    <row r="386" spans="1:23" ht="24.95" customHeight="1" x14ac:dyDescent="0.25">
      <c r="A386" s="508"/>
      <c r="B386" s="31"/>
      <c r="C386" s="31"/>
      <c r="D386" s="26"/>
      <c r="E386" s="32"/>
      <c r="F386" s="24"/>
      <c r="G386" s="24"/>
      <c r="H386" s="33"/>
      <c r="I386" s="24"/>
      <c r="J386" s="32"/>
      <c r="K386" s="24"/>
      <c r="L386" s="26"/>
      <c r="M386" s="385"/>
      <c r="N386" s="34"/>
      <c r="O386" s="23"/>
      <c r="P386" s="144">
        <f t="shared" si="14"/>
        <v>0</v>
      </c>
      <c r="Q386" s="34"/>
      <c r="R386" s="34"/>
      <c r="S386" s="25"/>
      <c r="T386" s="60"/>
      <c r="U386" s="75">
        <f t="shared" si="15"/>
        <v>0</v>
      </c>
      <c r="V386" s="61"/>
      <c r="W386" s="24"/>
    </row>
    <row r="387" spans="1:23" ht="24.95" customHeight="1" x14ac:dyDescent="0.25">
      <c r="A387" s="508"/>
      <c r="B387" s="31"/>
      <c r="C387" s="31"/>
      <c r="D387" s="26"/>
      <c r="E387" s="32"/>
      <c r="F387" s="24"/>
      <c r="G387" s="24"/>
      <c r="H387" s="33"/>
      <c r="I387" s="24"/>
      <c r="J387" s="32"/>
      <c r="K387" s="24"/>
      <c r="L387" s="26"/>
      <c r="M387" s="385"/>
      <c r="N387" s="34"/>
      <c r="O387" s="23"/>
      <c r="P387" s="144">
        <f t="shared" si="14"/>
        <v>0</v>
      </c>
      <c r="Q387" s="34"/>
      <c r="R387" s="34"/>
      <c r="S387" s="25"/>
      <c r="T387" s="60"/>
      <c r="U387" s="75">
        <f t="shared" si="15"/>
        <v>0</v>
      </c>
      <c r="V387" s="61"/>
      <c r="W387" s="24"/>
    </row>
    <row r="388" spans="1:23" ht="24.95" customHeight="1" x14ac:dyDescent="0.25">
      <c r="A388" s="508"/>
      <c r="B388" s="31"/>
      <c r="C388" s="31"/>
      <c r="D388" s="26"/>
      <c r="E388" s="32"/>
      <c r="F388" s="24"/>
      <c r="G388" s="24"/>
      <c r="H388" s="33"/>
      <c r="I388" s="24"/>
      <c r="J388" s="32"/>
      <c r="K388" s="24"/>
      <c r="L388" s="26"/>
      <c r="M388" s="385"/>
      <c r="N388" s="34"/>
      <c r="O388" s="23"/>
      <c r="P388" s="144">
        <f t="shared" si="14"/>
        <v>0</v>
      </c>
      <c r="Q388" s="34"/>
      <c r="R388" s="34"/>
      <c r="S388" s="25"/>
      <c r="T388" s="60"/>
      <c r="U388" s="75">
        <f t="shared" si="15"/>
        <v>0</v>
      </c>
      <c r="V388" s="61"/>
      <c r="W388" s="24"/>
    </row>
    <row r="389" spans="1:23" ht="24.95" customHeight="1" x14ac:dyDescent="0.25">
      <c r="A389" s="508"/>
      <c r="B389" s="31"/>
      <c r="C389" s="31"/>
      <c r="D389" s="26"/>
      <c r="E389" s="32"/>
      <c r="F389" s="24"/>
      <c r="G389" s="24"/>
      <c r="H389" s="33"/>
      <c r="I389" s="24"/>
      <c r="J389" s="32"/>
      <c r="K389" s="24"/>
      <c r="L389" s="26"/>
      <c r="M389" s="385"/>
      <c r="N389" s="34"/>
      <c r="O389" s="23"/>
      <c r="P389" s="144">
        <f t="shared" si="14"/>
        <v>0</v>
      </c>
      <c r="Q389" s="34"/>
      <c r="R389" s="34"/>
      <c r="S389" s="25"/>
      <c r="T389" s="60"/>
      <c r="U389" s="75">
        <f t="shared" si="15"/>
        <v>0</v>
      </c>
      <c r="V389" s="61"/>
      <c r="W389" s="24"/>
    </row>
    <row r="390" spans="1:23" ht="24.95" customHeight="1" x14ac:dyDescent="0.25">
      <c r="A390" s="508"/>
      <c r="B390" s="31"/>
      <c r="C390" s="31"/>
      <c r="D390" s="26"/>
      <c r="E390" s="32"/>
      <c r="F390" s="24"/>
      <c r="G390" s="24"/>
      <c r="H390" s="33"/>
      <c r="I390" s="24"/>
      <c r="J390" s="32"/>
      <c r="K390" s="24"/>
      <c r="L390" s="26"/>
      <c r="M390" s="385"/>
      <c r="N390" s="34"/>
      <c r="O390" s="23"/>
      <c r="P390" s="144">
        <f t="shared" si="14"/>
        <v>0</v>
      </c>
      <c r="Q390" s="34"/>
      <c r="R390" s="34"/>
      <c r="S390" s="25"/>
      <c r="T390" s="60"/>
      <c r="U390" s="75">
        <f t="shared" si="15"/>
        <v>0</v>
      </c>
      <c r="V390" s="61"/>
      <c r="W390" s="24"/>
    </row>
    <row r="391" spans="1:23" ht="24.95" customHeight="1" x14ac:dyDescent="0.25">
      <c r="A391" s="508"/>
      <c r="B391" s="31"/>
      <c r="C391" s="31"/>
      <c r="D391" s="26"/>
      <c r="E391" s="32"/>
      <c r="F391" s="24"/>
      <c r="G391" s="24"/>
      <c r="H391" s="33"/>
      <c r="I391" s="24"/>
      <c r="J391" s="32"/>
      <c r="K391" s="24"/>
      <c r="L391" s="26"/>
      <c r="M391" s="385"/>
      <c r="N391" s="34"/>
      <c r="O391" s="23"/>
      <c r="P391" s="144">
        <f t="shared" si="14"/>
        <v>0</v>
      </c>
      <c r="Q391" s="34"/>
      <c r="R391" s="34"/>
      <c r="S391" s="25"/>
      <c r="T391" s="60"/>
      <c r="U391" s="75">
        <f t="shared" si="15"/>
        <v>0</v>
      </c>
      <c r="V391" s="61"/>
      <c r="W391" s="24"/>
    </row>
    <row r="392" spans="1:23" ht="24.95" customHeight="1" x14ac:dyDescent="0.25">
      <c r="A392" s="508"/>
      <c r="B392" s="31"/>
      <c r="C392" s="31"/>
      <c r="D392" s="26"/>
      <c r="E392" s="32"/>
      <c r="F392" s="24"/>
      <c r="G392" s="24"/>
      <c r="H392" s="33"/>
      <c r="I392" s="24"/>
      <c r="J392" s="32"/>
      <c r="K392" s="24"/>
      <c r="L392" s="26"/>
      <c r="M392" s="385"/>
      <c r="N392" s="34"/>
      <c r="O392" s="23"/>
      <c r="P392" s="144">
        <f t="shared" si="14"/>
        <v>0</v>
      </c>
      <c r="Q392" s="34"/>
      <c r="R392" s="34"/>
      <c r="S392" s="25"/>
      <c r="T392" s="60"/>
      <c r="U392" s="75">
        <f t="shared" si="15"/>
        <v>0</v>
      </c>
      <c r="V392" s="61"/>
      <c r="W392" s="24"/>
    </row>
    <row r="393" spans="1:23" ht="24.95" customHeight="1" x14ac:dyDescent="0.25">
      <c r="A393" s="508"/>
      <c r="B393" s="31"/>
      <c r="C393" s="31"/>
      <c r="D393" s="26"/>
      <c r="E393" s="32"/>
      <c r="F393" s="24"/>
      <c r="G393" s="24"/>
      <c r="H393" s="33"/>
      <c r="I393" s="24"/>
      <c r="J393" s="32"/>
      <c r="K393" s="24"/>
      <c r="L393" s="26"/>
      <c r="M393" s="385"/>
      <c r="N393" s="34"/>
      <c r="O393" s="23"/>
      <c r="P393" s="144">
        <f t="shared" si="14"/>
        <v>0</v>
      </c>
      <c r="Q393" s="34"/>
      <c r="R393" s="34"/>
      <c r="S393" s="25"/>
      <c r="T393" s="60"/>
      <c r="U393" s="75">
        <f t="shared" si="15"/>
        <v>0</v>
      </c>
      <c r="V393" s="61"/>
      <c r="W393" s="24"/>
    </row>
    <row r="394" spans="1:23" ht="24.95" customHeight="1" x14ac:dyDescent="0.25">
      <c r="A394" s="508"/>
      <c r="B394" s="31"/>
      <c r="C394" s="31"/>
      <c r="D394" s="26"/>
      <c r="E394" s="32"/>
      <c r="F394" s="24"/>
      <c r="G394" s="24"/>
      <c r="H394" s="33"/>
      <c r="I394" s="24"/>
      <c r="J394" s="32"/>
      <c r="K394" s="24"/>
      <c r="L394" s="26"/>
      <c r="M394" s="385"/>
      <c r="N394" s="34"/>
      <c r="O394" s="23"/>
      <c r="P394" s="144">
        <f t="shared" si="14"/>
        <v>0</v>
      </c>
      <c r="Q394" s="34"/>
      <c r="R394" s="34"/>
      <c r="S394" s="25"/>
      <c r="T394" s="60"/>
      <c r="U394" s="75">
        <f t="shared" si="15"/>
        <v>0</v>
      </c>
      <c r="V394" s="61"/>
      <c r="W394" s="24"/>
    </row>
    <row r="395" spans="1:23" ht="24.95" customHeight="1" x14ac:dyDescent="0.25">
      <c r="A395" s="508"/>
      <c r="B395" s="31"/>
      <c r="C395" s="31"/>
      <c r="D395" s="26"/>
      <c r="E395" s="32"/>
      <c r="F395" s="24"/>
      <c r="G395" s="24"/>
      <c r="H395" s="33"/>
      <c r="I395" s="24"/>
      <c r="J395" s="32"/>
      <c r="K395" s="24"/>
      <c r="L395" s="26"/>
      <c r="M395" s="385"/>
      <c r="N395" s="34"/>
      <c r="O395" s="23"/>
      <c r="P395" s="144">
        <f t="shared" si="14"/>
        <v>0</v>
      </c>
      <c r="Q395" s="34"/>
      <c r="R395" s="34"/>
      <c r="S395" s="25"/>
      <c r="T395" s="60"/>
      <c r="U395" s="75">
        <f t="shared" si="15"/>
        <v>0</v>
      </c>
      <c r="V395" s="61"/>
      <c r="W395" s="24"/>
    </row>
    <row r="396" spans="1:23" ht="24.95" customHeight="1" x14ac:dyDescent="0.25">
      <c r="A396" s="508"/>
      <c r="B396" s="31"/>
      <c r="C396" s="31"/>
      <c r="D396" s="26"/>
      <c r="E396" s="32"/>
      <c r="F396" s="24"/>
      <c r="G396" s="24"/>
      <c r="H396" s="33"/>
      <c r="I396" s="24"/>
      <c r="J396" s="32"/>
      <c r="K396" s="24"/>
      <c r="L396" s="26"/>
      <c r="M396" s="385"/>
      <c r="N396" s="34"/>
      <c r="O396" s="23"/>
      <c r="P396" s="144">
        <f t="shared" si="14"/>
        <v>0</v>
      </c>
      <c r="Q396" s="34"/>
      <c r="R396" s="34"/>
      <c r="S396" s="25"/>
      <c r="T396" s="60"/>
      <c r="U396" s="75">
        <f t="shared" si="15"/>
        <v>0</v>
      </c>
      <c r="V396" s="61"/>
      <c r="W396" s="24"/>
    </row>
    <row r="397" spans="1:23" ht="24.95" customHeight="1" x14ac:dyDescent="0.25">
      <c r="A397" s="508"/>
      <c r="B397" s="31"/>
      <c r="C397" s="31"/>
      <c r="D397" s="26"/>
      <c r="E397" s="32"/>
      <c r="F397" s="24"/>
      <c r="G397" s="24"/>
      <c r="H397" s="33"/>
      <c r="I397" s="24"/>
      <c r="J397" s="32"/>
      <c r="K397" s="24"/>
      <c r="L397" s="26"/>
      <c r="M397" s="385"/>
      <c r="N397" s="34"/>
      <c r="O397" s="23"/>
      <c r="P397" s="144">
        <f t="shared" si="14"/>
        <v>0</v>
      </c>
      <c r="Q397" s="34"/>
      <c r="R397" s="34"/>
      <c r="S397" s="25"/>
      <c r="T397" s="60"/>
      <c r="U397" s="75">
        <f t="shared" si="15"/>
        <v>0</v>
      </c>
      <c r="V397" s="61"/>
      <c r="W397" s="24"/>
    </row>
    <row r="398" spans="1:23" ht="24.95" customHeight="1" x14ac:dyDescent="0.25">
      <c r="A398" s="508"/>
      <c r="B398" s="31"/>
      <c r="C398" s="31"/>
      <c r="D398" s="26"/>
      <c r="E398" s="32"/>
      <c r="F398" s="24"/>
      <c r="G398" s="24"/>
      <c r="H398" s="33"/>
      <c r="I398" s="24"/>
      <c r="J398" s="32"/>
      <c r="K398" s="24"/>
      <c r="L398" s="26"/>
      <c r="M398" s="385"/>
      <c r="N398" s="34"/>
      <c r="O398" s="23"/>
      <c r="P398" s="144">
        <f t="shared" si="14"/>
        <v>0</v>
      </c>
      <c r="Q398" s="34"/>
      <c r="R398" s="34"/>
      <c r="S398" s="25"/>
      <c r="T398" s="60"/>
      <c r="U398" s="75">
        <f t="shared" si="15"/>
        <v>0</v>
      </c>
      <c r="V398" s="61"/>
      <c r="W398" s="24"/>
    </row>
    <row r="399" spans="1:23" ht="24.95" customHeight="1" x14ac:dyDescent="0.25">
      <c r="A399" s="508"/>
      <c r="B399" s="31"/>
      <c r="C399" s="31"/>
      <c r="D399" s="26"/>
      <c r="E399" s="32"/>
      <c r="F399" s="24"/>
      <c r="G399" s="24"/>
      <c r="H399" s="33"/>
      <c r="I399" s="24"/>
      <c r="J399" s="32"/>
      <c r="K399" s="24"/>
      <c r="L399" s="26"/>
      <c r="M399" s="385"/>
      <c r="N399" s="34"/>
      <c r="O399" s="23"/>
      <c r="P399" s="144">
        <f t="shared" si="14"/>
        <v>0</v>
      </c>
      <c r="Q399" s="34"/>
      <c r="R399" s="34"/>
      <c r="S399" s="25"/>
      <c r="T399" s="60"/>
      <c r="U399" s="75">
        <f t="shared" si="15"/>
        <v>0</v>
      </c>
      <c r="V399" s="61"/>
      <c r="W399" s="24"/>
    </row>
    <row r="400" spans="1:23" ht="24.95" customHeight="1" x14ac:dyDescent="0.25">
      <c r="A400" s="508"/>
      <c r="B400" s="31"/>
      <c r="C400" s="31"/>
      <c r="D400" s="26"/>
      <c r="E400" s="32"/>
      <c r="F400" s="24"/>
      <c r="G400" s="24"/>
      <c r="H400" s="33"/>
      <c r="I400" s="24"/>
      <c r="J400" s="32"/>
      <c r="K400" s="24"/>
      <c r="L400" s="26"/>
      <c r="M400" s="385"/>
      <c r="N400" s="34"/>
      <c r="O400" s="23"/>
      <c r="P400" s="144">
        <f t="shared" si="14"/>
        <v>0</v>
      </c>
      <c r="Q400" s="34"/>
      <c r="R400" s="34"/>
      <c r="S400" s="25"/>
      <c r="T400" s="60"/>
      <c r="U400" s="75">
        <f t="shared" si="15"/>
        <v>0</v>
      </c>
      <c r="V400" s="61"/>
      <c r="W400" s="24"/>
    </row>
    <row r="401" spans="1:23" ht="24.95" customHeight="1" x14ac:dyDescent="0.25">
      <c r="A401" s="508"/>
      <c r="B401" s="31"/>
      <c r="C401" s="31"/>
      <c r="D401" s="26"/>
      <c r="E401" s="32"/>
      <c r="F401" s="24"/>
      <c r="G401" s="24"/>
      <c r="H401" s="33"/>
      <c r="I401" s="24"/>
      <c r="J401" s="32"/>
      <c r="K401" s="24"/>
      <c r="L401" s="26"/>
      <c r="M401" s="385"/>
      <c r="N401" s="34"/>
      <c r="O401" s="23"/>
      <c r="P401" s="144">
        <f t="shared" si="14"/>
        <v>0</v>
      </c>
      <c r="Q401" s="34"/>
      <c r="R401" s="34"/>
      <c r="S401" s="25"/>
      <c r="T401" s="60"/>
      <c r="U401" s="75">
        <f t="shared" si="15"/>
        <v>0</v>
      </c>
      <c r="V401" s="61"/>
      <c r="W401" s="24"/>
    </row>
    <row r="402" spans="1:23" ht="24.95" customHeight="1" x14ac:dyDescent="0.25">
      <c r="A402" s="508"/>
      <c r="B402" s="31"/>
      <c r="C402" s="31"/>
      <c r="D402" s="26"/>
      <c r="E402" s="32"/>
      <c r="F402" s="24"/>
      <c r="G402" s="24"/>
      <c r="H402" s="33"/>
      <c r="I402" s="24"/>
      <c r="J402" s="32"/>
      <c r="K402" s="24"/>
      <c r="L402" s="26"/>
      <c r="M402" s="385"/>
      <c r="N402" s="34"/>
      <c r="O402" s="23"/>
      <c r="P402" s="144">
        <f t="shared" si="14"/>
        <v>0</v>
      </c>
      <c r="Q402" s="34"/>
      <c r="R402" s="34"/>
      <c r="S402" s="25"/>
      <c r="T402" s="60"/>
      <c r="U402" s="75">
        <f t="shared" si="15"/>
        <v>0</v>
      </c>
      <c r="V402" s="61"/>
      <c r="W402" s="24"/>
    </row>
    <row r="403" spans="1:23" ht="24.95" customHeight="1" x14ac:dyDescent="0.25">
      <c r="A403" s="508"/>
      <c r="B403" s="31"/>
      <c r="C403" s="31"/>
      <c r="D403" s="26"/>
      <c r="E403" s="32"/>
      <c r="F403" s="24"/>
      <c r="G403" s="24"/>
      <c r="H403" s="33"/>
      <c r="I403" s="24"/>
      <c r="J403" s="32"/>
      <c r="K403" s="24"/>
      <c r="L403" s="26"/>
      <c r="M403" s="385"/>
      <c r="N403" s="34"/>
      <c r="O403" s="23"/>
      <c r="P403" s="144">
        <f t="shared" si="14"/>
        <v>0</v>
      </c>
      <c r="Q403" s="34"/>
      <c r="R403" s="34"/>
      <c r="S403" s="25"/>
      <c r="T403" s="60"/>
      <c r="U403" s="75">
        <f t="shared" si="15"/>
        <v>0</v>
      </c>
      <c r="V403" s="61"/>
      <c r="W403" s="24"/>
    </row>
    <row r="404" spans="1:23" ht="24.95" customHeight="1" x14ac:dyDescent="0.25">
      <c r="A404" s="508"/>
      <c r="B404" s="31"/>
      <c r="C404" s="31"/>
      <c r="D404" s="26"/>
      <c r="E404" s="32"/>
      <c r="F404" s="24"/>
      <c r="G404" s="24"/>
      <c r="H404" s="33"/>
      <c r="I404" s="24"/>
      <c r="J404" s="32"/>
      <c r="K404" s="24"/>
      <c r="L404" s="26"/>
      <c r="M404" s="385"/>
      <c r="N404" s="34"/>
      <c r="O404" s="23"/>
      <c r="P404" s="144">
        <f t="shared" si="14"/>
        <v>0</v>
      </c>
      <c r="Q404" s="34"/>
      <c r="R404" s="34"/>
      <c r="S404" s="25"/>
      <c r="T404" s="60"/>
      <c r="U404" s="75">
        <f t="shared" si="15"/>
        <v>0</v>
      </c>
      <c r="V404" s="61"/>
      <c r="W404" s="24"/>
    </row>
    <row r="405" spans="1:23" ht="24.95" customHeight="1" x14ac:dyDescent="0.25">
      <c r="A405" s="508"/>
      <c r="B405" s="31"/>
      <c r="C405" s="31"/>
      <c r="D405" s="26"/>
      <c r="E405" s="32"/>
      <c r="F405" s="24"/>
      <c r="G405" s="24"/>
      <c r="H405" s="33"/>
      <c r="I405" s="24"/>
      <c r="J405" s="32"/>
      <c r="K405" s="24"/>
      <c r="L405" s="26"/>
      <c r="M405" s="385"/>
      <c r="N405" s="34"/>
      <c r="O405" s="23"/>
      <c r="P405" s="144">
        <f t="shared" si="14"/>
        <v>0</v>
      </c>
      <c r="Q405" s="34"/>
      <c r="R405" s="34"/>
      <c r="S405" s="25"/>
      <c r="T405" s="60"/>
      <c r="U405" s="75">
        <f t="shared" si="15"/>
        <v>0</v>
      </c>
      <c r="V405" s="61"/>
      <c r="W405" s="24"/>
    </row>
    <row r="406" spans="1:23" ht="24.95" customHeight="1" x14ac:dyDescent="0.25">
      <c r="A406" s="508"/>
      <c r="B406" s="31"/>
      <c r="C406" s="31"/>
      <c r="D406" s="26"/>
      <c r="E406" s="32"/>
      <c r="F406" s="24"/>
      <c r="G406" s="24"/>
      <c r="H406" s="33"/>
      <c r="I406" s="24"/>
      <c r="J406" s="32"/>
      <c r="K406" s="24"/>
      <c r="L406" s="26"/>
      <c r="M406" s="385"/>
      <c r="N406" s="34"/>
      <c r="O406" s="23"/>
      <c r="P406" s="144">
        <f t="shared" si="14"/>
        <v>0</v>
      </c>
      <c r="Q406" s="34"/>
      <c r="R406" s="34"/>
      <c r="S406" s="25"/>
      <c r="T406" s="60"/>
      <c r="U406" s="75">
        <f t="shared" si="15"/>
        <v>0</v>
      </c>
      <c r="V406" s="61"/>
      <c r="W406" s="24"/>
    </row>
    <row r="407" spans="1:23" ht="24.95" customHeight="1" x14ac:dyDescent="0.25">
      <c r="A407" s="508"/>
      <c r="B407" s="31"/>
      <c r="C407" s="31"/>
      <c r="D407" s="26"/>
      <c r="E407" s="32"/>
      <c r="F407" s="24"/>
      <c r="G407" s="24"/>
      <c r="H407" s="33"/>
      <c r="I407" s="24"/>
      <c r="J407" s="32"/>
      <c r="K407" s="24"/>
      <c r="L407" s="26"/>
      <c r="M407" s="385"/>
      <c r="N407" s="34"/>
      <c r="O407" s="23"/>
      <c r="P407" s="144">
        <f t="shared" si="14"/>
        <v>0</v>
      </c>
      <c r="Q407" s="34"/>
      <c r="R407" s="34"/>
      <c r="S407" s="25"/>
      <c r="T407" s="60"/>
      <c r="U407" s="75">
        <f t="shared" si="15"/>
        <v>0</v>
      </c>
      <c r="V407" s="61"/>
      <c r="W407" s="24"/>
    </row>
    <row r="408" spans="1:23" ht="24.95" customHeight="1" x14ac:dyDescent="0.25">
      <c r="A408" s="508"/>
      <c r="B408" s="31"/>
      <c r="C408" s="31"/>
      <c r="D408" s="26"/>
      <c r="E408" s="32"/>
      <c r="F408" s="24"/>
      <c r="G408" s="24"/>
      <c r="H408" s="33"/>
      <c r="I408" s="24"/>
      <c r="J408" s="32"/>
      <c r="K408" s="24"/>
      <c r="L408" s="26"/>
      <c r="M408" s="385"/>
      <c r="N408" s="34"/>
      <c r="O408" s="23"/>
      <c r="P408" s="144">
        <f t="shared" si="14"/>
        <v>0</v>
      </c>
      <c r="Q408" s="34"/>
      <c r="R408" s="34"/>
      <c r="S408" s="25"/>
      <c r="T408" s="60"/>
      <c r="U408" s="75">
        <f t="shared" si="15"/>
        <v>0</v>
      </c>
      <c r="V408" s="61"/>
      <c r="W408" s="24"/>
    </row>
    <row r="409" spans="1:23" ht="24.95" customHeight="1" x14ac:dyDescent="0.25">
      <c r="A409" s="508"/>
      <c r="B409" s="31"/>
      <c r="C409" s="31"/>
      <c r="D409" s="26"/>
      <c r="E409" s="32"/>
      <c r="F409" s="24"/>
      <c r="G409" s="24"/>
      <c r="H409" s="33"/>
      <c r="I409" s="24"/>
      <c r="J409" s="32"/>
      <c r="K409" s="24"/>
      <c r="L409" s="26"/>
      <c r="M409" s="385"/>
      <c r="N409" s="34"/>
      <c r="O409" s="23"/>
      <c r="P409" s="144">
        <f t="shared" si="14"/>
        <v>0</v>
      </c>
      <c r="Q409" s="34"/>
      <c r="R409" s="34"/>
      <c r="S409" s="25"/>
      <c r="T409" s="60"/>
      <c r="U409" s="75">
        <f t="shared" si="15"/>
        <v>0</v>
      </c>
      <c r="V409" s="61"/>
      <c r="W409" s="24"/>
    </row>
    <row r="410" spans="1:23" ht="24.95" customHeight="1" x14ac:dyDescent="0.25">
      <c r="A410" s="508"/>
      <c r="B410" s="31"/>
      <c r="C410" s="31"/>
      <c r="D410" s="26"/>
      <c r="E410" s="32"/>
      <c r="F410" s="24"/>
      <c r="G410" s="24"/>
      <c r="H410" s="33"/>
      <c r="I410" s="24"/>
      <c r="J410" s="32"/>
      <c r="K410" s="24"/>
      <c r="L410" s="26"/>
      <c r="M410" s="385"/>
      <c r="N410" s="34"/>
      <c r="O410" s="23"/>
      <c r="P410" s="144">
        <f t="shared" si="14"/>
        <v>0</v>
      </c>
      <c r="Q410" s="34"/>
      <c r="R410" s="34"/>
      <c r="S410" s="25"/>
      <c r="T410" s="60"/>
      <c r="U410" s="75">
        <f t="shared" si="15"/>
        <v>0</v>
      </c>
      <c r="V410" s="61"/>
      <c r="W410" s="24"/>
    </row>
    <row r="411" spans="1:23" ht="24.95" customHeight="1" x14ac:dyDescent="0.25">
      <c r="A411" s="508"/>
      <c r="B411" s="31"/>
      <c r="C411" s="31"/>
      <c r="D411" s="26"/>
      <c r="E411" s="32"/>
      <c r="F411" s="24"/>
      <c r="G411" s="24"/>
      <c r="H411" s="33"/>
      <c r="I411" s="24"/>
      <c r="J411" s="32"/>
      <c r="K411" s="24"/>
      <c r="L411" s="26"/>
      <c r="M411" s="385"/>
      <c r="N411" s="34"/>
      <c r="O411" s="23"/>
      <c r="P411" s="144">
        <f t="shared" si="14"/>
        <v>0</v>
      </c>
      <c r="Q411" s="34"/>
      <c r="R411" s="34"/>
      <c r="S411" s="25"/>
      <c r="T411" s="60"/>
      <c r="U411" s="75">
        <f t="shared" si="15"/>
        <v>0</v>
      </c>
      <c r="V411" s="61"/>
      <c r="W411" s="24"/>
    </row>
    <row r="412" spans="1:23" ht="24.95" customHeight="1" x14ac:dyDescent="0.25">
      <c r="A412" s="508"/>
      <c r="B412" s="36"/>
      <c r="C412" s="36"/>
      <c r="D412" s="37"/>
      <c r="E412" s="38"/>
      <c r="F412" s="39"/>
      <c r="G412" s="39"/>
      <c r="H412" s="40"/>
      <c r="I412" s="39"/>
      <c r="J412" s="38"/>
      <c r="K412" s="39"/>
      <c r="L412" s="37"/>
      <c r="M412" s="386"/>
      <c r="N412" s="41"/>
      <c r="O412" s="42"/>
      <c r="P412" s="144">
        <f t="shared" si="14"/>
        <v>0</v>
      </c>
      <c r="Q412" s="41"/>
      <c r="R412" s="41"/>
      <c r="S412" s="43">
        <v>42668</v>
      </c>
      <c r="T412" s="60"/>
      <c r="U412" s="75">
        <f t="shared" si="15"/>
        <v>0</v>
      </c>
      <c r="V412" s="61"/>
      <c r="W412" s="24"/>
    </row>
    <row r="413" spans="1:23" ht="39" customHeight="1" x14ac:dyDescent="0.3">
      <c r="A413" s="73"/>
      <c r="B413" s="45" t="s">
        <v>8</v>
      </c>
      <c r="C413" s="45"/>
      <c r="D413" s="46"/>
      <c r="E413" s="47"/>
      <c r="F413" s="48"/>
      <c r="G413" s="48"/>
      <c r="H413" s="49"/>
      <c r="I413" s="48"/>
      <c r="J413" s="47"/>
      <c r="K413" s="48"/>
      <c r="L413" s="46"/>
      <c r="M413" s="388"/>
      <c r="N413" s="63"/>
      <c r="O413" s="308">
        <f>SUBTOTAL(109,Tableau267818[MONTANT TOTAL  HT])</f>
        <v>0</v>
      </c>
      <c r="P413" s="308">
        <f>SUBTOTAL(109,Tableau267818[MONTANT TOTAL  TTC])</f>
        <v>0</v>
      </c>
      <c r="Q413" s="63"/>
      <c r="R413" s="63"/>
      <c r="S413" s="46"/>
      <c r="T413" s="52"/>
      <c r="U413" s="309">
        <f>SUBTOTAL(109,Tableau267818[RESTE A RECEVOIR])</f>
        <v>0</v>
      </c>
      <c r="V413" s="53"/>
      <c r="W413" s="53"/>
    </row>
    <row r="414" spans="1:23" ht="52.5" customHeight="1" x14ac:dyDescent="0.25">
      <c r="Q414" s="56"/>
      <c r="R414" s="466" t="s">
        <v>50</v>
      </c>
      <c r="S414" s="472">
        <f>Tableau267818[[#Totals],[MONTANT TOTAL  TTC]]-Tableau267818[[#Totals],[RESTE A RECEVOIR]]</f>
        <v>0</v>
      </c>
      <c r="T414" s="467" t="s">
        <v>118</v>
      </c>
    </row>
    <row r="421" spans="15:19" ht="80.099999999999994" customHeight="1" x14ac:dyDescent="0.25">
      <c r="O421" s="496" t="s">
        <v>43</v>
      </c>
      <c r="P421" s="497"/>
      <c r="Q421" s="460" t="s">
        <v>42</v>
      </c>
      <c r="R421" s="461" t="s">
        <v>40</v>
      </c>
      <c r="S421" s="360" t="s">
        <v>119</v>
      </c>
    </row>
    <row r="422" spans="15:19" ht="65.099999999999994" customHeight="1" x14ac:dyDescent="0.25">
      <c r="O422" s="496"/>
      <c r="P422" s="497"/>
      <c r="Q422" s="464">
        <f>Tableau267818[[#Totals],[MONTANT TOTAL  TTC]]+Tableau2678[[#Totals],[MONTANT TOTAL  TTC]]+Tableau2673[[#Totals],[MONTANT TOTAL  TTC]]+Tableau267[[#Totals],[MONTANT TOTAL  TTC]]</f>
        <v>0</v>
      </c>
      <c r="R422" s="465">
        <f>Tableau267818[[#Totals],[RESTE A RECEVOIR]]+Tableau2678[[#Totals],[RESTE A RECEVOIR]]+Tableau2673[[#Totals],[RESTE A RECEVOIR]]+Tableau267[[#Totals],[RESTE A RECEVOIR]]</f>
        <v>0</v>
      </c>
      <c r="S422" s="465">
        <f>S414+S310+S206+S102</f>
        <v>0</v>
      </c>
    </row>
  </sheetData>
  <sheetProtection algorithmName="SHA-512" hashValue="KnfPFki12dCV0NDTVWGGedRcKLCMt/2+PBMJdJuOyPyCmF7Wvm5edBrr4nhG5lvQYszkS6LHESokfIRPajGJDg==" saltValue="DPT650hqQv8stYiepqw5iA==" spinCount="100000" sheet="1" objects="1" scenarios="1"/>
  <mergeCells count="9">
    <mergeCell ref="O421:P422"/>
    <mergeCell ref="B1:W1"/>
    <mergeCell ref="B105:W105"/>
    <mergeCell ref="B209:W209"/>
    <mergeCell ref="A211:A308"/>
    <mergeCell ref="A3:A100"/>
    <mergeCell ref="A107:A204"/>
    <mergeCell ref="B313:W313"/>
    <mergeCell ref="A315:A412"/>
  </mergeCells>
  <conditionalFormatting sqref="L205:N205 M106:M208 M210:M312 M415:M1048576">
    <cfRule type="cellIs" dxfId="1346" priority="331" operator="equal">
      <formula>"OUI"</formula>
    </cfRule>
    <cfRule type="cellIs" dxfId="1345" priority="332" operator="equal">
      <formula>"NON"</formula>
    </cfRule>
  </conditionalFormatting>
  <conditionalFormatting sqref="L309:N309">
    <cfRule type="cellIs" dxfId="1344" priority="316" operator="equal">
      <formula>"OUI"</formula>
    </cfRule>
    <cfRule type="cellIs" dxfId="1343" priority="317" operator="equal">
      <formula>"NON"</formula>
    </cfRule>
  </conditionalFormatting>
  <conditionalFormatting sqref="L205:N205">
    <cfRule type="cellIs" dxfId="1342" priority="287" operator="equal">
      <formula>"OUI"</formula>
    </cfRule>
    <cfRule type="cellIs" dxfId="1341" priority="288" operator="equal">
      <formula>"NON"</formula>
    </cfRule>
  </conditionalFormatting>
  <conditionalFormatting sqref="L309:N309">
    <cfRule type="cellIs" dxfId="1340" priority="274" operator="equal">
      <formula>"OUI"</formula>
    </cfRule>
    <cfRule type="cellIs" dxfId="1339" priority="275" operator="equal">
      <formula>"NON"</formula>
    </cfRule>
  </conditionalFormatting>
  <conditionalFormatting sqref="T108:T204">
    <cfRule type="cellIs" dxfId="1338" priority="252" operator="greaterThan">
      <formula>0</formula>
    </cfRule>
  </conditionalFormatting>
  <conditionalFormatting sqref="L109:L204 L107">
    <cfRule type="cellIs" dxfId="1337" priority="250" operator="equal">
      <formula>"OUI"</formula>
    </cfRule>
    <cfRule type="cellIs" dxfId="1336" priority="251" operator="equal">
      <formula>"NON"</formula>
    </cfRule>
  </conditionalFormatting>
  <conditionalFormatting sqref="L108">
    <cfRule type="cellIs" dxfId="1335" priority="248" operator="equal">
      <formula>"OUI"</formula>
    </cfRule>
    <cfRule type="cellIs" dxfId="1334" priority="249" operator="equal">
      <formula>"NON"</formula>
    </cfRule>
  </conditionalFormatting>
  <conditionalFormatting sqref="T212:T308">
    <cfRule type="cellIs" dxfId="1333" priority="241" operator="greaterThan">
      <formula>0</formula>
    </cfRule>
  </conditionalFormatting>
  <conditionalFormatting sqref="L213:L308 L211">
    <cfRule type="cellIs" dxfId="1332" priority="239" operator="equal">
      <formula>"OUI"</formula>
    </cfRule>
    <cfRule type="cellIs" dxfId="1331" priority="240" operator="equal">
      <formula>"NON"</formula>
    </cfRule>
  </conditionalFormatting>
  <conditionalFormatting sqref="L212">
    <cfRule type="cellIs" dxfId="1330" priority="237" operator="equal">
      <formula>"OUI"</formula>
    </cfRule>
    <cfRule type="cellIs" dxfId="1329" priority="238" operator="equal">
      <formula>"NON"</formula>
    </cfRule>
  </conditionalFormatting>
  <conditionalFormatting sqref="L210">
    <cfRule type="cellIs" dxfId="1328" priority="184" operator="equal">
      <formula>"OUI"</formula>
    </cfRule>
    <cfRule type="cellIs" dxfId="1327" priority="185" operator="equal">
      <formula>"NON"</formula>
    </cfRule>
  </conditionalFormatting>
  <conditionalFormatting sqref="M210">
    <cfRule type="cellIs" dxfId="1326" priority="182" operator="equal">
      <formula>"OUI"</formula>
    </cfRule>
    <cfRule type="cellIs" dxfId="1325" priority="183" operator="equal">
      <formula>"NON"</formula>
    </cfRule>
  </conditionalFormatting>
  <conditionalFormatting sqref="L106">
    <cfRule type="cellIs" dxfId="1324" priority="178" operator="equal">
      <formula>"OUI"</formula>
    </cfRule>
    <cfRule type="cellIs" dxfId="1323" priority="179" operator="equal">
      <formula>"NON"</formula>
    </cfRule>
  </conditionalFormatting>
  <conditionalFormatting sqref="M106">
    <cfRule type="cellIs" dxfId="1322" priority="176" operator="equal">
      <formula>"OUI"</formula>
    </cfRule>
    <cfRule type="cellIs" dxfId="1321" priority="177" operator="equal">
      <formula>"NON"</formula>
    </cfRule>
  </conditionalFormatting>
  <conditionalFormatting sqref="T107">
    <cfRule type="cellIs" dxfId="1320" priority="167" operator="greaterThan">
      <formula>0</formula>
    </cfRule>
  </conditionalFormatting>
  <conditionalFormatting sqref="T211">
    <cfRule type="cellIs" dxfId="1319" priority="131" operator="greaterThan">
      <formula>0</formula>
    </cfRule>
  </conditionalFormatting>
  <conditionalFormatting sqref="T211">
    <cfRule type="cellIs" dxfId="1318" priority="127" operator="greaterThan">
      <formula>0</formula>
    </cfRule>
  </conditionalFormatting>
  <conditionalFormatting sqref="U107:U204">
    <cfRule type="cellIs" dxfId="1317" priority="99" operator="greaterThan">
      <formula>0</formula>
    </cfRule>
  </conditionalFormatting>
  <conditionalFormatting sqref="U211:U308">
    <cfRule type="cellIs" dxfId="1316" priority="92" operator="greaterThan">
      <formula>0</formula>
    </cfRule>
  </conditionalFormatting>
  <conditionalFormatting sqref="M309">
    <cfRule type="cellIs" dxfId="1315" priority="91" operator="equal">
      <formula>"OUI"</formula>
    </cfRule>
  </conditionalFormatting>
  <conditionalFormatting sqref="M2:M104">
    <cfRule type="cellIs" dxfId="1314" priority="73" operator="equal">
      <formula>"OUI"</formula>
    </cfRule>
    <cfRule type="cellIs" dxfId="1313" priority="74" operator="equal">
      <formula>"NON"</formula>
    </cfRule>
  </conditionalFormatting>
  <conditionalFormatting sqref="U3:U100">
    <cfRule type="cellIs" dxfId="1312" priority="72" operator="greaterThan">
      <formula>0</formula>
    </cfRule>
  </conditionalFormatting>
  <conditionalFormatting sqref="W3:W307 V209:V304">
    <cfRule type="expression" dxfId="1311" priority="107">
      <formula>IF($B3="R",1)</formula>
    </cfRule>
  </conditionalFormatting>
  <conditionalFormatting sqref="V1:V312 V415:V1048576">
    <cfRule type="cellIs" dxfId="1310" priority="53" operator="equal">
      <formula>"VINCENT CHEROUX"</formula>
    </cfRule>
    <cfRule type="cellIs" dxfId="1309" priority="54" operator="equal">
      <formula>"MICHEL NUNES"</formula>
    </cfRule>
    <cfRule type="cellIs" dxfId="1308" priority="55" operator="equal">
      <formula>"JULIE FROUMESOL"</formula>
    </cfRule>
    <cfRule type="cellIs" dxfId="1307" priority="56" operator="equal">
      <formula>"MARIE CLAIRE ROCA"</formula>
    </cfRule>
    <cfRule type="cellIs" dxfId="1306" priority="57" operator="equal">
      <formula>"VANESSA CAUCHOIS"</formula>
    </cfRule>
    <cfRule type="cellIs" dxfId="1305" priority="58" operator="equal">
      <formula>"GERAD DOSJOUB"</formula>
    </cfRule>
    <cfRule type="cellIs" dxfId="1304" priority="60" operator="equal">
      <formula>"PASCAL JOCALLAZ"</formula>
    </cfRule>
    <cfRule type="cellIs" dxfId="1303" priority="61" operator="equal">
      <formula>"JEAN-LUC ORENGO"</formula>
    </cfRule>
    <cfRule type="cellIs" dxfId="1302" priority="62" operator="equal">
      <formula>"PHILIPPE GAILLARD"</formula>
    </cfRule>
    <cfRule type="cellIs" dxfId="1301" priority="63" operator="equal">
      <formula>"CATHERINE LACOURT"</formula>
    </cfRule>
    <cfRule type="cellIs" dxfId="1300" priority="64" operator="equal">
      <formula>"ANNIE CRAMARD"</formula>
    </cfRule>
  </conditionalFormatting>
  <conditionalFormatting sqref="S1 S3:S101 S415:S420 S423:S1048576 S311:S312 S207:S309 S103:S205">
    <cfRule type="cellIs" dxfId="1299" priority="52" operator="equal">
      <formula>"""envoi"" &gt; AUJOURDHUI() -1"</formula>
    </cfRule>
  </conditionalFormatting>
  <conditionalFormatting sqref="B106:E106 B105 B3:V101 B107:V205 B219:V307 H106:U106 B207:V208 B206:P206 U206:V206 B103:V104 B102:P102 U102:V102">
    <cfRule type="expression" dxfId="1298" priority="65">
      <formula>IF($B3="R",1)</formula>
    </cfRule>
  </conditionalFormatting>
  <conditionalFormatting sqref="B106:E106 B105 B3:W101 B107:W205 B219:W307 H106:U106 B207:W208 B206:P206 U206:W206 B103:W104 B102:P102 U102:W102">
    <cfRule type="expression" dxfId="1297" priority="48">
      <formula>IF($B3="P",1)</formula>
    </cfRule>
  </conditionalFormatting>
  <conditionalFormatting sqref="S3:S101 S311:S412 S207:S309 S103:S205">
    <cfRule type="expression" dxfId="1296" priority="46">
      <formula>AND(S3&lt;&gt;"",S3&lt;TODAY()-45)</formula>
    </cfRule>
  </conditionalFormatting>
  <conditionalFormatting sqref="M314:M414">
    <cfRule type="cellIs" dxfId="1295" priority="43" operator="equal">
      <formula>"OUI"</formula>
    </cfRule>
    <cfRule type="cellIs" dxfId="1294" priority="44" operator="equal">
      <formula>"NON"</formula>
    </cfRule>
  </conditionalFormatting>
  <conditionalFormatting sqref="L413:N413">
    <cfRule type="cellIs" dxfId="1293" priority="41" operator="equal">
      <formula>"OUI"</formula>
    </cfRule>
    <cfRule type="cellIs" dxfId="1292" priority="42" operator="equal">
      <formula>"NON"</formula>
    </cfRule>
  </conditionalFormatting>
  <conditionalFormatting sqref="L413:N413">
    <cfRule type="cellIs" dxfId="1291" priority="39" operator="equal">
      <formula>"OUI"</formula>
    </cfRule>
    <cfRule type="cellIs" dxfId="1290" priority="40" operator="equal">
      <formula>"NON"</formula>
    </cfRule>
  </conditionalFormatting>
  <conditionalFormatting sqref="T316:T412">
    <cfRule type="cellIs" dxfId="1289" priority="38" operator="greaterThan">
      <formula>0</formula>
    </cfRule>
  </conditionalFormatting>
  <conditionalFormatting sqref="L317:L412 L315">
    <cfRule type="cellIs" dxfId="1288" priority="36" operator="equal">
      <formula>"OUI"</formula>
    </cfRule>
    <cfRule type="cellIs" dxfId="1287" priority="37" operator="equal">
      <formula>"NON"</formula>
    </cfRule>
  </conditionalFormatting>
  <conditionalFormatting sqref="L316">
    <cfRule type="cellIs" dxfId="1286" priority="34" operator="equal">
      <formula>"OUI"</formula>
    </cfRule>
    <cfRule type="cellIs" dxfId="1285" priority="35" operator="equal">
      <formula>"NON"</formula>
    </cfRule>
  </conditionalFormatting>
  <conditionalFormatting sqref="L314">
    <cfRule type="cellIs" dxfId="1284" priority="32" operator="equal">
      <formula>"OUI"</formula>
    </cfRule>
    <cfRule type="cellIs" dxfId="1283" priority="33" operator="equal">
      <formula>"NON"</formula>
    </cfRule>
  </conditionalFormatting>
  <conditionalFormatting sqref="M314">
    <cfRule type="cellIs" dxfId="1282" priority="30" operator="equal">
      <formula>"OUI"</formula>
    </cfRule>
    <cfRule type="cellIs" dxfId="1281" priority="31" operator="equal">
      <formula>"NON"</formula>
    </cfRule>
  </conditionalFormatting>
  <conditionalFormatting sqref="T315">
    <cfRule type="cellIs" dxfId="1280" priority="29" operator="greaterThan">
      <formula>0</formula>
    </cfRule>
  </conditionalFormatting>
  <conditionalFormatting sqref="T315">
    <cfRule type="cellIs" dxfId="1279" priority="28" operator="greaterThan">
      <formula>0</formula>
    </cfRule>
  </conditionalFormatting>
  <conditionalFormatting sqref="U315:U412">
    <cfRule type="cellIs" dxfId="1278" priority="26" operator="greaterThan">
      <formula>0</formula>
    </cfRule>
  </conditionalFormatting>
  <conditionalFormatting sqref="M413">
    <cfRule type="cellIs" dxfId="1277" priority="25" operator="equal">
      <formula>"OUI"</formula>
    </cfRule>
  </conditionalFormatting>
  <conditionalFormatting sqref="W313:W411 V313:V408">
    <cfRule type="expression" dxfId="1276" priority="27">
      <formula>IF($B313="R",1)</formula>
    </cfRule>
  </conditionalFormatting>
  <conditionalFormatting sqref="V313:V414">
    <cfRule type="cellIs" dxfId="1275" priority="13" operator="equal">
      <formula>"VINCENT CHEROUX"</formula>
    </cfRule>
    <cfRule type="cellIs" dxfId="1274" priority="14" operator="equal">
      <formula>"MICHEL NUNES"</formula>
    </cfRule>
    <cfRule type="cellIs" dxfId="1273" priority="15" operator="equal">
      <formula>"JULIE FROUMESOL"</formula>
    </cfRule>
    <cfRule type="cellIs" dxfId="1272" priority="16" operator="equal">
      <formula>"MARIE CLAIRE ROCA"</formula>
    </cfRule>
    <cfRule type="cellIs" dxfId="1271" priority="17" operator="equal">
      <formula>"VANESSA CAUCHOIS"</formula>
    </cfRule>
    <cfRule type="cellIs" dxfId="1270" priority="18" operator="equal">
      <formula>"GERAD DOSJOUB"</formula>
    </cfRule>
    <cfRule type="cellIs" dxfId="1269" priority="19" operator="equal">
      <formula>"PASCAL JOCALLAZ"</formula>
    </cfRule>
    <cfRule type="cellIs" dxfId="1268" priority="20" operator="equal">
      <formula>"JEAN-LUC ORENGO"</formula>
    </cfRule>
    <cfRule type="cellIs" dxfId="1267" priority="21" operator="equal">
      <formula>"PHILIPPE GAILLARD"</formula>
    </cfRule>
    <cfRule type="cellIs" dxfId="1266" priority="22" operator="equal">
      <formula>"CATHERINE LACOURT"</formula>
    </cfRule>
    <cfRule type="cellIs" dxfId="1265" priority="23" operator="equal">
      <formula>"ANNIE CRAMARD"</formula>
    </cfRule>
  </conditionalFormatting>
  <conditionalFormatting sqref="S313:S414">
    <cfRule type="cellIs" dxfId="1264" priority="12" operator="equal">
      <formula>"""envoi"" &gt; AUJOURDHUI() -1"</formula>
    </cfRule>
  </conditionalFormatting>
  <conditionalFormatting sqref="B323:V412">
    <cfRule type="expression" dxfId="1263" priority="24">
      <formula>IF($B323="R",1)</formula>
    </cfRule>
  </conditionalFormatting>
  <conditionalFormatting sqref="S313:S412">
    <cfRule type="expression" dxfId="1262" priority="9">
      <formula>AND(S313&lt;&gt;"",S313&lt;TODAY()-45)</formula>
    </cfRule>
  </conditionalFormatting>
  <conditionalFormatting sqref="B323:W412">
    <cfRule type="expression" dxfId="1261" priority="10">
      <formula>IF($B323="A",1)</formula>
    </cfRule>
    <cfRule type="expression" dxfId="1260" priority="11">
      <formula>IF($B323="P",1)</formula>
    </cfRule>
  </conditionalFormatting>
  <conditionalFormatting sqref="B106:E106 B105 B3:W101 B107:W205 B219:W309 B315:W412 B314:E314 H314:W314 H106:U106 B311:W313 B310:P310 U310:W310 B207:W208 B206:P206 U206:W206 B103:W104 B102:P102 U102:W102">
    <cfRule type="expression" dxfId="1259" priority="47">
      <formula>IF($B3="A",1)</formula>
    </cfRule>
  </conditionalFormatting>
  <conditionalFormatting sqref="R414">
    <cfRule type="cellIs" dxfId="1258" priority="8" operator="equal">
      <formula>"""envoi"" &gt; AUJOURDHUI() -1"</formula>
    </cfRule>
  </conditionalFormatting>
  <conditionalFormatting sqref="S310">
    <cfRule type="cellIs" dxfId="1257" priority="7" operator="equal">
      <formula>"""envoi"" &gt; AUJOURDHUI() -1"</formula>
    </cfRule>
  </conditionalFormatting>
  <conditionalFormatting sqref="R310">
    <cfRule type="cellIs" dxfId="1256" priority="6" operator="equal">
      <formula>"""envoi"" &gt; AUJOURDHUI() -1"</formula>
    </cfRule>
  </conditionalFormatting>
  <conditionalFormatting sqref="S206">
    <cfRule type="cellIs" dxfId="1255" priority="5" operator="equal">
      <formula>"""envoi"" &gt; AUJOURDHUI() -1"</formula>
    </cfRule>
  </conditionalFormatting>
  <conditionalFormatting sqref="R206">
    <cfRule type="cellIs" dxfId="1254" priority="4" operator="equal">
      <formula>"""envoi"" &gt; AUJOURDHUI() -1"</formula>
    </cfRule>
  </conditionalFormatting>
  <conditionalFormatting sqref="S102">
    <cfRule type="cellIs" dxfId="1253" priority="3" operator="equal">
      <formula>"""envoi"" &gt; AUJOURDHUI() -1"</formula>
    </cfRule>
  </conditionalFormatting>
  <conditionalFormatting sqref="R102">
    <cfRule type="cellIs" dxfId="1252" priority="2" operator="equal">
      <formula>"""envoi"" &gt; AUJOURDHUI() -1"</formula>
    </cfRule>
  </conditionalFormatting>
  <conditionalFormatting sqref="Q1:Q1048576">
    <cfRule type="containsText" dxfId="1251" priority="1" operator="containsText" text="DMD">
      <formula>NOT(ISERROR(SEARCH("DMD",Q1)))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V434"/>
  <sheetViews>
    <sheetView zoomScale="98" zoomScaleNormal="98" workbookViewId="0">
      <pane xSplit="1" ySplit="2" topLeftCell="K201" activePane="bottomRight" state="frozen"/>
      <selection pane="topRight" activeCell="B1" sqref="B1"/>
      <selection pane="bottomLeft" activeCell="A3" sqref="A3"/>
      <selection pane="bottomRight" activeCell="T211" sqref="T211"/>
    </sheetView>
  </sheetViews>
  <sheetFormatPr baseColWidth="10" defaultColWidth="11" defaultRowHeight="15" x14ac:dyDescent="0.25"/>
  <cols>
    <col min="1" max="1" width="14.28515625" style="6" customWidth="1"/>
    <col min="2" max="2" width="10.85546875" style="6" customWidth="1"/>
    <col min="3" max="3" width="12.85546875" style="6" customWidth="1"/>
    <col min="4" max="4" width="17.28515625" style="65" customWidth="1"/>
    <col min="5" max="5" width="24.140625" style="66" customWidth="1"/>
    <col min="6" max="6" width="30.5703125" style="6" customWidth="1"/>
    <col min="7" max="7" width="25.5703125" style="6" customWidth="1"/>
    <col min="8" max="8" width="16.7109375" style="67" customWidth="1"/>
    <col min="9" max="9" width="22.7109375" style="6" customWidth="1"/>
    <col min="10" max="10" width="22.85546875" style="66" customWidth="1"/>
    <col min="11" max="11" width="32.42578125" style="6" customWidth="1"/>
    <col min="12" max="12" width="16.7109375" style="65" customWidth="1"/>
    <col min="13" max="13" width="10.5703125" style="66" customWidth="1"/>
    <col min="14" max="14" width="18.7109375" style="6" customWidth="1"/>
    <col min="15" max="15" width="15.5703125" style="6" customWidth="1"/>
    <col min="16" max="16" width="15.7109375" style="6" customWidth="1"/>
    <col min="17" max="17" width="16.7109375" style="70" customWidth="1"/>
    <col min="18" max="18" width="31.7109375" style="70" customWidth="1"/>
    <col min="19" max="19" width="23.7109375" style="133" customWidth="1"/>
    <col min="20" max="20" width="19.85546875" style="68" customWidth="1"/>
    <col min="21" max="21" width="21.42578125" style="6" customWidth="1"/>
    <col min="22" max="22" width="26.7109375" style="6" customWidth="1"/>
    <col min="23" max="16384" width="11" style="6"/>
  </cols>
  <sheetData>
    <row r="1" spans="1:22" ht="81" customHeight="1" x14ac:dyDescent="0.25">
      <c r="A1" s="511" t="s">
        <v>68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2"/>
    </row>
    <row r="2" spans="1:22" ht="84" customHeight="1" x14ac:dyDescent="0.25">
      <c r="A2" s="76"/>
      <c r="B2" s="77" t="s">
        <v>14</v>
      </c>
      <c r="C2" s="77" t="s">
        <v>0</v>
      </c>
      <c r="D2" s="78" t="s">
        <v>1</v>
      </c>
      <c r="E2" s="77" t="s">
        <v>2</v>
      </c>
      <c r="F2" s="77" t="s">
        <v>9</v>
      </c>
      <c r="G2" s="77" t="s">
        <v>117</v>
      </c>
      <c r="H2" s="79" t="s">
        <v>12</v>
      </c>
      <c r="I2" s="77" t="s">
        <v>11</v>
      </c>
      <c r="J2" s="80" t="s">
        <v>20</v>
      </c>
      <c r="K2" s="81" t="s">
        <v>6</v>
      </c>
      <c r="L2" s="82" t="s">
        <v>35</v>
      </c>
      <c r="M2" s="81" t="s">
        <v>4</v>
      </c>
      <c r="N2" s="83" t="s">
        <v>32</v>
      </c>
      <c r="O2" s="83" t="s">
        <v>33</v>
      </c>
      <c r="P2" s="81" t="s">
        <v>5</v>
      </c>
      <c r="Q2" s="81" t="s">
        <v>51</v>
      </c>
      <c r="R2" s="84" t="s">
        <v>19</v>
      </c>
      <c r="S2" s="85" t="s">
        <v>36</v>
      </c>
      <c r="T2" s="86" t="s">
        <v>40</v>
      </c>
      <c r="U2" s="87" t="s">
        <v>53</v>
      </c>
      <c r="V2" s="88" t="s">
        <v>10</v>
      </c>
    </row>
    <row r="3" spans="1:22" s="89" customFormat="1" ht="24.95" customHeight="1" x14ac:dyDescent="0.25">
      <c r="A3" s="504" t="s">
        <v>68</v>
      </c>
      <c r="B3" s="31"/>
      <c r="C3" s="31"/>
      <c r="D3" s="26"/>
      <c r="E3" s="32"/>
      <c r="F3" s="24"/>
      <c r="G3" s="24"/>
      <c r="H3" s="33"/>
      <c r="I3" s="24"/>
      <c r="J3" s="32"/>
      <c r="K3" s="24"/>
      <c r="L3" s="26"/>
      <c r="M3" s="385"/>
      <c r="N3" s="23"/>
      <c r="O3" s="74">
        <f>IF(OR(B3="R",B3="Refusé"),0,(N3*1.2))</f>
        <v>0</v>
      </c>
      <c r="P3" s="24"/>
      <c r="Q3" s="34"/>
      <c r="R3" s="25">
        <v>42668</v>
      </c>
      <c r="S3" s="60"/>
      <c r="T3" s="75">
        <f t="shared" ref="T3:T66" si="0">IF(ISBLANK($S3),O3,0)</f>
        <v>0</v>
      </c>
      <c r="U3" s="29"/>
      <c r="V3" s="24"/>
    </row>
    <row r="4" spans="1:22" s="89" customFormat="1" ht="24.95" customHeight="1" x14ac:dyDescent="0.25">
      <c r="A4" s="504"/>
      <c r="B4" s="31"/>
      <c r="C4" s="31"/>
      <c r="D4" s="26"/>
      <c r="E4" s="32"/>
      <c r="F4" s="24"/>
      <c r="G4" s="24"/>
      <c r="H4" s="33"/>
      <c r="I4" s="24"/>
      <c r="J4" s="32"/>
      <c r="K4" s="24"/>
      <c r="L4" s="26"/>
      <c r="M4" s="385"/>
      <c r="N4" s="23"/>
      <c r="O4" s="74">
        <f t="shared" ref="O4:O66" si="1">IF(OR(B4="R",B4="Refusé"),0,(N4*1.2))</f>
        <v>0</v>
      </c>
      <c r="P4" s="24"/>
      <c r="Q4" s="34"/>
      <c r="R4" s="25"/>
      <c r="S4" s="60"/>
      <c r="T4" s="75">
        <f t="shared" si="0"/>
        <v>0</v>
      </c>
      <c r="U4" s="29"/>
      <c r="V4" s="24"/>
    </row>
    <row r="5" spans="1:22" s="89" customFormat="1" ht="24.95" customHeight="1" x14ac:dyDescent="0.25">
      <c r="A5" s="504"/>
      <c r="B5" s="31"/>
      <c r="C5" s="31"/>
      <c r="D5" s="26"/>
      <c r="E5" s="32"/>
      <c r="F5" s="24"/>
      <c r="G5" s="24"/>
      <c r="H5" s="33"/>
      <c r="I5" s="24"/>
      <c r="J5" s="32"/>
      <c r="K5" s="24"/>
      <c r="L5" s="26"/>
      <c r="M5" s="385"/>
      <c r="N5" s="23"/>
      <c r="O5" s="74">
        <f t="shared" si="1"/>
        <v>0</v>
      </c>
      <c r="P5" s="24"/>
      <c r="Q5" s="34"/>
      <c r="R5" s="25"/>
      <c r="S5" s="60"/>
      <c r="T5" s="75">
        <f t="shared" si="0"/>
        <v>0</v>
      </c>
      <c r="U5" s="29"/>
      <c r="V5" s="24"/>
    </row>
    <row r="6" spans="1:22" s="89" customFormat="1" ht="24.95" customHeight="1" x14ac:dyDescent="0.25">
      <c r="A6" s="504"/>
      <c r="B6" s="31"/>
      <c r="C6" s="31"/>
      <c r="D6" s="26"/>
      <c r="E6" s="32"/>
      <c r="F6" s="24"/>
      <c r="G6" s="24"/>
      <c r="H6" s="33"/>
      <c r="I6" s="24"/>
      <c r="J6" s="32"/>
      <c r="K6" s="24"/>
      <c r="L6" s="26"/>
      <c r="M6" s="385"/>
      <c r="N6" s="23"/>
      <c r="O6" s="74">
        <f t="shared" si="1"/>
        <v>0</v>
      </c>
      <c r="P6" s="24"/>
      <c r="Q6" s="34"/>
      <c r="R6" s="25"/>
      <c r="S6" s="60"/>
      <c r="T6" s="75">
        <f t="shared" si="0"/>
        <v>0</v>
      </c>
      <c r="U6" s="29"/>
      <c r="V6" s="24"/>
    </row>
    <row r="7" spans="1:22" s="89" customFormat="1" ht="24.95" customHeight="1" x14ac:dyDescent="0.25">
      <c r="A7" s="504"/>
      <c r="B7" s="31"/>
      <c r="C7" s="31"/>
      <c r="D7" s="26"/>
      <c r="E7" s="32"/>
      <c r="F7" s="24"/>
      <c r="G7" s="24"/>
      <c r="H7" s="33"/>
      <c r="I7" s="24"/>
      <c r="J7" s="32"/>
      <c r="K7" s="24"/>
      <c r="L7" s="26"/>
      <c r="M7" s="385"/>
      <c r="N7" s="23"/>
      <c r="O7" s="74">
        <f t="shared" si="1"/>
        <v>0</v>
      </c>
      <c r="P7" s="24"/>
      <c r="Q7" s="34"/>
      <c r="R7" s="25"/>
      <c r="S7" s="60"/>
      <c r="T7" s="75">
        <f t="shared" si="0"/>
        <v>0</v>
      </c>
      <c r="U7" s="29"/>
      <c r="V7" s="24"/>
    </row>
    <row r="8" spans="1:22" s="89" customFormat="1" ht="24.95" customHeight="1" x14ac:dyDescent="0.25">
      <c r="A8" s="504"/>
      <c r="B8" s="31"/>
      <c r="C8" s="31"/>
      <c r="D8" s="26"/>
      <c r="E8" s="32"/>
      <c r="F8" s="24"/>
      <c r="G8" s="24"/>
      <c r="H8" s="33"/>
      <c r="I8" s="24"/>
      <c r="J8" s="32"/>
      <c r="K8" s="24"/>
      <c r="L8" s="26"/>
      <c r="M8" s="385"/>
      <c r="N8" s="23"/>
      <c r="O8" s="74">
        <f t="shared" si="1"/>
        <v>0</v>
      </c>
      <c r="P8" s="24"/>
      <c r="Q8" s="34"/>
      <c r="R8" s="25"/>
      <c r="S8" s="60"/>
      <c r="T8" s="75">
        <f t="shared" si="0"/>
        <v>0</v>
      </c>
      <c r="U8" s="29"/>
      <c r="V8" s="24"/>
    </row>
    <row r="9" spans="1:22" s="89" customFormat="1" ht="24.95" customHeight="1" x14ac:dyDescent="0.25">
      <c r="A9" s="504"/>
      <c r="B9" s="31"/>
      <c r="C9" s="31"/>
      <c r="D9" s="26"/>
      <c r="E9" s="32"/>
      <c r="F9" s="24"/>
      <c r="G9" s="24"/>
      <c r="H9" s="33"/>
      <c r="I9" s="24"/>
      <c r="J9" s="32"/>
      <c r="K9" s="24"/>
      <c r="L9" s="26"/>
      <c r="M9" s="385"/>
      <c r="N9" s="23"/>
      <c r="O9" s="74">
        <f t="shared" si="1"/>
        <v>0</v>
      </c>
      <c r="P9" s="24"/>
      <c r="Q9" s="34"/>
      <c r="R9" s="25"/>
      <c r="S9" s="60"/>
      <c r="T9" s="75">
        <f t="shared" si="0"/>
        <v>0</v>
      </c>
      <c r="U9" s="29"/>
      <c r="V9" s="24"/>
    </row>
    <row r="10" spans="1:22" s="89" customFormat="1" ht="24.95" customHeight="1" x14ac:dyDescent="0.25">
      <c r="A10" s="504"/>
      <c r="B10" s="31"/>
      <c r="C10" s="31"/>
      <c r="D10" s="26"/>
      <c r="E10" s="32"/>
      <c r="F10" s="24"/>
      <c r="G10" s="24"/>
      <c r="H10" s="33"/>
      <c r="I10" s="24"/>
      <c r="J10" s="32"/>
      <c r="K10" s="24"/>
      <c r="L10" s="26"/>
      <c r="M10" s="385"/>
      <c r="N10" s="23"/>
      <c r="O10" s="74">
        <f t="shared" si="1"/>
        <v>0</v>
      </c>
      <c r="P10" s="24"/>
      <c r="Q10" s="34"/>
      <c r="R10" s="25"/>
      <c r="S10" s="60"/>
      <c r="T10" s="75">
        <f t="shared" si="0"/>
        <v>0</v>
      </c>
      <c r="U10" s="29"/>
      <c r="V10" s="24"/>
    </row>
    <row r="11" spans="1:22" s="89" customFormat="1" ht="24.95" customHeight="1" x14ac:dyDescent="0.25">
      <c r="A11" s="504"/>
      <c r="B11" s="31"/>
      <c r="C11" s="31"/>
      <c r="D11" s="26"/>
      <c r="E11" s="32"/>
      <c r="F11" s="24"/>
      <c r="G11" s="24"/>
      <c r="H11" s="33"/>
      <c r="I11" s="24"/>
      <c r="J11" s="32"/>
      <c r="K11" s="24"/>
      <c r="L11" s="26"/>
      <c r="M11" s="385"/>
      <c r="N11" s="23"/>
      <c r="O11" s="74">
        <f t="shared" si="1"/>
        <v>0</v>
      </c>
      <c r="P11" s="24"/>
      <c r="Q11" s="34"/>
      <c r="R11" s="25"/>
      <c r="S11" s="60"/>
      <c r="T11" s="75">
        <f t="shared" si="0"/>
        <v>0</v>
      </c>
      <c r="U11" s="29"/>
      <c r="V11" s="24"/>
    </row>
    <row r="12" spans="1:22" s="89" customFormat="1" ht="24.95" customHeight="1" x14ac:dyDescent="0.25">
      <c r="A12" s="504"/>
      <c r="B12" s="31"/>
      <c r="C12" s="31"/>
      <c r="D12" s="26"/>
      <c r="E12" s="32"/>
      <c r="F12" s="24"/>
      <c r="G12" s="24"/>
      <c r="H12" s="33"/>
      <c r="I12" s="24"/>
      <c r="J12" s="32"/>
      <c r="K12" s="24"/>
      <c r="L12" s="26"/>
      <c r="M12" s="385"/>
      <c r="N12" s="23"/>
      <c r="O12" s="74">
        <f t="shared" si="1"/>
        <v>0</v>
      </c>
      <c r="P12" s="24"/>
      <c r="Q12" s="34"/>
      <c r="R12" s="25"/>
      <c r="S12" s="60"/>
      <c r="T12" s="75">
        <f t="shared" si="0"/>
        <v>0</v>
      </c>
      <c r="U12" s="29"/>
      <c r="V12" s="24"/>
    </row>
    <row r="13" spans="1:22" s="89" customFormat="1" ht="24.95" customHeight="1" x14ac:dyDescent="0.25">
      <c r="A13" s="504"/>
      <c r="B13" s="31"/>
      <c r="C13" s="31"/>
      <c r="D13" s="26"/>
      <c r="E13" s="32"/>
      <c r="F13" s="24"/>
      <c r="G13" s="24"/>
      <c r="H13" s="33"/>
      <c r="I13" s="24"/>
      <c r="J13" s="32"/>
      <c r="K13" s="24"/>
      <c r="L13" s="26"/>
      <c r="M13" s="385"/>
      <c r="N13" s="23"/>
      <c r="O13" s="74">
        <f t="shared" si="1"/>
        <v>0</v>
      </c>
      <c r="P13" s="24"/>
      <c r="Q13" s="34"/>
      <c r="R13" s="25"/>
      <c r="S13" s="60"/>
      <c r="T13" s="75">
        <f t="shared" si="0"/>
        <v>0</v>
      </c>
      <c r="U13" s="29"/>
      <c r="V13" s="24"/>
    </row>
    <row r="14" spans="1:22" s="89" customFormat="1" ht="24.95" customHeight="1" x14ac:dyDescent="0.25">
      <c r="A14" s="504"/>
      <c r="B14" s="31"/>
      <c r="C14" s="31"/>
      <c r="D14" s="26"/>
      <c r="E14" s="32"/>
      <c r="F14" s="24"/>
      <c r="G14" s="24"/>
      <c r="H14" s="33"/>
      <c r="I14" s="24"/>
      <c r="J14" s="32"/>
      <c r="K14" s="24"/>
      <c r="L14" s="26"/>
      <c r="M14" s="385"/>
      <c r="N14" s="23"/>
      <c r="O14" s="74">
        <f t="shared" si="1"/>
        <v>0</v>
      </c>
      <c r="P14" s="24"/>
      <c r="Q14" s="34"/>
      <c r="R14" s="25"/>
      <c r="S14" s="60"/>
      <c r="T14" s="75">
        <f t="shared" si="0"/>
        <v>0</v>
      </c>
      <c r="U14" s="29"/>
      <c r="V14" s="24"/>
    </row>
    <row r="15" spans="1:22" s="89" customFormat="1" ht="24.95" customHeight="1" x14ac:dyDescent="0.25">
      <c r="A15" s="504"/>
      <c r="B15" s="31"/>
      <c r="C15" s="31"/>
      <c r="D15" s="26"/>
      <c r="E15" s="32"/>
      <c r="F15" s="24"/>
      <c r="G15" s="24"/>
      <c r="H15" s="33"/>
      <c r="I15" s="24"/>
      <c r="J15" s="32"/>
      <c r="K15" s="24"/>
      <c r="L15" s="26"/>
      <c r="M15" s="385"/>
      <c r="N15" s="23"/>
      <c r="O15" s="74">
        <f t="shared" si="1"/>
        <v>0</v>
      </c>
      <c r="P15" s="24"/>
      <c r="Q15" s="34"/>
      <c r="R15" s="25"/>
      <c r="S15" s="60"/>
      <c r="T15" s="75">
        <f t="shared" si="0"/>
        <v>0</v>
      </c>
      <c r="U15" s="29"/>
      <c r="V15" s="24"/>
    </row>
    <row r="16" spans="1:22" s="89" customFormat="1" ht="24.95" customHeight="1" x14ac:dyDescent="0.25">
      <c r="A16" s="504"/>
      <c r="B16" s="31"/>
      <c r="C16" s="31"/>
      <c r="D16" s="26"/>
      <c r="E16" s="32"/>
      <c r="F16" s="24"/>
      <c r="G16" s="24"/>
      <c r="H16" s="33"/>
      <c r="I16" s="24"/>
      <c r="J16" s="32"/>
      <c r="K16" s="24"/>
      <c r="L16" s="26"/>
      <c r="M16" s="385"/>
      <c r="N16" s="23"/>
      <c r="O16" s="74">
        <f t="shared" si="1"/>
        <v>0</v>
      </c>
      <c r="P16" s="24"/>
      <c r="Q16" s="34"/>
      <c r="R16" s="25"/>
      <c r="S16" s="60"/>
      <c r="T16" s="75">
        <f t="shared" si="0"/>
        <v>0</v>
      </c>
      <c r="U16" s="29"/>
      <c r="V16" s="24"/>
    </row>
    <row r="17" spans="1:22" s="89" customFormat="1" ht="24.95" customHeight="1" x14ac:dyDescent="0.25">
      <c r="A17" s="504"/>
      <c r="B17" s="31"/>
      <c r="C17" s="31"/>
      <c r="D17" s="26"/>
      <c r="E17" s="32"/>
      <c r="F17" s="24"/>
      <c r="G17" s="24"/>
      <c r="H17" s="33"/>
      <c r="I17" s="24"/>
      <c r="J17" s="32"/>
      <c r="K17" s="24"/>
      <c r="L17" s="26"/>
      <c r="M17" s="385"/>
      <c r="N17" s="23"/>
      <c r="O17" s="74">
        <f t="shared" si="1"/>
        <v>0</v>
      </c>
      <c r="P17" s="24"/>
      <c r="Q17" s="34"/>
      <c r="R17" s="25"/>
      <c r="S17" s="60"/>
      <c r="T17" s="75">
        <f t="shared" si="0"/>
        <v>0</v>
      </c>
      <c r="U17" s="29"/>
      <c r="V17" s="24"/>
    </row>
    <row r="18" spans="1:22" s="89" customFormat="1" ht="24.95" customHeight="1" x14ac:dyDescent="0.25">
      <c r="A18" s="504"/>
      <c r="B18" s="31"/>
      <c r="C18" s="31"/>
      <c r="D18" s="26"/>
      <c r="E18" s="32"/>
      <c r="F18" s="24"/>
      <c r="G18" s="24"/>
      <c r="H18" s="33"/>
      <c r="I18" s="24"/>
      <c r="J18" s="32"/>
      <c r="K18" s="24"/>
      <c r="L18" s="26"/>
      <c r="M18" s="385"/>
      <c r="N18" s="23"/>
      <c r="O18" s="74">
        <f t="shared" si="1"/>
        <v>0</v>
      </c>
      <c r="P18" s="24"/>
      <c r="Q18" s="34"/>
      <c r="R18" s="25"/>
      <c r="S18" s="60"/>
      <c r="T18" s="75">
        <f t="shared" si="0"/>
        <v>0</v>
      </c>
      <c r="U18" s="29"/>
      <c r="V18" s="24"/>
    </row>
    <row r="19" spans="1:22" s="89" customFormat="1" ht="24.95" customHeight="1" x14ac:dyDescent="0.25">
      <c r="A19" s="504"/>
      <c r="B19" s="31"/>
      <c r="C19" s="31"/>
      <c r="D19" s="26"/>
      <c r="E19" s="32"/>
      <c r="F19" s="24"/>
      <c r="G19" s="24"/>
      <c r="H19" s="33"/>
      <c r="I19" s="24"/>
      <c r="J19" s="32"/>
      <c r="K19" s="24"/>
      <c r="L19" s="26"/>
      <c r="M19" s="385"/>
      <c r="N19" s="23"/>
      <c r="O19" s="74">
        <f t="shared" si="1"/>
        <v>0</v>
      </c>
      <c r="P19" s="24"/>
      <c r="Q19" s="34"/>
      <c r="R19" s="25"/>
      <c r="S19" s="60"/>
      <c r="T19" s="75">
        <f t="shared" si="0"/>
        <v>0</v>
      </c>
      <c r="U19" s="29"/>
      <c r="V19" s="24"/>
    </row>
    <row r="20" spans="1:22" s="89" customFormat="1" ht="24.95" customHeight="1" x14ac:dyDescent="0.25">
      <c r="A20" s="504"/>
      <c r="B20" s="31"/>
      <c r="C20" s="31"/>
      <c r="D20" s="26"/>
      <c r="E20" s="32"/>
      <c r="F20" s="24"/>
      <c r="G20" s="24"/>
      <c r="H20" s="33"/>
      <c r="I20" s="24"/>
      <c r="J20" s="32"/>
      <c r="K20" s="24"/>
      <c r="L20" s="26"/>
      <c r="M20" s="385"/>
      <c r="N20" s="23"/>
      <c r="O20" s="74">
        <f t="shared" si="1"/>
        <v>0</v>
      </c>
      <c r="P20" s="24"/>
      <c r="Q20" s="34"/>
      <c r="R20" s="25"/>
      <c r="S20" s="60"/>
      <c r="T20" s="75">
        <f t="shared" si="0"/>
        <v>0</v>
      </c>
      <c r="U20" s="29"/>
      <c r="V20" s="24"/>
    </row>
    <row r="21" spans="1:22" s="89" customFormat="1" ht="24.95" customHeight="1" x14ac:dyDescent="0.25">
      <c r="A21" s="504"/>
      <c r="B21" s="31"/>
      <c r="C21" s="31"/>
      <c r="D21" s="26"/>
      <c r="E21" s="32"/>
      <c r="F21" s="24"/>
      <c r="G21" s="24"/>
      <c r="H21" s="33"/>
      <c r="I21" s="24"/>
      <c r="J21" s="32"/>
      <c r="K21" s="24"/>
      <c r="L21" s="26"/>
      <c r="M21" s="385"/>
      <c r="N21" s="23"/>
      <c r="O21" s="74">
        <f t="shared" si="1"/>
        <v>0</v>
      </c>
      <c r="P21" s="24"/>
      <c r="Q21" s="34"/>
      <c r="R21" s="25"/>
      <c r="S21" s="60"/>
      <c r="T21" s="75">
        <f t="shared" si="0"/>
        <v>0</v>
      </c>
      <c r="U21" s="29"/>
      <c r="V21" s="24"/>
    </row>
    <row r="22" spans="1:22" s="89" customFormat="1" ht="24.95" customHeight="1" x14ac:dyDescent="0.25">
      <c r="A22" s="504"/>
      <c r="B22" s="31"/>
      <c r="C22" s="31"/>
      <c r="D22" s="26"/>
      <c r="E22" s="32"/>
      <c r="F22" s="24"/>
      <c r="G22" s="24"/>
      <c r="H22" s="33"/>
      <c r="I22" s="24"/>
      <c r="J22" s="32"/>
      <c r="K22" s="24"/>
      <c r="L22" s="26"/>
      <c r="M22" s="385"/>
      <c r="N22" s="23"/>
      <c r="O22" s="74">
        <f t="shared" si="1"/>
        <v>0</v>
      </c>
      <c r="P22" s="24"/>
      <c r="Q22" s="34"/>
      <c r="R22" s="25"/>
      <c r="S22" s="60"/>
      <c r="T22" s="75">
        <f t="shared" si="0"/>
        <v>0</v>
      </c>
      <c r="U22" s="29"/>
      <c r="V22" s="24"/>
    </row>
    <row r="23" spans="1:22" s="89" customFormat="1" ht="24.95" customHeight="1" x14ac:dyDescent="0.25">
      <c r="A23" s="504"/>
      <c r="B23" s="31"/>
      <c r="C23" s="31"/>
      <c r="D23" s="26"/>
      <c r="E23" s="32"/>
      <c r="F23" s="24"/>
      <c r="G23" s="24"/>
      <c r="H23" s="33"/>
      <c r="I23" s="24"/>
      <c r="J23" s="32"/>
      <c r="K23" s="24"/>
      <c r="L23" s="26"/>
      <c r="M23" s="385"/>
      <c r="N23" s="23"/>
      <c r="O23" s="74">
        <f t="shared" si="1"/>
        <v>0</v>
      </c>
      <c r="P23" s="24"/>
      <c r="Q23" s="34"/>
      <c r="R23" s="25"/>
      <c r="S23" s="60"/>
      <c r="T23" s="75">
        <f t="shared" si="0"/>
        <v>0</v>
      </c>
      <c r="U23" s="29"/>
      <c r="V23" s="24"/>
    </row>
    <row r="24" spans="1:22" s="89" customFormat="1" ht="24.95" customHeight="1" x14ac:dyDescent="0.25">
      <c r="A24" s="504"/>
      <c r="B24" s="31"/>
      <c r="C24" s="31"/>
      <c r="D24" s="26"/>
      <c r="E24" s="32"/>
      <c r="F24" s="24"/>
      <c r="G24" s="24"/>
      <c r="H24" s="33"/>
      <c r="I24" s="24"/>
      <c r="J24" s="32"/>
      <c r="K24" s="24"/>
      <c r="L24" s="26"/>
      <c r="M24" s="385"/>
      <c r="N24" s="23"/>
      <c r="O24" s="74">
        <f t="shared" si="1"/>
        <v>0</v>
      </c>
      <c r="P24" s="24"/>
      <c r="Q24" s="34"/>
      <c r="R24" s="25"/>
      <c r="S24" s="60"/>
      <c r="T24" s="75">
        <f t="shared" si="0"/>
        <v>0</v>
      </c>
      <c r="U24" s="29"/>
      <c r="V24" s="24"/>
    </row>
    <row r="25" spans="1:22" s="89" customFormat="1" ht="24.95" customHeight="1" x14ac:dyDescent="0.25">
      <c r="A25" s="504"/>
      <c r="B25" s="31"/>
      <c r="C25" s="31"/>
      <c r="D25" s="26"/>
      <c r="E25" s="32"/>
      <c r="F25" s="24"/>
      <c r="G25" s="24"/>
      <c r="H25" s="33"/>
      <c r="I25" s="24"/>
      <c r="J25" s="32"/>
      <c r="K25" s="24"/>
      <c r="L25" s="26"/>
      <c r="M25" s="385"/>
      <c r="N25" s="23"/>
      <c r="O25" s="74">
        <f t="shared" si="1"/>
        <v>0</v>
      </c>
      <c r="P25" s="24"/>
      <c r="Q25" s="34"/>
      <c r="R25" s="25"/>
      <c r="S25" s="60"/>
      <c r="T25" s="75">
        <f t="shared" si="0"/>
        <v>0</v>
      </c>
      <c r="U25" s="29"/>
      <c r="V25" s="24"/>
    </row>
    <row r="26" spans="1:22" s="89" customFormat="1" ht="24.95" customHeight="1" x14ac:dyDescent="0.25">
      <c r="A26" s="504"/>
      <c r="B26" s="31"/>
      <c r="C26" s="31"/>
      <c r="D26" s="26"/>
      <c r="E26" s="32"/>
      <c r="F26" s="24"/>
      <c r="G26" s="24"/>
      <c r="H26" s="33"/>
      <c r="I26" s="24"/>
      <c r="J26" s="32"/>
      <c r="K26" s="24"/>
      <c r="L26" s="26"/>
      <c r="M26" s="385"/>
      <c r="N26" s="23"/>
      <c r="O26" s="74">
        <f t="shared" si="1"/>
        <v>0</v>
      </c>
      <c r="P26" s="24"/>
      <c r="Q26" s="34"/>
      <c r="R26" s="25"/>
      <c r="S26" s="60"/>
      <c r="T26" s="75">
        <f t="shared" si="0"/>
        <v>0</v>
      </c>
      <c r="U26" s="29"/>
      <c r="V26" s="24"/>
    </row>
    <row r="27" spans="1:22" s="89" customFormat="1" ht="24.95" customHeight="1" x14ac:dyDescent="0.25">
      <c r="A27" s="504"/>
      <c r="B27" s="31"/>
      <c r="C27" s="31"/>
      <c r="D27" s="26"/>
      <c r="E27" s="32"/>
      <c r="F27" s="24"/>
      <c r="G27" s="24"/>
      <c r="H27" s="33"/>
      <c r="I27" s="24"/>
      <c r="J27" s="32"/>
      <c r="K27" s="24"/>
      <c r="L27" s="26"/>
      <c r="M27" s="385"/>
      <c r="N27" s="23"/>
      <c r="O27" s="74">
        <f t="shared" si="1"/>
        <v>0</v>
      </c>
      <c r="P27" s="24"/>
      <c r="Q27" s="34"/>
      <c r="R27" s="25"/>
      <c r="S27" s="60"/>
      <c r="T27" s="75">
        <f t="shared" si="0"/>
        <v>0</v>
      </c>
      <c r="U27" s="29"/>
      <c r="V27" s="24"/>
    </row>
    <row r="28" spans="1:22" s="89" customFormat="1" ht="24.95" customHeight="1" x14ac:dyDescent="0.25">
      <c r="A28" s="504"/>
      <c r="B28" s="31"/>
      <c r="C28" s="31"/>
      <c r="D28" s="26"/>
      <c r="E28" s="32"/>
      <c r="F28" s="24"/>
      <c r="G28" s="24"/>
      <c r="H28" s="33"/>
      <c r="I28" s="24"/>
      <c r="J28" s="32"/>
      <c r="K28" s="24"/>
      <c r="L28" s="26"/>
      <c r="M28" s="385"/>
      <c r="N28" s="23"/>
      <c r="O28" s="74">
        <f t="shared" si="1"/>
        <v>0</v>
      </c>
      <c r="P28" s="24"/>
      <c r="Q28" s="34"/>
      <c r="R28" s="25"/>
      <c r="S28" s="60"/>
      <c r="T28" s="75">
        <f t="shared" si="0"/>
        <v>0</v>
      </c>
      <c r="U28" s="29"/>
      <c r="V28" s="24"/>
    </row>
    <row r="29" spans="1:22" s="89" customFormat="1" ht="24.95" customHeight="1" x14ac:dyDescent="0.25">
      <c r="A29" s="504"/>
      <c r="B29" s="31"/>
      <c r="C29" s="31"/>
      <c r="D29" s="26"/>
      <c r="E29" s="32"/>
      <c r="F29" s="24"/>
      <c r="G29" s="24"/>
      <c r="H29" s="33"/>
      <c r="I29" s="24"/>
      <c r="J29" s="32"/>
      <c r="K29" s="24"/>
      <c r="L29" s="26"/>
      <c r="M29" s="385"/>
      <c r="N29" s="23"/>
      <c r="O29" s="74">
        <f t="shared" si="1"/>
        <v>0</v>
      </c>
      <c r="P29" s="24"/>
      <c r="Q29" s="34"/>
      <c r="R29" s="25"/>
      <c r="S29" s="60"/>
      <c r="T29" s="75">
        <f t="shared" si="0"/>
        <v>0</v>
      </c>
      <c r="U29" s="29"/>
      <c r="V29" s="24"/>
    </row>
    <row r="30" spans="1:22" s="89" customFormat="1" ht="24.95" customHeight="1" x14ac:dyDescent="0.25">
      <c r="A30" s="504"/>
      <c r="B30" s="31"/>
      <c r="C30" s="31"/>
      <c r="D30" s="26"/>
      <c r="E30" s="32"/>
      <c r="F30" s="24"/>
      <c r="G30" s="24"/>
      <c r="H30" s="33"/>
      <c r="I30" s="24"/>
      <c r="J30" s="32"/>
      <c r="K30" s="24"/>
      <c r="L30" s="26"/>
      <c r="M30" s="385"/>
      <c r="N30" s="23"/>
      <c r="O30" s="74">
        <f t="shared" si="1"/>
        <v>0</v>
      </c>
      <c r="P30" s="24"/>
      <c r="Q30" s="34"/>
      <c r="R30" s="25"/>
      <c r="S30" s="60"/>
      <c r="T30" s="75">
        <f t="shared" si="0"/>
        <v>0</v>
      </c>
      <c r="U30" s="29"/>
      <c r="V30" s="24"/>
    </row>
    <row r="31" spans="1:22" s="89" customFormat="1" ht="24.95" customHeight="1" x14ac:dyDescent="0.25">
      <c r="A31" s="504"/>
      <c r="B31" s="31"/>
      <c r="C31" s="31"/>
      <c r="D31" s="26"/>
      <c r="E31" s="32"/>
      <c r="F31" s="24"/>
      <c r="G31" s="24"/>
      <c r="H31" s="33"/>
      <c r="I31" s="24"/>
      <c r="J31" s="32"/>
      <c r="K31" s="24"/>
      <c r="L31" s="26"/>
      <c r="M31" s="385"/>
      <c r="N31" s="23"/>
      <c r="O31" s="74">
        <f t="shared" si="1"/>
        <v>0</v>
      </c>
      <c r="P31" s="24"/>
      <c r="Q31" s="34"/>
      <c r="R31" s="25"/>
      <c r="S31" s="60"/>
      <c r="T31" s="75">
        <f t="shared" si="0"/>
        <v>0</v>
      </c>
      <c r="U31" s="29"/>
      <c r="V31" s="24"/>
    </row>
    <row r="32" spans="1:22" s="89" customFormat="1" ht="24.95" customHeight="1" x14ac:dyDescent="0.25">
      <c r="A32" s="504"/>
      <c r="B32" s="31"/>
      <c r="C32" s="31"/>
      <c r="D32" s="26"/>
      <c r="E32" s="32"/>
      <c r="F32" s="24"/>
      <c r="G32" s="24"/>
      <c r="H32" s="33"/>
      <c r="I32" s="24"/>
      <c r="J32" s="32"/>
      <c r="K32" s="24"/>
      <c r="L32" s="26"/>
      <c r="M32" s="385"/>
      <c r="N32" s="23"/>
      <c r="O32" s="74">
        <f t="shared" si="1"/>
        <v>0</v>
      </c>
      <c r="P32" s="24"/>
      <c r="Q32" s="34"/>
      <c r="R32" s="25"/>
      <c r="S32" s="60"/>
      <c r="T32" s="75">
        <f t="shared" si="0"/>
        <v>0</v>
      </c>
      <c r="U32" s="29"/>
      <c r="V32" s="24"/>
    </row>
    <row r="33" spans="1:22" s="89" customFormat="1" ht="24.95" customHeight="1" x14ac:dyDescent="0.25">
      <c r="A33" s="504"/>
      <c r="B33" s="31"/>
      <c r="C33" s="31"/>
      <c r="D33" s="26"/>
      <c r="E33" s="32"/>
      <c r="F33" s="24"/>
      <c r="G33" s="24"/>
      <c r="H33" s="33"/>
      <c r="I33" s="24"/>
      <c r="J33" s="32"/>
      <c r="K33" s="24"/>
      <c r="L33" s="26"/>
      <c r="M33" s="385"/>
      <c r="N33" s="23"/>
      <c r="O33" s="74">
        <f t="shared" si="1"/>
        <v>0</v>
      </c>
      <c r="P33" s="24"/>
      <c r="Q33" s="34"/>
      <c r="R33" s="25"/>
      <c r="S33" s="60"/>
      <c r="T33" s="75">
        <f t="shared" si="0"/>
        <v>0</v>
      </c>
      <c r="U33" s="29"/>
      <c r="V33" s="24"/>
    </row>
    <row r="34" spans="1:22" s="89" customFormat="1" ht="24.95" customHeight="1" x14ac:dyDescent="0.25">
      <c r="A34" s="504"/>
      <c r="B34" s="31"/>
      <c r="C34" s="31"/>
      <c r="D34" s="26"/>
      <c r="E34" s="32"/>
      <c r="F34" s="24"/>
      <c r="G34" s="24"/>
      <c r="H34" s="33"/>
      <c r="I34" s="24"/>
      <c r="J34" s="32"/>
      <c r="K34" s="24"/>
      <c r="L34" s="26"/>
      <c r="M34" s="385"/>
      <c r="N34" s="23"/>
      <c r="O34" s="74">
        <f t="shared" si="1"/>
        <v>0</v>
      </c>
      <c r="P34" s="24"/>
      <c r="Q34" s="34"/>
      <c r="R34" s="25"/>
      <c r="S34" s="60"/>
      <c r="T34" s="75">
        <f t="shared" si="0"/>
        <v>0</v>
      </c>
      <c r="U34" s="29"/>
      <c r="V34" s="24"/>
    </row>
    <row r="35" spans="1:22" s="89" customFormat="1" ht="24.95" customHeight="1" x14ac:dyDescent="0.25">
      <c r="A35" s="504"/>
      <c r="B35" s="31"/>
      <c r="C35" s="31"/>
      <c r="D35" s="26"/>
      <c r="E35" s="32"/>
      <c r="F35" s="24"/>
      <c r="G35" s="24"/>
      <c r="H35" s="33"/>
      <c r="I35" s="24"/>
      <c r="J35" s="32"/>
      <c r="K35" s="24"/>
      <c r="L35" s="26"/>
      <c r="M35" s="385"/>
      <c r="N35" s="23"/>
      <c r="O35" s="74">
        <f t="shared" si="1"/>
        <v>0</v>
      </c>
      <c r="P35" s="24"/>
      <c r="Q35" s="34"/>
      <c r="R35" s="25"/>
      <c r="S35" s="60"/>
      <c r="T35" s="75">
        <f t="shared" si="0"/>
        <v>0</v>
      </c>
      <c r="U35" s="29"/>
      <c r="V35" s="24"/>
    </row>
    <row r="36" spans="1:22" s="89" customFormat="1" ht="24.95" customHeight="1" x14ac:dyDescent="0.25">
      <c r="A36" s="504"/>
      <c r="B36" s="31"/>
      <c r="C36" s="31"/>
      <c r="D36" s="26"/>
      <c r="E36" s="32"/>
      <c r="F36" s="24"/>
      <c r="G36" s="24"/>
      <c r="H36" s="33"/>
      <c r="I36" s="24"/>
      <c r="J36" s="32"/>
      <c r="K36" s="24"/>
      <c r="L36" s="26"/>
      <c r="M36" s="385"/>
      <c r="N36" s="23"/>
      <c r="O36" s="74">
        <f t="shared" si="1"/>
        <v>0</v>
      </c>
      <c r="P36" s="24"/>
      <c r="Q36" s="34"/>
      <c r="R36" s="25"/>
      <c r="S36" s="60"/>
      <c r="T36" s="75">
        <f t="shared" si="0"/>
        <v>0</v>
      </c>
      <c r="U36" s="29"/>
      <c r="V36" s="24"/>
    </row>
    <row r="37" spans="1:22" s="89" customFormat="1" ht="24.95" customHeight="1" x14ac:dyDescent="0.25">
      <c r="A37" s="504"/>
      <c r="B37" s="31"/>
      <c r="C37" s="31"/>
      <c r="D37" s="26"/>
      <c r="E37" s="32"/>
      <c r="F37" s="24"/>
      <c r="G37" s="24"/>
      <c r="H37" s="33"/>
      <c r="I37" s="24"/>
      <c r="J37" s="32"/>
      <c r="K37" s="24"/>
      <c r="L37" s="26"/>
      <c r="M37" s="385"/>
      <c r="N37" s="23"/>
      <c r="O37" s="74">
        <f t="shared" si="1"/>
        <v>0</v>
      </c>
      <c r="P37" s="24"/>
      <c r="Q37" s="34"/>
      <c r="R37" s="25"/>
      <c r="S37" s="60"/>
      <c r="T37" s="75">
        <f t="shared" si="0"/>
        <v>0</v>
      </c>
      <c r="U37" s="29"/>
      <c r="V37" s="24"/>
    </row>
    <row r="38" spans="1:22" s="89" customFormat="1" ht="24.95" customHeight="1" x14ac:dyDescent="0.25">
      <c r="A38" s="504"/>
      <c r="B38" s="31"/>
      <c r="C38" s="31"/>
      <c r="D38" s="26"/>
      <c r="E38" s="32"/>
      <c r="F38" s="24"/>
      <c r="G38" s="24"/>
      <c r="H38" s="33"/>
      <c r="I38" s="24"/>
      <c r="J38" s="32"/>
      <c r="K38" s="24"/>
      <c r="L38" s="26"/>
      <c r="M38" s="385"/>
      <c r="N38" s="23"/>
      <c r="O38" s="74">
        <f t="shared" si="1"/>
        <v>0</v>
      </c>
      <c r="P38" s="24"/>
      <c r="Q38" s="34"/>
      <c r="R38" s="25"/>
      <c r="S38" s="60"/>
      <c r="T38" s="75">
        <f t="shared" si="0"/>
        <v>0</v>
      </c>
      <c r="U38" s="29"/>
      <c r="V38" s="24"/>
    </row>
    <row r="39" spans="1:22" s="89" customFormat="1" ht="24.95" customHeight="1" x14ac:dyDescent="0.25">
      <c r="A39" s="504"/>
      <c r="B39" s="31"/>
      <c r="C39" s="31"/>
      <c r="D39" s="26"/>
      <c r="E39" s="32"/>
      <c r="F39" s="24"/>
      <c r="G39" s="24"/>
      <c r="H39" s="33"/>
      <c r="I39" s="24"/>
      <c r="J39" s="32"/>
      <c r="K39" s="24"/>
      <c r="L39" s="26"/>
      <c r="M39" s="385"/>
      <c r="N39" s="23"/>
      <c r="O39" s="74">
        <f t="shared" si="1"/>
        <v>0</v>
      </c>
      <c r="P39" s="24"/>
      <c r="Q39" s="34"/>
      <c r="R39" s="25"/>
      <c r="S39" s="60"/>
      <c r="T39" s="75">
        <f t="shared" si="0"/>
        <v>0</v>
      </c>
      <c r="U39" s="29"/>
      <c r="V39" s="24"/>
    </row>
    <row r="40" spans="1:22" s="89" customFormat="1" ht="24.95" customHeight="1" x14ac:dyDescent="0.25">
      <c r="A40" s="504"/>
      <c r="B40" s="31"/>
      <c r="C40" s="31"/>
      <c r="D40" s="26"/>
      <c r="E40" s="32"/>
      <c r="F40" s="24"/>
      <c r="G40" s="24"/>
      <c r="H40" s="33"/>
      <c r="I40" s="24"/>
      <c r="J40" s="32"/>
      <c r="K40" s="24"/>
      <c r="L40" s="26"/>
      <c r="M40" s="385"/>
      <c r="N40" s="23"/>
      <c r="O40" s="74">
        <f t="shared" si="1"/>
        <v>0</v>
      </c>
      <c r="P40" s="24"/>
      <c r="Q40" s="34"/>
      <c r="R40" s="25"/>
      <c r="S40" s="60"/>
      <c r="T40" s="75">
        <f t="shared" si="0"/>
        <v>0</v>
      </c>
      <c r="U40" s="29"/>
      <c r="V40" s="24"/>
    </row>
    <row r="41" spans="1:22" s="89" customFormat="1" ht="24.95" customHeight="1" x14ac:dyDescent="0.25">
      <c r="A41" s="504"/>
      <c r="B41" s="31"/>
      <c r="C41" s="31"/>
      <c r="D41" s="26"/>
      <c r="E41" s="32"/>
      <c r="F41" s="24"/>
      <c r="G41" s="24"/>
      <c r="H41" s="33"/>
      <c r="I41" s="24"/>
      <c r="J41" s="32"/>
      <c r="K41" s="24"/>
      <c r="L41" s="26"/>
      <c r="M41" s="385"/>
      <c r="N41" s="23"/>
      <c r="O41" s="74">
        <f t="shared" si="1"/>
        <v>0</v>
      </c>
      <c r="P41" s="24"/>
      <c r="Q41" s="34"/>
      <c r="R41" s="25"/>
      <c r="S41" s="60"/>
      <c r="T41" s="75">
        <f t="shared" si="0"/>
        <v>0</v>
      </c>
      <c r="U41" s="29"/>
      <c r="V41" s="24"/>
    </row>
    <row r="42" spans="1:22" s="89" customFormat="1" ht="24.95" customHeight="1" x14ac:dyDescent="0.25">
      <c r="A42" s="504"/>
      <c r="B42" s="31"/>
      <c r="C42" s="31"/>
      <c r="D42" s="26"/>
      <c r="E42" s="32"/>
      <c r="F42" s="24"/>
      <c r="G42" s="24"/>
      <c r="H42" s="33"/>
      <c r="I42" s="24"/>
      <c r="J42" s="32"/>
      <c r="K42" s="24"/>
      <c r="L42" s="26"/>
      <c r="M42" s="385"/>
      <c r="N42" s="23"/>
      <c r="O42" s="74">
        <f t="shared" si="1"/>
        <v>0</v>
      </c>
      <c r="P42" s="24"/>
      <c r="Q42" s="34"/>
      <c r="R42" s="25"/>
      <c r="S42" s="60"/>
      <c r="T42" s="75">
        <f t="shared" si="0"/>
        <v>0</v>
      </c>
      <c r="U42" s="29"/>
      <c r="V42" s="24"/>
    </row>
    <row r="43" spans="1:22" s="89" customFormat="1" ht="24.95" customHeight="1" x14ac:dyDescent="0.25">
      <c r="A43" s="504"/>
      <c r="B43" s="31"/>
      <c r="C43" s="31"/>
      <c r="D43" s="26"/>
      <c r="E43" s="32"/>
      <c r="F43" s="24"/>
      <c r="G43" s="24"/>
      <c r="H43" s="33"/>
      <c r="I43" s="24"/>
      <c r="J43" s="32"/>
      <c r="K43" s="24"/>
      <c r="L43" s="26"/>
      <c r="M43" s="385"/>
      <c r="N43" s="23"/>
      <c r="O43" s="74">
        <f t="shared" si="1"/>
        <v>0</v>
      </c>
      <c r="P43" s="24"/>
      <c r="Q43" s="34"/>
      <c r="R43" s="25"/>
      <c r="S43" s="60"/>
      <c r="T43" s="75">
        <f t="shared" si="0"/>
        <v>0</v>
      </c>
      <c r="U43" s="29"/>
      <c r="V43" s="24"/>
    </row>
    <row r="44" spans="1:22" s="89" customFormat="1" ht="24.95" customHeight="1" x14ac:dyDescent="0.25">
      <c r="A44" s="504"/>
      <c r="B44" s="31"/>
      <c r="C44" s="31"/>
      <c r="D44" s="26"/>
      <c r="E44" s="32"/>
      <c r="F44" s="24"/>
      <c r="G44" s="24"/>
      <c r="H44" s="33"/>
      <c r="I44" s="24"/>
      <c r="J44" s="32"/>
      <c r="K44" s="24"/>
      <c r="L44" s="26"/>
      <c r="M44" s="385"/>
      <c r="N44" s="23"/>
      <c r="O44" s="74">
        <f t="shared" si="1"/>
        <v>0</v>
      </c>
      <c r="P44" s="24"/>
      <c r="Q44" s="34"/>
      <c r="R44" s="25"/>
      <c r="S44" s="60"/>
      <c r="T44" s="75">
        <f t="shared" si="0"/>
        <v>0</v>
      </c>
      <c r="U44" s="29"/>
      <c r="V44" s="24"/>
    </row>
    <row r="45" spans="1:22" s="89" customFormat="1" ht="24.95" customHeight="1" x14ac:dyDescent="0.25">
      <c r="A45" s="504"/>
      <c r="B45" s="31"/>
      <c r="C45" s="31"/>
      <c r="D45" s="26"/>
      <c r="E45" s="32"/>
      <c r="F45" s="24"/>
      <c r="G45" s="24"/>
      <c r="H45" s="33"/>
      <c r="I45" s="24"/>
      <c r="J45" s="32"/>
      <c r="K45" s="24"/>
      <c r="L45" s="26"/>
      <c r="M45" s="385"/>
      <c r="N45" s="23"/>
      <c r="O45" s="74">
        <f t="shared" si="1"/>
        <v>0</v>
      </c>
      <c r="P45" s="24"/>
      <c r="Q45" s="34"/>
      <c r="R45" s="25"/>
      <c r="S45" s="60"/>
      <c r="T45" s="75">
        <f t="shared" si="0"/>
        <v>0</v>
      </c>
      <c r="U45" s="29"/>
      <c r="V45" s="24"/>
    </row>
    <row r="46" spans="1:22" s="89" customFormat="1" ht="24.95" customHeight="1" x14ac:dyDescent="0.25">
      <c r="A46" s="504"/>
      <c r="B46" s="31"/>
      <c r="C46" s="31"/>
      <c r="D46" s="26"/>
      <c r="E46" s="32"/>
      <c r="F46" s="24"/>
      <c r="G46" s="24"/>
      <c r="H46" s="33"/>
      <c r="I46" s="24"/>
      <c r="J46" s="32"/>
      <c r="K46" s="24"/>
      <c r="L46" s="26"/>
      <c r="M46" s="385"/>
      <c r="N46" s="23"/>
      <c r="O46" s="74">
        <f t="shared" si="1"/>
        <v>0</v>
      </c>
      <c r="P46" s="24"/>
      <c r="Q46" s="34"/>
      <c r="R46" s="25"/>
      <c r="S46" s="60"/>
      <c r="T46" s="75">
        <f t="shared" si="0"/>
        <v>0</v>
      </c>
      <c r="U46" s="29"/>
      <c r="V46" s="24"/>
    </row>
    <row r="47" spans="1:22" s="89" customFormat="1" ht="24.95" customHeight="1" x14ac:dyDescent="0.25">
      <c r="A47" s="504"/>
      <c r="B47" s="31"/>
      <c r="C47" s="31"/>
      <c r="D47" s="26"/>
      <c r="E47" s="32"/>
      <c r="F47" s="24"/>
      <c r="G47" s="24"/>
      <c r="H47" s="33"/>
      <c r="I47" s="24"/>
      <c r="J47" s="32"/>
      <c r="K47" s="24"/>
      <c r="L47" s="26"/>
      <c r="M47" s="385"/>
      <c r="N47" s="23"/>
      <c r="O47" s="74">
        <f t="shared" si="1"/>
        <v>0</v>
      </c>
      <c r="P47" s="24"/>
      <c r="Q47" s="34"/>
      <c r="R47" s="25"/>
      <c r="S47" s="60"/>
      <c r="T47" s="75">
        <f t="shared" si="0"/>
        <v>0</v>
      </c>
      <c r="U47" s="29"/>
      <c r="V47" s="24"/>
    </row>
    <row r="48" spans="1:22" s="89" customFormat="1" ht="24.95" customHeight="1" x14ac:dyDescent="0.25">
      <c r="A48" s="504"/>
      <c r="B48" s="31"/>
      <c r="C48" s="31"/>
      <c r="D48" s="26"/>
      <c r="E48" s="32"/>
      <c r="F48" s="24"/>
      <c r="G48" s="24"/>
      <c r="H48" s="33"/>
      <c r="I48" s="24"/>
      <c r="J48" s="32"/>
      <c r="K48" s="24"/>
      <c r="L48" s="26"/>
      <c r="M48" s="385"/>
      <c r="N48" s="23"/>
      <c r="O48" s="74">
        <f t="shared" si="1"/>
        <v>0</v>
      </c>
      <c r="P48" s="24"/>
      <c r="Q48" s="34"/>
      <c r="R48" s="25"/>
      <c r="S48" s="60"/>
      <c r="T48" s="75">
        <f t="shared" si="0"/>
        <v>0</v>
      </c>
      <c r="U48" s="29"/>
      <c r="V48" s="24"/>
    </row>
    <row r="49" spans="1:22" s="89" customFormat="1" ht="24.95" customHeight="1" x14ac:dyDescent="0.25">
      <c r="A49" s="504"/>
      <c r="B49" s="31"/>
      <c r="C49" s="31"/>
      <c r="D49" s="26"/>
      <c r="E49" s="32"/>
      <c r="F49" s="24"/>
      <c r="G49" s="24"/>
      <c r="H49" s="33"/>
      <c r="I49" s="24"/>
      <c r="J49" s="32"/>
      <c r="K49" s="24"/>
      <c r="L49" s="26"/>
      <c r="M49" s="385"/>
      <c r="N49" s="23"/>
      <c r="O49" s="74">
        <f t="shared" si="1"/>
        <v>0</v>
      </c>
      <c r="P49" s="24"/>
      <c r="Q49" s="34"/>
      <c r="R49" s="25"/>
      <c r="S49" s="60"/>
      <c r="T49" s="75">
        <f t="shared" si="0"/>
        <v>0</v>
      </c>
      <c r="U49" s="29"/>
      <c r="V49" s="24"/>
    </row>
    <row r="50" spans="1:22" s="89" customFormat="1" ht="24.95" customHeight="1" x14ac:dyDescent="0.25">
      <c r="A50" s="504"/>
      <c r="B50" s="31"/>
      <c r="C50" s="31"/>
      <c r="D50" s="26"/>
      <c r="E50" s="32"/>
      <c r="F50" s="24"/>
      <c r="G50" s="24"/>
      <c r="H50" s="33"/>
      <c r="I50" s="24"/>
      <c r="J50" s="32"/>
      <c r="K50" s="24"/>
      <c r="L50" s="26"/>
      <c r="M50" s="385"/>
      <c r="N50" s="23"/>
      <c r="O50" s="74">
        <f t="shared" si="1"/>
        <v>0</v>
      </c>
      <c r="P50" s="24"/>
      <c r="Q50" s="34"/>
      <c r="R50" s="25"/>
      <c r="S50" s="60"/>
      <c r="T50" s="75">
        <f t="shared" si="0"/>
        <v>0</v>
      </c>
      <c r="U50" s="29"/>
      <c r="V50" s="24"/>
    </row>
    <row r="51" spans="1:22" s="89" customFormat="1" ht="24.95" customHeight="1" x14ac:dyDescent="0.25">
      <c r="A51" s="504"/>
      <c r="B51" s="31"/>
      <c r="C51" s="31"/>
      <c r="D51" s="26"/>
      <c r="E51" s="32"/>
      <c r="F51" s="24"/>
      <c r="G51" s="24"/>
      <c r="H51" s="33"/>
      <c r="I51" s="24"/>
      <c r="J51" s="32"/>
      <c r="K51" s="24"/>
      <c r="L51" s="26"/>
      <c r="M51" s="385"/>
      <c r="N51" s="23"/>
      <c r="O51" s="74">
        <f t="shared" si="1"/>
        <v>0</v>
      </c>
      <c r="P51" s="24"/>
      <c r="Q51" s="34"/>
      <c r="R51" s="25"/>
      <c r="S51" s="60"/>
      <c r="T51" s="75">
        <f t="shared" si="0"/>
        <v>0</v>
      </c>
      <c r="U51" s="29"/>
      <c r="V51" s="24"/>
    </row>
    <row r="52" spans="1:22" s="89" customFormat="1" ht="24.95" customHeight="1" x14ac:dyDescent="0.25">
      <c r="A52" s="504"/>
      <c r="B52" s="31"/>
      <c r="C52" s="31"/>
      <c r="D52" s="26"/>
      <c r="E52" s="32"/>
      <c r="F52" s="24"/>
      <c r="G52" s="24"/>
      <c r="H52" s="33"/>
      <c r="I52" s="24"/>
      <c r="J52" s="32"/>
      <c r="K52" s="24"/>
      <c r="L52" s="26"/>
      <c r="M52" s="385"/>
      <c r="N52" s="23"/>
      <c r="O52" s="74">
        <f t="shared" si="1"/>
        <v>0</v>
      </c>
      <c r="P52" s="24"/>
      <c r="Q52" s="34"/>
      <c r="R52" s="25"/>
      <c r="S52" s="60"/>
      <c r="T52" s="75">
        <f t="shared" si="0"/>
        <v>0</v>
      </c>
      <c r="U52" s="29"/>
      <c r="V52" s="24"/>
    </row>
    <row r="53" spans="1:22" s="89" customFormat="1" ht="24.95" customHeight="1" x14ac:dyDescent="0.25">
      <c r="A53" s="504"/>
      <c r="B53" s="31"/>
      <c r="C53" s="31"/>
      <c r="D53" s="26"/>
      <c r="E53" s="32"/>
      <c r="F53" s="24"/>
      <c r="G53" s="24"/>
      <c r="H53" s="33"/>
      <c r="I53" s="24"/>
      <c r="J53" s="32"/>
      <c r="K53" s="24"/>
      <c r="L53" s="26"/>
      <c r="M53" s="385"/>
      <c r="N53" s="23"/>
      <c r="O53" s="74">
        <f t="shared" si="1"/>
        <v>0</v>
      </c>
      <c r="P53" s="24"/>
      <c r="Q53" s="34"/>
      <c r="R53" s="25"/>
      <c r="S53" s="60"/>
      <c r="T53" s="75">
        <f t="shared" si="0"/>
        <v>0</v>
      </c>
      <c r="U53" s="29"/>
      <c r="V53" s="24"/>
    </row>
    <row r="54" spans="1:22" s="89" customFormat="1" ht="24.95" customHeight="1" x14ac:dyDescent="0.25">
      <c r="A54" s="504"/>
      <c r="B54" s="31"/>
      <c r="C54" s="31"/>
      <c r="D54" s="26"/>
      <c r="E54" s="32"/>
      <c r="F54" s="24"/>
      <c r="G54" s="24"/>
      <c r="H54" s="33"/>
      <c r="I54" s="24"/>
      <c r="J54" s="32"/>
      <c r="K54" s="24"/>
      <c r="L54" s="26"/>
      <c r="M54" s="385"/>
      <c r="N54" s="23"/>
      <c r="O54" s="74">
        <f t="shared" si="1"/>
        <v>0</v>
      </c>
      <c r="P54" s="24"/>
      <c r="Q54" s="34"/>
      <c r="R54" s="25"/>
      <c r="S54" s="60"/>
      <c r="T54" s="75">
        <f t="shared" si="0"/>
        <v>0</v>
      </c>
      <c r="U54" s="29"/>
      <c r="V54" s="24"/>
    </row>
    <row r="55" spans="1:22" s="89" customFormat="1" ht="24.95" customHeight="1" x14ac:dyDescent="0.25">
      <c r="A55" s="504"/>
      <c r="B55" s="31"/>
      <c r="C55" s="31"/>
      <c r="D55" s="26"/>
      <c r="E55" s="32"/>
      <c r="F55" s="24"/>
      <c r="G55" s="24"/>
      <c r="H55" s="33"/>
      <c r="I55" s="24"/>
      <c r="J55" s="32"/>
      <c r="K55" s="24"/>
      <c r="L55" s="26"/>
      <c r="M55" s="385"/>
      <c r="N55" s="23"/>
      <c r="O55" s="74">
        <f t="shared" si="1"/>
        <v>0</v>
      </c>
      <c r="P55" s="24"/>
      <c r="Q55" s="34"/>
      <c r="R55" s="25"/>
      <c r="S55" s="60"/>
      <c r="T55" s="75">
        <f t="shared" si="0"/>
        <v>0</v>
      </c>
      <c r="U55" s="29"/>
      <c r="V55" s="24"/>
    </row>
    <row r="56" spans="1:22" s="89" customFormat="1" ht="24.95" customHeight="1" x14ac:dyDescent="0.25">
      <c r="A56" s="504"/>
      <c r="B56" s="31"/>
      <c r="C56" s="31"/>
      <c r="D56" s="26"/>
      <c r="E56" s="32"/>
      <c r="F56" s="24"/>
      <c r="G56" s="24"/>
      <c r="H56" s="33"/>
      <c r="I56" s="24"/>
      <c r="J56" s="32"/>
      <c r="K56" s="24"/>
      <c r="L56" s="26"/>
      <c r="M56" s="385"/>
      <c r="N56" s="23"/>
      <c r="O56" s="74">
        <f t="shared" si="1"/>
        <v>0</v>
      </c>
      <c r="P56" s="24"/>
      <c r="Q56" s="34"/>
      <c r="R56" s="25"/>
      <c r="S56" s="60"/>
      <c r="T56" s="75">
        <f t="shared" si="0"/>
        <v>0</v>
      </c>
      <c r="U56" s="29"/>
      <c r="V56" s="24"/>
    </row>
    <row r="57" spans="1:22" s="89" customFormat="1" ht="24.95" customHeight="1" x14ac:dyDescent="0.25">
      <c r="A57" s="504"/>
      <c r="B57" s="31"/>
      <c r="C57" s="31"/>
      <c r="D57" s="26"/>
      <c r="E57" s="32"/>
      <c r="F57" s="24"/>
      <c r="G57" s="24"/>
      <c r="H57" s="33"/>
      <c r="I57" s="24"/>
      <c r="J57" s="32"/>
      <c r="K57" s="24"/>
      <c r="L57" s="26"/>
      <c r="M57" s="385"/>
      <c r="N57" s="23"/>
      <c r="O57" s="74">
        <f t="shared" si="1"/>
        <v>0</v>
      </c>
      <c r="P57" s="24"/>
      <c r="Q57" s="34"/>
      <c r="R57" s="25"/>
      <c r="S57" s="60"/>
      <c r="T57" s="75">
        <f t="shared" si="0"/>
        <v>0</v>
      </c>
      <c r="U57" s="29"/>
      <c r="V57" s="24"/>
    </row>
    <row r="58" spans="1:22" s="89" customFormat="1" ht="24.95" customHeight="1" x14ac:dyDescent="0.25">
      <c r="A58" s="504"/>
      <c r="B58" s="31"/>
      <c r="C58" s="31"/>
      <c r="D58" s="26"/>
      <c r="E58" s="32"/>
      <c r="F58" s="24"/>
      <c r="G58" s="24"/>
      <c r="H58" s="33"/>
      <c r="I58" s="24"/>
      <c r="J58" s="32"/>
      <c r="K58" s="24"/>
      <c r="L58" s="26"/>
      <c r="M58" s="385"/>
      <c r="N58" s="23"/>
      <c r="O58" s="74">
        <f t="shared" si="1"/>
        <v>0</v>
      </c>
      <c r="P58" s="24"/>
      <c r="Q58" s="34"/>
      <c r="R58" s="25"/>
      <c r="S58" s="60"/>
      <c r="T58" s="75">
        <f t="shared" si="0"/>
        <v>0</v>
      </c>
      <c r="U58" s="29"/>
      <c r="V58" s="24"/>
    </row>
    <row r="59" spans="1:22" s="89" customFormat="1" ht="24.95" customHeight="1" x14ac:dyDescent="0.25">
      <c r="A59" s="504"/>
      <c r="B59" s="31"/>
      <c r="C59" s="31"/>
      <c r="D59" s="26"/>
      <c r="E59" s="32"/>
      <c r="F59" s="24"/>
      <c r="G59" s="24"/>
      <c r="H59" s="33"/>
      <c r="I59" s="24"/>
      <c r="J59" s="32"/>
      <c r="K59" s="24"/>
      <c r="L59" s="26"/>
      <c r="M59" s="385"/>
      <c r="N59" s="23"/>
      <c r="O59" s="74">
        <f t="shared" si="1"/>
        <v>0</v>
      </c>
      <c r="P59" s="24"/>
      <c r="Q59" s="34"/>
      <c r="R59" s="25"/>
      <c r="S59" s="60"/>
      <c r="T59" s="75">
        <f t="shared" si="0"/>
        <v>0</v>
      </c>
      <c r="U59" s="29"/>
      <c r="V59" s="24"/>
    </row>
    <row r="60" spans="1:22" s="89" customFormat="1" ht="24.95" customHeight="1" x14ac:dyDescent="0.25">
      <c r="A60" s="504"/>
      <c r="B60" s="31"/>
      <c r="C60" s="31"/>
      <c r="D60" s="26"/>
      <c r="E60" s="32"/>
      <c r="F60" s="24"/>
      <c r="G60" s="24"/>
      <c r="H60" s="33"/>
      <c r="I60" s="24"/>
      <c r="J60" s="32"/>
      <c r="K60" s="24"/>
      <c r="L60" s="26"/>
      <c r="M60" s="385"/>
      <c r="N60" s="23"/>
      <c r="O60" s="74">
        <f t="shared" si="1"/>
        <v>0</v>
      </c>
      <c r="P60" s="24"/>
      <c r="Q60" s="34"/>
      <c r="R60" s="25"/>
      <c r="S60" s="60"/>
      <c r="T60" s="75">
        <f t="shared" si="0"/>
        <v>0</v>
      </c>
      <c r="U60" s="29"/>
      <c r="V60" s="24"/>
    </row>
    <row r="61" spans="1:22" s="89" customFormat="1" ht="24.95" customHeight="1" x14ac:dyDescent="0.25">
      <c r="A61" s="504"/>
      <c r="B61" s="31"/>
      <c r="C61" s="31"/>
      <c r="D61" s="26"/>
      <c r="E61" s="32"/>
      <c r="F61" s="24"/>
      <c r="G61" s="24"/>
      <c r="H61" s="33"/>
      <c r="I61" s="24"/>
      <c r="J61" s="32"/>
      <c r="K61" s="24"/>
      <c r="L61" s="26"/>
      <c r="M61" s="385"/>
      <c r="N61" s="23"/>
      <c r="O61" s="74">
        <f t="shared" si="1"/>
        <v>0</v>
      </c>
      <c r="P61" s="24"/>
      <c r="Q61" s="34"/>
      <c r="R61" s="25"/>
      <c r="S61" s="60"/>
      <c r="T61" s="75">
        <f t="shared" si="0"/>
        <v>0</v>
      </c>
      <c r="U61" s="29"/>
      <c r="V61" s="24"/>
    </row>
    <row r="62" spans="1:22" s="89" customFormat="1" ht="24.95" customHeight="1" x14ac:dyDescent="0.25">
      <c r="A62" s="504"/>
      <c r="B62" s="31"/>
      <c r="C62" s="31"/>
      <c r="D62" s="26"/>
      <c r="E62" s="32"/>
      <c r="F62" s="24"/>
      <c r="G62" s="24"/>
      <c r="H62" s="33"/>
      <c r="I62" s="24"/>
      <c r="J62" s="32"/>
      <c r="K62" s="24"/>
      <c r="L62" s="26"/>
      <c r="M62" s="385"/>
      <c r="N62" s="23"/>
      <c r="O62" s="74">
        <f t="shared" si="1"/>
        <v>0</v>
      </c>
      <c r="P62" s="24"/>
      <c r="Q62" s="34"/>
      <c r="R62" s="25"/>
      <c r="S62" s="60"/>
      <c r="T62" s="75">
        <f t="shared" si="0"/>
        <v>0</v>
      </c>
      <c r="U62" s="29"/>
      <c r="V62" s="24"/>
    </row>
    <row r="63" spans="1:22" s="89" customFormat="1" ht="24.95" customHeight="1" x14ac:dyDescent="0.25">
      <c r="A63" s="504"/>
      <c r="B63" s="31"/>
      <c r="C63" s="31"/>
      <c r="D63" s="26"/>
      <c r="E63" s="32"/>
      <c r="F63" s="24"/>
      <c r="G63" s="24"/>
      <c r="H63" s="33"/>
      <c r="I63" s="24"/>
      <c r="J63" s="32"/>
      <c r="K63" s="24"/>
      <c r="L63" s="26"/>
      <c r="M63" s="385"/>
      <c r="N63" s="23"/>
      <c r="O63" s="74">
        <f t="shared" si="1"/>
        <v>0</v>
      </c>
      <c r="P63" s="24"/>
      <c r="Q63" s="34"/>
      <c r="R63" s="25"/>
      <c r="S63" s="60"/>
      <c r="T63" s="75">
        <f t="shared" si="0"/>
        <v>0</v>
      </c>
      <c r="U63" s="29"/>
      <c r="V63" s="24"/>
    </row>
    <row r="64" spans="1:22" s="89" customFormat="1" ht="24.95" customHeight="1" x14ac:dyDescent="0.25">
      <c r="A64" s="504"/>
      <c r="B64" s="31"/>
      <c r="C64" s="31"/>
      <c r="D64" s="26"/>
      <c r="E64" s="32"/>
      <c r="F64" s="24"/>
      <c r="G64" s="24"/>
      <c r="H64" s="33"/>
      <c r="I64" s="24"/>
      <c r="J64" s="32"/>
      <c r="K64" s="24"/>
      <c r="L64" s="26"/>
      <c r="M64" s="385"/>
      <c r="N64" s="23"/>
      <c r="O64" s="74">
        <f t="shared" si="1"/>
        <v>0</v>
      </c>
      <c r="P64" s="24"/>
      <c r="Q64" s="34"/>
      <c r="R64" s="25"/>
      <c r="S64" s="60"/>
      <c r="T64" s="75">
        <f t="shared" si="0"/>
        <v>0</v>
      </c>
      <c r="U64" s="29"/>
      <c r="V64" s="24"/>
    </row>
    <row r="65" spans="1:22" s="89" customFormat="1" ht="24.95" customHeight="1" x14ac:dyDescent="0.25">
      <c r="A65" s="504"/>
      <c r="B65" s="31"/>
      <c r="C65" s="31"/>
      <c r="D65" s="26"/>
      <c r="E65" s="32"/>
      <c r="F65" s="24"/>
      <c r="G65" s="24"/>
      <c r="H65" s="33"/>
      <c r="I65" s="24"/>
      <c r="J65" s="32"/>
      <c r="K65" s="24"/>
      <c r="L65" s="26"/>
      <c r="M65" s="385"/>
      <c r="N65" s="23"/>
      <c r="O65" s="74">
        <f t="shared" si="1"/>
        <v>0</v>
      </c>
      <c r="P65" s="24"/>
      <c r="Q65" s="34"/>
      <c r="R65" s="25"/>
      <c r="S65" s="60"/>
      <c r="T65" s="75">
        <f t="shared" si="0"/>
        <v>0</v>
      </c>
      <c r="U65" s="29"/>
      <c r="V65" s="24"/>
    </row>
    <row r="66" spans="1:22" s="89" customFormat="1" ht="24.95" customHeight="1" x14ac:dyDescent="0.25">
      <c r="A66" s="504"/>
      <c r="B66" s="31"/>
      <c r="C66" s="31"/>
      <c r="D66" s="26"/>
      <c r="E66" s="32"/>
      <c r="F66" s="24"/>
      <c r="G66" s="24"/>
      <c r="H66" s="33"/>
      <c r="I66" s="24"/>
      <c r="J66" s="32"/>
      <c r="K66" s="24"/>
      <c r="L66" s="26"/>
      <c r="M66" s="385"/>
      <c r="N66" s="23"/>
      <c r="O66" s="74">
        <f t="shared" si="1"/>
        <v>0</v>
      </c>
      <c r="P66" s="24"/>
      <c r="Q66" s="34"/>
      <c r="R66" s="25"/>
      <c r="S66" s="60"/>
      <c r="T66" s="75">
        <f t="shared" si="0"/>
        <v>0</v>
      </c>
      <c r="U66" s="29"/>
      <c r="V66" s="24"/>
    </row>
    <row r="67" spans="1:22" s="89" customFormat="1" ht="24.95" customHeight="1" x14ac:dyDescent="0.25">
      <c r="A67" s="504"/>
      <c r="B67" s="31"/>
      <c r="C67" s="31"/>
      <c r="D67" s="26"/>
      <c r="E67" s="32"/>
      <c r="F67" s="24"/>
      <c r="G67" s="24"/>
      <c r="H67" s="33"/>
      <c r="I67" s="24"/>
      <c r="J67" s="32"/>
      <c r="K67" s="24"/>
      <c r="L67" s="26"/>
      <c r="M67" s="385"/>
      <c r="N67" s="23"/>
      <c r="O67" s="74">
        <f t="shared" ref="O67:O98" si="2">IF(OR(B67="R",B67="Refusé"),0,(N67*1.2))</f>
        <v>0</v>
      </c>
      <c r="P67" s="24"/>
      <c r="Q67" s="34"/>
      <c r="R67" s="25"/>
      <c r="S67" s="60"/>
      <c r="T67" s="75">
        <f t="shared" ref="T67:T99" si="3">IF(ISBLANK($S67),O67,0)</f>
        <v>0</v>
      </c>
      <c r="U67" s="29"/>
      <c r="V67" s="24"/>
    </row>
    <row r="68" spans="1:22" s="89" customFormat="1" ht="24.95" customHeight="1" x14ac:dyDescent="0.25">
      <c r="A68" s="504"/>
      <c r="B68" s="31"/>
      <c r="C68" s="31"/>
      <c r="D68" s="26"/>
      <c r="E68" s="32"/>
      <c r="F68" s="24"/>
      <c r="G68" s="24"/>
      <c r="H68" s="33"/>
      <c r="I68" s="24"/>
      <c r="J68" s="32"/>
      <c r="K68" s="24"/>
      <c r="L68" s="26"/>
      <c r="M68" s="385"/>
      <c r="N68" s="23"/>
      <c r="O68" s="74">
        <f t="shared" si="2"/>
        <v>0</v>
      </c>
      <c r="P68" s="24"/>
      <c r="Q68" s="34"/>
      <c r="R68" s="25"/>
      <c r="S68" s="60"/>
      <c r="T68" s="75">
        <f t="shared" si="3"/>
        <v>0</v>
      </c>
      <c r="U68" s="29"/>
      <c r="V68" s="24"/>
    </row>
    <row r="69" spans="1:22" s="89" customFormat="1" ht="24.95" customHeight="1" x14ac:dyDescent="0.25">
      <c r="A69" s="504"/>
      <c r="B69" s="31"/>
      <c r="C69" s="31"/>
      <c r="D69" s="26"/>
      <c r="E69" s="32"/>
      <c r="F69" s="24"/>
      <c r="G69" s="24"/>
      <c r="H69" s="33"/>
      <c r="I69" s="24"/>
      <c r="J69" s="32"/>
      <c r="K69" s="24"/>
      <c r="L69" s="26"/>
      <c r="M69" s="385"/>
      <c r="N69" s="23"/>
      <c r="O69" s="74">
        <f t="shared" si="2"/>
        <v>0</v>
      </c>
      <c r="P69" s="24"/>
      <c r="Q69" s="34"/>
      <c r="R69" s="25"/>
      <c r="S69" s="60"/>
      <c r="T69" s="75">
        <f t="shared" si="3"/>
        <v>0</v>
      </c>
      <c r="U69" s="29"/>
      <c r="V69" s="24"/>
    </row>
    <row r="70" spans="1:22" s="89" customFormat="1" ht="24.95" customHeight="1" x14ac:dyDescent="0.25">
      <c r="A70" s="504"/>
      <c r="B70" s="31"/>
      <c r="C70" s="31"/>
      <c r="D70" s="26"/>
      <c r="E70" s="32"/>
      <c r="F70" s="24"/>
      <c r="G70" s="24"/>
      <c r="H70" s="33"/>
      <c r="I70" s="24"/>
      <c r="J70" s="32"/>
      <c r="K70" s="24"/>
      <c r="L70" s="26"/>
      <c r="M70" s="385"/>
      <c r="N70" s="23"/>
      <c r="O70" s="74">
        <f t="shared" si="2"/>
        <v>0</v>
      </c>
      <c r="P70" s="24"/>
      <c r="Q70" s="34"/>
      <c r="R70" s="25"/>
      <c r="S70" s="60"/>
      <c r="T70" s="75">
        <f t="shared" si="3"/>
        <v>0</v>
      </c>
      <c r="U70" s="29"/>
      <c r="V70" s="24"/>
    </row>
    <row r="71" spans="1:22" s="89" customFormat="1" ht="24.95" customHeight="1" x14ac:dyDescent="0.25">
      <c r="A71" s="504"/>
      <c r="B71" s="31"/>
      <c r="C71" s="31"/>
      <c r="D71" s="26"/>
      <c r="E71" s="32"/>
      <c r="F71" s="24"/>
      <c r="G71" s="24"/>
      <c r="H71" s="33"/>
      <c r="I71" s="24"/>
      <c r="J71" s="32"/>
      <c r="K71" s="24"/>
      <c r="L71" s="26"/>
      <c r="M71" s="385"/>
      <c r="N71" s="23"/>
      <c r="O71" s="74">
        <f t="shared" si="2"/>
        <v>0</v>
      </c>
      <c r="P71" s="24"/>
      <c r="Q71" s="34"/>
      <c r="R71" s="25"/>
      <c r="S71" s="60"/>
      <c r="T71" s="75">
        <f t="shared" si="3"/>
        <v>0</v>
      </c>
      <c r="U71" s="29"/>
      <c r="V71" s="24"/>
    </row>
    <row r="72" spans="1:22" s="89" customFormat="1" ht="24.95" customHeight="1" x14ac:dyDescent="0.25">
      <c r="A72" s="504"/>
      <c r="B72" s="31"/>
      <c r="C72" s="31"/>
      <c r="D72" s="26"/>
      <c r="E72" s="32"/>
      <c r="F72" s="24"/>
      <c r="G72" s="24"/>
      <c r="H72" s="33"/>
      <c r="I72" s="24"/>
      <c r="J72" s="32"/>
      <c r="K72" s="24"/>
      <c r="L72" s="26"/>
      <c r="M72" s="385"/>
      <c r="N72" s="23"/>
      <c r="O72" s="74">
        <f t="shared" si="2"/>
        <v>0</v>
      </c>
      <c r="P72" s="24"/>
      <c r="Q72" s="34"/>
      <c r="R72" s="25"/>
      <c r="S72" s="60"/>
      <c r="T72" s="75">
        <f t="shared" si="3"/>
        <v>0</v>
      </c>
      <c r="U72" s="29"/>
      <c r="V72" s="24"/>
    </row>
    <row r="73" spans="1:22" s="89" customFormat="1" ht="24.95" customHeight="1" x14ac:dyDescent="0.25">
      <c r="A73" s="504"/>
      <c r="B73" s="31"/>
      <c r="C73" s="31"/>
      <c r="D73" s="26"/>
      <c r="E73" s="32"/>
      <c r="F73" s="24"/>
      <c r="G73" s="24"/>
      <c r="H73" s="33"/>
      <c r="I73" s="24"/>
      <c r="J73" s="32"/>
      <c r="K73" s="24"/>
      <c r="L73" s="26"/>
      <c r="M73" s="385"/>
      <c r="N73" s="23"/>
      <c r="O73" s="74">
        <f t="shared" si="2"/>
        <v>0</v>
      </c>
      <c r="P73" s="24"/>
      <c r="Q73" s="34"/>
      <c r="R73" s="25"/>
      <c r="S73" s="60"/>
      <c r="T73" s="75">
        <f t="shared" si="3"/>
        <v>0</v>
      </c>
      <c r="U73" s="29"/>
      <c r="V73" s="24"/>
    </row>
    <row r="74" spans="1:22" s="89" customFormat="1" ht="24.95" customHeight="1" x14ac:dyDescent="0.25">
      <c r="A74" s="504"/>
      <c r="B74" s="31"/>
      <c r="C74" s="31"/>
      <c r="D74" s="26"/>
      <c r="E74" s="32"/>
      <c r="F74" s="24"/>
      <c r="G74" s="24"/>
      <c r="H74" s="33"/>
      <c r="I74" s="24"/>
      <c r="J74" s="32"/>
      <c r="K74" s="24"/>
      <c r="L74" s="26"/>
      <c r="M74" s="385"/>
      <c r="N74" s="23"/>
      <c r="O74" s="74">
        <f t="shared" si="2"/>
        <v>0</v>
      </c>
      <c r="P74" s="24"/>
      <c r="Q74" s="34"/>
      <c r="R74" s="25"/>
      <c r="S74" s="60"/>
      <c r="T74" s="75">
        <f t="shared" si="3"/>
        <v>0</v>
      </c>
      <c r="U74" s="29"/>
      <c r="V74" s="24"/>
    </row>
    <row r="75" spans="1:22" s="89" customFormat="1" ht="24.95" customHeight="1" x14ac:dyDescent="0.25">
      <c r="A75" s="504"/>
      <c r="B75" s="31"/>
      <c r="C75" s="31"/>
      <c r="D75" s="26"/>
      <c r="E75" s="32"/>
      <c r="F75" s="24"/>
      <c r="G75" s="24"/>
      <c r="H75" s="33"/>
      <c r="I75" s="24"/>
      <c r="J75" s="32"/>
      <c r="K75" s="24"/>
      <c r="L75" s="26"/>
      <c r="M75" s="385"/>
      <c r="N75" s="23"/>
      <c r="O75" s="74">
        <f t="shared" si="2"/>
        <v>0</v>
      </c>
      <c r="P75" s="24"/>
      <c r="Q75" s="34"/>
      <c r="R75" s="25"/>
      <c r="S75" s="60"/>
      <c r="T75" s="75">
        <f t="shared" si="3"/>
        <v>0</v>
      </c>
      <c r="U75" s="29"/>
      <c r="V75" s="24"/>
    </row>
    <row r="76" spans="1:22" s="89" customFormat="1" ht="24.95" customHeight="1" x14ac:dyDescent="0.25">
      <c r="A76" s="504"/>
      <c r="B76" s="31"/>
      <c r="C76" s="31"/>
      <c r="D76" s="26"/>
      <c r="E76" s="32"/>
      <c r="F76" s="24"/>
      <c r="G76" s="24"/>
      <c r="H76" s="33"/>
      <c r="I76" s="24"/>
      <c r="J76" s="32"/>
      <c r="K76" s="24"/>
      <c r="L76" s="26"/>
      <c r="M76" s="385"/>
      <c r="N76" s="23"/>
      <c r="O76" s="74">
        <f t="shared" si="2"/>
        <v>0</v>
      </c>
      <c r="P76" s="24"/>
      <c r="Q76" s="34"/>
      <c r="R76" s="25"/>
      <c r="S76" s="60"/>
      <c r="T76" s="75">
        <f t="shared" si="3"/>
        <v>0</v>
      </c>
      <c r="U76" s="29"/>
      <c r="V76" s="24"/>
    </row>
    <row r="77" spans="1:22" s="89" customFormat="1" ht="24.95" customHeight="1" x14ac:dyDescent="0.25">
      <c r="A77" s="504"/>
      <c r="B77" s="31"/>
      <c r="C77" s="31"/>
      <c r="D77" s="26"/>
      <c r="E77" s="32"/>
      <c r="F77" s="24"/>
      <c r="G77" s="24"/>
      <c r="H77" s="33"/>
      <c r="I77" s="24"/>
      <c r="J77" s="32"/>
      <c r="K77" s="24"/>
      <c r="L77" s="26"/>
      <c r="M77" s="385"/>
      <c r="N77" s="23"/>
      <c r="O77" s="74">
        <f t="shared" si="2"/>
        <v>0</v>
      </c>
      <c r="P77" s="24"/>
      <c r="Q77" s="34"/>
      <c r="R77" s="25"/>
      <c r="S77" s="60"/>
      <c r="T77" s="75">
        <f t="shared" si="3"/>
        <v>0</v>
      </c>
      <c r="U77" s="29"/>
      <c r="V77" s="24"/>
    </row>
    <row r="78" spans="1:22" s="89" customFormat="1" ht="24.95" customHeight="1" x14ac:dyDescent="0.25">
      <c r="A78" s="504"/>
      <c r="B78" s="31"/>
      <c r="C78" s="31"/>
      <c r="D78" s="26"/>
      <c r="E78" s="32"/>
      <c r="F78" s="24"/>
      <c r="G78" s="24"/>
      <c r="H78" s="33"/>
      <c r="I78" s="24"/>
      <c r="J78" s="32"/>
      <c r="K78" s="24"/>
      <c r="L78" s="26"/>
      <c r="M78" s="385"/>
      <c r="N78" s="23"/>
      <c r="O78" s="74">
        <f t="shared" si="2"/>
        <v>0</v>
      </c>
      <c r="P78" s="24"/>
      <c r="Q78" s="34"/>
      <c r="R78" s="25"/>
      <c r="S78" s="60"/>
      <c r="T78" s="75">
        <f t="shared" si="3"/>
        <v>0</v>
      </c>
      <c r="U78" s="29"/>
      <c r="V78" s="24"/>
    </row>
    <row r="79" spans="1:22" s="89" customFormat="1" ht="24.95" customHeight="1" x14ac:dyDescent="0.25">
      <c r="A79" s="504"/>
      <c r="B79" s="31"/>
      <c r="C79" s="31"/>
      <c r="D79" s="26"/>
      <c r="E79" s="32"/>
      <c r="F79" s="24"/>
      <c r="G79" s="24"/>
      <c r="H79" s="33"/>
      <c r="I79" s="24"/>
      <c r="J79" s="32"/>
      <c r="K79" s="24"/>
      <c r="L79" s="26"/>
      <c r="M79" s="385"/>
      <c r="N79" s="23"/>
      <c r="O79" s="74">
        <f t="shared" si="2"/>
        <v>0</v>
      </c>
      <c r="P79" s="24"/>
      <c r="Q79" s="34"/>
      <c r="R79" s="25"/>
      <c r="S79" s="60"/>
      <c r="T79" s="75">
        <f t="shared" si="3"/>
        <v>0</v>
      </c>
      <c r="U79" s="29"/>
      <c r="V79" s="24"/>
    </row>
    <row r="80" spans="1:22" s="89" customFormat="1" ht="24.95" customHeight="1" x14ac:dyDescent="0.25">
      <c r="A80" s="504"/>
      <c r="B80" s="31"/>
      <c r="C80" s="31"/>
      <c r="D80" s="26"/>
      <c r="E80" s="32"/>
      <c r="F80" s="24"/>
      <c r="G80" s="24"/>
      <c r="H80" s="33"/>
      <c r="I80" s="24"/>
      <c r="J80" s="32"/>
      <c r="K80" s="24"/>
      <c r="L80" s="26"/>
      <c r="M80" s="385"/>
      <c r="N80" s="23"/>
      <c r="O80" s="74">
        <f t="shared" si="2"/>
        <v>0</v>
      </c>
      <c r="P80" s="24"/>
      <c r="Q80" s="34"/>
      <c r="R80" s="25"/>
      <c r="S80" s="60"/>
      <c r="T80" s="75">
        <f t="shared" si="3"/>
        <v>0</v>
      </c>
      <c r="U80" s="29"/>
      <c r="V80" s="24"/>
    </row>
    <row r="81" spans="1:22" s="89" customFormat="1" ht="24.95" customHeight="1" x14ac:dyDescent="0.25">
      <c r="A81" s="504"/>
      <c r="B81" s="31"/>
      <c r="C81" s="31"/>
      <c r="D81" s="26"/>
      <c r="E81" s="32"/>
      <c r="F81" s="24"/>
      <c r="G81" s="24"/>
      <c r="H81" s="33"/>
      <c r="I81" s="24"/>
      <c r="J81" s="32"/>
      <c r="K81" s="24"/>
      <c r="L81" s="26"/>
      <c r="M81" s="385"/>
      <c r="N81" s="23"/>
      <c r="O81" s="74">
        <f t="shared" si="2"/>
        <v>0</v>
      </c>
      <c r="P81" s="24"/>
      <c r="Q81" s="34"/>
      <c r="R81" s="25"/>
      <c r="S81" s="60"/>
      <c r="T81" s="75">
        <f t="shared" si="3"/>
        <v>0</v>
      </c>
      <c r="U81" s="29"/>
      <c r="V81" s="24"/>
    </row>
    <row r="82" spans="1:22" s="89" customFormat="1" ht="24.95" customHeight="1" x14ac:dyDescent="0.25">
      <c r="A82" s="504"/>
      <c r="B82" s="31"/>
      <c r="C82" s="31"/>
      <c r="D82" s="26"/>
      <c r="E82" s="32"/>
      <c r="F82" s="24"/>
      <c r="G82" s="24"/>
      <c r="H82" s="33"/>
      <c r="I82" s="24"/>
      <c r="J82" s="32"/>
      <c r="K82" s="24"/>
      <c r="L82" s="26"/>
      <c r="M82" s="385"/>
      <c r="N82" s="23"/>
      <c r="O82" s="74">
        <f t="shared" si="2"/>
        <v>0</v>
      </c>
      <c r="P82" s="24"/>
      <c r="Q82" s="34"/>
      <c r="R82" s="25"/>
      <c r="S82" s="60"/>
      <c r="T82" s="75">
        <f t="shared" si="3"/>
        <v>0</v>
      </c>
      <c r="U82" s="29"/>
      <c r="V82" s="24"/>
    </row>
    <row r="83" spans="1:22" s="89" customFormat="1" ht="24.95" customHeight="1" x14ac:dyDescent="0.25">
      <c r="A83" s="504"/>
      <c r="B83" s="31"/>
      <c r="C83" s="31"/>
      <c r="D83" s="26"/>
      <c r="E83" s="32"/>
      <c r="F83" s="24"/>
      <c r="G83" s="24"/>
      <c r="H83" s="33"/>
      <c r="I83" s="24"/>
      <c r="J83" s="32"/>
      <c r="K83" s="24"/>
      <c r="L83" s="26"/>
      <c r="M83" s="385"/>
      <c r="N83" s="23"/>
      <c r="O83" s="74">
        <f t="shared" si="2"/>
        <v>0</v>
      </c>
      <c r="P83" s="24"/>
      <c r="Q83" s="34"/>
      <c r="R83" s="25"/>
      <c r="S83" s="60"/>
      <c r="T83" s="75">
        <f t="shared" si="3"/>
        <v>0</v>
      </c>
      <c r="U83" s="29"/>
      <c r="V83" s="24"/>
    </row>
    <row r="84" spans="1:22" s="89" customFormat="1" ht="24.95" customHeight="1" x14ac:dyDescent="0.25">
      <c r="A84" s="504"/>
      <c r="B84" s="31"/>
      <c r="C84" s="31"/>
      <c r="D84" s="26"/>
      <c r="E84" s="32"/>
      <c r="F84" s="24"/>
      <c r="G84" s="24"/>
      <c r="H84" s="33"/>
      <c r="I84" s="24"/>
      <c r="J84" s="32"/>
      <c r="K84" s="24"/>
      <c r="L84" s="26"/>
      <c r="M84" s="385"/>
      <c r="N84" s="23"/>
      <c r="O84" s="74">
        <f t="shared" si="2"/>
        <v>0</v>
      </c>
      <c r="P84" s="24"/>
      <c r="Q84" s="34"/>
      <c r="R84" s="25"/>
      <c r="S84" s="60"/>
      <c r="T84" s="75">
        <f t="shared" si="3"/>
        <v>0</v>
      </c>
      <c r="U84" s="29"/>
      <c r="V84" s="24"/>
    </row>
    <row r="85" spans="1:22" s="89" customFormat="1" ht="24.95" customHeight="1" x14ac:dyDescent="0.25">
      <c r="A85" s="504"/>
      <c r="B85" s="31"/>
      <c r="C85" s="31"/>
      <c r="D85" s="26"/>
      <c r="E85" s="32"/>
      <c r="F85" s="24"/>
      <c r="G85" s="24"/>
      <c r="H85" s="33"/>
      <c r="I85" s="24"/>
      <c r="J85" s="32"/>
      <c r="K85" s="24"/>
      <c r="L85" s="26"/>
      <c r="M85" s="385"/>
      <c r="N85" s="23"/>
      <c r="O85" s="74">
        <f t="shared" si="2"/>
        <v>0</v>
      </c>
      <c r="P85" s="24"/>
      <c r="Q85" s="34"/>
      <c r="R85" s="25"/>
      <c r="S85" s="60"/>
      <c r="T85" s="75">
        <f t="shared" si="3"/>
        <v>0</v>
      </c>
      <c r="U85" s="29"/>
      <c r="V85" s="24"/>
    </row>
    <row r="86" spans="1:22" s="89" customFormat="1" ht="24.95" customHeight="1" x14ac:dyDescent="0.25">
      <c r="A86" s="504"/>
      <c r="B86" s="31"/>
      <c r="C86" s="31"/>
      <c r="D86" s="26"/>
      <c r="E86" s="32"/>
      <c r="F86" s="24"/>
      <c r="G86" s="24"/>
      <c r="H86" s="33"/>
      <c r="I86" s="24"/>
      <c r="J86" s="32"/>
      <c r="K86" s="24"/>
      <c r="L86" s="26"/>
      <c r="M86" s="385"/>
      <c r="N86" s="23"/>
      <c r="O86" s="74">
        <f t="shared" si="2"/>
        <v>0</v>
      </c>
      <c r="P86" s="24"/>
      <c r="Q86" s="34"/>
      <c r="R86" s="25"/>
      <c r="S86" s="60"/>
      <c r="T86" s="75">
        <f t="shared" si="3"/>
        <v>0</v>
      </c>
      <c r="U86" s="29"/>
      <c r="V86" s="24"/>
    </row>
    <row r="87" spans="1:22" s="89" customFormat="1" ht="24.95" customHeight="1" x14ac:dyDescent="0.25">
      <c r="A87" s="504"/>
      <c r="B87" s="31"/>
      <c r="C87" s="31"/>
      <c r="D87" s="26"/>
      <c r="E87" s="32"/>
      <c r="F87" s="24"/>
      <c r="G87" s="24"/>
      <c r="H87" s="33"/>
      <c r="I87" s="24"/>
      <c r="J87" s="32"/>
      <c r="K87" s="24"/>
      <c r="L87" s="26"/>
      <c r="M87" s="385"/>
      <c r="N87" s="23"/>
      <c r="O87" s="74">
        <f t="shared" si="2"/>
        <v>0</v>
      </c>
      <c r="P87" s="24"/>
      <c r="Q87" s="34"/>
      <c r="R87" s="25"/>
      <c r="S87" s="60"/>
      <c r="T87" s="75">
        <f t="shared" si="3"/>
        <v>0</v>
      </c>
      <c r="U87" s="29"/>
      <c r="V87" s="24"/>
    </row>
    <row r="88" spans="1:22" s="89" customFormat="1" ht="24.95" customHeight="1" x14ac:dyDescent="0.25">
      <c r="A88" s="504"/>
      <c r="B88" s="31"/>
      <c r="C88" s="31"/>
      <c r="D88" s="26"/>
      <c r="E88" s="32"/>
      <c r="F88" s="24"/>
      <c r="G88" s="24"/>
      <c r="H88" s="33"/>
      <c r="I88" s="24"/>
      <c r="J88" s="32"/>
      <c r="K88" s="24"/>
      <c r="L88" s="26"/>
      <c r="M88" s="385"/>
      <c r="N88" s="23"/>
      <c r="O88" s="74">
        <f t="shared" si="2"/>
        <v>0</v>
      </c>
      <c r="P88" s="24"/>
      <c r="Q88" s="34"/>
      <c r="R88" s="25"/>
      <c r="S88" s="60"/>
      <c r="T88" s="75">
        <f t="shared" si="3"/>
        <v>0</v>
      </c>
      <c r="U88" s="29"/>
      <c r="V88" s="24"/>
    </row>
    <row r="89" spans="1:22" s="89" customFormat="1" ht="24.95" customHeight="1" x14ac:dyDescent="0.25">
      <c r="A89" s="504"/>
      <c r="B89" s="31"/>
      <c r="C89" s="31"/>
      <c r="D89" s="26"/>
      <c r="E89" s="32"/>
      <c r="F89" s="24"/>
      <c r="G89" s="24"/>
      <c r="H89" s="33"/>
      <c r="I89" s="24"/>
      <c r="J89" s="32"/>
      <c r="K89" s="24"/>
      <c r="L89" s="26"/>
      <c r="M89" s="385"/>
      <c r="N89" s="23"/>
      <c r="O89" s="74">
        <f t="shared" si="2"/>
        <v>0</v>
      </c>
      <c r="P89" s="24"/>
      <c r="Q89" s="34"/>
      <c r="R89" s="25"/>
      <c r="S89" s="60"/>
      <c r="T89" s="75">
        <f t="shared" si="3"/>
        <v>0</v>
      </c>
      <c r="U89" s="29"/>
      <c r="V89" s="24"/>
    </row>
    <row r="90" spans="1:22" s="89" customFormat="1" ht="24.95" customHeight="1" x14ac:dyDescent="0.25">
      <c r="A90" s="504"/>
      <c r="B90" s="31"/>
      <c r="C90" s="31"/>
      <c r="D90" s="26"/>
      <c r="E90" s="32"/>
      <c r="F90" s="24"/>
      <c r="G90" s="24"/>
      <c r="H90" s="33"/>
      <c r="I90" s="24"/>
      <c r="J90" s="32"/>
      <c r="K90" s="24"/>
      <c r="L90" s="26"/>
      <c r="M90" s="385"/>
      <c r="N90" s="23"/>
      <c r="O90" s="74">
        <f t="shared" si="2"/>
        <v>0</v>
      </c>
      <c r="P90" s="24"/>
      <c r="Q90" s="34"/>
      <c r="R90" s="25"/>
      <c r="S90" s="60"/>
      <c r="T90" s="75">
        <f t="shared" si="3"/>
        <v>0</v>
      </c>
      <c r="U90" s="29"/>
      <c r="V90" s="24"/>
    </row>
    <row r="91" spans="1:22" s="89" customFormat="1" ht="24.95" customHeight="1" x14ac:dyDescent="0.25">
      <c r="A91" s="504"/>
      <c r="B91" s="31"/>
      <c r="C91" s="31"/>
      <c r="D91" s="26"/>
      <c r="E91" s="32"/>
      <c r="F91" s="24"/>
      <c r="G91" s="24"/>
      <c r="H91" s="33"/>
      <c r="I91" s="24"/>
      <c r="J91" s="32"/>
      <c r="K91" s="24"/>
      <c r="L91" s="26"/>
      <c r="M91" s="385"/>
      <c r="N91" s="23"/>
      <c r="O91" s="74">
        <f t="shared" si="2"/>
        <v>0</v>
      </c>
      <c r="P91" s="24"/>
      <c r="Q91" s="34"/>
      <c r="R91" s="25"/>
      <c r="S91" s="60"/>
      <c r="T91" s="75">
        <f t="shared" si="3"/>
        <v>0</v>
      </c>
      <c r="U91" s="29"/>
      <c r="V91" s="24"/>
    </row>
    <row r="92" spans="1:22" s="89" customFormat="1" ht="24.95" customHeight="1" x14ac:dyDescent="0.25">
      <c r="A92" s="504"/>
      <c r="B92" s="31"/>
      <c r="C92" s="31"/>
      <c r="D92" s="26"/>
      <c r="E92" s="32"/>
      <c r="F92" s="24"/>
      <c r="G92" s="24"/>
      <c r="H92" s="33"/>
      <c r="I92" s="24"/>
      <c r="J92" s="32"/>
      <c r="K92" s="24"/>
      <c r="L92" s="26"/>
      <c r="M92" s="385"/>
      <c r="N92" s="23"/>
      <c r="O92" s="74">
        <f t="shared" si="2"/>
        <v>0</v>
      </c>
      <c r="P92" s="24"/>
      <c r="Q92" s="34"/>
      <c r="R92" s="25"/>
      <c r="S92" s="60"/>
      <c r="T92" s="75">
        <f t="shared" si="3"/>
        <v>0</v>
      </c>
      <c r="U92" s="29"/>
      <c r="V92" s="24"/>
    </row>
    <row r="93" spans="1:22" s="89" customFormat="1" ht="24.95" customHeight="1" x14ac:dyDescent="0.25">
      <c r="A93" s="504"/>
      <c r="B93" s="31"/>
      <c r="C93" s="31"/>
      <c r="D93" s="26"/>
      <c r="E93" s="32"/>
      <c r="F93" s="24"/>
      <c r="G93" s="24"/>
      <c r="H93" s="33"/>
      <c r="I93" s="24"/>
      <c r="J93" s="32"/>
      <c r="K93" s="24"/>
      <c r="L93" s="26"/>
      <c r="M93" s="385"/>
      <c r="N93" s="23"/>
      <c r="O93" s="74">
        <f t="shared" si="2"/>
        <v>0</v>
      </c>
      <c r="P93" s="24"/>
      <c r="Q93" s="34"/>
      <c r="R93" s="25"/>
      <c r="S93" s="60"/>
      <c r="T93" s="75">
        <f t="shared" si="3"/>
        <v>0</v>
      </c>
      <c r="U93" s="29"/>
      <c r="V93" s="24"/>
    </row>
    <row r="94" spans="1:22" s="89" customFormat="1" ht="24.95" customHeight="1" x14ac:dyDescent="0.25">
      <c r="A94" s="504"/>
      <c r="B94" s="31"/>
      <c r="C94" s="31"/>
      <c r="D94" s="26"/>
      <c r="E94" s="32"/>
      <c r="F94" s="24"/>
      <c r="G94" s="24"/>
      <c r="H94" s="33"/>
      <c r="I94" s="24"/>
      <c r="J94" s="32"/>
      <c r="K94" s="24"/>
      <c r="L94" s="26"/>
      <c r="M94" s="385"/>
      <c r="N94" s="23"/>
      <c r="O94" s="74">
        <f t="shared" si="2"/>
        <v>0</v>
      </c>
      <c r="P94" s="24"/>
      <c r="Q94" s="34"/>
      <c r="R94" s="25"/>
      <c r="S94" s="60"/>
      <c r="T94" s="75">
        <f t="shared" si="3"/>
        <v>0</v>
      </c>
      <c r="U94" s="29"/>
      <c r="V94" s="24"/>
    </row>
    <row r="95" spans="1:22" s="89" customFormat="1" ht="24.95" customHeight="1" x14ac:dyDescent="0.25">
      <c r="A95" s="504"/>
      <c r="B95" s="31"/>
      <c r="C95" s="31"/>
      <c r="D95" s="26"/>
      <c r="E95" s="32"/>
      <c r="F95" s="24"/>
      <c r="G95" s="24"/>
      <c r="H95" s="33"/>
      <c r="I95" s="24"/>
      <c r="J95" s="32"/>
      <c r="K95" s="24"/>
      <c r="L95" s="26"/>
      <c r="M95" s="385"/>
      <c r="N95" s="23"/>
      <c r="O95" s="74">
        <f t="shared" si="2"/>
        <v>0</v>
      </c>
      <c r="P95" s="24"/>
      <c r="Q95" s="34"/>
      <c r="R95" s="25"/>
      <c r="S95" s="60"/>
      <c r="T95" s="75">
        <f t="shared" si="3"/>
        <v>0</v>
      </c>
      <c r="U95" s="29"/>
      <c r="V95" s="24"/>
    </row>
    <row r="96" spans="1:22" s="89" customFormat="1" ht="24.95" customHeight="1" x14ac:dyDescent="0.25">
      <c r="A96" s="504"/>
      <c r="B96" s="31"/>
      <c r="C96" s="31"/>
      <c r="D96" s="26"/>
      <c r="E96" s="32"/>
      <c r="F96" s="24"/>
      <c r="G96" s="24"/>
      <c r="H96" s="33"/>
      <c r="I96" s="24"/>
      <c r="J96" s="32"/>
      <c r="K96" s="24"/>
      <c r="L96" s="26"/>
      <c r="M96" s="385"/>
      <c r="N96" s="23"/>
      <c r="O96" s="74">
        <f t="shared" si="2"/>
        <v>0</v>
      </c>
      <c r="P96" s="24"/>
      <c r="Q96" s="34"/>
      <c r="R96" s="25"/>
      <c r="S96" s="60"/>
      <c r="T96" s="75">
        <f t="shared" si="3"/>
        <v>0</v>
      </c>
      <c r="U96" s="29"/>
      <c r="V96" s="24"/>
    </row>
    <row r="97" spans="1:22" s="89" customFormat="1" ht="24.95" customHeight="1" x14ac:dyDescent="0.25">
      <c r="A97" s="504"/>
      <c r="B97" s="31"/>
      <c r="C97" s="31"/>
      <c r="D97" s="26"/>
      <c r="E97" s="32"/>
      <c r="F97" s="24"/>
      <c r="G97" s="24"/>
      <c r="H97" s="33"/>
      <c r="I97" s="24"/>
      <c r="J97" s="32"/>
      <c r="K97" s="24"/>
      <c r="L97" s="26"/>
      <c r="M97" s="385"/>
      <c r="N97" s="23"/>
      <c r="O97" s="74">
        <f t="shared" si="2"/>
        <v>0</v>
      </c>
      <c r="P97" s="24"/>
      <c r="Q97" s="34"/>
      <c r="R97" s="25"/>
      <c r="S97" s="60"/>
      <c r="T97" s="75">
        <f t="shared" si="3"/>
        <v>0</v>
      </c>
      <c r="U97" s="29"/>
      <c r="V97" s="24"/>
    </row>
    <row r="98" spans="1:22" s="89" customFormat="1" ht="24.95" customHeight="1" x14ac:dyDescent="0.25">
      <c r="A98" s="504"/>
      <c r="B98" s="31"/>
      <c r="C98" s="31"/>
      <c r="D98" s="26"/>
      <c r="E98" s="32"/>
      <c r="F98" s="24"/>
      <c r="G98" s="24"/>
      <c r="H98" s="33"/>
      <c r="I98" s="24"/>
      <c r="J98" s="32"/>
      <c r="K98" s="24"/>
      <c r="L98" s="26"/>
      <c r="M98" s="385"/>
      <c r="N98" s="23"/>
      <c r="O98" s="74">
        <f t="shared" si="2"/>
        <v>0</v>
      </c>
      <c r="P98" s="24"/>
      <c r="Q98" s="34"/>
      <c r="R98" s="25"/>
      <c r="S98" s="60"/>
      <c r="T98" s="75">
        <f t="shared" si="3"/>
        <v>0</v>
      </c>
      <c r="U98" s="29"/>
      <c r="V98" s="24"/>
    </row>
    <row r="99" spans="1:22" s="89" customFormat="1" ht="24.95" customHeight="1" x14ac:dyDescent="0.25">
      <c r="A99" s="504"/>
      <c r="B99" s="36"/>
      <c r="C99" s="36"/>
      <c r="D99" s="37"/>
      <c r="E99" s="38"/>
      <c r="F99" s="39"/>
      <c r="G99" s="39"/>
      <c r="H99" s="40"/>
      <c r="I99" s="39"/>
      <c r="J99" s="38"/>
      <c r="K99" s="39"/>
      <c r="L99" s="37"/>
      <c r="M99" s="386"/>
      <c r="N99" s="23"/>
      <c r="O99" s="74">
        <f>IF(OR(B99="R",B99="Refusé"),0,(N99*1.2))</f>
        <v>0</v>
      </c>
      <c r="P99" s="39"/>
      <c r="Q99" s="41"/>
      <c r="R99" s="43"/>
      <c r="S99" s="60"/>
      <c r="T99" s="75">
        <f t="shared" si="3"/>
        <v>0</v>
      </c>
      <c r="U99" s="29"/>
      <c r="V99" s="24"/>
    </row>
    <row r="100" spans="1:22" s="89" customFormat="1" ht="39" customHeight="1" x14ac:dyDescent="0.25">
      <c r="A100" s="90"/>
      <c r="B100" s="91" t="s">
        <v>8</v>
      </c>
      <c r="C100" s="91"/>
      <c r="D100" s="92"/>
      <c r="E100" s="93"/>
      <c r="F100" s="94"/>
      <c r="G100" s="94"/>
      <c r="H100" s="95"/>
      <c r="I100" s="94"/>
      <c r="J100" s="93"/>
      <c r="K100" s="94"/>
      <c r="L100" s="92"/>
      <c r="M100" s="93"/>
      <c r="N100" s="317">
        <f>SUBTOTAL(109,Tableau26[MONTANT TOTAL  HT])</f>
        <v>0</v>
      </c>
      <c r="O100" s="317">
        <f>SUBTOTAL(109,Tableau26[MONTANT TOTAL TTC])</f>
        <v>0</v>
      </c>
      <c r="P100" s="94"/>
      <c r="Q100" s="96"/>
      <c r="R100" s="96"/>
      <c r="S100" s="97"/>
      <c r="T100" s="318">
        <f>SUBTOTAL(109,Tableau26[RESTE A RECEVOIR])</f>
        <v>0</v>
      </c>
      <c r="U100" s="98"/>
      <c r="V100" s="99"/>
    </row>
    <row r="101" spans="1:22" ht="51.95" customHeight="1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383"/>
      <c r="O101" s="100"/>
      <c r="P101" s="76"/>
      <c r="Q101" s="459" t="s">
        <v>50</v>
      </c>
      <c r="R101" s="471">
        <f>Tableau26[[#Totals],[MONTANT TOTAL TTC]]-Tableau26[[#Totals],[RESTE A RECEVOIR]]</f>
        <v>0</v>
      </c>
      <c r="S101" s="458" t="s">
        <v>118</v>
      </c>
      <c r="T101" s="100"/>
      <c r="U101" s="101"/>
    </row>
    <row r="102" spans="1:22" ht="18.75" customHeight="1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383"/>
      <c r="N102" s="55"/>
      <c r="O102" s="55"/>
      <c r="P102" s="55"/>
      <c r="Q102" s="55"/>
      <c r="R102" s="55"/>
      <c r="S102" s="55"/>
      <c r="T102" s="55"/>
      <c r="U102" s="101"/>
    </row>
    <row r="103" spans="1:22" ht="18.75" customHeight="1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383"/>
      <c r="N103" s="55"/>
      <c r="O103" s="55"/>
      <c r="P103" s="55"/>
      <c r="Q103" s="55"/>
      <c r="R103" s="55"/>
      <c r="S103" s="55"/>
      <c r="T103" s="55"/>
      <c r="U103" s="101"/>
    </row>
    <row r="104" spans="1:22" ht="81" customHeight="1" x14ac:dyDescent="0.25">
      <c r="A104" s="102"/>
      <c r="B104" s="513" t="s">
        <v>114</v>
      </c>
      <c r="C104" s="511"/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</row>
    <row r="105" spans="1:22" ht="83.25" customHeight="1" x14ac:dyDescent="0.25">
      <c r="A105" s="506" t="s">
        <v>21</v>
      </c>
      <c r="B105" s="80" t="s">
        <v>14</v>
      </c>
      <c r="C105" s="80" t="s">
        <v>0</v>
      </c>
      <c r="D105" s="82" t="s">
        <v>1</v>
      </c>
      <c r="E105" s="81" t="s">
        <v>2</v>
      </c>
      <c r="F105" s="376" t="s">
        <v>9</v>
      </c>
      <c r="G105" s="376" t="s">
        <v>117</v>
      </c>
      <c r="H105" s="103" t="s">
        <v>12</v>
      </c>
      <c r="I105" s="81" t="s">
        <v>11</v>
      </c>
      <c r="J105" s="104" t="s">
        <v>20</v>
      </c>
      <c r="K105" s="104" t="s">
        <v>6</v>
      </c>
      <c r="L105" s="105" t="s">
        <v>35</v>
      </c>
      <c r="M105" s="104" t="s">
        <v>4</v>
      </c>
      <c r="N105" s="106" t="s">
        <v>32</v>
      </c>
      <c r="O105" s="106" t="s">
        <v>33</v>
      </c>
      <c r="P105" s="104" t="s">
        <v>5</v>
      </c>
      <c r="Q105" s="104" t="s">
        <v>13</v>
      </c>
      <c r="R105" s="107" t="s">
        <v>19</v>
      </c>
      <c r="S105" s="108" t="s">
        <v>36</v>
      </c>
      <c r="T105" s="109" t="s">
        <v>40</v>
      </c>
      <c r="U105" s="110" t="s">
        <v>53</v>
      </c>
      <c r="V105" s="111" t="s">
        <v>10</v>
      </c>
    </row>
    <row r="106" spans="1:22" s="89" customFormat="1" ht="24.95" customHeight="1" x14ac:dyDescent="0.3">
      <c r="A106" s="506"/>
      <c r="B106" s="112"/>
      <c r="C106" s="31"/>
      <c r="D106" s="26"/>
      <c r="E106" s="32"/>
      <c r="F106" s="24"/>
      <c r="G106" s="24"/>
      <c r="H106" s="33"/>
      <c r="I106" s="24"/>
      <c r="J106" s="32"/>
      <c r="K106" s="24"/>
      <c r="L106" s="26"/>
      <c r="M106" s="390"/>
      <c r="N106" s="23"/>
      <c r="O106" s="144">
        <f>IF(OR(B106="R",B106="Refusé"),0,(N106*1.2))</f>
        <v>0</v>
      </c>
      <c r="P106" s="24"/>
      <c r="Q106" s="25"/>
      <c r="R106" s="25">
        <v>42668</v>
      </c>
      <c r="S106" s="26"/>
      <c r="T106" s="75">
        <f t="shared" ref="T106:T111" si="4">IF(ISBLANK($S106),O106,0)</f>
        <v>0</v>
      </c>
      <c r="U106" s="29"/>
      <c r="V106" s="30"/>
    </row>
    <row r="107" spans="1:22" s="89" customFormat="1" ht="24.95" customHeight="1" x14ac:dyDescent="0.3">
      <c r="A107" s="506"/>
      <c r="B107" s="112"/>
      <c r="C107" s="31"/>
      <c r="D107" s="26"/>
      <c r="E107" s="32"/>
      <c r="F107" s="24"/>
      <c r="G107" s="24"/>
      <c r="H107" s="33"/>
      <c r="I107" s="24"/>
      <c r="J107" s="32"/>
      <c r="K107" s="24"/>
      <c r="L107" s="26"/>
      <c r="M107" s="390"/>
      <c r="N107" s="23"/>
      <c r="O107" s="144">
        <f t="shared" ref="O107:O170" si="5">IF(OR(B107="R",B107="Refusé"),0,(N107*1.2))</f>
        <v>0</v>
      </c>
      <c r="P107" s="24"/>
      <c r="Q107" s="25"/>
      <c r="R107" s="25"/>
      <c r="S107" s="60"/>
      <c r="T107" s="75">
        <f t="shared" si="4"/>
        <v>0</v>
      </c>
      <c r="U107" s="29"/>
      <c r="V107" s="30"/>
    </row>
    <row r="108" spans="1:22" s="89" customFormat="1" ht="24.95" customHeight="1" x14ac:dyDescent="0.3">
      <c r="A108" s="506"/>
      <c r="B108" s="112"/>
      <c r="C108" s="31"/>
      <c r="D108" s="26"/>
      <c r="E108" s="32"/>
      <c r="F108" s="24"/>
      <c r="G108" s="24"/>
      <c r="H108" s="33"/>
      <c r="I108" s="24"/>
      <c r="J108" s="32"/>
      <c r="K108" s="24"/>
      <c r="L108" s="26"/>
      <c r="M108" s="390"/>
      <c r="N108" s="23"/>
      <c r="O108" s="144">
        <f t="shared" si="5"/>
        <v>0</v>
      </c>
      <c r="P108" s="24"/>
      <c r="Q108" s="25"/>
      <c r="R108" s="25"/>
      <c r="S108" s="60"/>
      <c r="T108" s="75">
        <f t="shared" si="4"/>
        <v>0</v>
      </c>
      <c r="U108" s="29"/>
      <c r="V108" s="30"/>
    </row>
    <row r="109" spans="1:22" s="89" customFormat="1" ht="24.95" customHeight="1" x14ac:dyDescent="0.3">
      <c r="A109" s="506"/>
      <c r="B109" s="112"/>
      <c r="C109" s="31"/>
      <c r="D109" s="26"/>
      <c r="E109" s="32"/>
      <c r="F109" s="24"/>
      <c r="G109" s="24"/>
      <c r="H109" s="33"/>
      <c r="I109" s="24"/>
      <c r="J109" s="32"/>
      <c r="K109" s="24"/>
      <c r="L109" s="26"/>
      <c r="M109" s="390"/>
      <c r="N109" s="23"/>
      <c r="O109" s="144">
        <f t="shared" si="5"/>
        <v>0</v>
      </c>
      <c r="P109" s="24"/>
      <c r="Q109" s="25"/>
      <c r="R109" s="25"/>
      <c r="S109" s="60"/>
      <c r="T109" s="75">
        <f t="shared" si="4"/>
        <v>0</v>
      </c>
      <c r="U109" s="29"/>
      <c r="V109" s="30"/>
    </row>
    <row r="110" spans="1:22" s="89" customFormat="1" ht="24.95" customHeight="1" x14ac:dyDescent="0.3">
      <c r="A110" s="506"/>
      <c r="B110" s="112"/>
      <c r="C110" s="31"/>
      <c r="D110" s="26"/>
      <c r="E110" s="32"/>
      <c r="F110" s="24"/>
      <c r="G110" s="24"/>
      <c r="H110" s="33"/>
      <c r="I110" s="24"/>
      <c r="J110" s="32"/>
      <c r="K110" s="24"/>
      <c r="L110" s="26"/>
      <c r="M110" s="390"/>
      <c r="N110" s="23"/>
      <c r="O110" s="144">
        <f t="shared" si="5"/>
        <v>0</v>
      </c>
      <c r="P110" s="24"/>
      <c r="Q110" s="25"/>
      <c r="R110" s="25"/>
      <c r="S110" s="60"/>
      <c r="T110" s="75">
        <f t="shared" si="4"/>
        <v>0</v>
      </c>
      <c r="U110" s="29"/>
      <c r="V110" s="30"/>
    </row>
    <row r="111" spans="1:22" s="89" customFormat="1" ht="24.95" customHeight="1" x14ac:dyDescent="0.3">
      <c r="A111" s="506"/>
      <c r="B111" s="112"/>
      <c r="C111" s="31"/>
      <c r="D111" s="26"/>
      <c r="E111" s="32"/>
      <c r="F111" s="24"/>
      <c r="G111" s="24"/>
      <c r="H111" s="33"/>
      <c r="I111" s="24"/>
      <c r="J111" s="32"/>
      <c r="K111" s="24"/>
      <c r="L111" s="26"/>
      <c r="M111" s="390"/>
      <c r="N111" s="23"/>
      <c r="O111" s="144">
        <f t="shared" si="5"/>
        <v>0</v>
      </c>
      <c r="P111" s="24"/>
      <c r="Q111" s="25"/>
      <c r="R111" s="25"/>
      <c r="S111" s="60"/>
      <c r="T111" s="75">
        <f t="shared" si="4"/>
        <v>0</v>
      </c>
      <c r="U111" s="29"/>
      <c r="V111" s="30"/>
    </row>
    <row r="112" spans="1:22" s="89" customFormat="1" ht="24.95" customHeight="1" x14ac:dyDescent="0.3">
      <c r="A112" s="506"/>
      <c r="B112" s="112"/>
      <c r="C112" s="31"/>
      <c r="D112" s="26"/>
      <c r="E112" s="32"/>
      <c r="F112" s="24"/>
      <c r="G112" s="24"/>
      <c r="H112" s="33"/>
      <c r="I112" s="24"/>
      <c r="J112" s="32"/>
      <c r="K112" s="24"/>
      <c r="L112" s="26"/>
      <c r="M112" s="390"/>
      <c r="N112" s="23"/>
      <c r="O112" s="144">
        <f t="shared" si="5"/>
        <v>0</v>
      </c>
      <c r="P112" s="24"/>
      <c r="Q112" s="25"/>
      <c r="R112" s="25"/>
      <c r="S112" s="60"/>
      <c r="T112" s="75">
        <f t="shared" ref="T112:T175" si="6">IF(ISBLANK($S112),O112,0)</f>
        <v>0</v>
      </c>
      <c r="U112" s="29"/>
      <c r="V112" s="30"/>
    </row>
    <row r="113" spans="1:22" s="89" customFormat="1" ht="24.95" customHeight="1" x14ac:dyDescent="0.3">
      <c r="A113" s="506"/>
      <c r="B113" s="112"/>
      <c r="C113" s="31"/>
      <c r="D113" s="26"/>
      <c r="E113" s="32"/>
      <c r="F113" s="24"/>
      <c r="G113" s="24"/>
      <c r="H113" s="33"/>
      <c r="I113" s="24"/>
      <c r="J113" s="32"/>
      <c r="K113" s="24"/>
      <c r="L113" s="26"/>
      <c r="M113" s="390"/>
      <c r="N113" s="23"/>
      <c r="O113" s="144">
        <f t="shared" si="5"/>
        <v>0</v>
      </c>
      <c r="P113" s="24"/>
      <c r="Q113" s="25"/>
      <c r="R113" s="25"/>
      <c r="S113" s="60"/>
      <c r="T113" s="75">
        <f t="shared" si="6"/>
        <v>0</v>
      </c>
      <c r="U113" s="29"/>
      <c r="V113" s="30"/>
    </row>
    <row r="114" spans="1:22" s="89" customFormat="1" ht="24.95" customHeight="1" x14ac:dyDescent="0.3">
      <c r="A114" s="506"/>
      <c r="B114" s="112"/>
      <c r="C114" s="31"/>
      <c r="D114" s="26"/>
      <c r="E114" s="32"/>
      <c r="F114" s="24"/>
      <c r="G114" s="24"/>
      <c r="H114" s="33"/>
      <c r="I114" s="24"/>
      <c r="J114" s="32"/>
      <c r="K114" s="24"/>
      <c r="L114" s="26"/>
      <c r="M114" s="390"/>
      <c r="N114" s="23"/>
      <c r="O114" s="144">
        <f t="shared" si="5"/>
        <v>0</v>
      </c>
      <c r="P114" s="24"/>
      <c r="Q114" s="25"/>
      <c r="R114" s="25"/>
      <c r="S114" s="60"/>
      <c r="T114" s="75">
        <f t="shared" si="6"/>
        <v>0</v>
      </c>
      <c r="U114" s="29"/>
      <c r="V114" s="30"/>
    </row>
    <row r="115" spans="1:22" s="89" customFormat="1" ht="24.95" customHeight="1" x14ac:dyDescent="0.3">
      <c r="A115" s="506"/>
      <c r="B115" s="112"/>
      <c r="C115" s="31"/>
      <c r="D115" s="26"/>
      <c r="E115" s="32"/>
      <c r="F115" s="24"/>
      <c r="G115" s="24"/>
      <c r="H115" s="33"/>
      <c r="I115" s="24"/>
      <c r="J115" s="32"/>
      <c r="K115" s="24"/>
      <c r="L115" s="26"/>
      <c r="M115" s="390"/>
      <c r="N115" s="23"/>
      <c r="O115" s="144">
        <f t="shared" si="5"/>
        <v>0</v>
      </c>
      <c r="P115" s="24"/>
      <c r="Q115" s="25"/>
      <c r="R115" s="25"/>
      <c r="S115" s="60"/>
      <c r="T115" s="75">
        <f t="shared" si="6"/>
        <v>0</v>
      </c>
      <c r="U115" s="29"/>
      <c r="V115" s="30"/>
    </row>
    <row r="116" spans="1:22" s="89" customFormat="1" ht="24.95" customHeight="1" x14ac:dyDescent="0.3">
      <c r="A116" s="506"/>
      <c r="B116" s="112"/>
      <c r="C116" s="31"/>
      <c r="D116" s="26"/>
      <c r="E116" s="32"/>
      <c r="F116" s="24"/>
      <c r="G116" s="24"/>
      <c r="H116" s="33"/>
      <c r="I116" s="24"/>
      <c r="J116" s="32"/>
      <c r="K116" s="24"/>
      <c r="L116" s="26"/>
      <c r="M116" s="390"/>
      <c r="N116" s="23"/>
      <c r="O116" s="144">
        <f t="shared" si="5"/>
        <v>0</v>
      </c>
      <c r="P116" s="24"/>
      <c r="Q116" s="25"/>
      <c r="R116" s="25"/>
      <c r="S116" s="60"/>
      <c r="T116" s="75">
        <f t="shared" si="6"/>
        <v>0</v>
      </c>
      <c r="U116" s="29"/>
      <c r="V116" s="30"/>
    </row>
    <row r="117" spans="1:22" s="89" customFormat="1" ht="24.95" customHeight="1" x14ac:dyDescent="0.3">
      <c r="A117" s="506"/>
      <c r="B117" s="112"/>
      <c r="C117" s="31"/>
      <c r="D117" s="26"/>
      <c r="E117" s="32"/>
      <c r="F117" s="24"/>
      <c r="G117" s="24"/>
      <c r="H117" s="33"/>
      <c r="I117" s="24"/>
      <c r="J117" s="32"/>
      <c r="K117" s="24"/>
      <c r="L117" s="26"/>
      <c r="M117" s="390"/>
      <c r="N117" s="23"/>
      <c r="O117" s="144">
        <f t="shared" si="5"/>
        <v>0</v>
      </c>
      <c r="P117" s="24"/>
      <c r="Q117" s="25"/>
      <c r="R117" s="25"/>
      <c r="S117" s="60"/>
      <c r="T117" s="75">
        <f t="shared" si="6"/>
        <v>0</v>
      </c>
      <c r="U117" s="29"/>
      <c r="V117" s="30"/>
    </row>
    <row r="118" spans="1:22" s="89" customFormat="1" ht="24.95" customHeight="1" x14ac:dyDescent="0.3">
      <c r="A118" s="506"/>
      <c r="B118" s="112"/>
      <c r="C118" s="31"/>
      <c r="D118" s="26"/>
      <c r="E118" s="32"/>
      <c r="F118" s="24"/>
      <c r="G118" s="24"/>
      <c r="H118" s="33"/>
      <c r="I118" s="24"/>
      <c r="J118" s="32"/>
      <c r="K118" s="24"/>
      <c r="L118" s="26"/>
      <c r="M118" s="390"/>
      <c r="N118" s="23"/>
      <c r="O118" s="144">
        <f t="shared" si="5"/>
        <v>0</v>
      </c>
      <c r="P118" s="24"/>
      <c r="Q118" s="25"/>
      <c r="R118" s="25"/>
      <c r="S118" s="60"/>
      <c r="T118" s="75">
        <f t="shared" si="6"/>
        <v>0</v>
      </c>
      <c r="U118" s="29"/>
      <c r="V118" s="30"/>
    </row>
    <row r="119" spans="1:22" s="89" customFormat="1" ht="24.95" customHeight="1" x14ac:dyDescent="0.3">
      <c r="A119" s="506"/>
      <c r="B119" s="112"/>
      <c r="C119" s="31"/>
      <c r="D119" s="26"/>
      <c r="E119" s="32"/>
      <c r="F119" s="24"/>
      <c r="G119" s="24"/>
      <c r="H119" s="33"/>
      <c r="I119" s="24"/>
      <c r="J119" s="32"/>
      <c r="K119" s="24"/>
      <c r="L119" s="26"/>
      <c r="M119" s="390"/>
      <c r="N119" s="23"/>
      <c r="O119" s="144">
        <f t="shared" si="5"/>
        <v>0</v>
      </c>
      <c r="P119" s="24"/>
      <c r="Q119" s="25"/>
      <c r="R119" s="25"/>
      <c r="S119" s="60"/>
      <c r="T119" s="75">
        <f t="shared" si="6"/>
        <v>0</v>
      </c>
      <c r="U119" s="29"/>
      <c r="V119" s="30"/>
    </row>
    <row r="120" spans="1:22" s="89" customFormat="1" ht="24.95" customHeight="1" x14ac:dyDescent="0.3">
      <c r="A120" s="506"/>
      <c r="B120" s="112"/>
      <c r="C120" s="31"/>
      <c r="D120" s="26"/>
      <c r="E120" s="32"/>
      <c r="F120" s="24"/>
      <c r="G120" s="24"/>
      <c r="H120" s="33"/>
      <c r="I120" s="24"/>
      <c r="J120" s="32"/>
      <c r="K120" s="24"/>
      <c r="L120" s="26"/>
      <c r="M120" s="390"/>
      <c r="N120" s="23"/>
      <c r="O120" s="144">
        <f t="shared" si="5"/>
        <v>0</v>
      </c>
      <c r="P120" s="24"/>
      <c r="Q120" s="25"/>
      <c r="R120" s="25"/>
      <c r="S120" s="60"/>
      <c r="T120" s="75">
        <f t="shared" si="6"/>
        <v>0</v>
      </c>
      <c r="U120" s="29"/>
      <c r="V120" s="30"/>
    </row>
    <row r="121" spans="1:22" s="89" customFormat="1" ht="24.95" customHeight="1" x14ac:dyDescent="0.3">
      <c r="A121" s="506"/>
      <c r="B121" s="112"/>
      <c r="C121" s="31"/>
      <c r="D121" s="26"/>
      <c r="E121" s="32"/>
      <c r="F121" s="24"/>
      <c r="G121" s="24"/>
      <c r="H121" s="33"/>
      <c r="I121" s="24"/>
      <c r="J121" s="32"/>
      <c r="K121" s="24"/>
      <c r="L121" s="26"/>
      <c r="M121" s="390"/>
      <c r="N121" s="23"/>
      <c r="O121" s="144">
        <f t="shared" si="5"/>
        <v>0</v>
      </c>
      <c r="P121" s="24"/>
      <c r="Q121" s="25"/>
      <c r="R121" s="25"/>
      <c r="S121" s="60"/>
      <c r="T121" s="75">
        <f t="shared" si="6"/>
        <v>0</v>
      </c>
      <c r="U121" s="29"/>
      <c r="V121" s="30"/>
    </row>
    <row r="122" spans="1:22" s="89" customFormat="1" ht="24.95" customHeight="1" x14ac:dyDescent="0.3">
      <c r="A122" s="506"/>
      <c r="B122" s="112"/>
      <c r="C122" s="31"/>
      <c r="D122" s="26"/>
      <c r="E122" s="32"/>
      <c r="F122" s="24"/>
      <c r="G122" s="24"/>
      <c r="H122" s="33"/>
      <c r="I122" s="24"/>
      <c r="J122" s="32"/>
      <c r="K122" s="24"/>
      <c r="L122" s="26"/>
      <c r="M122" s="390"/>
      <c r="N122" s="23"/>
      <c r="O122" s="144">
        <f t="shared" si="5"/>
        <v>0</v>
      </c>
      <c r="P122" s="24"/>
      <c r="Q122" s="25"/>
      <c r="R122" s="25"/>
      <c r="S122" s="60"/>
      <c r="T122" s="75">
        <f t="shared" si="6"/>
        <v>0</v>
      </c>
      <c r="U122" s="29"/>
      <c r="V122" s="30"/>
    </row>
    <row r="123" spans="1:22" s="89" customFormat="1" ht="24.95" customHeight="1" x14ac:dyDescent="0.3">
      <c r="A123" s="506"/>
      <c r="B123" s="112"/>
      <c r="C123" s="31"/>
      <c r="D123" s="26"/>
      <c r="E123" s="32"/>
      <c r="F123" s="24"/>
      <c r="G123" s="24"/>
      <c r="H123" s="33"/>
      <c r="I123" s="24"/>
      <c r="J123" s="32"/>
      <c r="K123" s="24"/>
      <c r="L123" s="26"/>
      <c r="M123" s="390"/>
      <c r="N123" s="23"/>
      <c r="O123" s="144">
        <f t="shared" si="5"/>
        <v>0</v>
      </c>
      <c r="P123" s="24"/>
      <c r="Q123" s="25"/>
      <c r="R123" s="25"/>
      <c r="S123" s="60"/>
      <c r="T123" s="75">
        <f t="shared" si="6"/>
        <v>0</v>
      </c>
      <c r="U123" s="29"/>
      <c r="V123" s="30"/>
    </row>
    <row r="124" spans="1:22" s="89" customFormat="1" ht="24.95" customHeight="1" x14ac:dyDescent="0.3">
      <c r="A124" s="506"/>
      <c r="B124" s="112"/>
      <c r="C124" s="31"/>
      <c r="D124" s="26"/>
      <c r="E124" s="32"/>
      <c r="F124" s="24"/>
      <c r="G124" s="24"/>
      <c r="H124" s="33"/>
      <c r="I124" s="24"/>
      <c r="J124" s="32"/>
      <c r="K124" s="24"/>
      <c r="L124" s="26"/>
      <c r="M124" s="390"/>
      <c r="N124" s="23"/>
      <c r="O124" s="144">
        <f t="shared" si="5"/>
        <v>0</v>
      </c>
      <c r="P124" s="24"/>
      <c r="Q124" s="25"/>
      <c r="R124" s="25"/>
      <c r="S124" s="60"/>
      <c r="T124" s="75">
        <f t="shared" si="6"/>
        <v>0</v>
      </c>
      <c r="U124" s="29"/>
      <c r="V124" s="30"/>
    </row>
    <row r="125" spans="1:22" s="89" customFormat="1" ht="24.95" customHeight="1" x14ac:dyDescent="0.3">
      <c r="A125" s="506"/>
      <c r="B125" s="112"/>
      <c r="C125" s="31"/>
      <c r="D125" s="26"/>
      <c r="E125" s="32"/>
      <c r="F125" s="24"/>
      <c r="G125" s="24"/>
      <c r="H125" s="33"/>
      <c r="I125" s="24"/>
      <c r="J125" s="32"/>
      <c r="K125" s="24"/>
      <c r="L125" s="26"/>
      <c r="M125" s="390"/>
      <c r="N125" s="23"/>
      <c r="O125" s="144">
        <f t="shared" si="5"/>
        <v>0</v>
      </c>
      <c r="P125" s="24"/>
      <c r="Q125" s="25"/>
      <c r="R125" s="25"/>
      <c r="S125" s="60"/>
      <c r="T125" s="75">
        <f t="shared" si="6"/>
        <v>0</v>
      </c>
      <c r="U125" s="29"/>
      <c r="V125" s="30"/>
    </row>
    <row r="126" spans="1:22" s="89" customFormat="1" ht="24.95" customHeight="1" x14ac:dyDescent="0.3">
      <c r="A126" s="506"/>
      <c r="B126" s="112"/>
      <c r="C126" s="31"/>
      <c r="D126" s="26"/>
      <c r="E126" s="32"/>
      <c r="F126" s="24"/>
      <c r="G126" s="24"/>
      <c r="H126" s="33"/>
      <c r="I126" s="24"/>
      <c r="J126" s="32"/>
      <c r="K126" s="24"/>
      <c r="L126" s="26"/>
      <c r="M126" s="390"/>
      <c r="N126" s="23"/>
      <c r="O126" s="144">
        <f t="shared" si="5"/>
        <v>0</v>
      </c>
      <c r="P126" s="24"/>
      <c r="Q126" s="25"/>
      <c r="R126" s="25"/>
      <c r="S126" s="60"/>
      <c r="T126" s="75">
        <f t="shared" si="6"/>
        <v>0</v>
      </c>
      <c r="U126" s="29"/>
      <c r="V126" s="30"/>
    </row>
    <row r="127" spans="1:22" s="89" customFormat="1" ht="24.95" customHeight="1" x14ac:dyDescent="0.3">
      <c r="A127" s="506"/>
      <c r="B127" s="112"/>
      <c r="C127" s="31"/>
      <c r="D127" s="26"/>
      <c r="E127" s="32"/>
      <c r="F127" s="24"/>
      <c r="G127" s="24"/>
      <c r="H127" s="33"/>
      <c r="I127" s="24"/>
      <c r="J127" s="32"/>
      <c r="K127" s="24"/>
      <c r="L127" s="26"/>
      <c r="M127" s="390"/>
      <c r="N127" s="23"/>
      <c r="O127" s="144">
        <f t="shared" si="5"/>
        <v>0</v>
      </c>
      <c r="P127" s="24"/>
      <c r="Q127" s="25"/>
      <c r="R127" s="25"/>
      <c r="S127" s="60"/>
      <c r="T127" s="75">
        <f t="shared" si="6"/>
        <v>0</v>
      </c>
      <c r="U127" s="29"/>
      <c r="V127" s="30"/>
    </row>
    <row r="128" spans="1:22" s="89" customFormat="1" ht="24.95" customHeight="1" x14ac:dyDescent="0.3">
      <c r="A128" s="506"/>
      <c r="B128" s="112"/>
      <c r="C128" s="31"/>
      <c r="D128" s="26"/>
      <c r="E128" s="32"/>
      <c r="F128" s="24"/>
      <c r="G128" s="24"/>
      <c r="H128" s="33"/>
      <c r="I128" s="24"/>
      <c r="J128" s="32"/>
      <c r="K128" s="24"/>
      <c r="L128" s="26"/>
      <c r="M128" s="390"/>
      <c r="N128" s="23"/>
      <c r="O128" s="144">
        <f t="shared" si="5"/>
        <v>0</v>
      </c>
      <c r="P128" s="24"/>
      <c r="Q128" s="25"/>
      <c r="R128" s="25"/>
      <c r="S128" s="60"/>
      <c r="T128" s="75">
        <f t="shared" si="6"/>
        <v>0</v>
      </c>
      <c r="U128" s="29"/>
      <c r="V128" s="30"/>
    </row>
    <row r="129" spans="1:22" s="89" customFormat="1" ht="24.95" customHeight="1" x14ac:dyDescent="0.3">
      <c r="A129" s="506"/>
      <c r="B129" s="112"/>
      <c r="C129" s="31"/>
      <c r="D129" s="26"/>
      <c r="E129" s="32"/>
      <c r="F129" s="24"/>
      <c r="G129" s="24"/>
      <c r="H129" s="33"/>
      <c r="I129" s="24"/>
      <c r="J129" s="32"/>
      <c r="K129" s="24"/>
      <c r="L129" s="26"/>
      <c r="M129" s="390"/>
      <c r="N129" s="23"/>
      <c r="O129" s="144">
        <f t="shared" si="5"/>
        <v>0</v>
      </c>
      <c r="P129" s="24"/>
      <c r="Q129" s="25"/>
      <c r="R129" s="25"/>
      <c r="S129" s="60"/>
      <c r="T129" s="75">
        <f t="shared" si="6"/>
        <v>0</v>
      </c>
      <c r="U129" s="29"/>
      <c r="V129" s="30"/>
    </row>
    <row r="130" spans="1:22" s="89" customFormat="1" ht="24.95" customHeight="1" x14ac:dyDescent="0.3">
      <c r="A130" s="506"/>
      <c r="B130" s="112"/>
      <c r="C130" s="31"/>
      <c r="D130" s="26"/>
      <c r="E130" s="32"/>
      <c r="F130" s="24"/>
      <c r="G130" s="24"/>
      <c r="H130" s="33"/>
      <c r="I130" s="24"/>
      <c r="J130" s="32"/>
      <c r="K130" s="24"/>
      <c r="L130" s="26"/>
      <c r="M130" s="390"/>
      <c r="N130" s="23"/>
      <c r="O130" s="144">
        <f t="shared" si="5"/>
        <v>0</v>
      </c>
      <c r="P130" s="24"/>
      <c r="Q130" s="25"/>
      <c r="R130" s="25"/>
      <c r="S130" s="60"/>
      <c r="T130" s="75">
        <f t="shared" si="6"/>
        <v>0</v>
      </c>
      <c r="U130" s="29"/>
      <c r="V130" s="30"/>
    </row>
    <row r="131" spans="1:22" s="89" customFormat="1" ht="24.95" customHeight="1" x14ac:dyDescent="0.3">
      <c r="A131" s="506"/>
      <c r="B131" s="112"/>
      <c r="C131" s="31"/>
      <c r="D131" s="26"/>
      <c r="E131" s="32"/>
      <c r="F131" s="24"/>
      <c r="G131" s="24"/>
      <c r="H131" s="33"/>
      <c r="I131" s="24"/>
      <c r="J131" s="32"/>
      <c r="K131" s="24"/>
      <c r="L131" s="26"/>
      <c r="M131" s="390"/>
      <c r="N131" s="23"/>
      <c r="O131" s="144">
        <f t="shared" si="5"/>
        <v>0</v>
      </c>
      <c r="P131" s="24"/>
      <c r="Q131" s="25"/>
      <c r="R131" s="25"/>
      <c r="S131" s="60"/>
      <c r="T131" s="75">
        <f t="shared" si="6"/>
        <v>0</v>
      </c>
      <c r="U131" s="29"/>
      <c r="V131" s="30"/>
    </row>
    <row r="132" spans="1:22" s="89" customFormat="1" ht="24.95" customHeight="1" x14ac:dyDescent="0.3">
      <c r="A132" s="506"/>
      <c r="B132" s="112"/>
      <c r="C132" s="31"/>
      <c r="D132" s="26"/>
      <c r="E132" s="32"/>
      <c r="F132" s="24"/>
      <c r="G132" s="24"/>
      <c r="H132" s="33"/>
      <c r="I132" s="24"/>
      <c r="J132" s="32"/>
      <c r="K132" s="24"/>
      <c r="L132" s="26"/>
      <c r="M132" s="390"/>
      <c r="N132" s="23"/>
      <c r="O132" s="144">
        <f t="shared" si="5"/>
        <v>0</v>
      </c>
      <c r="P132" s="24"/>
      <c r="Q132" s="25"/>
      <c r="R132" s="25"/>
      <c r="S132" s="60"/>
      <c r="T132" s="75">
        <f t="shared" si="6"/>
        <v>0</v>
      </c>
      <c r="U132" s="29"/>
      <c r="V132" s="30"/>
    </row>
    <row r="133" spans="1:22" s="89" customFormat="1" ht="24.95" customHeight="1" x14ac:dyDescent="0.3">
      <c r="A133" s="506"/>
      <c r="B133" s="112"/>
      <c r="C133" s="31"/>
      <c r="D133" s="26"/>
      <c r="E133" s="32"/>
      <c r="F133" s="24"/>
      <c r="G133" s="24"/>
      <c r="H133" s="33"/>
      <c r="I133" s="24"/>
      <c r="J133" s="32"/>
      <c r="K133" s="24"/>
      <c r="L133" s="26"/>
      <c r="M133" s="390"/>
      <c r="N133" s="23"/>
      <c r="O133" s="144">
        <f t="shared" si="5"/>
        <v>0</v>
      </c>
      <c r="P133" s="24"/>
      <c r="Q133" s="25"/>
      <c r="R133" s="25"/>
      <c r="S133" s="60"/>
      <c r="T133" s="75">
        <f t="shared" si="6"/>
        <v>0</v>
      </c>
      <c r="U133" s="29"/>
      <c r="V133" s="30"/>
    </row>
    <row r="134" spans="1:22" s="89" customFormat="1" ht="24.95" customHeight="1" x14ac:dyDescent="0.3">
      <c r="A134" s="506"/>
      <c r="B134" s="112"/>
      <c r="C134" s="31"/>
      <c r="D134" s="26"/>
      <c r="E134" s="32"/>
      <c r="F134" s="24"/>
      <c r="G134" s="24"/>
      <c r="H134" s="33"/>
      <c r="I134" s="24"/>
      <c r="J134" s="32"/>
      <c r="K134" s="24"/>
      <c r="L134" s="26"/>
      <c r="M134" s="390"/>
      <c r="N134" s="23"/>
      <c r="O134" s="144">
        <f t="shared" si="5"/>
        <v>0</v>
      </c>
      <c r="P134" s="24"/>
      <c r="Q134" s="25"/>
      <c r="R134" s="25"/>
      <c r="S134" s="60"/>
      <c r="T134" s="75">
        <f t="shared" si="6"/>
        <v>0</v>
      </c>
      <c r="U134" s="29"/>
      <c r="V134" s="30"/>
    </row>
    <row r="135" spans="1:22" s="89" customFormat="1" ht="24.95" customHeight="1" x14ac:dyDescent="0.3">
      <c r="A135" s="506"/>
      <c r="B135" s="112"/>
      <c r="C135" s="31"/>
      <c r="D135" s="26"/>
      <c r="E135" s="32"/>
      <c r="F135" s="24"/>
      <c r="G135" s="24"/>
      <c r="H135" s="33"/>
      <c r="I135" s="24"/>
      <c r="J135" s="32"/>
      <c r="K135" s="24"/>
      <c r="L135" s="26"/>
      <c r="M135" s="390"/>
      <c r="N135" s="23"/>
      <c r="O135" s="144">
        <f t="shared" si="5"/>
        <v>0</v>
      </c>
      <c r="P135" s="24"/>
      <c r="Q135" s="25"/>
      <c r="R135" s="25"/>
      <c r="S135" s="60"/>
      <c r="T135" s="75">
        <f t="shared" si="6"/>
        <v>0</v>
      </c>
      <c r="U135" s="29"/>
      <c r="V135" s="30"/>
    </row>
    <row r="136" spans="1:22" s="89" customFormat="1" ht="24.95" customHeight="1" x14ac:dyDescent="0.3">
      <c r="A136" s="506"/>
      <c r="B136" s="112"/>
      <c r="C136" s="31"/>
      <c r="D136" s="26"/>
      <c r="E136" s="32"/>
      <c r="F136" s="24"/>
      <c r="G136" s="24"/>
      <c r="H136" s="33"/>
      <c r="I136" s="24"/>
      <c r="J136" s="32"/>
      <c r="K136" s="24"/>
      <c r="L136" s="26"/>
      <c r="M136" s="390"/>
      <c r="N136" s="23"/>
      <c r="O136" s="144">
        <f t="shared" si="5"/>
        <v>0</v>
      </c>
      <c r="P136" s="24"/>
      <c r="Q136" s="25"/>
      <c r="R136" s="25"/>
      <c r="S136" s="60"/>
      <c r="T136" s="75">
        <f t="shared" si="6"/>
        <v>0</v>
      </c>
      <c r="U136" s="29"/>
      <c r="V136" s="30"/>
    </row>
    <row r="137" spans="1:22" s="89" customFormat="1" ht="24.95" customHeight="1" x14ac:dyDescent="0.3">
      <c r="A137" s="506"/>
      <c r="B137" s="112"/>
      <c r="C137" s="31"/>
      <c r="D137" s="26"/>
      <c r="E137" s="32"/>
      <c r="F137" s="24"/>
      <c r="G137" s="24"/>
      <c r="H137" s="33"/>
      <c r="I137" s="24"/>
      <c r="J137" s="32"/>
      <c r="K137" s="24"/>
      <c r="L137" s="26"/>
      <c r="M137" s="390"/>
      <c r="N137" s="23"/>
      <c r="O137" s="144">
        <f t="shared" si="5"/>
        <v>0</v>
      </c>
      <c r="P137" s="24"/>
      <c r="Q137" s="25"/>
      <c r="R137" s="25"/>
      <c r="S137" s="60"/>
      <c r="T137" s="75">
        <f t="shared" si="6"/>
        <v>0</v>
      </c>
      <c r="U137" s="29"/>
      <c r="V137" s="30"/>
    </row>
    <row r="138" spans="1:22" s="89" customFormat="1" ht="24.95" customHeight="1" x14ac:dyDescent="0.3">
      <c r="A138" s="506"/>
      <c r="B138" s="112"/>
      <c r="C138" s="31"/>
      <c r="D138" s="26"/>
      <c r="E138" s="32"/>
      <c r="F138" s="24"/>
      <c r="G138" s="24"/>
      <c r="H138" s="33"/>
      <c r="I138" s="24"/>
      <c r="J138" s="32"/>
      <c r="K138" s="24"/>
      <c r="L138" s="26"/>
      <c r="M138" s="390"/>
      <c r="N138" s="23"/>
      <c r="O138" s="144">
        <f t="shared" si="5"/>
        <v>0</v>
      </c>
      <c r="P138" s="24"/>
      <c r="Q138" s="25"/>
      <c r="R138" s="25"/>
      <c r="S138" s="60"/>
      <c r="T138" s="75">
        <f t="shared" si="6"/>
        <v>0</v>
      </c>
      <c r="U138" s="29"/>
      <c r="V138" s="30"/>
    </row>
    <row r="139" spans="1:22" s="89" customFormat="1" ht="24.95" customHeight="1" x14ac:dyDescent="0.3">
      <c r="A139" s="506"/>
      <c r="B139" s="112"/>
      <c r="C139" s="31"/>
      <c r="D139" s="26"/>
      <c r="E139" s="32"/>
      <c r="F139" s="24"/>
      <c r="G139" s="24"/>
      <c r="H139" s="33"/>
      <c r="I139" s="24"/>
      <c r="J139" s="32"/>
      <c r="K139" s="24"/>
      <c r="L139" s="26"/>
      <c r="M139" s="390"/>
      <c r="N139" s="23"/>
      <c r="O139" s="144">
        <f t="shared" si="5"/>
        <v>0</v>
      </c>
      <c r="P139" s="24"/>
      <c r="Q139" s="25"/>
      <c r="R139" s="25"/>
      <c r="S139" s="60"/>
      <c r="T139" s="75">
        <f t="shared" si="6"/>
        <v>0</v>
      </c>
      <c r="U139" s="29"/>
      <c r="V139" s="30"/>
    </row>
    <row r="140" spans="1:22" s="89" customFormat="1" ht="24.95" customHeight="1" x14ac:dyDescent="0.3">
      <c r="A140" s="506"/>
      <c r="B140" s="112"/>
      <c r="C140" s="31"/>
      <c r="D140" s="26"/>
      <c r="E140" s="32"/>
      <c r="F140" s="24"/>
      <c r="G140" s="24"/>
      <c r="H140" s="33"/>
      <c r="I140" s="24"/>
      <c r="J140" s="32"/>
      <c r="K140" s="24"/>
      <c r="L140" s="26"/>
      <c r="M140" s="390"/>
      <c r="N140" s="23"/>
      <c r="O140" s="144">
        <f t="shared" si="5"/>
        <v>0</v>
      </c>
      <c r="P140" s="24"/>
      <c r="Q140" s="25"/>
      <c r="R140" s="25"/>
      <c r="S140" s="60"/>
      <c r="T140" s="75">
        <f t="shared" si="6"/>
        <v>0</v>
      </c>
      <c r="U140" s="29"/>
      <c r="V140" s="30"/>
    </row>
    <row r="141" spans="1:22" s="89" customFormat="1" ht="24.95" customHeight="1" x14ac:dyDescent="0.3">
      <c r="A141" s="506"/>
      <c r="B141" s="112"/>
      <c r="C141" s="31"/>
      <c r="D141" s="26"/>
      <c r="E141" s="32"/>
      <c r="F141" s="24"/>
      <c r="G141" s="24"/>
      <c r="H141" s="33"/>
      <c r="I141" s="24"/>
      <c r="J141" s="32"/>
      <c r="K141" s="24"/>
      <c r="L141" s="26"/>
      <c r="M141" s="390"/>
      <c r="N141" s="23"/>
      <c r="O141" s="144">
        <f t="shared" si="5"/>
        <v>0</v>
      </c>
      <c r="P141" s="24"/>
      <c r="Q141" s="25"/>
      <c r="R141" s="25"/>
      <c r="S141" s="60"/>
      <c r="T141" s="75">
        <f t="shared" si="6"/>
        <v>0</v>
      </c>
      <c r="U141" s="29"/>
      <c r="V141" s="30"/>
    </row>
    <row r="142" spans="1:22" s="89" customFormat="1" ht="24.95" customHeight="1" x14ac:dyDescent="0.3">
      <c r="A142" s="506"/>
      <c r="B142" s="112"/>
      <c r="C142" s="31"/>
      <c r="D142" s="26"/>
      <c r="E142" s="32"/>
      <c r="F142" s="24"/>
      <c r="G142" s="24"/>
      <c r="H142" s="33"/>
      <c r="I142" s="24"/>
      <c r="J142" s="32"/>
      <c r="K142" s="24"/>
      <c r="L142" s="26"/>
      <c r="M142" s="390"/>
      <c r="N142" s="23"/>
      <c r="O142" s="144">
        <f t="shared" si="5"/>
        <v>0</v>
      </c>
      <c r="P142" s="24"/>
      <c r="Q142" s="25"/>
      <c r="R142" s="25"/>
      <c r="S142" s="60"/>
      <c r="T142" s="75">
        <f t="shared" si="6"/>
        <v>0</v>
      </c>
      <c r="U142" s="29"/>
      <c r="V142" s="30"/>
    </row>
    <row r="143" spans="1:22" s="89" customFormat="1" ht="24.95" customHeight="1" x14ac:dyDescent="0.3">
      <c r="A143" s="506"/>
      <c r="B143" s="112"/>
      <c r="C143" s="31"/>
      <c r="D143" s="26"/>
      <c r="E143" s="32"/>
      <c r="F143" s="24"/>
      <c r="G143" s="24"/>
      <c r="H143" s="33"/>
      <c r="I143" s="24"/>
      <c r="J143" s="32"/>
      <c r="K143" s="24"/>
      <c r="L143" s="26"/>
      <c r="M143" s="390"/>
      <c r="N143" s="23"/>
      <c r="O143" s="144">
        <f t="shared" si="5"/>
        <v>0</v>
      </c>
      <c r="P143" s="24"/>
      <c r="Q143" s="25"/>
      <c r="R143" s="25"/>
      <c r="S143" s="60"/>
      <c r="T143" s="75">
        <f t="shared" si="6"/>
        <v>0</v>
      </c>
      <c r="U143" s="29"/>
      <c r="V143" s="30"/>
    </row>
    <row r="144" spans="1:22" s="89" customFormat="1" ht="24.95" customHeight="1" x14ac:dyDescent="0.3">
      <c r="A144" s="506"/>
      <c r="B144" s="112"/>
      <c r="C144" s="31"/>
      <c r="D144" s="26"/>
      <c r="E144" s="32"/>
      <c r="F144" s="24"/>
      <c r="G144" s="24"/>
      <c r="H144" s="33"/>
      <c r="I144" s="24"/>
      <c r="J144" s="32"/>
      <c r="K144" s="24"/>
      <c r="L144" s="26"/>
      <c r="M144" s="390"/>
      <c r="N144" s="23"/>
      <c r="O144" s="144">
        <f t="shared" si="5"/>
        <v>0</v>
      </c>
      <c r="P144" s="24"/>
      <c r="Q144" s="25"/>
      <c r="R144" s="25"/>
      <c r="S144" s="60"/>
      <c r="T144" s="75">
        <f>IF(ISBLANK($S144),O144,0)</f>
        <v>0</v>
      </c>
      <c r="U144" s="29"/>
      <c r="V144" s="30"/>
    </row>
    <row r="145" spans="1:22" s="89" customFormat="1" ht="24.95" customHeight="1" x14ac:dyDescent="0.3">
      <c r="A145" s="506"/>
      <c r="B145" s="112"/>
      <c r="C145" s="31"/>
      <c r="D145" s="26"/>
      <c r="E145" s="32"/>
      <c r="F145" s="24"/>
      <c r="G145" s="24"/>
      <c r="H145" s="33"/>
      <c r="I145" s="24"/>
      <c r="J145" s="32"/>
      <c r="K145" s="24"/>
      <c r="L145" s="26"/>
      <c r="M145" s="390"/>
      <c r="N145" s="23"/>
      <c r="O145" s="144">
        <f t="shared" si="5"/>
        <v>0</v>
      </c>
      <c r="P145" s="24"/>
      <c r="Q145" s="25"/>
      <c r="R145" s="25"/>
      <c r="S145" s="60"/>
      <c r="T145" s="75">
        <f t="shared" si="6"/>
        <v>0</v>
      </c>
      <c r="U145" s="29"/>
      <c r="V145" s="30"/>
    </row>
    <row r="146" spans="1:22" s="89" customFormat="1" ht="24.95" customHeight="1" x14ac:dyDescent="0.3">
      <c r="A146" s="506"/>
      <c r="B146" s="112"/>
      <c r="C146" s="31"/>
      <c r="D146" s="26"/>
      <c r="E146" s="32"/>
      <c r="F146" s="24"/>
      <c r="G146" s="24"/>
      <c r="H146" s="33"/>
      <c r="I146" s="24"/>
      <c r="J146" s="32"/>
      <c r="K146" s="24"/>
      <c r="L146" s="26"/>
      <c r="M146" s="390"/>
      <c r="N146" s="23"/>
      <c r="O146" s="144">
        <f t="shared" si="5"/>
        <v>0</v>
      </c>
      <c r="P146" s="24"/>
      <c r="Q146" s="25"/>
      <c r="R146" s="25"/>
      <c r="S146" s="60"/>
      <c r="T146" s="75">
        <f t="shared" si="6"/>
        <v>0</v>
      </c>
      <c r="U146" s="29"/>
      <c r="V146" s="30"/>
    </row>
    <row r="147" spans="1:22" s="89" customFormat="1" ht="24.95" customHeight="1" x14ac:dyDescent="0.3">
      <c r="A147" s="506"/>
      <c r="B147" s="112"/>
      <c r="C147" s="31"/>
      <c r="D147" s="26"/>
      <c r="E147" s="32"/>
      <c r="F147" s="24"/>
      <c r="G147" s="24"/>
      <c r="H147" s="33"/>
      <c r="I147" s="24"/>
      <c r="J147" s="32"/>
      <c r="K147" s="24"/>
      <c r="L147" s="26"/>
      <c r="M147" s="390"/>
      <c r="N147" s="23"/>
      <c r="O147" s="144">
        <f t="shared" si="5"/>
        <v>0</v>
      </c>
      <c r="P147" s="24"/>
      <c r="Q147" s="25"/>
      <c r="R147" s="25"/>
      <c r="S147" s="60"/>
      <c r="T147" s="75">
        <f t="shared" si="6"/>
        <v>0</v>
      </c>
      <c r="U147" s="29"/>
      <c r="V147" s="30"/>
    </row>
    <row r="148" spans="1:22" s="89" customFormat="1" ht="24.95" customHeight="1" x14ac:dyDescent="0.3">
      <c r="A148" s="506"/>
      <c r="B148" s="112"/>
      <c r="C148" s="31"/>
      <c r="D148" s="26"/>
      <c r="E148" s="32"/>
      <c r="F148" s="24"/>
      <c r="G148" s="24"/>
      <c r="H148" s="33"/>
      <c r="I148" s="24"/>
      <c r="J148" s="32"/>
      <c r="K148" s="24"/>
      <c r="L148" s="26"/>
      <c r="M148" s="390"/>
      <c r="N148" s="23"/>
      <c r="O148" s="144">
        <f t="shared" si="5"/>
        <v>0</v>
      </c>
      <c r="P148" s="24"/>
      <c r="Q148" s="25"/>
      <c r="R148" s="25"/>
      <c r="S148" s="60"/>
      <c r="T148" s="75">
        <f t="shared" si="6"/>
        <v>0</v>
      </c>
      <c r="U148" s="29"/>
      <c r="V148" s="30"/>
    </row>
    <row r="149" spans="1:22" s="89" customFormat="1" ht="24.95" customHeight="1" x14ac:dyDescent="0.3">
      <c r="A149" s="506"/>
      <c r="B149" s="112"/>
      <c r="C149" s="31"/>
      <c r="D149" s="26"/>
      <c r="E149" s="32"/>
      <c r="F149" s="24"/>
      <c r="G149" s="24"/>
      <c r="H149" s="33"/>
      <c r="I149" s="24"/>
      <c r="J149" s="32"/>
      <c r="K149" s="24"/>
      <c r="L149" s="26"/>
      <c r="M149" s="390"/>
      <c r="N149" s="23"/>
      <c r="O149" s="144">
        <f t="shared" si="5"/>
        <v>0</v>
      </c>
      <c r="P149" s="24"/>
      <c r="Q149" s="25"/>
      <c r="R149" s="25"/>
      <c r="S149" s="60"/>
      <c r="T149" s="75">
        <f t="shared" si="6"/>
        <v>0</v>
      </c>
      <c r="U149" s="29"/>
      <c r="V149" s="30"/>
    </row>
    <row r="150" spans="1:22" s="89" customFormat="1" ht="24.95" customHeight="1" x14ac:dyDescent="0.3">
      <c r="A150" s="506"/>
      <c r="B150" s="112"/>
      <c r="C150" s="31"/>
      <c r="D150" s="26"/>
      <c r="E150" s="32"/>
      <c r="F150" s="24"/>
      <c r="G150" s="24"/>
      <c r="H150" s="33"/>
      <c r="I150" s="24"/>
      <c r="J150" s="32"/>
      <c r="K150" s="24"/>
      <c r="L150" s="26"/>
      <c r="M150" s="390"/>
      <c r="N150" s="23"/>
      <c r="O150" s="144">
        <f t="shared" si="5"/>
        <v>0</v>
      </c>
      <c r="P150" s="24"/>
      <c r="Q150" s="25"/>
      <c r="R150" s="25"/>
      <c r="S150" s="60"/>
      <c r="T150" s="75">
        <f t="shared" si="6"/>
        <v>0</v>
      </c>
      <c r="U150" s="29"/>
      <c r="V150" s="30"/>
    </row>
    <row r="151" spans="1:22" s="89" customFormat="1" ht="24.95" customHeight="1" x14ac:dyDescent="0.3">
      <c r="A151" s="506"/>
      <c r="B151" s="112"/>
      <c r="C151" s="31"/>
      <c r="D151" s="26"/>
      <c r="E151" s="32"/>
      <c r="F151" s="24"/>
      <c r="G151" s="24"/>
      <c r="H151" s="33"/>
      <c r="I151" s="24"/>
      <c r="J151" s="32"/>
      <c r="K151" s="24"/>
      <c r="L151" s="26"/>
      <c r="M151" s="390"/>
      <c r="N151" s="23"/>
      <c r="O151" s="144">
        <f t="shared" si="5"/>
        <v>0</v>
      </c>
      <c r="P151" s="24"/>
      <c r="Q151" s="25"/>
      <c r="R151" s="25"/>
      <c r="S151" s="60"/>
      <c r="T151" s="75">
        <f t="shared" si="6"/>
        <v>0</v>
      </c>
      <c r="U151" s="29"/>
      <c r="V151" s="30"/>
    </row>
    <row r="152" spans="1:22" s="89" customFormat="1" ht="24.95" customHeight="1" x14ac:dyDescent="0.3">
      <c r="A152" s="506"/>
      <c r="B152" s="112"/>
      <c r="C152" s="31"/>
      <c r="D152" s="26"/>
      <c r="E152" s="32"/>
      <c r="F152" s="24"/>
      <c r="G152" s="24"/>
      <c r="H152" s="33"/>
      <c r="I152" s="24"/>
      <c r="J152" s="32"/>
      <c r="K152" s="24"/>
      <c r="L152" s="26"/>
      <c r="M152" s="390"/>
      <c r="N152" s="23"/>
      <c r="O152" s="144">
        <f t="shared" si="5"/>
        <v>0</v>
      </c>
      <c r="P152" s="24"/>
      <c r="Q152" s="25"/>
      <c r="R152" s="25"/>
      <c r="S152" s="60"/>
      <c r="T152" s="75">
        <f t="shared" si="6"/>
        <v>0</v>
      </c>
      <c r="U152" s="29"/>
      <c r="V152" s="30"/>
    </row>
    <row r="153" spans="1:22" s="89" customFormat="1" ht="24.95" customHeight="1" x14ac:dyDescent="0.3">
      <c r="A153" s="506"/>
      <c r="B153" s="112"/>
      <c r="C153" s="31"/>
      <c r="D153" s="26"/>
      <c r="E153" s="32"/>
      <c r="F153" s="24"/>
      <c r="G153" s="24"/>
      <c r="H153" s="33"/>
      <c r="I153" s="24"/>
      <c r="J153" s="32"/>
      <c r="K153" s="24"/>
      <c r="L153" s="26"/>
      <c r="M153" s="390"/>
      <c r="N153" s="23"/>
      <c r="O153" s="144">
        <f t="shared" si="5"/>
        <v>0</v>
      </c>
      <c r="P153" s="24"/>
      <c r="Q153" s="25"/>
      <c r="R153" s="25"/>
      <c r="S153" s="60"/>
      <c r="T153" s="75">
        <f t="shared" si="6"/>
        <v>0</v>
      </c>
      <c r="U153" s="29"/>
      <c r="V153" s="30"/>
    </row>
    <row r="154" spans="1:22" s="89" customFormat="1" ht="24.95" customHeight="1" x14ac:dyDescent="0.3">
      <c r="A154" s="506"/>
      <c r="B154" s="112"/>
      <c r="C154" s="31"/>
      <c r="D154" s="26"/>
      <c r="E154" s="32"/>
      <c r="F154" s="24"/>
      <c r="G154" s="24"/>
      <c r="H154" s="33"/>
      <c r="I154" s="24"/>
      <c r="J154" s="32"/>
      <c r="K154" s="24"/>
      <c r="L154" s="26"/>
      <c r="M154" s="390"/>
      <c r="N154" s="23"/>
      <c r="O154" s="144">
        <f t="shared" si="5"/>
        <v>0</v>
      </c>
      <c r="P154" s="24"/>
      <c r="Q154" s="25"/>
      <c r="R154" s="25"/>
      <c r="S154" s="60"/>
      <c r="T154" s="75">
        <f t="shared" si="6"/>
        <v>0</v>
      </c>
      <c r="U154" s="29"/>
      <c r="V154" s="30"/>
    </row>
    <row r="155" spans="1:22" s="89" customFormat="1" ht="24.95" customHeight="1" x14ac:dyDescent="0.3">
      <c r="A155" s="506"/>
      <c r="B155" s="112"/>
      <c r="C155" s="31"/>
      <c r="D155" s="26"/>
      <c r="E155" s="32"/>
      <c r="F155" s="24"/>
      <c r="G155" s="24"/>
      <c r="H155" s="33"/>
      <c r="I155" s="24"/>
      <c r="J155" s="32"/>
      <c r="K155" s="24"/>
      <c r="L155" s="26"/>
      <c r="M155" s="390"/>
      <c r="N155" s="23"/>
      <c r="O155" s="144">
        <f t="shared" si="5"/>
        <v>0</v>
      </c>
      <c r="P155" s="24"/>
      <c r="Q155" s="25"/>
      <c r="R155" s="25"/>
      <c r="S155" s="60"/>
      <c r="T155" s="75">
        <f t="shared" si="6"/>
        <v>0</v>
      </c>
      <c r="U155" s="29"/>
      <c r="V155" s="30"/>
    </row>
    <row r="156" spans="1:22" s="89" customFormat="1" ht="24.95" customHeight="1" x14ac:dyDescent="0.3">
      <c r="A156" s="506"/>
      <c r="B156" s="112"/>
      <c r="C156" s="31"/>
      <c r="D156" s="26"/>
      <c r="E156" s="32"/>
      <c r="F156" s="24"/>
      <c r="G156" s="24"/>
      <c r="H156" s="33"/>
      <c r="I156" s="24"/>
      <c r="J156" s="32"/>
      <c r="K156" s="24"/>
      <c r="L156" s="26"/>
      <c r="M156" s="390"/>
      <c r="N156" s="23"/>
      <c r="O156" s="144">
        <f t="shared" si="5"/>
        <v>0</v>
      </c>
      <c r="P156" s="24"/>
      <c r="Q156" s="25"/>
      <c r="R156" s="25"/>
      <c r="S156" s="60"/>
      <c r="T156" s="75">
        <f t="shared" si="6"/>
        <v>0</v>
      </c>
      <c r="U156" s="29"/>
      <c r="V156" s="30"/>
    </row>
    <row r="157" spans="1:22" s="89" customFormat="1" ht="24.95" customHeight="1" x14ac:dyDescent="0.3">
      <c r="A157" s="506"/>
      <c r="B157" s="112"/>
      <c r="C157" s="31"/>
      <c r="D157" s="26"/>
      <c r="E157" s="32"/>
      <c r="F157" s="24"/>
      <c r="G157" s="24"/>
      <c r="H157" s="33"/>
      <c r="I157" s="24"/>
      <c r="J157" s="32"/>
      <c r="K157" s="24"/>
      <c r="L157" s="26"/>
      <c r="M157" s="390"/>
      <c r="N157" s="23"/>
      <c r="O157" s="144">
        <f t="shared" si="5"/>
        <v>0</v>
      </c>
      <c r="P157" s="24"/>
      <c r="Q157" s="25"/>
      <c r="R157" s="25"/>
      <c r="S157" s="60"/>
      <c r="T157" s="75">
        <f t="shared" si="6"/>
        <v>0</v>
      </c>
      <c r="U157" s="29"/>
      <c r="V157" s="30"/>
    </row>
    <row r="158" spans="1:22" s="89" customFormat="1" ht="24.95" customHeight="1" x14ac:dyDescent="0.3">
      <c r="A158" s="506"/>
      <c r="B158" s="112"/>
      <c r="C158" s="31"/>
      <c r="D158" s="26"/>
      <c r="E158" s="32"/>
      <c r="F158" s="24"/>
      <c r="G158" s="24"/>
      <c r="H158" s="33"/>
      <c r="I158" s="24"/>
      <c r="J158" s="32"/>
      <c r="K158" s="24"/>
      <c r="L158" s="26"/>
      <c r="M158" s="390"/>
      <c r="N158" s="23"/>
      <c r="O158" s="144">
        <f t="shared" si="5"/>
        <v>0</v>
      </c>
      <c r="P158" s="24"/>
      <c r="Q158" s="25"/>
      <c r="R158" s="25"/>
      <c r="S158" s="60"/>
      <c r="T158" s="75">
        <f t="shared" si="6"/>
        <v>0</v>
      </c>
      <c r="U158" s="29"/>
      <c r="V158" s="30"/>
    </row>
    <row r="159" spans="1:22" s="89" customFormat="1" ht="24.95" customHeight="1" x14ac:dyDescent="0.3">
      <c r="A159" s="506"/>
      <c r="B159" s="112"/>
      <c r="C159" s="31"/>
      <c r="D159" s="26"/>
      <c r="E159" s="32"/>
      <c r="F159" s="24"/>
      <c r="G159" s="24"/>
      <c r="H159" s="33"/>
      <c r="I159" s="24"/>
      <c r="J159" s="32"/>
      <c r="K159" s="24"/>
      <c r="L159" s="26"/>
      <c r="M159" s="390"/>
      <c r="N159" s="23"/>
      <c r="O159" s="144">
        <f t="shared" si="5"/>
        <v>0</v>
      </c>
      <c r="P159" s="24"/>
      <c r="Q159" s="25"/>
      <c r="R159" s="25"/>
      <c r="S159" s="60"/>
      <c r="T159" s="75">
        <f t="shared" si="6"/>
        <v>0</v>
      </c>
      <c r="U159" s="29"/>
      <c r="V159" s="30"/>
    </row>
    <row r="160" spans="1:22" s="89" customFormat="1" ht="24.95" customHeight="1" x14ac:dyDescent="0.3">
      <c r="A160" s="506"/>
      <c r="B160" s="112"/>
      <c r="C160" s="31"/>
      <c r="D160" s="26"/>
      <c r="E160" s="32"/>
      <c r="F160" s="24"/>
      <c r="G160" s="24"/>
      <c r="H160" s="33"/>
      <c r="I160" s="24"/>
      <c r="J160" s="32"/>
      <c r="K160" s="24"/>
      <c r="L160" s="26"/>
      <c r="M160" s="390"/>
      <c r="N160" s="23"/>
      <c r="O160" s="144">
        <f t="shared" si="5"/>
        <v>0</v>
      </c>
      <c r="P160" s="24"/>
      <c r="Q160" s="25"/>
      <c r="R160" s="25"/>
      <c r="S160" s="60"/>
      <c r="T160" s="75">
        <f t="shared" si="6"/>
        <v>0</v>
      </c>
      <c r="U160" s="29"/>
      <c r="V160" s="30"/>
    </row>
    <row r="161" spans="1:22" s="89" customFormat="1" ht="24.95" customHeight="1" x14ac:dyDescent="0.3">
      <c r="A161" s="506"/>
      <c r="B161" s="112"/>
      <c r="C161" s="31"/>
      <c r="D161" s="26"/>
      <c r="E161" s="32"/>
      <c r="F161" s="24"/>
      <c r="G161" s="24"/>
      <c r="H161" s="33"/>
      <c r="I161" s="24"/>
      <c r="J161" s="32"/>
      <c r="K161" s="24"/>
      <c r="L161" s="26"/>
      <c r="M161" s="390"/>
      <c r="N161" s="23"/>
      <c r="O161" s="144">
        <f t="shared" si="5"/>
        <v>0</v>
      </c>
      <c r="P161" s="24"/>
      <c r="Q161" s="25"/>
      <c r="R161" s="25"/>
      <c r="S161" s="60"/>
      <c r="T161" s="75">
        <f t="shared" si="6"/>
        <v>0</v>
      </c>
      <c r="U161" s="29"/>
      <c r="V161" s="30"/>
    </row>
    <row r="162" spans="1:22" s="89" customFormat="1" ht="24.95" customHeight="1" x14ac:dyDescent="0.3">
      <c r="A162" s="506"/>
      <c r="B162" s="112"/>
      <c r="C162" s="31"/>
      <c r="D162" s="26"/>
      <c r="E162" s="32"/>
      <c r="F162" s="24"/>
      <c r="G162" s="24"/>
      <c r="H162" s="33"/>
      <c r="I162" s="24"/>
      <c r="J162" s="32"/>
      <c r="K162" s="24"/>
      <c r="L162" s="26"/>
      <c r="M162" s="390"/>
      <c r="N162" s="23"/>
      <c r="O162" s="144">
        <f t="shared" si="5"/>
        <v>0</v>
      </c>
      <c r="P162" s="24"/>
      <c r="Q162" s="25"/>
      <c r="R162" s="25"/>
      <c r="S162" s="60"/>
      <c r="T162" s="75">
        <f t="shared" si="6"/>
        <v>0</v>
      </c>
      <c r="U162" s="29"/>
      <c r="V162" s="30"/>
    </row>
    <row r="163" spans="1:22" s="89" customFormat="1" ht="24.95" customHeight="1" x14ac:dyDescent="0.3">
      <c r="A163" s="506"/>
      <c r="B163" s="112"/>
      <c r="C163" s="31"/>
      <c r="D163" s="26"/>
      <c r="E163" s="32"/>
      <c r="F163" s="24"/>
      <c r="G163" s="24"/>
      <c r="H163" s="33"/>
      <c r="I163" s="24"/>
      <c r="J163" s="32"/>
      <c r="K163" s="24"/>
      <c r="L163" s="26"/>
      <c r="M163" s="390"/>
      <c r="N163" s="23"/>
      <c r="O163" s="144">
        <f t="shared" si="5"/>
        <v>0</v>
      </c>
      <c r="P163" s="24"/>
      <c r="Q163" s="25"/>
      <c r="R163" s="25"/>
      <c r="S163" s="60"/>
      <c r="T163" s="75">
        <f t="shared" si="6"/>
        <v>0</v>
      </c>
      <c r="U163" s="29"/>
      <c r="V163" s="30"/>
    </row>
    <row r="164" spans="1:22" s="89" customFormat="1" ht="24.95" customHeight="1" x14ac:dyDescent="0.3">
      <c r="A164" s="506"/>
      <c r="B164" s="112"/>
      <c r="C164" s="31"/>
      <c r="D164" s="26"/>
      <c r="E164" s="32"/>
      <c r="F164" s="24"/>
      <c r="G164" s="24"/>
      <c r="H164" s="33"/>
      <c r="I164" s="24"/>
      <c r="J164" s="32"/>
      <c r="K164" s="24"/>
      <c r="L164" s="26"/>
      <c r="M164" s="390"/>
      <c r="N164" s="23"/>
      <c r="O164" s="144">
        <f t="shared" si="5"/>
        <v>0</v>
      </c>
      <c r="P164" s="24"/>
      <c r="Q164" s="25"/>
      <c r="R164" s="25"/>
      <c r="S164" s="60"/>
      <c r="T164" s="75">
        <f t="shared" si="6"/>
        <v>0</v>
      </c>
      <c r="U164" s="29"/>
      <c r="V164" s="30"/>
    </row>
    <row r="165" spans="1:22" s="89" customFormat="1" ht="24.95" customHeight="1" x14ac:dyDescent="0.3">
      <c r="A165" s="506"/>
      <c r="B165" s="112"/>
      <c r="C165" s="31"/>
      <c r="D165" s="26"/>
      <c r="E165" s="32"/>
      <c r="F165" s="24"/>
      <c r="G165" s="24"/>
      <c r="H165" s="33"/>
      <c r="I165" s="24"/>
      <c r="J165" s="32"/>
      <c r="K165" s="24"/>
      <c r="L165" s="26"/>
      <c r="M165" s="390"/>
      <c r="N165" s="23"/>
      <c r="O165" s="144">
        <f t="shared" si="5"/>
        <v>0</v>
      </c>
      <c r="P165" s="24"/>
      <c r="Q165" s="25"/>
      <c r="R165" s="25"/>
      <c r="S165" s="60"/>
      <c r="T165" s="75">
        <f t="shared" si="6"/>
        <v>0</v>
      </c>
      <c r="U165" s="29"/>
      <c r="V165" s="30"/>
    </row>
    <row r="166" spans="1:22" s="89" customFormat="1" ht="24.95" customHeight="1" x14ac:dyDescent="0.3">
      <c r="A166" s="506"/>
      <c r="B166" s="112"/>
      <c r="C166" s="31"/>
      <c r="D166" s="26"/>
      <c r="E166" s="32"/>
      <c r="F166" s="24"/>
      <c r="G166" s="24"/>
      <c r="H166" s="33"/>
      <c r="I166" s="24"/>
      <c r="J166" s="32"/>
      <c r="K166" s="24"/>
      <c r="L166" s="26"/>
      <c r="M166" s="390"/>
      <c r="N166" s="23"/>
      <c r="O166" s="144">
        <f t="shared" si="5"/>
        <v>0</v>
      </c>
      <c r="P166" s="24"/>
      <c r="Q166" s="25"/>
      <c r="R166" s="25"/>
      <c r="S166" s="60"/>
      <c r="T166" s="75">
        <f t="shared" si="6"/>
        <v>0</v>
      </c>
      <c r="U166" s="29"/>
      <c r="V166" s="30"/>
    </row>
    <row r="167" spans="1:22" s="89" customFormat="1" ht="24.95" customHeight="1" x14ac:dyDescent="0.3">
      <c r="A167" s="506"/>
      <c r="B167" s="112"/>
      <c r="C167" s="31"/>
      <c r="D167" s="26"/>
      <c r="E167" s="32"/>
      <c r="F167" s="24"/>
      <c r="G167" s="24"/>
      <c r="H167" s="33"/>
      <c r="I167" s="24"/>
      <c r="J167" s="32"/>
      <c r="K167" s="24"/>
      <c r="L167" s="26"/>
      <c r="M167" s="390"/>
      <c r="N167" s="23"/>
      <c r="O167" s="144">
        <f t="shared" si="5"/>
        <v>0</v>
      </c>
      <c r="P167" s="24"/>
      <c r="Q167" s="25"/>
      <c r="R167" s="25"/>
      <c r="S167" s="60"/>
      <c r="T167" s="75">
        <f t="shared" si="6"/>
        <v>0</v>
      </c>
      <c r="U167" s="29"/>
      <c r="V167" s="30"/>
    </row>
    <row r="168" spans="1:22" s="89" customFormat="1" ht="24.95" customHeight="1" x14ac:dyDescent="0.3">
      <c r="A168" s="506"/>
      <c r="B168" s="112"/>
      <c r="C168" s="31"/>
      <c r="D168" s="26"/>
      <c r="E168" s="32"/>
      <c r="F168" s="24"/>
      <c r="G168" s="24"/>
      <c r="H168" s="33"/>
      <c r="I168" s="24"/>
      <c r="J168" s="32"/>
      <c r="K168" s="24"/>
      <c r="L168" s="26"/>
      <c r="M168" s="390"/>
      <c r="N168" s="23"/>
      <c r="O168" s="144">
        <f t="shared" si="5"/>
        <v>0</v>
      </c>
      <c r="P168" s="24"/>
      <c r="Q168" s="25"/>
      <c r="R168" s="25"/>
      <c r="S168" s="60"/>
      <c r="T168" s="75">
        <f t="shared" si="6"/>
        <v>0</v>
      </c>
      <c r="U168" s="29"/>
      <c r="V168" s="30"/>
    </row>
    <row r="169" spans="1:22" s="89" customFormat="1" ht="24.95" customHeight="1" x14ac:dyDescent="0.3">
      <c r="A169" s="506"/>
      <c r="B169" s="112"/>
      <c r="C169" s="31"/>
      <c r="D169" s="26"/>
      <c r="E169" s="32"/>
      <c r="F169" s="24"/>
      <c r="G169" s="24"/>
      <c r="H169" s="33"/>
      <c r="I169" s="24"/>
      <c r="J169" s="32"/>
      <c r="K169" s="24"/>
      <c r="L169" s="26"/>
      <c r="M169" s="390"/>
      <c r="N169" s="23"/>
      <c r="O169" s="144">
        <f t="shared" si="5"/>
        <v>0</v>
      </c>
      <c r="P169" s="24"/>
      <c r="Q169" s="25"/>
      <c r="R169" s="25"/>
      <c r="S169" s="60"/>
      <c r="T169" s="75">
        <f t="shared" si="6"/>
        <v>0</v>
      </c>
      <c r="U169" s="29"/>
      <c r="V169" s="30"/>
    </row>
    <row r="170" spans="1:22" s="89" customFormat="1" ht="24.95" customHeight="1" x14ac:dyDescent="0.3">
      <c r="A170" s="506"/>
      <c r="B170" s="112"/>
      <c r="C170" s="31"/>
      <c r="D170" s="26"/>
      <c r="E170" s="32"/>
      <c r="F170" s="24"/>
      <c r="G170" s="24"/>
      <c r="H170" s="33"/>
      <c r="I170" s="24"/>
      <c r="J170" s="32"/>
      <c r="K170" s="24"/>
      <c r="L170" s="26"/>
      <c r="M170" s="390"/>
      <c r="N170" s="23"/>
      <c r="O170" s="144">
        <f t="shared" si="5"/>
        <v>0</v>
      </c>
      <c r="P170" s="24"/>
      <c r="Q170" s="25"/>
      <c r="R170" s="25"/>
      <c r="S170" s="60"/>
      <c r="T170" s="75">
        <f t="shared" si="6"/>
        <v>0</v>
      </c>
      <c r="U170" s="29"/>
      <c r="V170" s="30"/>
    </row>
    <row r="171" spans="1:22" s="89" customFormat="1" ht="24.95" customHeight="1" x14ac:dyDescent="0.3">
      <c r="A171" s="506"/>
      <c r="B171" s="112"/>
      <c r="C171" s="31"/>
      <c r="D171" s="26"/>
      <c r="E171" s="32"/>
      <c r="F171" s="24"/>
      <c r="G171" s="24"/>
      <c r="H171" s="33"/>
      <c r="I171" s="24"/>
      <c r="J171" s="32"/>
      <c r="K171" s="24"/>
      <c r="L171" s="26"/>
      <c r="M171" s="390"/>
      <c r="N171" s="23"/>
      <c r="O171" s="144">
        <f t="shared" ref="O171:O202" si="7">IF(OR(B171="R",B171="Refusé"),0,(N171*1.2))</f>
        <v>0</v>
      </c>
      <c r="P171" s="24"/>
      <c r="Q171" s="25"/>
      <c r="R171" s="25"/>
      <c r="S171" s="60"/>
      <c r="T171" s="75">
        <f t="shared" si="6"/>
        <v>0</v>
      </c>
      <c r="U171" s="29"/>
      <c r="V171" s="30"/>
    </row>
    <row r="172" spans="1:22" s="89" customFormat="1" ht="24.95" customHeight="1" x14ac:dyDescent="0.3">
      <c r="A172" s="506"/>
      <c r="B172" s="112"/>
      <c r="C172" s="31"/>
      <c r="D172" s="26"/>
      <c r="E172" s="32"/>
      <c r="F172" s="24"/>
      <c r="G172" s="24"/>
      <c r="H172" s="33"/>
      <c r="I172" s="24"/>
      <c r="J172" s="32"/>
      <c r="K172" s="24"/>
      <c r="L172" s="26"/>
      <c r="M172" s="390"/>
      <c r="N172" s="23"/>
      <c r="O172" s="144">
        <f t="shared" si="7"/>
        <v>0</v>
      </c>
      <c r="P172" s="24"/>
      <c r="Q172" s="25"/>
      <c r="R172" s="25"/>
      <c r="S172" s="60"/>
      <c r="T172" s="75">
        <f t="shared" si="6"/>
        <v>0</v>
      </c>
      <c r="U172" s="29"/>
      <c r="V172" s="30"/>
    </row>
    <row r="173" spans="1:22" s="89" customFormat="1" ht="24.95" customHeight="1" x14ac:dyDescent="0.3">
      <c r="A173" s="506"/>
      <c r="B173" s="112"/>
      <c r="C173" s="31"/>
      <c r="D173" s="26"/>
      <c r="E173" s="32"/>
      <c r="F173" s="24"/>
      <c r="G173" s="24"/>
      <c r="H173" s="33"/>
      <c r="I173" s="24"/>
      <c r="J173" s="32"/>
      <c r="K173" s="24"/>
      <c r="L173" s="26"/>
      <c r="M173" s="390"/>
      <c r="N173" s="23"/>
      <c r="O173" s="144">
        <f t="shared" si="7"/>
        <v>0</v>
      </c>
      <c r="P173" s="24"/>
      <c r="Q173" s="25"/>
      <c r="R173" s="25"/>
      <c r="S173" s="60"/>
      <c r="T173" s="75">
        <f t="shared" si="6"/>
        <v>0</v>
      </c>
      <c r="U173" s="29"/>
      <c r="V173" s="30"/>
    </row>
    <row r="174" spans="1:22" s="89" customFormat="1" ht="24.95" customHeight="1" x14ac:dyDescent="0.3">
      <c r="A174" s="506"/>
      <c r="B174" s="112"/>
      <c r="C174" s="31"/>
      <c r="D174" s="26"/>
      <c r="E174" s="32"/>
      <c r="F174" s="24"/>
      <c r="G174" s="24"/>
      <c r="H174" s="33"/>
      <c r="I174" s="24"/>
      <c r="J174" s="32"/>
      <c r="K174" s="24"/>
      <c r="L174" s="26"/>
      <c r="M174" s="390"/>
      <c r="N174" s="23"/>
      <c r="O174" s="144">
        <f t="shared" si="7"/>
        <v>0</v>
      </c>
      <c r="P174" s="24"/>
      <c r="Q174" s="25"/>
      <c r="R174" s="25"/>
      <c r="S174" s="60"/>
      <c r="T174" s="75">
        <f t="shared" si="6"/>
        <v>0</v>
      </c>
      <c r="U174" s="29"/>
      <c r="V174" s="30"/>
    </row>
    <row r="175" spans="1:22" s="89" customFormat="1" ht="24.95" customHeight="1" x14ac:dyDescent="0.3">
      <c r="A175" s="506"/>
      <c r="B175" s="112"/>
      <c r="C175" s="31"/>
      <c r="D175" s="26"/>
      <c r="E175" s="32"/>
      <c r="F175" s="24"/>
      <c r="G175" s="24"/>
      <c r="H175" s="33"/>
      <c r="I175" s="24"/>
      <c r="J175" s="32"/>
      <c r="K175" s="24"/>
      <c r="L175" s="26"/>
      <c r="M175" s="390"/>
      <c r="N175" s="23"/>
      <c r="O175" s="144">
        <f t="shared" si="7"/>
        <v>0</v>
      </c>
      <c r="P175" s="24"/>
      <c r="Q175" s="25"/>
      <c r="R175" s="25"/>
      <c r="S175" s="60"/>
      <c r="T175" s="75">
        <f t="shared" si="6"/>
        <v>0</v>
      </c>
      <c r="U175" s="29"/>
      <c r="V175" s="30"/>
    </row>
    <row r="176" spans="1:22" s="89" customFormat="1" ht="24.95" customHeight="1" x14ac:dyDescent="0.3">
      <c r="A176" s="506"/>
      <c r="B176" s="112"/>
      <c r="C176" s="31"/>
      <c r="D176" s="26"/>
      <c r="E176" s="32"/>
      <c r="F176" s="24"/>
      <c r="G176" s="24"/>
      <c r="H176" s="33"/>
      <c r="I176" s="24"/>
      <c r="J176" s="32"/>
      <c r="K176" s="24"/>
      <c r="L176" s="26"/>
      <c r="M176" s="390"/>
      <c r="N176" s="23"/>
      <c r="O176" s="144">
        <f t="shared" si="7"/>
        <v>0</v>
      </c>
      <c r="P176" s="24"/>
      <c r="Q176" s="25"/>
      <c r="R176" s="25"/>
      <c r="S176" s="60"/>
      <c r="T176" s="75">
        <f t="shared" ref="T176:T201" si="8">IF(ISBLANK($S176),O176,0)</f>
        <v>0</v>
      </c>
      <c r="U176" s="29"/>
      <c r="V176" s="30"/>
    </row>
    <row r="177" spans="1:22" s="89" customFormat="1" ht="24.95" customHeight="1" x14ac:dyDescent="0.3">
      <c r="A177" s="506"/>
      <c r="B177" s="112"/>
      <c r="C177" s="31"/>
      <c r="D177" s="26"/>
      <c r="E177" s="32"/>
      <c r="F177" s="24"/>
      <c r="G177" s="24"/>
      <c r="H177" s="33"/>
      <c r="I177" s="24"/>
      <c r="J177" s="32"/>
      <c r="K177" s="24"/>
      <c r="L177" s="26"/>
      <c r="M177" s="390"/>
      <c r="N177" s="23"/>
      <c r="O177" s="144">
        <f t="shared" si="7"/>
        <v>0</v>
      </c>
      <c r="P177" s="24"/>
      <c r="Q177" s="25"/>
      <c r="R177" s="25"/>
      <c r="S177" s="60"/>
      <c r="T177" s="75">
        <f t="shared" si="8"/>
        <v>0</v>
      </c>
      <c r="U177" s="29"/>
      <c r="V177" s="30"/>
    </row>
    <row r="178" spans="1:22" s="89" customFormat="1" ht="24.95" customHeight="1" x14ac:dyDescent="0.3">
      <c r="A178" s="506"/>
      <c r="B178" s="112"/>
      <c r="C178" s="31"/>
      <c r="D178" s="26"/>
      <c r="E178" s="32"/>
      <c r="F178" s="24"/>
      <c r="G178" s="24"/>
      <c r="H178" s="33"/>
      <c r="I178" s="24"/>
      <c r="J178" s="32"/>
      <c r="K178" s="24"/>
      <c r="L178" s="26"/>
      <c r="M178" s="390"/>
      <c r="N178" s="23"/>
      <c r="O178" s="144">
        <f t="shared" si="7"/>
        <v>0</v>
      </c>
      <c r="P178" s="24"/>
      <c r="Q178" s="25"/>
      <c r="R178" s="25"/>
      <c r="S178" s="60"/>
      <c r="T178" s="75">
        <f t="shared" si="8"/>
        <v>0</v>
      </c>
      <c r="U178" s="29"/>
      <c r="V178" s="30"/>
    </row>
    <row r="179" spans="1:22" s="89" customFormat="1" ht="24.95" customHeight="1" x14ac:dyDescent="0.3">
      <c r="A179" s="506"/>
      <c r="B179" s="112"/>
      <c r="C179" s="31"/>
      <c r="D179" s="26"/>
      <c r="E179" s="32"/>
      <c r="F179" s="24"/>
      <c r="G179" s="24"/>
      <c r="H179" s="33"/>
      <c r="I179" s="24"/>
      <c r="J179" s="32"/>
      <c r="K179" s="24"/>
      <c r="L179" s="26"/>
      <c r="M179" s="390"/>
      <c r="N179" s="23"/>
      <c r="O179" s="144">
        <f t="shared" si="7"/>
        <v>0</v>
      </c>
      <c r="P179" s="24"/>
      <c r="Q179" s="25"/>
      <c r="R179" s="25"/>
      <c r="S179" s="60"/>
      <c r="T179" s="75">
        <f t="shared" si="8"/>
        <v>0</v>
      </c>
      <c r="U179" s="29"/>
      <c r="V179" s="30"/>
    </row>
    <row r="180" spans="1:22" s="89" customFormat="1" ht="24.95" customHeight="1" x14ac:dyDescent="0.3">
      <c r="A180" s="506"/>
      <c r="B180" s="112"/>
      <c r="C180" s="31"/>
      <c r="D180" s="26"/>
      <c r="E180" s="32"/>
      <c r="F180" s="24"/>
      <c r="G180" s="24"/>
      <c r="H180" s="33"/>
      <c r="I180" s="24"/>
      <c r="J180" s="32"/>
      <c r="K180" s="24"/>
      <c r="L180" s="26"/>
      <c r="M180" s="390"/>
      <c r="N180" s="23"/>
      <c r="O180" s="144">
        <f t="shared" si="7"/>
        <v>0</v>
      </c>
      <c r="P180" s="24"/>
      <c r="Q180" s="25"/>
      <c r="R180" s="25"/>
      <c r="S180" s="60"/>
      <c r="T180" s="75">
        <f t="shared" si="8"/>
        <v>0</v>
      </c>
      <c r="U180" s="29"/>
      <c r="V180" s="30"/>
    </row>
    <row r="181" spans="1:22" s="89" customFormat="1" ht="24.95" customHeight="1" x14ac:dyDescent="0.3">
      <c r="A181" s="506"/>
      <c r="B181" s="112"/>
      <c r="C181" s="31"/>
      <c r="D181" s="26"/>
      <c r="E181" s="32"/>
      <c r="F181" s="24"/>
      <c r="G181" s="24"/>
      <c r="H181" s="33"/>
      <c r="I181" s="24"/>
      <c r="J181" s="32"/>
      <c r="K181" s="24"/>
      <c r="L181" s="26"/>
      <c r="M181" s="390"/>
      <c r="N181" s="23"/>
      <c r="O181" s="144">
        <f t="shared" si="7"/>
        <v>0</v>
      </c>
      <c r="P181" s="24"/>
      <c r="Q181" s="25"/>
      <c r="R181" s="25"/>
      <c r="S181" s="60"/>
      <c r="T181" s="75">
        <f t="shared" si="8"/>
        <v>0</v>
      </c>
      <c r="U181" s="29"/>
      <c r="V181" s="30"/>
    </row>
    <row r="182" spans="1:22" s="89" customFormat="1" ht="24.95" customHeight="1" x14ac:dyDescent="0.3">
      <c r="A182" s="506"/>
      <c r="B182" s="112"/>
      <c r="C182" s="31"/>
      <c r="D182" s="26"/>
      <c r="E182" s="32"/>
      <c r="F182" s="24"/>
      <c r="G182" s="24"/>
      <c r="H182" s="33"/>
      <c r="I182" s="24"/>
      <c r="J182" s="32"/>
      <c r="K182" s="24"/>
      <c r="L182" s="26"/>
      <c r="M182" s="390"/>
      <c r="N182" s="23"/>
      <c r="O182" s="144">
        <f t="shared" si="7"/>
        <v>0</v>
      </c>
      <c r="P182" s="24"/>
      <c r="Q182" s="25"/>
      <c r="R182" s="25"/>
      <c r="S182" s="60"/>
      <c r="T182" s="75">
        <f t="shared" si="8"/>
        <v>0</v>
      </c>
      <c r="U182" s="29"/>
      <c r="V182" s="30"/>
    </row>
    <row r="183" spans="1:22" s="89" customFormat="1" ht="24.95" customHeight="1" x14ac:dyDescent="0.3">
      <c r="A183" s="506"/>
      <c r="B183" s="112"/>
      <c r="C183" s="31"/>
      <c r="D183" s="26"/>
      <c r="E183" s="32"/>
      <c r="F183" s="24"/>
      <c r="G183" s="24"/>
      <c r="H183" s="33"/>
      <c r="I183" s="24"/>
      <c r="J183" s="32"/>
      <c r="K183" s="24"/>
      <c r="L183" s="26"/>
      <c r="M183" s="390"/>
      <c r="N183" s="23"/>
      <c r="O183" s="144">
        <f t="shared" si="7"/>
        <v>0</v>
      </c>
      <c r="P183" s="24"/>
      <c r="Q183" s="25"/>
      <c r="R183" s="25"/>
      <c r="S183" s="60"/>
      <c r="T183" s="75">
        <f t="shared" si="8"/>
        <v>0</v>
      </c>
      <c r="U183" s="29"/>
      <c r="V183" s="30"/>
    </row>
    <row r="184" spans="1:22" s="89" customFormat="1" ht="24.95" customHeight="1" x14ac:dyDescent="0.3">
      <c r="A184" s="506"/>
      <c r="B184" s="112"/>
      <c r="C184" s="31"/>
      <c r="D184" s="26"/>
      <c r="E184" s="32"/>
      <c r="F184" s="24"/>
      <c r="G184" s="24"/>
      <c r="H184" s="33"/>
      <c r="I184" s="24"/>
      <c r="J184" s="32"/>
      <c r="K184" s="24"/>
      <c r="L184" s="26"/>
      <c r="M184" s="390"/>
      <c r="N184" s="23"/>
      <c r="O184" s="144">
        <f t="shared" si="7"/>
        <v>0</v>
      </c>
      <c r="P184" s="24"/>
      <c r="Q184" s="25"/>
      <c r="R184" s="25"/>
      <c r="S184" s="60"/>
      <c r="T184" s="75">
        <f t="shared" si="8"/>
        <v>0</v>
      </c>
      <c r="U184" s="29"/>
      <c r="V184" s="30"/>
    </row>
    <row r="185" spans="1:22" s="89" customFormat="1" ht="24.95" customHeight="1" x14ac:dyDescent="0.3">
      <c r="A185" s="506"/>
      <c r="B185" s="112"/>
      <c r="C185" s="31"/>
      <c r="D185" s="26"/>
      <c r="E185" s="32"/>
      <c r="F185" s="24"/>
      <c r="G185" s="24"/>
      <c r="H185" s="33"/>
      <c r="I185" s="24"/>
      <c r="J185" s="32"/>
      <c r="K185" s="24"/>
      <c r="L185" s="26"/>
      <c r="M185" s="390"/>
      <c r="N185" s="23"/>
      <c r="O185" s="144">
        <f t="shared" si="7"/>
        <v>0</v>
      </c>
      <c r="P185" s="24"/>
      <c r="Q185" s="25"/>
      <c r="R185" s="25"/>
      <c r="S185" s="60"/>
      <c r="T185" s="75">
        <f t="shared" si="8"/>
        <v>0</v>
      </c>
      <c r="U185" s="29"/>
      <c r="V185" s="30"/>
    </row>
    <row r="186" spans="1:22" s="89" customFormat="1" ht="24.95" customHeight="1" x14ac:dyDescent="0.3">
      <c r="A186" s="506"/>
      <c r="B186" s="112"/>
      <c r="C186" s="31"/>
      <c r="D186" s="26"/>
      <c r="E186" s="32"/>
      <c r="F186" s="24"/>
      <c r="G186" s="24"/>
      <c r="H186" s="33"/>
      <c r="I186" s="24"/>
      <c r="J186" s="32"/>
      <c r="K186" s="24"/>
      <c r="L186" s="26"/>
      <c r="M186" s="390"/>
      <c r="N186" s="23"/>
      <c r="O186" s="144">
        <f t="shared" si="7"/>
        <v>0</v>
      </c>
      <c r="P186" s="24"/>
      <c r="Q186" s="25"/>
      <c r="R186" s="25"/>
      <c r="S186" s="60"/>
      <c r="T186" s="75">
        <f t="shared" si="8"/>
        <v>0</v>
      </c>
      <c r="U186" s="29"/>
      <c r="V186" s="30"/>
    </row>
    <row r="187" spans="1:22" s="89" customFormat="1" ht="24.95" customHeight="1" x14ac:dyDescent="0.3">
      <c r="A187" s="506"/>
      <c r="B187" s="112"/>
      <c r="C187" s="31"/>
      <c r="D187" s="26"/>
      <c r="E187" s="32"/>
      <c r="F187" s="24"/>
      <c r="G187" s="24"/>
      <c r="H187" s="33"/>
      <c r="I187" s="24"/>
      <c r="J187" s="32"/>
      <c r="K187" s="24"/>
      <c r="L187" s="26"/>
      <c r="M187" s="390"/>
      <c r="N187" s="23"/>
      <c r="O187" s="144">
        <f t="shared" si="7"/>
        <v>0</v>
      </c>
      <c r="P187" s="24"/>
      <c r="Q187" s="25"/>
      <c r="R187" s="25"/>
      <c r="S187" s="60"/>
      <c r="T187" s="75">
        <f t="shared" si="8"/>
        <v>0</v>
      </c>
      <c r="U187" s="29"/>
      <c r="V187" s="30"/>
    </row>
    <row r="188" spans="1:22" s="89" customFormat="1" ht="24.95" customHeight="1" x14ac:dyDescent="0.3">
      <c r="A188" s="506"/>
      <c r="B188" s="112"/>
      <c r="C188" s="31"/>
      <c r="D188" s="26"/>
      <c r="E188" s="32"/>
      <c r="F188" s="24"/>
      <c r="G188" s="24"/>
      <c r="H188" s="33"/>
      <c r="I188" s="24"/>
      <c r="J188" s="32"/>
      <c r="K188" s="24"/>
      <c r="L188" s="26"/>
      <c r="M188" s="390"/>
      <c r="N188" s="23"/>
      <c r="O188" s="144">
        <f t="shared" si="7"/>
        <v>0</v>
      </c>
      <c r="P188" s="24"/>
      <c r="Q188" s="25"/>
      <c r="R188" s="25"/>
      <c r="S188" s="60"/>
      <c r="T188" s="75">
        <f t="shared" si="8"/>
        <v>0</v>
      </c>
      <c r="U188" s="29"/>
      <c r="V188" s="30"/>
    </row>
    <row r="189" spans="1:22" s="89" customFormat="1" ht="24.95" customHeight="1" x14ac:dyDescent="0.3">
      <c r="A189" s="506"/>
      <c r="B189" s="112"/>
      <c r="C189" s="31"/>
      <c r="D189" s="26"/>
      <c r="E189" s="32"/>
      <c r="F189" s="24"/>
      <c r="G189" s="24"/>
      <c r="H189" s="33"/>
      <c r="I189" s="24"/>
      <c r="J189" s="32"/>
      <c r="K189" s="24"/>
      <c r="L189" s="26"/>
      <c r="M189" s="390"/>
      <c r="N189" s="23"/>
      <c r="O189" s="144">
        <f t="shared" si="7"/>
        <v>0</v>
      </c>
      <c r="P189" s="24"/>
      <c r="Q189" s="25"/>
      <c r="R189" s="25"/>
      <c r="S189" s="60"/>
      <c r="T189" s="75">
        <f t="shared" si="8"/>
        <v>0</v>
      </c>
      <c r="U189" s="29"/>
      <c r="V189" s="30"/>
    </row>
    <row r="190" spans="1:22" s="89" customFormat="1" ht="24.95" customHeight="1" x14ac:dyDescent="0.3">
      <c r="A190" s="506"/>
      <c r="B190" s="112"/>
      <c r="C190" s="31"/>
      <c r="D190" s="26"/>
      <c r="E190" s="32"/>
      <c r="F190" s="24"/>
      <c r="G190" s="24"/>
      <c r="H190" s="33"/>
      <c r="I190" s="24"/>
      <c r="J190" s="32"/>
      <c r="K190" s="24"/>
      <c r="L190" s="26"/>
      <c r="M190" s="390"/>
      <c r="N190" s="23"/>
      <c r="O190" s="144">
        <f t="shared" si="7"/>
        <v>0</v>
      </c>
      <c r="P190" s="24"/>
      <c r="Q190" s="25"/>
      <c r="R190" s="25"/>
      <c r="S190" s="60"/>
      <c r="T190" s="75">
        <f t="shared" si="8"/>
        <v>0</v>
      </c>
      <c r="U190" s="29"/>
      <c r="V190" s="30"/>
    </row>
    <row r="191" spans="1:22" s="89" customFormat="1" ht="24.95" customHeight="1" x14ac:dyDescent="0.3">
      <c r="A191" s="506"/>
      <c r="B191" s="112"/>
      <c r="C191" s="31"/>
      <c r="D191" s="26"/>
      <c r="E191" s="32"/>
      <c r="F191" s="24"/>
      <c r="G191" s="24"/>
      <c r="H191" s="33"/>
      <c r="I191" s="24"/>
      <c r="J191" s="32"/>
      <c r="K191" s="24"/>
      <c r="L191" s="26"/>
      <c r="M191" s="390"/>
      <c r="N191" s="23"/>
      <c r="O191" s="144">
        <f t="shared" si="7"/>
        <v>0</v>
      </c>
      <c r="P191" s="24"/>
      <c r="Q191" s="25"/>
      <c r="R191" s="25"/>
      <c r="S191" s="60"/>
      <c r="T191" s="75">
        <f t="shared" si="8"/>
        <v>0</v>
      </c>
      <c r="U191" s="29"/>
      <c r="V191" s="30"/>
    </row>
    <row r="192" spans="1:22" s="89" customFormat="1" ht="24.95" customHeight="1" x14ac:dyDescent="0.3">
      <c r="A192" s="506"/>
      <c r="B192" s="112"/>
      <c r="C192" s="31"/>
      <c r="D192" s="26"/>
      <c r="E192" s="32"/>
      <c r="F192" s="24"/>
      <c r="G192" s="24"/>
      <c r="H192" s="33"/>
      <c r="I192" s="24"/>
      <c r="J192" s="32"/>
      <c r="K192" s="24"/>
      <c r="L192" s="26"/>
      <c r="M192" s="390"/>
      <c r="N192" s="23"/>
      <c r="O192" s="144">
        <f t="shared" si="7"/>
        <v>0</v>
      </c>
      <c r="P192" s="24"/>
      <c r="Q192" s="25"/>
      <c r="R192" s="25"/>
      <c r="S192" s="60"/>
      <c r="T192" s="75">
        <f t="shared" si="8"/>
        <v>0</v>
      </c>
      <c r="U192" s="29"/>
      <c r="V192" s="30"/>
    </row>
    <row r="193" spans="1:22" s="89" customFormat="1" ht="24.95" customHeight="1" x14ac:dyDescent="0.3">
      <c r="A193" s="506"/>
      <c r="B193" s="112"/>
      <c r="C193" s="31"/>
      <c r="D193" s="26"/>
      <c r="E193" s="32"/>
      <c r="F193" s="24"/>
      <c r="G193" s="24"/>
      <c r="H193" s="33"/>
      <c r="I193" s="24"/>
      <c r="J193" s="32"/>
      <c r="K193" s="24"/>
      <c r="L193" s="26"/>
      <c r="M193" s="390"/>
      <c r="N193" s="23"/>
      <c r="O193" s="144">
        <f t="shared" si="7"/>
        <v>0</v>
      </c>
      <c r="P193" s="24"/>
      <c r="Q193" s="25"/>
      <c r="R193" s="25"/>
      <c r="S193" s="60"/>
      <c r="T193" s="75">
        <f t="shared" si="8"/>
        <v>0</v>
      </c>
      <c r="U193" s="29"/>
      <c r="V193" s="30"/>
    </row>
    <row r="194" spans="1:22" s="89" customFormat="1" ht="24.95" customHeight="1" x14ac:dyDescent="0.3">
      <c r="A194" s="506"/>
      <c r="B194" s="112"/>
      <c r="C194" s="31"/>
      <c r="D194" s="26"/>
      <c r="E194" s="32"/>
      <c r="F194" s="24"/>
      <c r="G194" s="24"/>
      <c r="H194" s="33"/>
      <c r="I194" s="24"/>
      <c r="J194" s="32"/>
      <c r="K194" s="24"/>
      <c r="L194" s="26"/>
      <c r="M194" s="390"/>
      <c r="N194" s="23"/>
      <c r="O194" s="144">
        <f t="shared" si="7"/>
        <v>0</v>
      </c>
      <c r="P194" s="24"/>
      <c r="Q194" s="25"/>
      <c r="R194" s="25"/>
      <c r="S194" s="60"/>
      <c r="T194" s="75">
        <f t="shared" si="8"/>
        <v>0</v>
      </c>
      <c r="U194" s="29"/>
      <c r="V194" s="30"/>
    </row>
    <row r="195" spans="1:22" s="89" customFormat="1" ht="24.95" customHeight="1" x14ac:dyDescent="0.3">
      <c r="A195" s="506"/>
      <c r="B195" s="112"/>
      <c r="C195" s="31"/>
      <c r="D195" s="26"/>
      <c r="E195" s="32"/>
      <c r="F195" s="24"/>
      <c r="G195" s="24"/>
      <c r="H195" s="33"/>
      <c r="I195" s="24"/>
      <c r="J195" s="32"/>
      <c r="K195" s="24"/>
      <c r="L195" s="26"/>
      <c r="M195" s="390"/>
      <c r="N195" s="23"/>
      <c r="O195" s="144">
        <f t="shared" si="7"/>
        <v>0</v>
      </c>
      <c r="P195" s="24"/>
      <c r="Q195" s="25"/>
      <c r="R195" s="25"/>
      <c r="S195" s="60"/>
      <c r="T195" s="75">
        <f t="shared" si="8"/>
        <v>0</v>
      </c>
      <c r="U195" s="29"/>
      <c r="V195" s="30"/>
    </row>
    <row r="196" spans="1:22" s="89" customFormat="1" ht="24.95" customHeight="1" x14ac:dyDescent="0.3">
      <c r="A196" s="506"/>
      <c r="B196" s="112"/>
      <c r="C196" s="31"/>
      <c r="D196" s="26"/>
      <c r="E196" s="32"/>
      <c r="F196" s="24"/>
      <c r="G196" s="24"/>
      <c r="H196" s="33"/>
      <c r="I196" s="24"/>
      <c r="J196" s="32"/>
      <c r="K196" s="24"/>
      <c r="L196" s="26"/>
      <c r="M196" s="390"/>
      <c r="N196" s="23"/>
      <c r="O196" s="144">
        <f t="shared" si="7"/>
        <v>0</v>
      </c>
      <c r="P196" s="24"/>
      <c r="Q196" s="25"/>
      <c r="R196" s="25"/>
      <c r="S196" s="60"/>
      <c r="T196" s="75">
        <f t="shared" si="8"/>
        <v>0</v>
      </c>
      <c r="U196" s="29"/>
      <c r="V196" s="30"/>
    </row>
    <row r="197" spans="1:22" s="89" customFormat="1" ht="24.95" customHeight="1" x14ac:dyDescent="0.3">
      <c r="A197" s="506"/>
      <c r="B197" s="112"/>
      <c r="C197" s="31"/>
      <c r="D197" s="26"/>
      <c r="E197" s="32"/>
      <c r="F197" s="24"/>
      <c r="G197" s="24"/>
      <c r="H197" s="33"/>
      <c r="I197" s="24"/>
      <c r="J197" s="32"/>
      <c r="K197" s="24"/>
      <c r="L197" s="26"/>
      <c r="M197" s="390"/>
      <c r="N197" s="23"/>
      <c r="O197" s="144">
        <f t="shared" si="7"/>
        <v>0</v>
      </c>
      <c r="P197" s="24"/>
      <c r="Q197" s="25"/>
      <c r="R197" s="25"/>
      <c r="S197" s="60"/>
      <c r="T197" s="75">
        <f t="shared" si="8"/>
        <v>0</v>
      </c>
      <c r="U197" s="29"/>
      <c r="V197" s="30"/>
    </row>
    <row r="198" spans="1:22" s="89" customFormat="1" ht="24.95" customHeight="1" x14ac:dyDescent="0.3">
      <c r="A198" s="506"/>
      <c r="B198" s="112"/>
      <c r="C198" s="31"/>
      <c r="D198" s="26"/>
      <c r="E198" s="32"/>
      <c r="F198" s="24"/>
      <c r="G198" s="24"/>
      <c r="H198" s="33"/>
      <c r="I198" s="24"/>
      <c r="J198" s="32"/>
      <c r="K198" s="24"/>
      <c r="L198" s="26"/>
      <c r="M198" s="390"/>
      <c r="N198" s="23"/>
      <c r="O198" s="144">
        <f t="shared" si="7"/>
        <v>0</v>
      </c>
      <c r="P198" s="24"/>
      <c r="Q198" s="25"/>
      <c r="R198" s="25"/>
      <c r="S198" s="60"/>
      <c r="T198" s="75">
        <f t="shared" si="8"/>
        <v>0</v>
      </c>
      <c r="U198" s="29"/>
      <c r="V198" s="30"/>
    </row>
    <row r="199" spans="1:22" s="89" customFormat="1" ht="24.95" customHeight="1" x14ac:dyDescent="0.3">
      <c r="A199" s="506"/>
      <c r="B199" s="112"/>
      <c r="C199" s="31"/>
      <c r="D199" s="26"/>
      <c r="E199" s="32"/>
      <c r="F199" s="24"/>
      <c r="G199" s="24"/>
      <c r="H199" s="33"/>
      <c r="I199" s="24"/>
      <c r="J199" s="32"/>
      <c r="K199" s="24"/>
      <c r="L199" s="26"/>
      <c r="M199" s="390"/>
      <c r="N199" s="23"/>
      <c r="O199" s="144">
        <f t="shared" si="7"/>
        <v>0</v>
      </c>
      <c r="P199" s="24"/>
      <c r="Q199" s="25"/>
      <c r="R199" s="25"/>
      <c r="S199" s="60"/>
      <c r="T199" s="75">
        <f t="shared" si="8"/>
        <v>0</v>
      </c>
      <c r="U199" s="29"/>
      <c r="V199" s="30"/>
    </row>
    <row r="200" spans="1:22" s="89" customFormat="1" ht="24.95" customHeight="1" x14ac:dyDescent="0.3">
      <c r="A200" s="506"/>
      <c r="B200" s="112"/>
      <c r="C200" s="31"/>
      <c r="D200" s="26"/>
      <c r="E200" s="32"/>
      <c r="F200" s="24"/>
      <c r="G200" s="24"/>
      <c r="H200" s="33"/>
      <c r="I200" s="24"/>
      <c r="J200" s="32"/>
      <c r="K200" s="24"/>
      <c r="L200" s="26"/>
      <c r="M200" s="390"/>
      <c r="N200" s="23"/>
      <c r="O200" s="144">
        <f t="shared" si="7"/>
        <v>0</v>
      </c>
      <c r="P200" s="24"/>
      <c r="Q200" s="25"/>
      <c r="R200" s="25"/>
      <c r="S200" s="60"/>
      <c r="T200" s="75">
        <f t="shared" si="8"/>
        <v>0</v>
      </c>
      <c r="U200" s="29"/>
      <c r="V200" s="30"/>
    </row>
    <row r="201" spans="1:22" s="89" customFormat="1" ht="24.95" customHeight="1" x14ac:dyDescent="0.3">
      <c r="A201" s="506"/>
      <c r="B201" s="112"/>
      <c r="C201" s="31"/>
      <c r="D201" s="26"/>
      <c r="E201" s="32"/>
      <c r="F201" s="24"/>
      <c r="G201" s="24"/>
      <c r="H201" s="33"/>
      <c r="I201" s="24"/>
      <c r="J201" s="32"/>
      <c r="K201" s="24"/>
      <c r="L201" s="26"/>
      <c r="M201" s="390"/>
      <c r="N201" s="23"/>
      <c r="O201" s="144">
        <f t="shared" si="7"/>
        <v>0</v>
      </c>
      <c r="P201" s="24"/>
      <c r="Q201" s="25"/>
      <c r="R201" s="25"/>
      <c r="S201" s="60"/>
      <c r="T201" s="75">
        <f t="shared" si="8"/>
        <v>0</v>
      </c>
      <c r="U201" s="29"/>
      <c r="V201" s="30"/>
    </row>
    <row r="202" spans="1:22" s="89" customFormat="1" ht="24.95" customHeight="1" x14ac:dyDescent="0.3">
      <c r="A202" s="506"/>
      <c r="B202" s="112"/>
      <c r="C202" s="31"/>
      <c r="D202" s="26"/>
      <c r="E202" s="32"/>
      <c r="F202" s="24"/>
      <c r="G202" s="24"/>
      <c r="H202" s="33"/>
      <c r="I202" s="24"/>
      <c r="J202" s="32"/>
      <c r="K202" s="24"/>
      <c r="L202" s="26"/>
      <c r="M202" s="390"/>
      <c r="N202" s="23"/>
      <c r="O202" s="144">
        <f t="shared" si="7"/>
        <v>0</v>
      </c>
      <c r="P202" s="24"/>
      <c r="Q202" s="25"/>
      <c r="R202" s="25"/>
      <c r="S202" s="60"/>
      <c r="T202" s="75">
        <f>IF(ISBLANK($S202),O202,0)</f>
        <v>0</v>
      </c>
      <c r="U202" s="29"/>
      <c r="V202" s="30"/>
    </row>
    <row r="203" spans="1:22" s="89" customFormat="1" ht="24.95" customHeight="1" x14ac:dyDescent="0.3">
      <c r="A203" s="506"/>
      <c r="B203" s="113"/>
      <c r="C203" s="36"/>
      <c r="D203" s="37"/>
      <c r="E203" s="38"/>
      <c r="F203" s="39"/>
      <c r="G203" s="39"/>
      <c r="H203" s="40"/>
      <c r="I203" s="39"/>
      <c r="J203" s="38"/>
      <c r="K203" s="39"/>
      <c r="L203" s="37"/>
      <c r="M203" s="391"/>
      <c r="N203" s="23"/>
      <c r="O203" s="144">
        <f>IF(OR(B203="R",B203="Refusé"),0,(N203*1.2))</f>
        <v>0</v>
      </c>
      <c r="P203" s="39"/>
      <c r="Q203" s="43"/>
      <c r="R203" s="43"/>
      <c r="S203" s="60"/>
      <c r="T203" s="145">
        <f>IF(ISBLANK($S203),O203,0)</f>
        <v>0</v>
      </c>
      <c r="U203" s="29"/>
      <c r="V203" s="30"/>
    </row>
    <row r="204" spans="1:22" ht="39" customHeight="1" x14ac:dyDescent="0.25">
      <c r="A204" s="102"/>
      <c r="B204" s="114" t="s">
        <v>8</v>
      </c>
      <c r="C204" s="115"/>
      <c r="D204" s="116"/>
      <c r="E204" s="117"/>
      <c r="F204" s="117"/>
      <c r="G204" s="117"/>
      <c r="H204" s="118"/>
      <c r="I204" s="117"/>
      <c r="J204" s="117"/>
      <c r="K204" s="119"/>
      <c r="L204" s="120"/>
      <c r="M204" s="119"/>
      <c r="N204" s="319">
        <f>SUM(N106:N203)</f>
        <v>0</v>
      </c>
      <c r="O204" s="319">
        <f>SUM(O106:O203)</f>
        <v>0</v>
      </c>
      <c r="P204" s="121"/>
      <c r="Q204" s="122"/>
      <c r="R204" s="123"/>
      <c r="S204" s="120"/>
      <c r="T204" s="320">
        <f>SUM(T106:T203)</f>
        <v>0</v>
      </c>
      <c r="U204" s="124"/>
      <c r="V204" s="125"/>
    </row>
    <row r="205" spans="1:22" ht="51.95" customHeight="1" x14ac:dyDescent="0.25">
      <c r="A205" s="126"/>
      <c r="B205" s="126"/>
      <c r="C205" s="126"/>
      <c r="D205" s="127"/>
      <c r="E205" s="128"/>
      <c r="F205" s="126"/>
      <c r="G205" s="126"/>
      <c r="H205" s="129"/>
      <c r="I205" s="126"/>
      <c r="J205" s="128"/>
      <c r="K205" s="126"/>
      <c r="L205" s="127"/>
      <c r="M205" s="128"/>
      <c r="N205" s="126"/>
      <c r="O205" s="126"/>
      <c r="P205" s="76"/>
      <c r="Q205" s="459" t="s">
        <v>50</v>
      </c>
      <c r="R205" s="471">
        <f>O204-T204</f>
        <v>0</v>
      </c>
      <c r="S205" s="458" t="s">
        <v>118</v>
      </c>
      <c r="T205" s="130"/>
      <c r="U205" s="126"/>
    </row>
    <row r="206" spans="1:22" x14ac:dyDescent="0.25">
      <c r="A206" s="126"/>
      <c r="B206" s="126"/>
      <c r="C206" s="126"/>
      <c r="D206" s="127"/>
      <c r="E206" s="128"/>
      <c r="F206" s="126"/>
      <c r="G206" s="126"/>
      <c r="H206" s="129"/>
      <c r="I206" s="126"/>
      <c r="J206" s="128"/>
      <c r="K206" s="126"/>
      <c r="L206" s="127"/>
      <c r="M206" s="128"/>
      <c r="N206" s="126"/>
      <c r="O206" s="126"/>
      <c r="P206" s="126"/>
      <c r="Q206" s="131"/>
      <c r="R206" s="132"/>
      <c r="T206" s="130"/>
      <c r="U206" s="126"/>
    </row>
    <row r="207" spans="1:22" x14ac:dyDescent="0.25">
      <c r="A207" s="126"/>
      <c r="B207" s="126"/>
      <c r="C207" s="126"/>
      <c r="D207" s="127"/>
      <c r="E207" s="128"/>
      <c r="F207" s="126"/>
      <c r="G207" s="126"/>
      <c r="H207" s="129"/>
      <c r="I207" s="126"/>
      <c r="J207" s="128"/>
      <c r="K207" s="126"/>
      <c r="L207" s="127"/>
      <c r="M207" s="128"/>
      <c r="N207" s="126"/>
      <c r="O207" s="126"/>
      <c r="P207" s="126"/>
      <c r="Q207" s="131"/>
      <c r="R207" s="132"/>
      <c r="T207" s="130"/>
      <c r="U207" s="126"/>
    </row>
    <row r="208" spans="1:22" ht="81" customHeight="1" x14ac:dyDescent="0.25">
      <c r="A208" s="76"/>
      <c r="B208" s="513" t="s">
        <v>28</v>
      </c>
      <c r="C208" s="511"/>
      <c r="D208" s="511"/>
      <c r="E208" s="511"/>
      <c r="F208" s="511"/>
      <c r="G208" s="511"/>
      <c r="H208" s="511"/>
      <c r="I208" s="511"/>
      <c r="J208" s="511"/>
      <c r="K208" s="511"/>
      <c r="L208" s="511"/>
      <c r="M208" s="511"/>
      <c r="N208" s="511"/>
      <c r="O208" s="511"/>
      <c r="P208" s="511"/>
      <c r="Q208" s="511"/>
      <c r="R208" s="511"/>
      <c r="S208" s="511"/>
      <c r="T208" s="511"/>
      <c r="U208" s="511"/>
      <c r="V208" s="511"/>
    </row>
    <row r="209" spans="1:22" ht="84" customHeight="1" x14ac:dyDescent="0.25">
      <c r="A209" s="134"/>
      <c r="B209" s="80" t="s">
        <v>14</v>
      </c>
      <c r="C209" s="80" t="s">
        <v>0</v>
      </c>
      <c r="D209" s="82" t="s">
        <v>1</v>
      </c>
      <c r="E209" s="81" t="s">
        <v>2</v>
      </c>
      <c r="F209" s="77" t="s">
        <v>9</v>
      </c>
      <c r="G209" s="77" t="s">
        <v>117</v>
      </c>
      <c r="H209" s="103" t="s">
        <v>12</v>
      </c>
      <c r="I209" s="81" t="s">
        <v>11</v>
      </c>
      <c r="J209" s="81" t="s">
        <v>20</v>
      </c>
      <c r="K209" s="81" t="s">
        <v>6</v>
      </c>
      <c r="L209" s="82" t="s">
        <v>35</v>
      </c>
      <c r="M209" s="81" t="s">
        <v>4</v>
      </c>
      <c r="N209" s="83" t="s">
        <v>32</v>
      </c>
      <c r="O209" s="83" t="s">
        <v>33</v>
      </c>
      <c r="P209" s="81" t="s">
        <v>5</v>
      </c>
      <c r="Q209" s="81" t="s">
        <v>13</v>
      </c>
      <c r="R209" s="135" t="s">
        <v>19</v>
      </c>
      <c r="S209" s="85" t="s">
        <v>36</v>
      </c>
      <c r="T209" s="86" t="s">
        <v>40</v>
      </c>
      <c r="U209" s="87" t="s">
        <v>53</v>
      </c>
      <c r="V209" s="136" t="s">
        <v>10</v>
      </c>
    </row>
    <row r="210" spans="1:22" ht="24.95" customHeight="1" x14ac:dyDescent="0.25">
      <c r="A210" s="502" t="s">
        <v>28</v>
      </c>
      <c r="B210" s="112"/>
      <c r="C210" s="31"/>
      <c r="D210" s="26"/>
      <c r="E210" s="32"/>
      <c r="F210" s="24"/>
      <c r="G210" s="24"/>
      <c r="H210" s="33"/>
      <c r="I210" s="24"/>
      <c r="J210" s="32"/>
      <c r="K210" s="24"/>
      <c r="L210" s="26"/>
      <c r="M210" s="390"/>
      <c r="N210" s="23"/>
      <c r="O210" s="74">
        <f>IF(OR(B210="R",B210="Refusé"),0,(N210*1.2))</f>
        <v>0</v>
      </c>
      <c r="P210" s="24"/>
      <c r="Q210" s="25"/>
      <c r="R210" s="25">
        <v>42668</v>
      </c>
      <c r="S210" s="27"/>
      <c r="T210" s="75">
        <f t="shared" ref="T210:T215" si="9">IF(ISBLANK($S210),O210,0)</f>
        <v>0</v>
      </c>
      <c r="U210" s="29"/>
      <c r="V210" s="24"/>
    </row>
    <row r="211" spans="1:22" ht="24.95" customHeight="1" x14ac:dyDescent="0.25">
      <c r="A211" s="503"/>
      <c r="B211" s="112"/>
      <c r="C211" s="31"/>
      <c r="D211" s="26"/>
      <c r="E211" s="32"/>
      <c r="F211" s="24"/>
      <c r="G211" s="24"/>
      <c r="H211" s="33"/>
      <c r="I211" s="24"/>
      <c r="J211" s="32"/>
      <c r="K211" s="24"/>
      <c r="L211" s="26"/>
      <c r="M211" s="390"/>
      <c r="N211" s="23"/>
      <c r="O211" s="74">
        <f t="shared" ref="O211:O274" si="10">IF(OR(B211="R",B211="Refusé"),0,(N211*1.2))</f>
        <v>0</v>
      </c>
      <c r="P211" s="24"/>
      <c r="Q211" s="25"/>
      <c r="R211" s="25"/>
      <c r="S211" s="35"/>
      <c r="T211" s="75">
        <f t="shared" si="9"/>
        <v>0</v>
      </c>
      <c r="U211" s="29"/>
      <c r="V211" s="24"/>
    </row>
    <row r="212" spans="1:22" ht="24.95" customHeight="1" x14ac:dyDescent="0.25">
      <c r="A212" s="503"/>
      <c r="B212" s="112"/>
      <c r="C212" s="31"/>
      <c r="D212" s="26"/>
      <c r="E212" s="32"/>
      <c r="F212" s="24"/>
      <c r="G212" s="24"/>
      <c r="H212" s="33"/>
      <c r="I212" s="24"/>
      <c r="J212" s="32"/>
      <c r="K212" s="24"/>
      <c r="L212" s="26"/>
      <c r="M212" s="390"/>
      <c r="N212" s="23"/>
      <c r="O212" s="74">
        <f t="shared" si="10"/>
        <v>0</v>
      </c>
      <c r="P212" s="24"/>
      <c r="Q212" s="25"/>
      <c r="R212" s="25"/>
      <c r="S212" s="35"/>
      <c r="T212" s="75">
        <f t="shared" si="9"/>
        <v>0</v>
      </c>
      <c r="U212" s="29"/>
      <c r="V212" s="24"/>
    </row>
    <row r="213" spans="1:22" ht="24.95" customHeight="1" x14ac:dyDescent="0.25">
      <c r="A213" s="503"/>
      <c r="B213" s="112"/>
      <c r="C213" s="31"/>
      <c r="D213" s="26"/>
      <c r="E213" s="32"/>
      <c r="F213" s="24"/>
      <c r="G213" s="24"/>
      <c r="H213" s="33"/>
      <c r="I213" s="24"/>
      <c r="J213" s="32"/>
      <c r="K213" s="24"/>
      <c r="L213" s="26"/>
      <c r="M213" s="390"/>
      <c r="N213" s="23"/>
      <c r="O213" s="74">
        <f t="shared" si="10"/>
        <v>0</v>
      </c>
      <c r="P213" s="24"/>
      <c r="Q213" s="25"/>
      <c r="R213" s="25"/>
      <c r="S213" s="35"/>
      <c r="T213" s="75">
        <f t="shared" si="9"/>
        <v>0</v>
      </c>
      <c r="U213" s="29"/>
      <c r="V213" s="24"/>
    </row>
    <row r="214" spans="1:22" ht="24.95" customHeight="1" x14ac:dyDescent="0.25">
      <c r="A214" s="503"/>
      <c r="B214" s="112"/>
      <c r="C214" s="31"/>
      <c r="D214" s="26"/>
      <c r="E214" s="32"/>
      <c r="F214" s="24"/>
      <c r="G214" s="24"/>
      <c r="H214" s="33"/>
      <c r="I214" s="24"/>
      <c r="J214" s="32"/>
      <c r="K214" s="24"/>
      <c r="L214" s="26"/>
      <c r="M214" s="390"/>
      <c r="N214" s="23"/>
      <c r="O214" s="74">
        <f t="shared" si="10"/>
        <v>0</v>
      </c>
      <c r="P214" s="24"/>
      <c r="Q214" s="25"/>
      <c r="R214" s="25"/>
      <c r="S214" s="35"/>
      <c r="T214" s="75">
        <f t="shared" si="9"/>
        <v>0</v>
      </c>
      <c r="U214" s="29"/>
      <c r="V214" s="24"/>
    </row>
    <row r="215" spans="1:22" ht="24.95" customHeight="1" x14ac:dyDescent="0.25">
      <c r="A215" s="503"/>
      <c r="B215" s="112"/>
      <c r="C215" s="31"/>
      <c r="D215" s="26"/>
      <c r="E215" s="32"/>
      <c r="F215" s="24"/>
      <c r="G215" s="24"/>
      <c r="H215" s="33"/>
      <c r="I215" s="24"/>
      <c r="J215" s="32"/>
      <c r="K215" s="24"/>
      <c r="L215" s="26"/>
      <c r="M215" s="390"/>
      <c r="N215" s="23"/>
      <c r="O215" s="74">
        <f t="shared" si="10"/>
        <v>0</v>
      </c>
      <c r="P215" s="24"/>
      <c r="Q215" s="25"/>
      <c r="R215" s="25"/>
      <c r="S215" s="35"/>
      <c r="T215" s="75">
        <f t="shared" si="9"/>
        <v>0</v>
      </c>
      <c r="U215" s="29"/>
      <c r="V215" s="24"/>
    </row>
    <row r="216" spans="1:22" ht="24.95" customHeight="1" x14ac:dyDescent="0.25">
      <c r="A216" s="503"/>
      <c r="B216" s="112"/>
      <c r="C216" s="31"/>
      <c r="D216" s="26"/>
      <c r="E216" s="32"/>
      <c r="F216" s="24"/>
      <c r="G216" s="24"/>
      <c r="H216" s="33"/>
      <c r="I216" s="24"/>
      <c r="J216" s="32"/>
      <c r="K216" s="24"/>
      <c r="L216" s="26"/>
      <c r="M216" s="390"/>
      <c r="N216" s="23"/>
      <c r="O216" s="74">
        <f t="shared" si="10"/>
        <v>0</v>
      </c>
      <c r="P216" s="24"/>
      <c r="Q216" s="25"/>
      <c r="R216" s="25"/>
      <c r="S216" s="35"/>
      <c r="T216" s="75">
        <f t="shared" ref="T216:T279" si="11">IF(ISBLANK($S216),O216,0)</f>
        <v>0</v>
      </c>
      <c r="U216" s="29"/>
      <c r="V216" s="24"/>
    </row>
    <row r="217" spans="1:22" ht="24.95" customHeight="1" x14ac:dyDescent="0.25">
      <c r="A217" s="503"/>
      <c r="B217" s="112"/>
      <c r="C217" s="31"/>
      <c r="D217" s="26"/>
      <c r="E217" s="32"/>
      <c r="F217" s="24"/>
      <c r="G217" s="24"/>
      <c r="H217" s="33"/>
      <c r="I217" s="24"/>
      <c r="J217" s="32"/>
      <c r="K217" s="24"/>
      <c r="L217" s="26"/>
      <c r="M217" s="390"/>
      <c r="N217" s="23"/>
      <c r="O217" s="74">
        <f t="shared" si="10"/>
        <v>0</v>
      </c>
      <c r="P217" s="24"/>
      <c r="Q217" s="25"/>
      <c r="R217" s="25"/>
      <c r="S217" s="35"/>
      <c r="T217" s="75">
        <f t="shared" si="11"/>
        <v>0</v>
      </c>
      <c r="U217" s="29"/>
      <c r="V217" s="24"/>
    </row>
    <row r="218" spans="1:22" ht="24.95" customHeight="1" x14ac:dyDescent="0.25">
      <c r="A218" s="503"/>
      <c r="B218" s="112"/>
      <c r="C218" s="31"/>
      <c r="D218" s="26"/>
      <c r="E218" s="32"/>
      <c r="F218" s="24"/>
      <c r="G218" s="24"/>
      <c r="H218" s="33"/>
      <c r="I218" s="24"/>
      <c r="J218" s="32"/>
      <c r="K218" s="24"/>
      <c r="L218" s="26"/>
      <c r="M218" s="390"/>
      <c r="N218" s="23"/>
      <c r="O218" s="74">
        <f t="shared" si="10"/>
        <v>0</v>
      </c>
      <c r="P218" s="24"/>
      <c r="Q218" s="25"/>
      <c r="R218" s="25"/>
      <c r="S218" s="35"/>
      <c r="T218" s="75">
        <f t="shared" si="11"/>
        <v>0</v>
      </c>
      <c r="U218" s="29"/>
      <c r="V218" s="24"/>
    </row>
    <row r="219" spans="1:22" ht="24.95" customHeight="1" x14ac:dyDescent="0.25">
      <c r="A219" s="503"/>
      <c r="B219" s="112"/>
      <c r="C219" s="31"/>
      <c r="D219" s="26"/>
      <c r="E219" s="32"/>
      <c r="F219" s="24"/>
      <c r="G219" s="24"/>
      <c r="H219" s="33"/>
      <c r="I219" s="24"/>
      <c r="J219" s="32"/>
      <c r="K219" s="24"/>
      <c r="L219" s="26"/>
      <c r="M219" s="390"/>
      <c r="N219" s="23"/>
      <c r="O219" s="74">
        <f t="shared" si="10"/>
        <v>0</v>
      </c>
      <c r="P219" s="24"/>
      <c r="Q219" s="34"/>
      <c r="R219" s="25"/>
      <c r="S219" s="35"/>
      <c r="T219" s="75">
        <f t="shared" si="11"/>
        <v>0</v>
      </c>
      <c r="U219" s="29"/>
      <c r="V219" s="24"/>
    </row>
    <row r="220" spans="1:22" s="89" customFormat="1" ht="24.95" customHeight="1" x14ac:dyDescent="0.25">
      <c r="A220" s="503"/>
      <c r="B220" s="112"/>
      <c r="C220" s="31"/>
      <c r="D220" s="26"/>
      <c r="E220" s="32"/>
      <c r="F220" s="24"/>
      <c r="G220" s="24"/>
      <c r="H220" s="33"/>
      <c r="I220" s="24"/>
      <c r="J220" s="32"/>
      <c r="K220" s="24"/>
      <c r="L220" s="26"/>
      <c r="M220" s="390"/>
      <c r="N220" s="23"/>
      <c r="O220" s="74">
        <f t="shared" si="10"/>
        <v>0</v>
      </c>
      <c r="P220" s="24"/>
      <c r="Q220" s="34"/>
      <c r="R220" s="25"/>
      <c r="S220" s="35"/>
      <c r="T220" s="75">
        <f t="shared" si="11"/>
        <v>0</v>
      </c>
      <c r="U220" s="29"/>
      <c r="V220" s="24"/>
    </row>
    <row r="221" spans="1:22" s="89" customFormat="1" ht="24.95" customHeight="1" x14ac:dyDescent="0.25">
      <c r="A221" s="503"/>
      <c r="B221" s="112"/>
      <c r="C221" s="31"/>
      <c r="D221" s="26"/>
      <c r="E221" s="32"/>
      <c r="F221" s="24"/>
      <c r="G221" s="24"/>
      <c r="H221" s="33"/>
      <c r="I221" s="24"/>
      <c r="J221" s="32"/>
      <c r="K221" s="24"/>
      <c r="L221" s="26"/>
      <c r="M221" s="390"/>
      <c r="N221" s="23"/>
      <c r="O221" s="74">
        <f t="shared" si="10"/>
        <v>0</v>
      </c>
      <c r="P221" s="24"/>
      <c r="Q221" s="34"/>
      <c r="R221" s="25"/>
      <c r="S221" s="35"/>
      <c r="T221" s="75">
        <f t="shared" si="11"/>
        <v>0</v>
      </c>
      <c r="U221" s="29"/>
      <c r="V221" s="24"/>
    </row>
    <row r="222" spans="1:22" s="89" customFormat="1" ht="24.95" customHeight="1" x14ac:dyDescent="0.25">
      <c r="A222" s="503"/>
      <c r="B222" s="112"/>
      <c r="C222" s="31"/>
      <c r="D222" s="26"/>
      <c r="E222" s="32"/>
      <c r="F222" s="24"/>
      <c r="G222" s="24"/>
      <c r="H222" s="33"/>
      <c r="I222" s="24"/>
      <c r="J222" s="32"/>
      <c r="K222" s="24"/>
      <c r="L222" s="26"/>
      <c r="M222" s="390"/>
      <c r="N222" s="23"/>
      <c r="O222" s="74">
        <f t="shared" si="10"/>
        <v>0</v>
      </c>
      <c r="P222" s="24"/>
      <c r="Q222" s="34"/>
      <c r="R222" s="25"/>
      <c r="S222" s="35"/>
      <c r="T222" s="75">
        <f t="shared" si="11"/>
        <v>0</v>
      </c>
      <c r="U222" s="29"/>
      <c r="V222" s="24"/>
    </row>
    <row r="223" spans="1:22" s="89" customFormat="1" ht="24.95" customHeight="1" x14ac:dyDescent="0.25">
      <c r="A223" s="503"/>
      <c r="B223" s="112"/>
      <c r="C223" s="31"/>
      <c r="D223" s="26"/>
      <c r="E223" s="32"/>
      <c r="F223" s="24"/>
      <c r="G223" s="24"/>
      <c r="H223" s="33"/>
      <c r="I223" s="24"/>
      <c r="J223" s="32"/>
      <c r="K223" s="24"/>
      <c r="L223" s="26"/>
      <c r="M223" s="390"/>
      <c r="N223" s="23"/>
      <c r="O223" s="74">
        <f t="shared" si="10"/>
        <v>0</v>
      </c>
      <c r="P223" s="24"/>
      <c r="Q223" s="34"/>
      <c r="R223" s="25"/>
      <c r="S223" s="35"/>
      <c r="T223" s="75">
        <f t="shared" si="11"/>
        <v>0</v>
      </c>
      <c r="U223" s="29"/>
      <c r="V223" s="24"/>
    </row>
    <row r="224" spans="1:22" s="89" customFormat="1" ht="24.95" customHeight="1" x14ac:dyDescent="0.25">
      <c r="A224" s="503"/>
      <c r="B224" s="112"/>
      <c r="C224" s="31"/>
      <c r="D224" s="26"/>
      <c r="E224" s="32"/>
      <c r="F224" s="24"/>
      <c r="G224" s="24"/>
      <c r="H224" s="33"/>
      <c r="I224" s="24"/>
      <c r="J224" s="32"/>
      <c r="K224" s="24"/>
      <c r="L224" s="26"/>
      <c r="M224" s="390"/>
      <c r="N224" s="23"/>
      <c r="O224" s="74">
        <f t="shared" si="10"/>
        <v>0</v>
      </c>
      <c r="P224" s="24"/>
      <c r="Q224" s="34"/>
      <c r="R224" s="25"/>
      <c r="S224" s="35"/>
      <c r="T224" s="75">
        <f t="shared" si="11"/>
        <v>0</v>
      </c>
      <c r="U224" s="29"/>
      <c r="V224" s="24"/>
    </row>
    <row r="225" spans="1:22" s="89" customFormat="1" ht="24.95" customHeight="1" x14ac:dyDescent="0.25">
      <c r="A225" s="503"/>
      <c r="B225" s="112"/>
      <c r="C225" s="31"/>
      <c r="D225" s="26"/>
      <c r="E225" s="32"/>
      <c r="F225" s="24"/>
      <c r="G225" s="24"/>
      <c r="H225" s="33"/>
      <c r="I225" s="24"/>
      <c r="J225" s="32"/>
      <c r="K225" s="24"/>
      <c r="L225" s="26"/>
      <c r="M225" s="390"/>
      <c r="N225" s="23"/>
      <c r="O225" s="74">
        <f t="shared" si="10"/>
        <v>0</v>
      </c>
      <c r="P225" s="24"/>
      <c r="Q225" s="34"/>
      <c r="R225" s="25"/>
      <c r="S225" s="35"/>
      <c r="T225" s="75">
        <f t="shared" si="11"/>
        <v>0</v>
      </c>
      <c r="U225" s="29"/>
      <c r="V225" s="24"/>
    </row>
    <row r="226" spans="1:22" s="89" customFormat="1" ht="24.95" customHeight="1" x14ac:dyDescent="0.25">
      <c r="A226" s="503"/>
      <c r="B226" s="112"/>
      <c r="C226" s="31"/>
      <c r="D226" s="26"/>
      <c r="E226" s="32"/>
      <c r="F226" s="24"/>
      <c r="G226" s="24"/>
      <c r="H226" s="33"/>
      <c r="I226" s="24"/>
      <c r="J226" s="32"/>
      <c r="K226" s="24"/>
      <c r="L226" s="26"/>
      <c r="M226" s="390"/>
      <c r="N226" s="23"/>
      <c r="O226" s="74">
        <f t="shared" si="10"/>
        <v>0</v>
      </c>
      <c r="P226" s="24"/>
      <c r="Q226" s="34"/>
      <c r="R226" s="25"/>
      <c r="S226" s="35"/>
      <c r="T226" s="75">
        <f t="shared" si="11"/>
        <v>0</v>
      </c>
      <c r="U226" s="29"/>
      <c r="V226" s="24"/>
    </row>
    <row r="227" spans="1:22" s="89" customFormat="1" ht="24.95" customHeight="1" x14ac:dyDescent="0.25">
      <c r="A227" s="503"/>
      <c r="B227" s="112"/>
      <c r="C227" s="31"/>
      <c r="D227" s="26"/>
      <c r="E227" s="32"/>
      <c r="F227" s="24"/>
      <c r="G227" s="24"/>
      <c r="H227" s="33"/>
      <c r="I227" s="24"/>
      <c r="J227" s="32"/>
      <c r="K227" s="24"/>
      <c r="L227" s="26"/>
      <c r="M227" s="390"/>
      <c r="N227" s="23"/>
      <c r="O227" s="74">
        <f t="shared" si="10"/>
        <v>0</v>
      </c>
      <c r="P227" s="24"/>
      <c r="Q227" s="34"/>
      <c r="R227" s="25"/>
      <c r="S227" s="35"/>
      <c r="T227" s="75">
        <f t="shared" si="11"/>
        <v>0</v>
      </c>
      <c r="U227" s="29"/>
      <c r="V227" s="24"/>
    </row>
    <row r="228" spans="1:22" s="89" customFormat="1" ht="24.95" customHeight="1" x14ac:dyDescent="0.25">
      <c r="A228" s="503"/>
      <c r="B228" s="112"/>
      <c r="C228" s="31"/>
      <c r="D228" s="26"/>
      <c r="E228" s="32"/>
      <c r="F228" s="24"/>
      <c r="G228" s="24"/>
      <c r="H228" s="33"/>
      <c r="I228" s="24"/>
      <c r="J228" s="32"/>
      <c r="K228" s="24"/>
      <c r="L228" s="26"/>
      <c r="M228" s="390"/>
      <c r="N228" s="23"/>
      <c r="O228" s="74">
        <f t="shared" si="10"/>
        <v>0</v>
      </c>
      <c r="P228" s="24"/>
      <c r="Q228" s="34"/>
      <c r="R228" s="25"/>
      <c r="S228" s="35"/>
      <c r="T228" s="75">
        <f t="shared" si="11"/>
        <v>0</v>
      </c>
      <c r="U228" s="29"/>
      <c r="V228" s="24"/>
    </row>
    <row r="229" spans="1:22" s="89" customFormat="1" ht="24.95" customHeight="1" x14ac:dyDescent="0.25">
      <c r="A229" s="503"/>
      <c r="B229" s="112"/>
      <c r="C229" s="31"/>
      <c r="D229" s="26"/>
      <c r="E229" s="32"/>
      <c r="F229" s="24"/>
      <c r="G229" s="24"/>
      <c r="H229" s="33"/>
      <c r="I229" s="24"/>
      <c r="J229" s="32"/>
      <c r="K229" s="24"/>
      <c r="L229" s="26"/>
      <c r="M229" s="390"/>
      <c r="N229" s="23"/>
      <c r="O229" s="74">
        <f t="shared" si="10"/>
        <v>0</v>
      </c>
      <c r="P229" s="24"/>
      <c r="Q229" s="34"/>
      <c r="R229" s="25"/>
      <c r="S229" s="35"/>
      <c r="T229" s="75">
        <f t="shared" si="11"/>
        <v>0</v>
      </c>
      <c r="U229" s="29"/>
      <c r="V229" s="24"/>
    </row>
    <row r="230" spans="1:22" s="89" customFormat="1" ht="24.95" customHeight="1" x14ac:dyDescent="0.25">
      <c r="A230" s="503"/>
      <c r="B230" s="112"/>
      <c r="C230" s="31"/>
      <c r="D230" s="26"/>
      <c r="E230" s="32"/>
      <c r="F230" s="24"/>
      <c r="G230" s="24"/>
      <c r="H230" s="33"/>
      <c r="I230" s="24"/>
      <c r="J230" s="32"/>
      <c r="K230" s="24"/>
      <c r="L230" s="26"/>
      <c r="M230" s="390"/>
      <c r="N230" s="23"/>
      <c r="O230" s="74">
        <f t="shared" si="10"/>
        <v>0</v>
      </c>
      <c r="P230" s="24"/>
      <c r="Q230" s="34"/>
      <c r="R230" s="25"/>
      <c r="S230" s="35"/>
      <c r="T230" s="75">
        <f t="shared" si="11"/>
        <v>0</v>
      </c>
      <c r="U230" s="29"/>
      <c r="V230" s="24"/>
    </row>
    <row r="231" spans="1:22" s="89" customFormat="1" ht="24.95" customHeight="1" x14ac:dyDescent="0.25">
      <c r="A231" s="503"/>
      <c r="B231" s="112"/>
      <c r="C231" s="31"/>
      <c r="D231" s="26"/>
      <c r="E231" s="32"/>
      <c r="F231" s="24"/>
      <c r="G231" s="24"/>
      <c r="H231" s="33"/>
      <c r="I231" s="24"/>
      <c r="J231" s="32"/>
      <c r="K231" s="24"/>
      <c r="L231" s="26"/>
      <c r="M231" s="390"/>
      <c r="N231" s="23"/>
      <c r="O231" s="74">
        <f t="shared" si="10"/>
        <v>0</v>
      </c>
      <c r="P231" s="24"/>
      <c r="Q231" s="34"/>
      <c r="R231" s="25"/>
      <c r="S231" s="35"/>
      <c r="T231" s="75">
        <f t="shared" si="11"/>
        <v>0</v>
      </c>
      <c r="U231" s="29"/>
      <c r="V231" s="24"/>
    </row>
    <row r="232" spans="1:22" s="89" customFormat="1" ht="24.95" customHeight="1" x14ac:dyDescent="0.25">
      <c r="A232" s="503"/>
      <c r="B232" s="112"/>
      <c r="C232" s="31"/>
      <c r="D232" s="26"/>
      <c r="E232" s="32"/>
      <c r="F232" s="24"/>
      <c r="G232" s="24"/>
      <c r="H232" s="33"/>
      <c r="I232" s="24"/>
      <c r="J232" s="32"/>
      <c r="K232" s="24"/>
      <c r="L232" s="26"/>
      <c r="M232" s="390"/>
      <c r="N232" s="23"/>
      <c r="O232" s="74">
        <f t="shared" si="10"/>
        <v>0</v>
      </c>
      <c r="P232" s="24"/>
      <c r="Q232" s="34"/>
      <c r="R232" s="25"/>
      <c r="S232" s="35"/>
      <c r="T232" s="75">
        <f t="shared" si="11"/>
        <v>0</v>
      </c>
      <c r="U232" s="29"/>
      <c r="V232" s="24"/>
    </row>
    <row r="233" spans="1:22" s="89" customFormat="1" ht="24.95" customHeight="1" x14ac:dyDescent="0.25">
      <c r="A233" s="503"/>
      <c r="B233" s="112"/>
      <c r="C233" s="31"/>
      <c r="D233" s="26"/>
      <c r="E233" s="32"/>
      <c r="F233" s="24"/>
      <c r="G233" s="24"/>
      <c r="H233" s="33"/>
      <c r="I233" s="24"/>
      <c r="J233" s="32"/>
      <c r="K233" s="24"/>
      <c r="L233" s="26"/>
      <c r="M233" s="390"/>
      <c r="N233" s="23"/>
      <c r="O233" s="74">
        <f t="shared" si="10"/>
        <v>0</v>
      </c>
      <c r="P233" s="24"/>
      <c r="Q233" s="34"/>
      <c r="R233" s="25"/>
      <c r="S233" s="35"/>
      <c r="T233" s="75">
        <f t="shared" si="11"/>
        <v>0</v>
      </c>
      <c r="U233" s="29"/>
      <c r="V233" s="24"/>
    </row>
    <row r="234" spans="1:22" s="89" customFormat="1" ht="24.95" customHeight="1" x14ac:dyDescent="0.25">
      <c r="A234" s="503"/>
      <c r="B234" s="112"/>
      <c r="C234" s="31"/>
      <c r="D234" s="26"/>
      <c r="E234" s="32"/>
      <c r="F234" s="24"/>
      <c r="G234" s="24"/>
      <c r="H234" s="33"/>
      <c r="I234" s="24"/>
      <c r="J234" s="32"/>
      <c r="K234" s="24"/>
      <c r="L234" s="26"/>
      <c r="M234" s="390"/>
      <c r="N234" s="23"/>
      <c r="O234" s="74">
        <f t="shared" si="10"/>
        <v>0</v>
      </c>
      <c r="P234" s="24"/>
      <c r="Q234" s="34"/>
      <c r="R234" s="25"/>
      <c r="S234" s="35"/>
      <c r="T234" s="75">
        <f t="shared" si="11"/>
        <v>0</v>
      </c>
      <c r="U234" s="29"/>
      <c r="V234" s="24"/>
    </row>
    <row r="235" spans="1:22" s="89" customFormat="1" ht="24.95" customHeight="1" x14ac:dyDescent="0.25">
      <c r="A235" s="503"/>
      <c r="B235" s="112"/>
      <c r="C235" s="31"/>
      <c r="D235" s="26"/>
      <c r="E235" s="32"/>
      <c r="F235" s="24"/>
      <c r="G235" s="24"/>
      <c r="H235" s="33"/>
      <c r="I235" s="24"/>
      <c r="J235" s="32"/>
      <c r="K235" s="24"/>
      <c r="L235" s="26"/>
      <c r="M235" s="390"/>
      <c r="N235" s="23"/>
      <c r="O235" s="74">
        <f t="shared" si="10"/>
        <v>0</v>
      </c>
      <c r="P235" s="24"/>
      <c r="Q235" s="34"/>
      <c r="R235" s="25"/>
      <c r="S235" s="35"/>
      <c r="T235" s="75">
        <f t="shared" si="11"/>
        <v>0</v>
      </c>
      <c r="U235" s="29"/>
      <c r="V235" s="24"/>
    </row>
    <row r="236" spans="1:22" s="89" customFormat="1" ht="24.95" customHeight="1" x14ac:dyDescent="0.25">
      <c r="A236" s="503"/>
      <c r="B236" s="112"/>
      <c r="C236" s="31"/>
      <c r="D236" s="26"/>
      <c r="E236" s="32"/>
      <c r="F236" s="24"/>
      <c r="G236" s="24"/>
      <c r="H236" s="33"/>
      <c r="I236" s="24"/>
      <c r="J236" s="32"/>
      <c r="K236" s="24"/>
      <c r="L236" s="26"/>
      <c r="M236" s="390"/>
      <c r="N236" s="23"/>
      <c r="O236" s="74">
        <f t="shared" si="10"/>
        <v>0</v>
      </c>
      <c r="P236" s="24"/>
      <c r="Q236" s="34"/>
      <c r="R236" s="25"/>
      <c r="S236" s="35"/>
      <c r="T236" s="75">
        <f t="shared" si="11"/>
        <v>0</v>
      </c>
      <c r="U236" s="29"/>
      <c r="V236" s="24"/>
    </row>
    <row r="237" spans="1:22" s="89" customFormat="1" ht="24.95" customHeight="1" x14ac:dyDescent="0.25">
      <c r="A237" s="503"/>
      <c r="B237" s="112"/>
      <c r="C237" s="31"/>
      <c r="D237" s="26"/>
      <c r="E237" s="32"/>
      <c r="F237" s="24"/>
      <c r="G237" s="24"/>
      <c r="H237" s="33"/>
      <c r="I237" s="24"/>
      <c r="J237" s="32"/>
      <c r="K237" s="24"/>
      <c r="L237" s="26"/>
      <c r="M237" s="390"/>
      <c r="N237" s="23"/>
      <c r="O237" s="74">
        <f t="shared" si="10"/>
        <v>0</v>
      </c>
      <c r="P237" s="24"/>
      <c r="Q237" s="34"/>
      <c r="R237" s="25"/>
      <c r="S237" s="35"/>
      <c r="T237" s="75">
        <f t="shared" si="11"/>
        <v>0</v>
      </c>
      <c r="U237" s="29"/>
      <c r="V237" s="24"/>
    </row>
    <row r="238" spans="1:22" s="89" customFormat="1" ht="24.95" customHeight="1" x14ac:dyDescent="0.25">
      <c r="A238" s="503"/>
      <c r="B238" s="112"/>
      <c r="C238" s="31"/>
      <c r="D238" s="26"/>
      <c r="E238" s="32"/>
      <c r="F238" s="24"/>
      <c r="G238" s="24"/>
      <c r="H238" s="33"/>
      <c r="I238" s="24"/>
      <c r="J238" s="32"/>
      <c r="K238" s="24"/>
      <c r="L238" s="26"/>
      <c r="M238" s="390"/>
      <c r="N238" s="23"/>
      <c r="O238" s="74">
        <f t="shared" si="10"/>
        <v>0</v>
      </c>
      <c r="P238" s="24"/>
      <c r="Q238" s="34"/>
      <c r="R238" s="25"/>
      <c r="S238" s="35"/>
      <c r="T238" s="75">
        <f t="shared" si="11"/>
        <v>0</v>
      </c>
      <c r="U238" s="29"/>
      <c r="V238" s="24"/>
    </row>
    <row r="239" spans="1:22" s="89" customFormat="1" ht="24.95" customHeight="1" x14ac:dyDescent="0.25">
      <c r="A239" s="503"/>
      <c r="B239" s="112"/>
      <c r="C239" s="31"/>
      <c r="D239" s="26"/>
      <c r="E239" s="32"/>
      <c r="F239" s="24"/>
      <c r="G239" s="24"/>
      <c r="H239" s="33"/>
      <c r="I239" s="24"/>
      <c r="J239" s="32"/>
      <c r="K239" s="24"/>
      <c r="L239" s="26"/>
      <c r="M239" s="390"/>
      <c r="N239" s="23"/>
      <c r="O239" s="74">
        <f t="shared" si="10"/>
        <v>0</v>
      </c>
      <c r="P239" s="24"/>
      <c r="Q239" s="34"/>
      <c r="R239" s="25"/>
      <c r="S239" s="35"/>
      <c r="T239" s="75">
        <f t="shared" si="11"/>
        <v>0</v>
      </c>
      <c r="U239" s="29"/>
      <c r="V239" s="24"/>
    </row>
    <row r="240" spans="1:22" s="89" customFormat="1" ht="24.95" customHeight="1" x14ac:dyDescent="0.25">
      <c r="A240" s="503"/>
      <c r="B240" s="112"/>
      <c r="C240" s="31"/>
      <c r="D240" s="26"/>
      <c r="E240" s="32"/>
      <c r="F240" s="24"/>
      <c r="G240" s="24"/>
      <c r="H240" s="33"/>
      <c r="I240" s="24"/>
      <c r="J240" s="32"/>
      <c r="K240" s="24"/>
      <c r="L240" s="26"/>
      <c r="M240" s="390"/>
      <c r="N240" s="23"/>
      <c r="O240" s="74">
        <f t="shared" si="10"/>
        <v>0</v>
      </c>
      <c r="P240" s="24"/>
      <c r="Q240" s="34"/>
      <c r="R240" s="25"/>
      <c r="S240" s="35"/>
      <c r="T240" s="75">
        <f t="shared" si="11"/>
        <v>0</v>
      </c>
      <c r="U240" s="29"/>
      <c r="V240" s="24"/>
    </row>
    <row r="241" spans="1:22" s="89" customFormat="1" ht="24.95" customHeight="1" x14ac:dyDescent="0.25">
      <c r="A241" s="503"/>
      <c r="B241" s="112"/>
      <c r="C241" s="31"/>
      <c r="D241" s="26"/>
      <c r="E241" s="32"/>
      <c r="F241" s="24"/>
      <c r="G241" s="24"/>
      <c r="H241" s="33"/>
      <c r="I241" s="24"/>
      <c r="J241" s="32"/>
      <c r="K241" s="24"/>
      <c r="L241" s="26"/>
      <c r="M241" s="390"/>
      <c r="N241" s="23"/>
      <c r="O241" s="74">
        <f t="shared" si="10"/>
        <v>0</v>
      </c>
      <c r="P241" s="24"/>
      <c r="Q241" s="34"/>
      <c r="R241" s="25"/>
      <c r="S241" s="35"/>
      <c r="T241" s="75">
        <f t="shared" si="11"/>
        <v>0</v>
      </c>
      <c r="U241" s="29"/>
      <c r="V241" s="24"/>
    </row>
    <row r="242" spans="1:22" s="89" customFormat="1" ht="24.95" customHeight="1" x14ac:dyDescent="0.25">
      <c r="A242" s="503"/>
      <c r="B242" s="112"/>
      <c r="C242" s="31"/>
      <c r="D242" s="26"/>
      <c r="E242" s="32"/>
      <c r="F242" s="24"/>
      <c r="G242" s="24"/>
      <c r="H242" s="33"/>
      <c r="I242" s="24"/>
      <c r="J242" s="32"/>
      <c r="K242" s="24"/>
      <c r="L242" s="26"/>
      <c r="M242" s="390"/>
      <c r="N242" s="23"/>
      <c r="O242" s="74">
        <f t="shared" si="10"/>
        <v>0</v>
      </c>
      <c r="P242" s="24"/>
      <c r="Q242" s="34"/>
      <c r="R242" s="25"/>
      <c r="S242" s="35"/>
      <c r="T242" s="75">
        <f t="shared" si="11"/>
        <v>0</v>
      </c>
      <c r="U242" s="29"/>
      <c r="V242" s="24"/>
    </row>
    <row r="243" spans="1:22" s="89" customFormat="1" ht="24.95" customHeight="1" x14ac:dyDescent="0.25">
      <c r="A243" s="503"/>
      <c r="B243" s="112"/>
      <c r="C243" s="31"/>
      <c r="D243" s="26"/>
      <c r="E243" s="32"/>
      <c r="F243" s="24"/>
      <c r="G243" s="24"/>
      <c r="H243" s="33"/>
      <c r="I243" s="24"/>
      <c r="J243" s="32"/>
      <c r="K243" s="24"/>
      <c r="L243" s="26"/>
      <c r="M243" s="390"/>
      <c r="N243" s="23"/>
      <c r="O243" s="74">
        <f t="shared" si="10"/>
        <v>0</v>
      </c>
      <c r="P243" s="24"/>
      <c r="Q243" s="34"/>
      <c r="R243" s="25"/>
      <c r="S243" s="35"/>
      <c r="T243" s="75">
        <f t="shared" si="11"/>
        <v>0</v>
      </c>
      <c r="U243" s="29"/>
      <c r="V243" s="24"/>
    </row>
    <row r="244" spans="1:22" s="89" customFormat="1" ht="24.95" customHeight="1" x14ac:dyDescent="0.25">
      <c r="A244" s="503"/>
      <c r="B244" s="112"/>
      <c r="C244" s="31"/>
      <c r="D244" s="26"/>
      <c r="E244" s="32"/>
      <c r="F244" s="24"/>
      <c r="G244" s="24"/>
      <c r="H244" s="33"/>
      <c r="I244" s="24"/>
      <c r="J244" s="32"/>
      <c r="K244" s="24"/>
      <c r="L244" s="26"/>
      <c r="M244" s="390"/>
      <c r="N244" s="23"/>
      <c r="O244" s="74">
        <f t="shared" si="10"/>
        <v>0</v>
      </c>
      <c r="P244" s="24"/>
      <c r="Q244" s="34"/>
      <c r="R244" s="25"/>
      <c r="S244" s="35"/>
      <c r="T244" s="75">
        <f t="shared" si="11"/>
        <v>0</v>
      </c>
      <c r="U244" s="29"/>
      <c r="V244" s="24"/>
    </row>
    <row r="245" spans="1:22" s="89" customFormat="1" ht="24.95" customHeight="1" x14ac:dyDescent="0.25">
      <c r="A245" s="503"/>
      <c r="B245" s="112"/>
      <c r="C245" s="31"/>
      <c r="D245" s="26"/>
      <c r="E245" s="32"/>
      <c r="F245" s="24"/>
      <c r="G245" s="24"/>
      <c r="H245" s="33"/>
      <c r="I245" s="24"/>
      <c r="J245" s="32"/>
      <c r="K245" s="24"/>
      <c r="L245" s="26"/>
      <c r="M245" s="390"/>
      <c r="N245" s="23"/>
      <c r="O245" s="74">
        <f t="shared" si="10"/>
        <v>0</v>
      </c>
      <c r="P245" s="24"/>
      <c r="Q245" s="34"/>
      <c r="R245" s="25"/>
      <c r="S245" s="35"/>
      <c r="T245" s="75">
        <f t="shared" si="11"/>
        <v>0</v>
      </c>
      <c r="U245" s="29"/>
      <c r="V245" s="24"/>
    </row>
    <row r="246" spans="1:22" s="89" customFormat="1" ht="24.95" customHeight="1" x14ac:dyDescent="0.25">
      <c r="A246" s="503"/>
      <c r="B246" s="112"/>
      <c r="C246" s="31"/>
      <c r="D246" s="26"/>
      <c r="E246" s="32"/>
      <c r="F246" s="24"/>
      <c r="G246" s="24"/>
      <c r="H246" s="33"/>
      <c r="I246" s="24"/>
      <c r="J246" s="32"/>
      <c r="K246" s="24"/>
      <c r="L246" s="26"/>
      <c r="M246" s="390"/>
      <c r="N246" s="23"/>
      <c r="O246" s="74">
        <f t="shared" si="10"/>
        <v>0</v>
      </c>
      <c r="P246" s="24"/>
      <c r="Q246" s="34"/>
      <c r="R246" s="25"/>
      <c r="S246" s="35"/>
      <c r="T246" s="75">
        <f t="shared" si="11"/>
        <v>0</v>
      </c>
      <c r="U246" s="29"/>
      <c r="V246" s="24"/>
    </row>
    <row r="247" spans="1:22" s="89" customFormat="1" ht="24.95" customHeight="1" x14ac:dyDescent="0.25">
      <c r="A247" s="503"/>
      <c r="B247" s="112"/>
      <c r="C247" s="31"/>
      <c r="D247" s="26"/>
      <c r="E247" s="32"/>
      <c r="F247" s="24"/>
      <c r="G247" s="24"/>
      <c r="H247" s="33"/>
      <c r="I247" s="24"/>
      <c r="J247" s="32"/>
      <c r="K247" s="24"/>
      <c r="L247" s="26"/>
      <c r="M247" s="390"/>
      <c r="N247" s="23"/>
      <c r="O247" s="74">
        <f t="shared" si="10"/>
        <v>0</v>
      </c>
      <c r="P247" s="24"/>
      <c r="Q247" s="34"/>
      <c r="R247" s="25"/>
      <c r="S247" s="35"/>
      <c r="T247" s="75">
        <f t="shared" si="11"/>
        <v>0</v>
      </c>
      <c r="U247" s="29"/>
      <c r="V247" s="24"/>
    </row>
    <row r="248" spans="1:22" s="89" customFormat="1" ht="24.95" customHeight="1" x14ac:dyDescent="0.25">
      <c r="A248" s="503"/>
      <c r="B248" s="112"/>
      <c r="C248" s="31"/>
      <c r="D248" s="26"/>
      <c r="E248" s="32"/>
      <c r="F248" s="24"/>
      <c r="G248" s="24"/>
      <c r="H248" s="33"/>
      <c r="I248" s="24"/>
      <c r="J248" s="32"/>
      <c r="K248" s="24"/>
      <c r="L248" s="26"/>
      <c r="M248" s="390"/>
      <c r="N248" s="23"/>
      <c r="O248" s="74">
        <f t="shared" si="10"/>
        <v>0</v>
      </c>
      <c r="P248" s="24"/>
      <c r="Q248" s="34"/>
      <c r="R248" s="25"/>
      <c r="S248" s="35"/>
      <c r="T248" s="75">
        <f t="shared" si="11"/>
        <v>0</v>
      </c>
      <c r="U248" s="29"/>
      <c r="V248" s="24"/>
    </row>
    <row r="249" spans="1:22" s="89" customFormat="1" ht="24.95" customHeight="1" x14ac:dyDescent="0.25">
      <c r="A249" s="503"/>
      <c r="B249" s="112"/>
      <c r="C249" s="31"/>
      <c r="D249" s="26"/>
      <c r="E249" s="32"/>
      <c r="F249" s="24"/>
      <c r="G249" s="24"/>
      <c r="H249" s="33"/>
      <c r="I249" s="24"/>
      <c r="J249" s="32"/>
      <c r="K249" s="24"/>
      <c r="L249" s="26"/>
      <c r="M249" s="390"/>
      <c r="N249" s="23"/>
      <c r="O249" s="74">
        <f t="shared" si="10"/>
        <v>0</v>
      </c>
      <c r="P249" s="24"/>
      <c r="Q249" s="34"/>
      <c r="R249" s="25"/>
      <c r="S249" s="35"/>
      <c r="T249" s="75">
        <f t="shared" si="11"/>
        <v>0</v>
      </c>
      <c r="U249" s="29"/>
      <c r="V249" s="24"/>
    </row>
    <row r="250" spans="1:22" s="89" customFormat="1" ht="24.95" customHeight="1" x14ac:dyDescent="0.25">
      <c r="A250" s="503"/>
      <c r="B250" s="112"/>
      <c r="C250" s="31"/>
      <c r="D250" s="26"/>
      <c r="E250" s="32"/>
      <c r="F250" s="24"/>
      <c r="G250" s="24"/>
      <c r="H250" s="33"/>
      <c r="I250" s="24"/>
      <c r="J250" s="32"/>
      <c r="K250" s="24"/>
      <c r="L250" s="26"/>
      <c r="M250" s="390"/>
      <c r="N250" s="23"/>
      <c r="O250" s="74">
        <f t="shared" si="10"/>
        <v>0</v>
      </c>
      <c r="P250" s="24"/>
      <c r="Q250" s="34"/>
      <c r="R250" s="25"/>
      <c r="S250" s="35"/>
      <c r="T250" s="75">
        <f t="shared" si="11"/>
        <v>0</v>
      </c>
      <c r="U250" s="29"/>
      <c r="V250" s="24"/>
    </row>
    <row r="251" spans="1:22" s="89" customFormat="1" ht="24.95" customHeight="1" x14ac:dyDescent="0.25">
      <c r="A251" s="503"/>
      <c r="B251" s="112"/>
      <c r="C251" s="31"/>
      <c r="D251" s="26"/>
      <c r="E251" s="32"/>
      <c r="F251" s="24"/>
      <c r="G251" s="24"/>
      <c r="H251" s="33"/>
      <c r="I251" s="24"/>
      <c r="J251" s="32"/>
      <c r="K251" s="24"/>
      <c r="L251" s="26"/>
      <c r="M251" s="390"/>
      <c r="N251" s="23"/>
      <c r="O251" s="74">
        <f t="shared" si="10"/>
        <v>0</v>
      </c>
      <c r="P251" s="24"/>
      <c r="Q251" s="34"/>
      <c r="R251" s="25"/>
      <c r="S251" s="35"/>
      <c r="T251" s="75">
        <f t="shared" si="11"/>
        <v>0</v>
      </c>
      <c r="U251" s="29"/>
      <c r="V251" s="24"/>
    </row>
    <row r="252" spans="1:22" s="89" customFormat="1" ht="24.95" customHeight="1" x14ac:dyDescent="0.25">
      <c r="A252" s="503"/>
      <c r="B252" s="112"/>
      <c r="C252" s="31"/>
      <c r="D252" s="26"/>
      <c r="E252" s="32"/>
      <c r="F252" s="24"/>
      <c r="G252" s="24"/>
      <c r="H252" s="33"/>
      <c r="I252" s="24"/>
      <c r="J252" s="32"/>
      <c r="K252" s="24"/>
      <c r="L252" s="26"/>
      <c r="M252" s="390"/>
      <c r="N252" s="23"/>
      <c r="O252" s="74">
        <f t="shared" si="10"/>
        <v>0</v>
      </c>
      <c r="P252" s="24"/>
      <c r="Q252" s="34"/>
      <c r="R252" s="25"/>
      <c r="S252" s="35"/>
      <c r="T252" s="75">
        <f t="shared" si="11"/>
        <v>0</v>
      </c>
      <c r="U252" s="29"/>
      <c r="V252" s="24"/>
    </row>
    <row r="253" spans="1:22" s="89" customFormat="1" ht="24.95" customHeight="1" x14ac:dyDescent="0.25">
      <c r="A253" s="503"/>
      <c r="B253" s="112"/>
      <c r="C253" s="31"/>
      <c r="D253" s="26"/>
      <c r="E253" s="32"/>
      <c r="F253" s="24"/>
      <c r="G253" s="24"/>
      <c r="H253" s="33"/>
      <c r="I253" s="24"/>
      <c r="J253" s="32"/>
      <c r="K253" s="24"/>
      <c r="L253" s="26"/>
      <c r="M253" s="390"/>
      <c r="N253" s="23"/>
      <c r="O253" s="74">
        <f t="shared" si="10"/>
        <v>0</v>
      </c>
      <c r="P253" s="24"/>
      <c r="Q253" s="34"/>
      <c r="R253" s="25"/>
      <c r="S253" s="35"/>
      <c r="T253" s="75">
        <f t="shared" si="11"/>
        <v>0</v>
      </c>
      <c r="U253" s="29"/>
      <c r="V253" s="24"/>
    </row>
    <row r="254" spans="1:22" s="89" customFormat="1" ht="24.95" customHeight="1" x14ac:dyDescent="0.25">
      <c r="A254" s="503"/>
      <c r="B254" s="112"/>
      <c r="C254" s="31"/>
      <c r="D254" s="26"/>
      <c r="E254" s="32"/>
      <c r="F254" s="24"/>
      <c r="G254" s="24"/>
      <c r="H254" s="33"/>
      <c r="I254" s="24"/>
      <c r="J254" s="32"/>
      <c r="K254" s="24"/>
      <c r="L254" s="26"/>
      <c r="M254" s="390"/>
      <c r="N254" s="23"/>
      <c r="O254" s="74">
        <f t="shared" si="10"/>
        <v>0</v>
      </c>
      <c r="P254" s="24"/>
      <c r="Q254" s="34"/>
      <c r="R254" s="25"/>
      <c r="S254" s="35"/>
      <c r="T254" s="75">
        <f t="shared" si="11"/>
        <v>0</v>
      </c>
      <c r="U254" s="29"/>
      <c r="V254" s="24"/>
    </row>
    <row r="255" spans="1:22" s="89" customFormat="1" ht="24.95" customHeight="1" x14ac:dyDescent="0.25">
      <c r="A255" s="503"/>
      <c r="B255" s="112"/>
      <c r="C255" s="31"/>
      <c r="D255" s="26"/>
      <c r="E255" s="32"/>
      <c r="F255" s="24"/>
      <c r="G255" s="24"/>
      <c r="H255" s="33"/>
      <c r="I255" s="24"/>
      <c r="J255" s="32"/>
      <c r="K255" s="24"/>
      <c r="L255" s="26"/>
      <c r="M255" s="390"/>
      <c r="N255" s="23"/>
      <c r="O255" s="74">
        <f t="shared" si="10"/>
        <v>0</v>
      </c>
      <c r="P255" s="24"/>
      <c r="Q255" s="34"/>
      <c r="R255" s="25"/>
      <c r="S255" s="35"/>
      <c r="T255" s="75">
        <f t="shared" si="11"/>
        <v>0</v>
      </c>
      <c r="U255" s="29"/>
      <c r="V255" s="24"/>
    </row>
    <row r="256" spans="1:22" s="89" customFormat="1" ht="24.95" customHeight="1" x14ac:dyDescent="0.25">
      <c r="A256" s="503"/>
      <c r="B256" s="112"/>
      <c r="C256" s="31"/>
      <c r="D256" s="26"/>
      <c r="E256" s="32"/>
      <c r="F256" s="24"/>
      <c r="G256" s="24"/>
      <c r="H256" s="33"/>
      <c r="I256" s="24"/>
      <c r="J256" s="32"/>
      <c r="K256" s="24"/>
      <c r="L256" s="26"/>
      <c r="M256" s="390"/>
      <c r="N256" s="23"/>
      <c r="O256" s="74">
        <f t="shared" si="10"/>
        <v>0</v>
      </c>
      <c r="P256" s="24"/>
      <c r="Q256" s="34"/>
      <c r="R256" s="25"/>
      <c r="S256" s="35"/>
      <c r="T256" s="75">
        <f t="shared" si="11"/>
        <v>0</v>
      </c>
      <c r="U256" s="29"/>
      <c r="V256" s="24"/>
    </row>
    <row r="257" spans="1:22" s="89" customFormat="1" ht="24.95" customHeight="1" x14ac:dyDescent="0.25">
      <c r="A257" s="503"/>
      <c r="B257" s="112"/>
      <c r="C257" s="31"/>
      <c r="D257" s="26"/>
      <c r="E257" s="32"/>
      <c r="F257" s="24"/>
      <c r="G257" s="24"/>
      <c r="H257" s="33"/>
      <c r="I257" s="24"/>
      <c r="J257" s="32"/>
      <c r="K257" s="24"/>
      <c r="L257" s="26"/>
      <c r="M257" s="390"/>
      <c r="N257" s="23"/>
      <c r="O257" s="74">
        <f t="shared" si="10"/>
        <v>0</v>
      </c>
      <c r="P257" s="24"/>
      <c r="Q257" s="34"/>
      <c r="R257" s="25"/>
      <c r="S257" s="35"/>
      <c r="T257" s="75">
        <f t="shared" si="11"/>
        <v>0</v>
      </c>
      <c r="U257" s="29"/>
      <c r="V257" s="24"/>
    </row>
    <row r="258" spans="1:22" s="89" customFormat="1" ht="24.95" customHeight="1" x14ac:dyDescent="0.25">
      <c r="A258" s="503"/>
      <c r="B258" s="112"/>
      <c r="C258" s="31"/>
      <c r="D258" s="26"/>
      <c r="E258" s="32"/>
      <c r="F258" s="24"/>
      <c r="G258" s="24"/>
      <c r="H258" s="33"/>
      <c r="I258" s="24"/>
      <c r="J258" s="32"/>
      <c r="K258" s="24"/>
      <c r="L258" s="26"/>
      <c r="M258" s="390"/>
      <c r="N258" s="23"/>
      <c r="O258" s="74">
        <f t="shared" si="10"/>
        <v>0</v>
      </c>
      <c r="P258" s="24"/>
      <c r="Q258" s="34"/>
      <c r="R258" s="25"/>
      <c r="S258" s="35"/>
      <c r="T258" s="75">
        <f t="shared" si="11"/>
        <v>0</v>
      </c>
      <c r="U258" s="29"/>
      <c r="V258" s="24"/>
    </row>
    <row r="259" spans="1:22" s="89" customFormat="1" ht="24.95" customHeight="1" x14ac:dyDescent="0.25">
      <c r="A259" s="503"/>
      <c r="B259" s="112"/>
      <c r="C259" s="31"/>
      <c r="D259" s="26"/>
      <c r="E259" s="32"/>
      <c r="F259" s="24"/>
      <c r="G259" s="24"/>
      <c r="H259" s="33"/>
      <c r="I259" s="24"/>
      <c r="J259" s="32"/>
      <c r="K259" s="24"/>
      <c r="L259" s="26"/>
      <c r="M259" s="390"/>
      <c r="N259" s="23"/>
      <c r="O259" s="74">
        <f t="shared" si="10"/>
        <v>0</v>
      </c>
      <c r="P259" s="24"/>
      <c r="Q259" s="34"/>
      <c r="R259" s="25"/>
      <c r="S259" s="35"/>
      <c r="T259" s="75">
        <f t="shared" si="11"/>
        <v>0</v>
      </c>
      <c r="U259" s="29"/>
      <c r="V259" s="24"/>
    </row>
    <row r="260" spans="1:22" s="89" customFormat="1" ht="24.95" customHeight="1" x14ac:dyDescent="0.25">
      <c r="A260" s="503"/>
      <c r="B260" s="112"/>
      <c r="C260" s="31"/>
      <c r="D260" s="26"/>
      <c r="E260" s="32"/>
      <c r="F260" s="24"/>
      <c r="G260" s="24"/>
      <c r="H260" s="33"/>
      <c r="I260" s="24"/>
      <c r="J260" s="32"/>
      <c r="K260" s="24"/>
      <c r="L260" s="26"/>
      <c r="M260" s="390"/>
      <c r="N260" s="23"/>
      <c r="O260" s="74">
        <f t="shared" si="10"/>
        <v>0</v>
      </c>
      <c r="P260" s="24"/>
      <c r="Q260" s="34"/>
      <c r="R260" s="25"/>
      <c r="S260" s="35"/>
      <c r="T260" s="75">
        <f t="shared" si="11"/>
        <v>0</v>
      </c>
      <c r="U260" s="29"/>
      <c r="V260" s="24"/>
    </row>
    <row r="261" spans="1:22" s="89" customFormat="1" ht="24.95" customHeight="1" x14ac:dyDescent="0.25">
      <c r="A261" s="503"/>
      <c r="B261" s="112"/>
      <c r="C261" s="31"/>
      <c r="D261" s="26"/>
      <c r="E261" s="32"/>
      <c r="F261" s="24"/>
      <c r="G261" s="24"/>
      <c r="H261" s="33"/>
      <c r="I261" s="24"/>
      <c r="J261" s="32"/>
      <c r="K261" s="24"/>
      <c r="L261" s="26"/>
      <c r="M261" s="390"/>
      <c r="N261" s="23"/>
      <c r="O261" s="74">
        <f t="shared" si="10"/>
        <v>0</v>
      </c>
      <c r="P261" s="24"/>
      <c r="Q261" s="34"/>
      <c r="R261" s="25"/>
      <c r="S261" s="35"/>
      <c r="T261" s="75">
        <f t="shared" si="11"/>
        <v>0</v>
      </c>
      <c r="U261" s="29"/>
      <c r="V261" s="24"/>
    </row>
    <row r="262" spans="1:22" s="89" customFormat="1" ht="24.95" customHeight="1" x14ac:dyDescent="0.25">
      <c r="A262" s="503"/>
      <c r="B262" s="112"/>
      <c r="C262" s="31"/>
      <c r="D262" s="26"/>
      <c r="E262" s="32"/>
      <c r="F262" s="24"/>
      <c r="G262" s="24"/>
      <c r="H262" s="33"/>
      <c r="I262" s="24"/>
      <c r="J262" s="32"/>
      <c r="K262" s="24"/>
      <c r="L262" s="26"/>
      <c r="M262" s="390"/>
      <c r="N262" s="23"/>
      <c r="O262" s="74">
        <f t="shared" si="10"/>
        <v>0</v>
      </c>
      <c r="P262" s="24"/>
      <c r="Q262" s="34"/>
      <c r="R262" s="25"/>
      <c r="S262" s="35"/>
      <c r="T262" s="75">
        <f t="shared" si="11"/>
        <v>0</v>
      </c>
      <c r="U262" s="29"/>
      <c r="V262" s="24"/>
    </row>
    <row r="263" spans="1:22" s="89" customFormat="1" ht="24.95" customHeight="1" x14ac:dyDescent="0.25">
      <c r="A263" s="503"/>
      <c r="B263" s="112"/>
      <c r="C263" s="31"/>
      <c r="D263" s="26"/>
      <c r="E263" s="32"/>
      <c r="F263" s="24"/>
      <c r="G263" s="24"/>
      <c r="H263" s="33"/>
      <c r="I263" s="24"/>
      <c r="J263" s="32"/>
      <c r="K263" s="24"/>
      <c r="L263" s="26"/>
      <c r="M263" s="390"/>
      <c r="N263" s="23"/>
      <c r="O263" s="74">
        <f t="shared" si="10"/>
        <v>0</v>
      </c>
      <c r="P263" s="24"/>
      <c r="Q263" s="34"/>
      <c r="R263" s="25"/>
      <c r="S263" s="35"/>
      <c r="T263" s="75">
        <f t="shared" si="11"/>
        <v>0</v>
      </c>
      <c r="U263" s="29"/>
      <c r="V263" s="24"/>
    </row>
    <row r="264" spans="1:22" s="89" customFormat="1" ht="24.95" customHeight="1" x14ac:dyDescent="0.25">
      <c r="A264" s="503"/>
      <c r="B264" s="112"/>
      <c r="C264" s="31"/>
      <c r="D264" s="26"/>
      <c r="E264" s="32"/>
      <c r="F264" s="24"/>
      <c r="G264" s="24"/>
      <c r="H264" s="33"/>
      <c r="I264" s="24"/>
      <c r="J264" s="32"/>
      <c r="K264" s="24"/>
      <c r="L264" s="26"/>
      <c r="M264" s="390"/>
      <c r="N264" s="23"/>
      <c r="O264" s="74">
        <f t="shared" si="10"/>
        <v>0</v>
      </c>
      <c r="P264" s="24"/>
      <c r="Q264" s="34"/>
      <c r="R264" s="25"/>
      <c r="S264" s="35"/>
      <c r="T264" s="75">
        <f t="shared" si="11"/>
        <v>0</v>
      </c>
      <c r="U264" s="29"/>
      <c r="V264" s="24"/>
    </row>
    <row r="265" spans="1:22" s="89" customFormat="1" ht="24.95" customHeight="1" x14ac:dyDescent="0.25">
      <c r="A265" s="503"/>
      <c r="B265" s="112"/>
      <c r="C265" s="31"/>
      <c r="D265" s="26"/>
      <c r="E265" s="32"/>
      <c r="F265" s="24"/>
      <c r="G265" s="24"/>
      <c r="H265" s="33"/>
      <c r="I265" s="24"/>
      <c r="J265" s="32"/>
      <c r="K265" s="24"/>
      <c r="L265" s="26"/>
      <c r="M265" s="390"/>
      <c r="N265" s="23"/>
      <c r="O265" s="74">
        <f t="shared" si="10"/>
        <v>0</v>
      </c>
      <c r="P265" s="24"/>
      <c r="Q265" s="34"/>
      <c r="R265" s="25"/>
      <c r="S265" s="35"/>
      <c r="T265" s="75">
        <f t="shared" si="11"/>
        <v>0</v>
      </c>
      <c r="U265" s="29"/>
      <c r="V265" s="24"/>
    </row>
    <row r="266" spans="1:22" s="89" customFormat="1" ht="24.95" customHeight="1" x14ac:dyDescent="0.25">
      <c r="A266" s="503"/>
      <c r="B266" s="112"/>
      <c r="C266" s="31"/>
      <c r="D266" s="26"/>
      <c r="E266" s="32"/>
      <c r="F266" s="24"/>
      <c r="G266" s="24"/>
      <c r="H266" s="33"/>
      <c r="I266" s="24"/>
      <c r="J266" s="32"/>
      <c r="K266" s="24"/>
      <c r="L266" s="26"/>
      <c r="M266" s="390"/>
      <c r="N266" s="23"/>
      <c r="O266" s="74">
        <f t="shared" si="10"/>
        <v>0</v>
      </c>
      <c r="P266" s="24"/>
      <c r="Q266" s="34"/>
      <c r="R266" s="25"/>
      <c r="S266" s="35"/>
      <c r="T266" s="75">
        <f t="shared" si="11"/>
        <v>0</v>
      </c>
      <c r="U266" s="29"/>
      <c r="V266" s="24"/>
    </row>
    <row r="267" spans="1:22" s="89" customFormat="1" ht="24.95" customHeight="1" x14ac:dyDescent="0.25">
      <c r="A267" s="503"/>
      <c r="B267" s="112"/>
      <c r="C267" s="31"/>
      <c r="D267" s="26"/>
      <c r="E267" s="32"/>
      <c r="F267" s="24"/>
      <c r="G267" s="24"/>
      <c r="H267" s="33"/>
      <c r="I267" s="24"/>
      <c r="J267" s="32"/>
      <c r="K267" s="24"/>
      <c r="L267" s="26"/>
      <c r="M267" s="390"/>
      <c r="N267" s="23"/>
      <c r="O267" s="74">
        <f t="shared" si="10"/>
        <v>0</v>
      </c>
      <c r="P267" s="24"/>
      <c r="Q267" s="34"/>
      <c r="R267" s="25"/>
      <c r="S267" s="35"/>
      <c r="T267" s="75">
        <f t="shared" si="11"/>
        <v>0</v>
      </c>
      <c r="U267" s="29"/>
      <c r="V267" s="24"/>
    </row>
    <row r="268" spans="1:22" s="89" customFormat="1" ht="24.95" customHeight="1" x14ac:dyDescent="0.25">
      <c r="A268" s="503"/>
      <c r="B268" s="112"/>
      <c r="C268" s="31"/>
      <c r="D268" s="26"/>
      <c r="E268" s="32"/>
      <c r="F268" s="24"/>
      <c r="G268" s="24"/>
      <c r="H268" s="33"/>
      <c r="I268" s="24"/>
      <c r="J268" s="32"/>
      <c r="K268" s="24"/>
      <c r="L268" s="26"/>
      <c r="M268" s="390"/>
      <c r="N268" s="23"/>
      <c r="O268" s="74">
        <f t="shared" si="10"/>
        <v>0</v>
      </c>
      <c r="P268" s="24"/>
      <c r="Q268" s="34"/>
      <c r="R268" s="25"/>
      <c r="S268" s="35"/>
      <c r="T268" s="75">
        <f t="shared" si="11"/>
        <v>0</v>
      </c>
      <c r="U268" s="29"/>
      <c r="V268" s="24"/>
    </row>
    <row r="269" spans="1:22" s="89" customFormat="1" ht="24.95" customHeight="1" x14ac:dyDescent="0.25">
      <c r="A269" s="503"/>
      <c r="B269" s="112"/>
      <c r="C269" s="31"/>
      <c r="D269" s="26"/>
      <c r="E269" s="32"/>
      <c r="F269" s="24"/>
      <c r="G269" s="24"/>
      <c r="H269" s="33"/>
      <c r="I269" s="24"/>
      <c r="J269" s="32"/>
      <c r="K269" s="24"/>
      <c r="L269" s="26"/>
      <c r="M269" s="390"/>
      <c r="N269" s="23"/>
      <c r="O269" s="74">
        <f t="shared" si="10"/>
        <v>0</v>
      </c>
      <c r="P269" s="24"/>
      <c r="Q269" s="34"/>
      <c r="R269" s="25"/>
      <c r="S269" s="35"/>
      <c r="T269" s="75">
        <f t="shared" si="11"/>
        <v>0</v>
      </c>
      <c r="U269" s="29"/>
      <c r="V269" s="24"/>
    </row>
    <row r="270" spans="1:22" s="89" customFormat="1" ht="24.95" customHeight="1" x14ac:dyDescent="0.25">
      <c r="A270" s="503"/>
      <c r="B270" s="112"/>
      <c r="C270" s="31"/>
      <c r="D270" s="26"/>
      <c r="E270" s="32"/>
      <c r="F270" s="24"/>
      <c r="G270" s="24"/>
      <c r="H270" s="33"/>
      <c r="I270" s="24"/>
      <c r="J270" s="32"/>
      <c r="K270" s="24"/>
      <c r="L270" s="26"/>
      <c r="M270" s="390"/>
      <c r="N270" s="23"/>
      <c r="O270" s="74">
        <f t="shared" si="10"/>
        <v>0</v>
      </c>
      <c r="P270" s="24"/>
      <c r="Q270" s="34"/>
      <c r="R270" s="25"/>
      <c r="S270" s="35"/>
      <c r="T270" s="75">
        <f t="shared" si="11"/>
        <v>0</v>
      </c>
      <c r="U270" s="29"/>
      <c r="V270" s="24"/>
    </row>
    <row r="271" spans="1:22" s="89" customFormat="1" ht="24.95" customHeight="1" x14ac:dyDescent="0.25">
      <c r="A271" s="503"/>
      <c r="B271" s="112"/>
      <c r="C271" s="31"/>
      <c r="D271" s="26"/>
      <c r="E271" s="32"/>
      <c r="F271" s="24"/>
      <c r="G271" s="24"/>
      <c r="H271" s="33"/>
      <c r="I271" s="24"/>
      <c r="J271" s="32"/>
      <c r="K271" s="24"/>
      <c r="L271" s="26"/>
      <c r="M271" s="390"/>
      <c r="N271" s="23"/>
      <c r="O271" s="74">
        <f t="shared" si="10"/>
        <v>0</v>
      </c>
      <c r="P271" s="24"/>
      <c r="Q271" s="34"/>
      <c r="R271" s="25"/>
      <c r="S271" s="35"/>
      <c r="T271" s="75">
        <f t="shared" si="11"/>
        <v>0</v>
      </c>
      <c r="U271" s="29"/>
      <c r="V271" s="24"/>
    </row>
    <row r="272" spans="1:22" s="89" customFormat="1" ht="24.95" customHeight="1" x14ac:dyDescent="0.25">
      <c r="A272" s="503"/>
      <c r="B272" s="112"/>
      <c r="C272" s="31"/>
      <c r="D272" s="26"/>
      <c r="E272" s="32"/>
      <c r="F272" s="24"/>
      <c r="G272" s="24"/>
      <c r="H272" s="33"/>
      <c r="I272" s="24"/>
      <c r="J272" s="32"/>
      <c r="K272" s="24"/>
      <c r="L272" s="26"/>
      <c r="M272" s="390"/>
      <c r="N272" s="23"/>
      <c r="O272" s="74">
        <f t="shared" si="10"/>
        <v>0</v>
      </c>
      <c r="P272" s="24"/>
      <c r="Q272" s="34"/>
      <c r="R272" s="25"/>
      <c r="S272" s="35"/>
      <c r="T272" s="75">
        <f t="shared" si="11"/>
        <v>0</v>
      </c>
      <c r="U272" s="29"/>
      <c r="V272" s="24"/>
    </row>
    <row r="273" spans="1:22" s="89" customFormat="1" ht="24.95" customHeight="1" x14ac:dyDescent="0.25">
      <c r="A273" s="503"/>
      <c r="B273" s="112"/>
      <c r="C273" s="31"/>
      <c r="D273" s="26"/>
      <c r="E273" s="32"/>
      <c r="F273" s="24"/>
      <c r="G273" s="24"/>
      <c r="H273" s="33"/>
      <c r="I273" s="24"/>
      <c r="J273" s="32"/>
      <c r="K273" s="24"/>
      <c r="L273" s="26"/>
      <c r="M273" s="390"/>
      <c r="N273" s="23"/>
      <c r="O273" s="74">
        <f t="shared" si="10"/>
        <v>0</v>
      </c>
      <c r="P273" s="24"/>
      <c r="Q273" s="34"/>
      <c r="R273" s="25"/>
      <c r="S273" s="35"/>
      <c r="T273" s="75">
        <f t="shared" si="11"/>
        <v>0</v>
      </c>
      <c r="U273" s="29"/>
      <c r="V273" s="24"/>
    </row>
    <row r="274" spans="1:22" s="89" customFormat="1" ht="24.95" customHeight="1" x14ac:dyDescent="0.25">
      <c r="A274" s="503"/>
      <c r="B274" s="112"/>
      <c r="C274" s="31"/>
      <c r="D274" s="26"/>
      <c r="E274" s="32"/>
      <c r="F274" s="24"/>
      <c r="G274" s="24"/>
      <c r="H274" s="33"/>
      <c r="I274" s="24"/>
      <c r="J274" s="32"/>
      <c r="K274" s="24"/>
      <c r="L274" s="26"/>
      <c r="M274" s="390"/>
      <c r="N274" s="23"/>
      <c r="O274" s="74">
        <f t="shared" si="10"/>
        <v>0</v>
      </c>
      <c r="P274" s="24"/>
      <c r="Q274" s="34"/>
      <c r="R274" s="25"/>
      <c r="S274" s="35"/>
      <c r="T274" s="75">
        <f t="shared" si="11"/>
        <v>0</v>
      </c>
      <c r="U274" s="29"/>
      <c r="V274" s="24"/>
    </row>
    <row r="275" spans="1:22" s="89" customFormat="1" ht="24.95" customHeight="1" x14ac:dyDescent="0.25">
      <c r="A275" s="503"/>
      <c r="B275" s="112"/>
      <c r="C275" s="31"/>
      <c r="D275" s="26"/>
      <c r="E275" s="32"/>
      <c r="F275" s="24"/>
      <c r="G275" s="24"/>
      <c r="H275" s="33"/>
      <c r="I275" s="24"/>
      <c r="J275" s="32"/>
      <c r="K275" s="24"/>
      <c r="L275" s="26"/>
      <c r="M275" s="390"/>
      <c r="N275" s="23"/>
      <c r="O275" s="74">
        <f t="shared" ref="O275:O306" si="12">IF(OR(B275="R",B275="Refusé"),0,(N275*1.2))</f>
        <v>0</v>
      </c>
      <c r="P275" s="24"/>
      <c r="Q275" s="34"/>
      <c r="R275" s="25"/>
      <c r="S275" s="35"/>
      <c r="T275" s="75">
        <f t="shared" si="11"/>
        <v>0</v>
      </c>
      <c r="U275" s="29"/>
      <c r="V275" s="24"/>
    </row>
    <row r="276" spans="1:22" s="89" customFormat="1" ht="24.95" customHeight="1" x14ac:dyDescent="0.25">
      <c r="A276" s="503"/>
      <c r="B276" s="112"/>
      <c r="C276" s="31"/>
      <c r="D276" s="26"/>
      <c r="E276" s="32"/>
      <c r="F276" s="24"/>
      <c r="G276" s="24"/>
      <c r="H276" s="33"/>
      <c r="I276" s="24"/>
      <c r="J276" s="32"/>
      <c r="K276" s="24"/>
      <c r="L276" s="26"/>
      <c r="M276" s="390"/>
      <c r="N276" s="23"/>
      <c r="O276" s="74">
        <f t="shared" si="12"/>
        <v>0</v>
      </c>
      <c r="P276" s="24"/>
      <c r="Q276" s="34"/>
      <c r="R276" s="25"/>
      <c r="S276" s="35"/>
      <c r="T276" s="75">
        <f t="shared" si="11"/>
        <v>0</v>
      </c>
      <c r="U276" s="29"/>
      <c r="V276" s="24"/>
    </row>
    <row r="277" spans="1:22" s="89" customFormat="1" ht="24.95" customHeight="1" x14ac:dyDescent="0.25">
      <c r="A277" s="503"/>
      <c r="B277" s="112"/>
      <c r="C277" s="31"/>
      <c r="D277" s="26"/>
      <c r="E277" s="32"/>
      <c r="F277" s="24"/>
      <c r="G277" s="24"/>
      <c r="H277" s="33"/>
      <c r="I277" s="24"/>
      <c r="J277" s="32"/>
      <c r="K277" s="24"/>
      <c r="L277" s="26"/>
      <c r="M277" s="390"/>
      <c r="N277" s="23"/>
      <c r="O277" s="74">
        <f t="shared" si="12"/>
        <v>0</v>
      </c>
      <c r="P277" s="24"/>
      <c r="Q277" s="34"/>
      <c r="R277" s="25"/>
      <c r="S277" s="35"/>
      <c r="T277" s="75">
        <f t="shared" si="11"/>
        <v>0</v>
      </c>
      <c r="U277" s="29"/>
      <c r="V277" s="24"/>
    </row>
    <row r="278" spans="1:22" s="89" customFormat="1" ht="24.95" customHeight="1" x14ac:dyDescent="0.25">
      <c r="A278" s="503"/>
      <c r="B278" s="112"/>
      <c r="C278" s="31"/>
      <c r="D278" s="26"/>
      <c r="E278" s="32"/>
      <c r="F278" s="24"/>
      <c r="G278" s="24"/>
      <c r="H278" s="33"/>
      <c r="I278" s="24"/>
      <c r="J278" s="32"/>
      <c r="K278" s="24"/>
      <c r="L278" s="26"/>
      <c r="M278" s="390"/>
      <c r="N278" s="23"/>
      <c r="O278" s="74">
        <f t="shared" si="12"/>
        <v>0</v>
      </c>
      <c r="P278" s="24"/>
      <c r="Q278" s="34"/>
      <c r="R278" s="25"/>
      <c r="S278" s="35"/>
      <c r="T278" s="75">
        <f t="shared" si="11"/>
        <v>0</v>
      </c>
      <c r="U278" s="29"/>
      <c r="V278" s="24"/>
    </row>
    <row r="279" spans="1:22" s="89" customFormat="1" ht="24.95" customHeight="1" x14ac:dyDescent="0.25">
      <c r="A279" s="503"/>
      <c r="B279" s="112"/>
      <c r="C279" s="31"/>
      <c r="D279" s="26"/>
      <c r="E279" s="32"/>
      <c r="F279" s="24"/>
      <c r="G279" s="24"/>
      <c r="H279" s="33"/>
      <c r="I279" s="24"/>
      <c r="J279" s="32"/>
      <c r="K279" s="24"/>
      <c r="L279" s="26"/>
      <c r="M279" s="390"/>
      <c r="N279" s="23"/>
      <c r="O279" s="74">
        <f t="shared" si="12"/>
        <v>0</v>
      </c>
      <c r="P279" s="24"/>
      <c r="Q279" s="34"/>
      <c r="R279" s="25"/>
      <c r="S279" s="35"/>
      <c r="T279" s="75">
        <f t="shared" si="11"/>
        <v>0</v>
      </c>
      <c r="U279" s="29"/>
      <c r="V279" s="24"/>
    </row>
    <row r="280" spans="1:22" s="89" customFormat="1" ht="24.95" customHeight="1" x14ac:dyDescent="0.25">
      <c r="A280" s="503"/>
      <c r="B280" s="112"/>
      <c r="C280" s="31"/>
      <c r="D280" s="26"/>
      <c r="E280" s="32"/>
      <c r="F280" s="24"/>
      <c r="G280" s="24"/>
      <c r="H280" s="33"/>
      <c r="I280" s="24"/>
      <c r="J280" s="32"/>
      <c r="K280" s="24"/>
      <c r="L280" s="26"/>
      <c r="M280" s="390"/>
      <c r="N280" s="23"/>
      <c r="O280" s="74">
        <f t="shared" si="12"/>
        <v>0</v>
      </c>
      <c r="P280" s="24"/>
      <c r="Q280" s="34"/>
      <c r="R280" s="25"/>
      <c r="S280" s="35"/>
      <c r="T280" s="75">
        <f t="shared" ref="T280:T305" si="13">IF(ISBLANK($S280),O280,0)</f>
        <v>0</v>
      </c>
      <c r="U280" s="29"/>
      <c r="V280" s="24"/>
    </row>
    <row r="281" spans="1:22" s="89" customFormat="1" ht="24.95" customHeight="1" x14ac:dyDescent="0.25">
      <c r="A281" s="503"/>
      <c r="B281" s="112"/>
      <c r="C281" s="31"/>
      <c r="D281" s="26"/>
      <c r="E281" s="32"/>
      <c r="F281" s="24"/>
      <c r="G281" s="24"/>
      <c r="H281" s="33"/>
      <c r="I281" s="24"/>
      <c r="J281" s="32"/>
      <c r="K281" s="24"/>
      <c r="L281" s="26"/>
      <c r="M281" s="390"/>
      <c r="N281" s="23"/>
      <c r="O281" s="74">
        <f t="shared" si="12"/>
        <v>0</v>
      </c>
      <c r="P281" s="24"/>
      <c r="Q281" s="34"/>
      <c r="R281" s="25"/>
      <c r="S281" s="35"/>
      <c r="T281" s="75">
        <f t="shared" si="13"/>
        <v>0</v>
      </c>
      <c r="U281" s="29"/>
      <c r="V281" s="24"/>
    </row>
    <row r="282" spans="1:22" s="89" customFormat="1" ht="24.95" customHeight="1" x14ac:dyDescent="0.25">
      <c r="A282" s="503"/>
      <c r="B282" s="112"/>
      <c r="C282" s="31"/>
      <c r="D282" s="26"/>
      <c r="E282" s="32"/>
      <c r="F282" s="24"/>
      <c r="G282" s="24"/>
      <c r="H282" s="33"/>
      <c r="I282" s="24"/>
      <c r="J282" s="32"/>
      <c r="K282" s="24"/>
      <c r="L282" s="26"/>
      <c r="M282" s="390"/>
      <c r="N282" s="23"/>
      <c r="O282" s="74">
        <f t="shared" si="12"/>
        <v>0</v>
      </c>
      <c r="P282" s="24"/>
      <c r="Q282" s="34"/>
      <c r="R282" s="25"/>
      <c r="S282" s="35"/>
      <c r="T282" s="75">
        <f t="shared" si="13"/>
        <v>0</v>
      </c>
      <c r="U282" s="29"/>
      <c r="V282" s="24"/>
    </row>
    <row r="283" spans="1:22" s="89" customFormat="1" ht="24.95" customHeight="1" x14ac:dyDescent="0.25">
      <c r="A283" s="503"/>
      <c r="B283" s="112"/>
      <c r="C283" s="31"/>
      <c r="D283" s="26"/>
      <c r="E283" s="32"/>
      <c r="F283" s="24"/>
      <c r="G283" s="24"/>
      <c r="H283" s="33"/>
      <c r="I283" s="24"/>
      <c r="J283" s="32"/>
      <c r="K283" s="24"/>
      <c r="L283" s="26"/>
      <c r="M283" s="390"/>
      <c r="N283" s="23"/>
      <c r="O283" s="74">
        <f t="shared" si="12"/>
        <v>0</v>
      </c>
      <c r="P283" s="24"/>
      <c r="Q283" s="34"/>
      <c r="R283" s="25"/>
      <c r="S283" s="35"/>
      <c r="T283" s="75">
        <f t="shared" si="13"/>
        <v>0</v>
      </c>
      <c r="U283" s="29"/>
      <c r="V283" s="24"/>
    </row>
    <row r="284" spans="1:22" s="89" customFormat="1" ht="24.95" customHeight="1" x14ac:dyDescent="0.25">
      <c r="A284" s="503"/>
      <c r="B284" s="112"/>
      <c r="C284" s="31"/>
      <c r="D284" s="26"/>
      <c r="E284" s="32"/>
      <c r="F284" s="24"/>
      <c r="G284" s="24"/>
      <c r="H284" s="33"/>
      <c r="I284" s="24"/>
      <c r="J284" s="32"/>
      <c r="K284" s="24"/>
      <c r="L284" s="26"/>
      <c r="M284" s="390"/>
      <c r="N284" s="23"/>
      <c r="O284" s="74">
        <f t="shared" si="12"/>
        <v>0</v>
      </c>
      <c r="P284" s="24"/>
      <c r="Q284" s="34"/>
      <c r="R284" s="25"/>
      <c r="S284" s="35"/>
      <c r="T284" s="75">
        <f t="shared" si="13"/>
        <v>0</v>
      </c>
      <c r="U284" s="29"/>
      <c r="V284" s="24"/>
    </row>
    <row r="285" spans="1:22" s="89" customFormat="1" ht="24.95" customHeight="1" x14ac:dyDescent="0.25">
      <c r="A285" s="503"/>
      <c r="B285" s="112"/>
      <c r="C285" s="31"/>
      <c r="D285" s="26"/>
      <c r="E285" s="32"/>
      <c r="F285" s="24"/>
      <c r="G285" s="24"/>
      <c r="H285" s="33"/>
      <c r="I285" s="24"/>
      <c r="J285" s="32"/>
      <c r="K285" s="24"/>
      <c r="L285" s="26"/>
      <c r="M285" s="390"/>
      <c r="N285" s="23"/>
      <c r="O285" s="74">
        <f t="shared" si="12"/>
        <v>0</v>
      </c>
      <c r="P285" s="24"/>
      <c r="Q285" s="34"/>
      <c r="R285" s="25"/>
      <c r="S285" s="35"/>
      <c r="T285" s="75">
        <f t="shared" si="13"/>
        <v>0</v>
      </c>
      <c r="U285" s="29"/>
      <c r="V285" s="24"/>
    </row>
    <row r="286" spans="1:22" s="89" customFormat="1" ht="24.95" customHeight="1" x14ac:dyDescent="0.25">
      <c r="A286" s="503"/>
      <c r="B286" s="112"/>
      <c r="C286" s="31"/>
      <c r="D286" s="26"/>
      <c r="E286" s="32"/>
      <c r="F286" s="24"/>
      <c r="G286" s="24"/>
      <c r="H286" s="33"/>
      <c r="I286" s="24"/>
      <c r="J286" s="32"/>
      <c r="K286" s="24"/>
      <c r="L286" s="26"/>
      <c r="M286" s="390"/>
      <c r="N286" s="23"/>
      <c r="O286" s="74">
        <f t="shared" si="12"/>
        <v>0</v>
      </c>
      <c r="P286" s="24"/>
      <c r="Q286" s="34"/>
      <c r="R286" s="25"/>
      <c r="S286" s="35"/>
      <c r="T286" s="75">
        <f t="shared" si="13"/>
        <v>0</v>
      </c>
      <c r="U286" s="29"/>
      <c r="V286" s="24"/>
    </row>
    <row r="287" spans="1:22" s="89" customFormat="1" ht="24.95" customHeight="1" x14ac:dyDescent="0.25">
      <c r="A287" s="503"/>
      <c r="B287" s="112"/>
      <c r="C287" s="31"/>
      <c r="D287" s="26"/>
      <c r="E287" s="32"/>
      <c r="F287" s="24"/>
      <c r="G287" s="24"/>
      <c r="H287" s="33"/>
      <c r="I287" s="24"/>
      <c r="J287" s="32"/>
      <c r="K287" s="24"/>
      <c r="L287" s="26"/>
      <c r="M287" s="390"/>
      <c r="N287" s="23"/>
      <c r="O287" s="74">
        <f t="shared" si="12"/>
        <v>0</v>
      </c>
      <c r="P287" s="24"/>
      <c r="Q287" s="34"/>
      <c r="R287" s="25"/>
      <c r="S287" s="35"/>
      <c r="T287" s="75">
        <f t="shared" si="13"/>
        <v>0</v>
      </c>
      <c r="U287" s="29"/>
      <c r="V287" s="24"/>
    </row>
    <row r="288" spans="1:22" s="89" customFormat="1" ht="24.95" customHeight="1" x14ac:dyDescent="0.25">
      <c r="A288" s="503"/>
      <c r="B288" s="112"/>
      <c r="C288" s="31"/>
      <c r="D288" s="26"/>
      <c r="E288" s="32"/>
      <c r="F288" s="24"/>
      <c r="G288" s="24"/>
      <c r="H288" s="33"/>
      <c r="I288" s="24"/>
      <c r="J288" s="32"/>
      <c r="K288" s="24"/>
      <c r="L288" s="26"/>
      <c r="M288" s="390"/>
      <c r="N288" s="23"/>
      <c r="O288" s="74">
        <f t="shared" si="12"/>
        <v>0</v>
      </c>
      <c r="P288" s="24"/>
      <c r="Q288" s="34"/>
      <c r="R288" s="25"/>
      <c r="S288" s="35"/>
      <c r="T288" s="75">
        <f t="shared" si="13"/>
        <v>0</v>
      </c>
      <c r="U288" s="29"/>
      <c r="V288" s="24"/>
    </row>
    <row r="289" spans="1:22" s="89" customFormat="1" ht="24.95" customHeight="1" x14ac:dyDescent="0.25">
      <c r="A289" s="503"/>
      <c r="B289" s="112"/>
      <c r="C289" s="31"/>
      <c r="D289" s="26"/>
      <c r="E289" s="32"/>
      <c r="F289" s="24"/>
      <c r="G289" s="24"/>
      <c r="H289" s="33"/>
      <c r="I289" s="24"/>
      <c r="J289" s="32"/>
      <c r="K289" s="24"/>
      <c r="L289" s="26"/>
      <c r="M289" s="390"/>
      <c r="N289" s="23"/>
      <c r="O289" s="74">
        <f t="shared" si="12"/>
        <v>0</v>
      </c>
      <c r="P289" s="24"/>
      <c r="Q289" s="34"/>
      <c r="R289" s="25"/>
      <c r="S289" s="35"/>
      <c r="T289" s="75">
        <f t="shared" si="13"/>
        <v>0</v>
      </c>
      <c r="U289" s="29"/>
      <c r="V289" s="24"/>
    </row>
    <row r="290" spans="1:22" s="89" customFormat="1" ht="24.95" customHeight="1" x14ac:dyDescent="0.25">
      <c r="A290" s="503"/>
      <c r="B290" s="112"/>
      <c r="C290" s="31"/>
      <c r="D290" s="26"/>
      <c r="E290" s="32"/>
      <c r="F290" s="24"/>
      <c r="G290" s="24"/>
      <c r="H290" s="33"/>
      <c r="I290" s="24"/>
      <c r="J290" s="32"/>
      <c r="K290" s="24"/>
      <c r="L290" s="26"/>
      <c r="M290" s="390"/>
      <c r="N290" s="23"/>
      <c r="O290" s="74">
        <f t="shared" si="12"/>
        <v>0</v>
      </c>
      <c r="P290" s="24"/>
      <c r="Q290" s="34"/>
      <c r="R290" s="25"/>
      <c r="S290" s="35"/>
      <c r="T290" s="75">
        <f t="shared" si="13"/>
        <v>0</v>
      </c>
      <c r="U290" s="29"/>
      <c r="V290" s="24"/>
    </row>
    <row r="291" spans="1:22" s="89" customFormat="1" ht="24.95" customHeight="1" x14ac:dyDescent="0.25">
      <c r="A291" s="503"/>
      <c r="B291" s="112"/>
      <c r="C291" s="31"/>
      <c r="D291" s="26"/>
      <c r="E291" s="32"/>
      <c r="F291" s="24"/>
      <c r="G291" s="24"/>
      <c r="H291" s="33"/>
      <c r="I291" s="24"/>
      <c r="J291" s="32"/>
      <c r="K291" s="24"/>
      <c r="L291" s="26"/>
      <c r="M291" s="390"/>
      <c r="N291" s="23"/>
      <c r="O291" s="74">
        <f t="shared" si="12"/>
        <v>0</v>
      </c>
      <c r="P291" s="24"/>
      <c r="Q291" s="34"/>
      <c r="R291" s="25"/>
      <c r="S291" s="35"/>
      <c r="T291" s="75">
        <f t="shared" si="13"/>
        <v>0</v>
      </c>
      <c r="U291" s="29"/>
      <c r="V291" s="24"/>
    </row>
    <row r="292" spans="1:22" s="89" customFormat="1" ht="24.95" customHeight="1" x14ac:dyDescent="0.25">
      <c r="A292" s="503"/>
      <c r="B292" s="112"/>
      <c r="C292" s="31"/>
      <c r="D292" s="26"/>
      <c r="E292" s="32"/>
      <c r="F292" s="24"/>
      <c r="G292" s="24"/>
      <c r="H292" s="33"/>
      <c r="I292" s="24"/>
      <c r="J292" s="32"/>
      <c r="K292" s="24"/>
      <c r="L292" s="26"/>
      <c r="M292" s="390"/>
      <c r="N292" s="23"/>
      <c r="O292" s="74">
        <f t="shared" si="12"/>
        <v>0</v>
      </c>
      <c r="P292" s="24"/>
      <c r="Q292" s="34"/>
      <c r="R292" s="25"/>
      <c r="S292" s="35"/>
      <c r="T292" s="75">
        <f t="shared" si="13"/>
        <v>0</v>
      </c>
      <c r="U292" s="29"/>
      <c r="V292" s="24"/>
    </row>
    <row r="293" spans="1:22" s="89" customFormat="1" ht="24.95" customHeight="1" x14ac:dyDescent="0.25">
      <c r="A293" s="503"/>
      <c r="B293" s="112"/>
      <c r="C293" s="31"/>
      <c r="D293" s="26"/>
      <c r="E293" s="32"/>
      <c r="F293" s="24"/>
      <c r="G293" s="24"/>
      <c r="H293" s="33"/>
      <c r="I293" s="24"/>
      <c r="J293" s="32"/>
      <c r="K293" s="24"/>
      <c r="L293" s="26"/>
      <c r="M293" s="390"/>
      <c r="N293" s="23"/>
      <c r="O293" s="74">
        <f t="shared" si="12"/>
        <v>0</v>
      </c>
      <c r="P293" s="24"/>
      <c r="Q293" s="34"/>
      <c r="R293" s="25"/>
      <c r="S293" s="35"/>
      <c r="T293" s="75">
        <f t="shared" si="13"/>
        <v>0</v>
      </c>
      <c r="U293" s="29"/>
      <c r="V293" s="24"/>
    </row>
    <row r="294" spans="1:22" s="89" customFormat="1" ht="24.95" customHeight="1" x14ac:dyDescent="0.25">
      <c r="A294" s="503"/>
      <c r="B294" s="112"/>
      <c r="C294" s="31"/>
      <c r="D294" s="26"/>
      <c r="E294" s="32"/>
      <c r="F294" s="24"/>
      <c r="G294" s="24"/>
      <c r="H294" s="33"/>
      <c r="I294" s="24"/>
      <c r="J294" s="32"/>
      <c r="K294" s="24"/>
      <c r="L294" s="26"/>
      <c r="M294" s="390"/>
      <c r="N294" s="23"/>
      <c r="O294" s="74">
        <f t="shared" si="12"/>
        <v>0</v>
      </c>
      <c r="P294" s="24"/>
      <c r="Q294" s="34"/>
      <c r="R294" s="25"/>
      <c r="S294" s="35"/>
      <c r="T294" s="75">
        <f t="shared" si="13"/>
        <v>0</v>
      </c>
      <c r="U294" s="29"/>
      <c r="V294" s="24"/>
    </row>
    <row r="295" spans="1:22" s="89" customFormat="1" ht="24.95" customHeight="1" x14ac:dyDescent="0.25">
      <c r="A295" s="503"/>
      <c r="B295" s="112"/>
      <c r="C295" s="31"/>
      <c r="D295" s="26"/>
      <c r="E295" s="32"/>
      <c r="F295" s="24"/>
      <c r="G295" s="24"/>
      <c r="H295" s="33"/>
      <c r="I295" s="24"/>
      <c r="J295" s="32"/>
      <c r="K295" s="24"/>
      <c r="L295" s="26"/>
      <c r="M295" s="390"/>
      <c r="N295" s="23"/>
      <c r="O295" s="74">
        <f t="shared" si="12"/>
        <v>0</v>
      </c>
      <c r="P295" s="24"/>
      <c r="Q295" s="34"/>
      <c r="R295" s="25"/>
      <c r="S295" s="35"/>
      <c r="T295" s="75">
        <f t="shared" si="13"/>
        <v>0</v>
      </c>
      <c r="U295" s="29"/>
      <c r="V295" s="24"/>
    </row>
    <row r="296" spans="1:22" s="89" customFormat="1" ht="24.95" customHeight="1" x14ac:dyDescent="0.25">
      <c r="A296" s="503"/>
      <c r="B296" s="112"/>
      <c r="C296" s="31"/>
      <c r="D296" s="26"/>
      <c r="E296" s="32"/>
      <c r="F296" s="24"/>
      <c r="G296" s="24"/>
      <c r="H296" s="33"/>
      <c r="I296" s="24"/>
      <c r="J296" s="32"/>
      <c r="K296" s="24"/>
      <c r="L296" s="26"/>
      <c r="M296" s="390"/>
      <c r="N296" s="23"/>
      <c r="O296" s="74">
        <f t="shared" si="12"/>
        <v>0</v>
      </c>
      <c r="P296" s="24"/>
      <c r="Q296" s="34"/>
      <c r="R296" s="25"/>
      <c r="S296" s="35"/>
      <c r="T296" s="75">
        <f t="shared" si="13"/>
        <v>0</v>
      </c>
      <c r="U296" s="29"/>
      <c r="V296" s="24"/>
    </row>
    <row r="297" spans="1:22" s="89" customFormat="1" ht="24.95" customHeight="1" x14ac:dyDescent="0.25">
      <c r="A297" s="503"/>
      <c r="B297" s="112"/>
      <c r="C297" s="31"/>
      <c r="D297" s="26"/>
      <c r="E297" s="32"/>
      <c r="F297" s="24"/>
      <c r="G297" s="24"/>
      <c r="H297" s="33"/>
      <c r="I297" s="24"/>
      <c r="J297" s="32"/>
      <c r="K297" s="24"/>
      <c r="L297" s="26"/>
      <c r="M297" s="390"/>
      <c r="N297" s="23"/>
      <c r="O297" s="74">
        <f t="shared" si="12"/>
        <v>0</v>
      </c>
      <c r="P297" s="24"/>
      <c r="Q297" s="34"/>
      <c r="R297" s="25"/>
      <c r="S297" s="35"/>
      <c r="T297" s="75">
        <f t="shared" si="13"/>
        <v>0</v>
      </c>
      <c r="U297" s="29"/>
      <c r="V297" s="24"/>
    </row>
    <row r="298" spans="1:22" s="89" customFormat="1" ht="24.95" customHeight="1" x14ac:dyDescent="0.25">
      <c r="A298" s="503"/>
      <c r="B298" s="112"/>
      <c r="C298" s="31"/>
      <c r="D298" s="26"/>
      <c r="E298" s="32"/>
      <c r="F298" s="24"/>
      <c r="G298" s="24"/>
      <c r="H298" s="33"/>
      <c r="I298" s="24"/>
      <c r="J298" s="32"/>
      <c r="K298" s="24"/>
      <c r="L298" s="26"/>
      <c r="M298" s="390"/>
      <c r="N298" s="23"/>
      <c r="O298" s="74">
        <f t="shared" si="12"/>
        <v>0</v>
      </c>
      <c r="P298" s="24"/>
      <c r="Q298" s="34"/>
      <c r="R298" s="25"/>
      <c r="S298" s="35"/>
      <c r="T298" s="75">
        <f t="shared" si="13"/>
        <v>0</v>
      </c>
      <c r="U298" s="29"/>
      <c r="V298" s="24"/>
    </row>
    <row r="299" spans="1:22" s="89" customFormat="1" ht="24.95" customHeight="1" x14ac:dyDescent="0.25">
      <c r="A299" s="503"/>
      <c r="B299" s="112"/>
      <c r="C299" s="31"/>
      <c r="D299" s="26"/>
      <c r="E299" s="32"/>
      <c r="F299" s="24"/>
      <c r="G299" s="24"/>
      <c r="H299" s="33"/>
      <c r="I299" s="24"/>
      <c r="J299" s="32"/>
      <c r="K299" s="24"/>
      <c r="L299" s="26"/>
      <c r="M299" s="390"/>
      <c r="N299" s="23"/>
      <c r="O299" s="74">
        <f t="shared" si="12"/>
        <v>0</v>
      </c>
      <c r="P299" s="24"/>
      <c r="Q299" s="34"/>
      <c r="R299" s="25"/>
      <c r="S299" s="35"/>
      <c r="T299" s="75">
        <f t="shared" si="13"/>
        <v>0</v>
      </c>
      <c r="U299" s="29"/>
      <c r="V299" s="24"/>
    </row>
    <row r="300" spans="1:22" s="89" customFormat="1" ht="24.95" customHeight="1" x14ac:dyDescent="0.25">
      <c r="A300" s="503"/>
      <c r="B300" s="112"/>
      <c r="C300" s="31"/>
      <c r="D300" s="26"/>
      <c r="E300" s="32"/>
      <c r="F300" s="24"/>
      <c r="G300" s="24"/>
      <c r="H300" s="33"/>
      <c r="I300" s="24"/>
      <c r="J300" s="32"/>
      <c r="K300" s="24"/>
      <c r="L300" s="26"/>
      <c r="M300" s="390"/>
      <c r="N300" s="23"/>
      <c r="O300" s="74">
        <f t="shared" si="12"/>
        <v>0</v>
      </c>
      <c r="P300" s="24"/>
      <c r="Q300" s="34"/>
      <c r="R300" s="25"/>
      <c r="S300" s="35"/>
      <c r="T300" s="75">
        <f t="shared" si="13"/>
        <v>0</v>
      </c>
      <c r="U300" s="29"/>
      <c r="V300" s="24"/>
    </row>
    <row r="301" spans="1:22" s="89" customFormat="1" ht="24.95" customHeight="1" x14ac:dyDescent="0.25">
      <c r="A301" s="503"/>
      <c r="B301" s="112"/>
      <c r="C301" s="31"/>
      <c r="D301" s="26"/>
      <c r="E301" s="32"/>
      <c r="F301" s="24"/>
      <c r="G301" s="24"/>
      <c r="H301" s="33"/>
      <c r="I301" s="24"/>
      <c r="J301" s="32"/>
      <c r="K301" s="24"/>
      <c r="L301" s="26"/>
      <c r="M301" s="390"/>
      <c r="N301" s="23"/>
      <c r="O301" s="74">
        <f t="shared" si="12"/>
        <v>0</v>
      </c>
      <c r="P301" s="24"/>
      <c r="Q301" s="34"/>
      <c r="R301" s="25"/>
      <c r="S301" s="35"/>
      <c r="T301" s="75">
        <f t="shared" si="13"/>
        <v>0</v>
      </c>
      <c r="U301" s="29"/>
      <c r="V301" s="24"/>
    </row>
    <row r="302" spans="1:22" s="89" customFormat="1" ht="24.95" customHeight="1" x14ac:dyDescent="0.25">
      <c r="A302" s="503"/>
      <c r="B302" s="112"/>
      <c r="C302" s="31"/>
      <c r="D302" s="26"/>
      <c r="E302" s="32"/>
      <c r="F302" s="24"/>
      <c r="G302" s="24"/>
      <c r="H302" s="33"/>
      <c r="I302" s="24"/>
      <c r="J302" s="32"/>
      <c r="K302" s="24"/>
      <c r="L302" s="26"/>
      <c r="M302" s="390"/>
      <c r="N302" s="23"/>
      <c r="O302" s="74">
        <f t="shared" si="12"/>
        <v>0</v>
      </c>
      <c r="P302" s="24"/>
      <c r="Q302" s="34"/>
      <c r="R302" s="25"/>
      <c r="S302" s="35"/>
      <c r="T302" s="75">
        <f t="shared" si="13"/>
        <v>0</v>
      </c>
      <c r="U302" s="29"/>
      <c r="V302" s="24"/>
    </row>
    <row r="303" spans="1:22" s="89" customFormat="1" ht="24.95" customHeight="1" x14ac:dyDescent="0.25">
      <c r="A303" s="503"/>
      <c r="B303" s="112"/>
      <c r="C303" s="31"/>
      <c r="D303" s="26"/>
      <c r="E303" s="32"/>
      <c r="F303" s="24"/>
      <c r="G303" s="24"/>
      <c r="H303" s="33"/>
      <c r="I303" s="24"/>
      <c r="J303" s="32"/>
      <c r="K303" s="24"/>
      <c r="L303" s="26"/>
      <c r="M303" s="390"/>
      <c r="N303" s="23"/>
      <c r="O303" s="74">
        <f t="shared" si="12"/>
        <v>0</v>
      </c>
      <c r="P303" s="24"/>
      <c r="Q303" s="34"/>
      <c r="R303" s="25"/>
      <c r="S303" s="35"/>
      <c r="T303" s="75">
        <f t="shared" si="13"/>
        <v>0</v>
      </c>
      <c r="U303" s="29"/>
      <c r="V303" s="24"/>
    </row>
    <row r="304" spans="1:22" s="89" customFormat="1" ht="24.95" customHeight="1" x14ac:dyDescent="0.25">
      <c r="A304" s="503"/>
      <c r="B304" s="112"/>
      <c r="C304" s="31"/>
      <c r="D304" s="26"/>
      <c r="E304" s="32"/>
      <c r="F304" s="24"/>
      <c r="G304" s="24"/>
      <c r="H304" s="33"/>
      <c r="I304" s="24"/>
      <c r="J304" s="32"/>
      <c r="K304" s="24"/>
      <c r="L304" s="26"/>
      <c r="M304" s="390"/>
      <c r="N304" s="23"/>
      <c r="O304" s="74">
        <f t="shared" si="12"/>
        <v>0</v>
      </c>
      <c r="P304" s="24"/>
      <c r="Q304" s="34"/>
      <c r="R304" s="25"/>
      <c r="S304" s="35"/>
      <c r="T304" s="75">
        <f t="shared" si="13"/>
        <v>0</v>
      </c>
      <c r="U304" s="29"/>
      <c r="V304" s="24"/>
    </row>
    <row r="305" spans="1:22" s="89" customFormat="1" ht="24.95" customHeight="1" x14ac:dyDescent="0.25">
      <c r="A305" s="503"/>
      <c r="B305" s="112"/>
      <c r="C305" s="31"/>
      <c r="D305" s="26"/>
      <c r="E305" s="32"/>
      <c r="F305" s="24"/>
      <c r="G305" s="24"/>
      <c r="H305" s="33"/>
      <c r="I305" s="24"/>
      <c r="J305" s="32"/>
      <c r="K305" s="24"/>
      <c r="L305" s="26"/>
      <c r="M305" s="390"/>
      <c r="N305" s="23"/>
      <c r="O305" s="74">
        <f t="shared" si="12"/>
        <v>0</v>
      </c>
      <c r="P305" s="24"/>
      <c r="Q305" s="34"/>
      <c r="R305" s="25"/>
      <c r="S305" s="35"/>
      <c r="T305" s="75">
        <f t="shared" si="13"/>
        <v>0</v>
      </c>
      <c r="U305" s="28"/>
      <c r="V305" s="24"/>
    </row>
    <row r="306" spans="1:22" s="89" customFormat="1" ht="24.95" customHeight="1" x14ac:dyDescent="0.25">
      <c r="A306" s="503"/>
      <c r="B306" s="112"/>
      <c r="C306" s="31"/>
      <c r="D306" s="26"/>
      <c r="E306" s="32"/>
      <c r="F306" s="24"/>
      <c r="G306" s="24"/>
      <c r="H306" s="33"/>
      <c r="I306" s="24"/>
      <c r="J306" s="32"/>
      <c r="K306" s="24"/>
      <c r="L306" s="26"/>
      <c r="M306" s="390"/>
      <c r="N306" s="23"/>
      <c r="O306" s="74">
        <f t="shared" si="12"/>
        <v>0</v>
      </c>
      <c r="P306" s="24"/>
      <c r="Q306" s="34"/>
      <c r="R306" s="25"/>
      <c r="S306" s="35"/>
      <c r="T306" s="75">
        <f>IF(ISBLANK($S306),O306,0)</f>
        <v>0</v>
      </c>
      <c r="U306" s="29"/>
      <c r="V306" s="24"/>
    </row>
    <row r="307" spans="1:22" s="89" customFormat="1" ht="24.95" customHeight="1" x14ac:dyDescent="0.25">
      <c r="A307" s="503"/>
      <c r="B307" s="113"/>
      <c r="C307" s="36"/>
      <c r="D307" s="37"/>
      <c r="E307" s="38"/>
      <c r="F307" s="39"/>
      <c r="G307" s="39"/>
      <c r="H307" s="40"/>
      <c r="I307" s="39"/>
      <c r="J307" s="38"/>
      <c r="K307" s="39"/>
      <c r="L307" s="37"/>
      <c r="M307" s="391"/>
      <c r="N307" s="23"/>
      <c r="O307" s="74">
        <f>IF(OR(B307="R",B307="Refusé"),0,(N307*1.2))</f>
        <v>0</v>
      </c>
      <c r="P307" s="39"/>
      <c r="Q307" s="41"/>
      <c r="R307" s="43"/>
      <c r="S307" s="35"/>
      <c r="T307" s="145">
        <f>IF(ISBLANK($S307),O307,0)</f>
        <v>0</v>
      </c>
      <c r="U307" s="29"/>
      <c r="V307" s="24"/>
    </row>
    <row r="308" spans="1:22" s="89" customFormat="1" ht="39" customHeight="1" x14ac:dyDescent="0.25">
      <c r="A308" s="137"/>
      <c r="B308" s="138" t="s">
        <v>8</v>
      </c>
      <c r="C308" s="139"/>
      <c r="D308" s="120"/>
      <c r="E308" s="119"/>
      <c r="F308" s="119"/>
      <c r="G308" s="119"/>
      <c r="H308" s="140"/>
      <c r="I308" s="119"/>
      <c r="J308" s="119"/>
      <c r="K308" s="94"/>
      <c r="L308" s="92"/>
      <c r="M308" s="93"/>
      <c r="N308" s="321">
        <f>SUBTOTAL(109,N210:N307)</f>
        <v>0</v>
      </c>
      <c r="O308" s="321">
        <f>SUBTOTAL(109,O210:O307)</f>
        <v>0</v>
      </c>
      <c r="P308" s="94"/>
      <c r="Q308" s="96"/>
      <c r="R308" s="96"/>
      <c r="S308" s="97"/>
      <c r="T308" s="322">
        <f>SUBTOTAL(109,T210:T307)</f>
        <v>0</v>
      </c>
      <c r="U308" s="141"/>
      <c r="V308" s="142"/>
    </row>
    <row r="309" spans="1:22" ht="52.5" customHeight="1" x14ac:dyDescent="0.25">
      <c r="P309" s="76"/>
      <c r="Q309" s="459" t="s">
        <v>50</v>
      </c>
      <c r="R309" s="471">
        <f>O308-T308</f>
        <v>0</v>
      </c>
      <c r="S309" s="458" t="s">
        <v>118</v>
      </c>
    </row>
    <row r="310" spans="1:22" x14ac:dyDescent="0.25">
      <c r="R310" s="6"/>
      <c r="S310" s="70"/>
    </row>
    <row r="311" spans="1:22" x14ac:dyDescent="0.25">
      <c r="R311" s="6"/>
      <c r="S311" s="70"/>
    </row>
    <row r="312" spans="1:22" x14ac:dyDescent="0.25">
      <c r="R312" s="6"/>
      <c r="S312" s="70"/>
    </row>
    <row r="313" spans="1:22" ht="81" customHeight="1" x14ac:dyDescent="0.25">
      <c r="A313" s="76"/>
      <c r="B313" s="513" t="s">
        <v>102</v>
      </c>
      <c r="C313" s="511"/>
      <c r="D313" s="511"/>
      <c r="E313" s="511"/>
      <c r="F313" s="511"/>
      <c r="G313" s="511"/>
      <c r="H313" s="511"/>
      <c r="I313" s="511"/>
      <c r="J313" s="511"/>
      <c r="K313" s="511"/>
      <c r="L313" s="511"/>
      <c r="M313" s="511"/>
      <c r="N313" s="511"/>
      <c r="O313" s="511"/>
      <c r="P313" s="511"/>
      <c r="Q313" s="511"/>
      <c r="R313" s="511"/>
      <c r="S313" s="511"/>
      <c r="T313" s="511"/>
      <c r="U313" s="511"/>
      <c r="V313" s="511"/>
    </row>
    <row r="314" spans="1:22" ht="84" customHeight="1" x14ac:dyDescent="0.25">
      <c r="A314" s="76"/>
      <c r="B314" s="80" t="s">
        <v>14</v>
      </c>
      <c r="C314" s="80" t="s">
        <v>0</v>
      </c>
      <c r="D314" s="82" t="s">
        <v>1</v>
      </c>
      <c r="E314" s="81" t="s">
        <v>2</v>
      </c>
      <c r="F314" s="77" t="s">
        <v>9</v>
      </c>
      <c r="G314" s="77" t="s">
        <v>117</v>
      </c>
      <c r="H314" s="103" t="s">
        <v>12</v>
      </c>
      <c r="I314" s="81" t="s">
        <v>11</v>
      </c>
      <c r="J314" s="81" t="s">
        <v>20</v>
      </c>
      <c r="K314" s="81" t="s">
        <v>6</v>
      </c>
      <c r="L314" s="82" t="s">
        <v>35</v>
      </c>
      <c r="M314" s="81" t="s">
        <v>4</v>
      </c>
      <c r="N314" s="83" t="s">
        <v>32</v>
      </c>
      <c r="O314" s="83" t="s">
        <v>33</v>
      </c>
      <c r="P314" s="81" t="s">
        <v>5</v>
      </c>
      <c r="Q314" s="81" t="s">
        <v>13</v>
      </c>
      <c r="R314" s="135" t="s">
        <v>19</v>
      </c>
      <c r="S314" s="85" t="s">
        <v>36</v>
      </c>
      <c r="T314" s="86" t="s">
        <v>40</v>
      </c>
      <c r="U314" s="87" t="s">
        <v>53</v>
      </c>
      <c r="V314" s="136" t="s">
        <v>10</v>
      </c>
    </row>
    <row r="315" spans="1:22" ht="24.95" customHeight="1" x14ac:dyDescent="0.25">
      <c r="A315" s="507" t="s">
        <v>102</v>
      </c>
      <c r="B315" s="112"/>
      <c r="C315" s="31"/>
      <c r="D315" s="26"/>
      <c r="E315" s="32"/>
      <c r="F315" s="24"/>
      <c r="G315" s="24"/>
      <c r="H315" s="33"/>
      <c r="I315" s="24"/>
      <c r="J315" s="32"/>
      <c r="K315" s="24"/>
      <c r="L315" s="26"/>
      <c r="M315" s="390"/>
      <c r="N315" s="23"/>
      <c r="O315" s="74">
        <f>IF(OR(B315="R",B315="Refusé"),0,(N315*1.2))</f>
        <v>0</v>
      </c>
      <c r="P315" s="24"/>
      <c r="Q315" s="25"/>
      <c r="R315" s="25">
        <v>42668</v>
      </c>
      <c r="S315" s="27"/>
      <c r="T315" s="75">
        <f t="shared" ref="T315:T378" si="14">IF(ISBLANK($S315),O315,0)</f>
        <v>0</v>
      </c>
      <c r="U315" s="29"/>
      <c r="V315" s="24"/>
    </row>
    <row r="316" spans="1:22" ht="24.95" customHeight="1" x14ac:dyDescent="0.25">
      <c r="A316" s="508"/>
      <c r="B316" s="112"/>
      <c r="C316" s="31"/>
      <c r="D316" s="26"/>
      <c r="E316" s="32"/>
      <c r="F316" s="24"/>
      <c r="G316" s="24"/>
      <c r="H316" s="33"/>
      <c r="I316" s="24"/>
      <c r="J316" s="32"/>
      <c r="K316" s="24"/>
      <c r="L316" s="26"/>
      <c r="M316" s="390"/>
      <c r="N316" s="23"/>
      <c r="O316" s="74">
        <f t="shared" ref="O316:O379" si="15">IF(OR(B316="R",B316="Refusé"),0,(N316*1.2))</f>
        <v>0</v>
      </c>
      <c r="P316" s="24"/>
      <c r="Q316" s="25"/>
      <c r="R316" s="25"/>
      <c r="S316" s="35"/>
      <c r="T316" s="75">
        <f t="shared" si="14"/>
        <v>0</v>
      </c>
      <c r="U316" s="29"/>
      <c r="V316" s="24"/>
    </row>
    <row r="317" spans="1:22" ht="24.95" customHeight="1" x14ac:dyDescent="0.25">
      <c r="A317" s="508"/>
      <c r="B317" s="112"/>
      <c r="C317" s="31"/>
      <c r="D317" s="26"/>
      <c r="E317" s="32"/>
      <c r="F317" s="24"/>
      <c r="G317" s="24"/>
      <c r="H317" s="33"/>
      <c r="I317" s="24"/>
      <c r="J317" s="32"/>
      <c r="K317" s="24"/>
      <c r="L317" s="26"/>
      <c r="M317" s="390"/>
      <c r="N317" s="23"/>
      <c r="O317" s="74">
        <f t="shared" si="15"/>
        <v>0</v>
      </c>
      <c r="P317" s="24"/>
      <c r="Q317" s="25"/>
      <c r="R317" s="25"/>
      <c r="S317" s="35"/>
      <c r="T317" s="75">
        <f t="shared" si="14"/>
        <v>0</v>
      </c>
      <c r="U317" s="29"/>
      <c r="V317" s="24"/>
    </row>
    <row r="318" spans="1:22" ht="24.95" customHeight="1" x14ac:dyDescent="0.25">
      <c r="A318" s="508"/>
      <c r="B318" s="112"/>
      <c r="C318" s="31"/>
      <c r="D318" s="26"/>
      <c r="E318" s="32"/>
      <c r="F318" s="24"/>
      <c r="G318" s="24"/>
      <c r="H318" s="33"/>
      <c r="I318" s="24"/>
      <c r="J318" s="32"/>
      <c r="K318" s="24"/>
      <c r="L318" s="26"/>
      <c r="M318" s="390"/>
      <c r="N318" s="23"/>
      <c r="O318" s="74">
        <f t="shared" si="15"/>
        <v>0</v>
      </c>
      <c r="P318" s="24"/>
      <c r="Q318" s="25"/>
      <c r="R318" s="25"/>
      <c r="S318" s="35"/>
      <c r="T318" s="75">
        <f t="shared" si="14"/>
        <v>0</v>
      </c>
      <c r="U318" s="29"/>
      <c r="V318" s="24"/>
    </row>
    <row r="319" spans="1:22" ht="24.95" customHeight="1" x14ac:dyDescent="0.25">
      <c r="A319" s="508"/>
      <c r="B319" s="112"/>
      <c r="C319" s="31"/>
      <c r="D319" s="26"/>
      <c r="E319" s="32"/>
      <c r="F319" s="24"/>
      <c r="G319" s="24"/>
      <c r="H319" s="33"/>
      <c r="I319" s="24"/>
      <c r="J319" s="32"/>
      <c r="K319" s="24"/>
      <c r="L319" s="26"/>
      <c r="M319" s="390"/>
      <c r="N319" s="23"/>
      <c r="O319" s="74">
        <f t="shared" si="15"/>
        <v>0</v>
      </c>
      <c r="P319" s="24"/>
      <c r="Q319" s="25"/>
      <c r="R319" s="25"/>
      <c r="S319" s="35"/>
      <c r="T319" s="75">
        <f t="shared" si="14"/>
        <v>0</v>
      </c>
      <c r="U319" s="29"/>
      <c r="V319" s="24"/>
    </row>
    <row r="320" spans="1:22" ht="24.95" customHeight="1" x14ac:dyDescent="0.25">
      <c r="A320" s="508"/>
      <c r="B320" s="112"/>
      <c r="C320" s="31"/>
      <c r="D320" s="26"/>
      <c r="E320" s="32"/>
      <c r="F320" s="24"/>
      <c r="G320" s="24"/>
      <c r="H320" s="33"/>
      <c r="I320" s="24"/>
      <c r="J320" s="32"/>
      <c r="K320" s="24"/>
      <c r="L320" s="26"/>
      <c r="M320" s="390"/>
      <c r="N320" s="23"/>
      <c r="O320" s="74">
        <f t="shared" si="15"/>
        <v>0</v>
      </c>
      <c r="P320" s="24"/>
      <c r="Q320" s="25"/>
      <c r="R320" s="25"/>
      <c r="S320" s="35"/>
      <c r="T320" s="75">
        <f t="shared" si="14"/>
        <v>0</v>
      </c>
      <c r="U320" s="29"/>
      <c r="V320" s="24"/>
    </row>
    <row r="321" spans="1:22" ht="24.95" customHeight="1" x14ac:dyDescent="0.25">
      <c r="A321" s="508"/>
      <c r="B321" s="112"/>
      <c r="C321" s="31"/>
      <c r="D321" s="26"/>
      <c r="E321" s="32"/>
      <c r="F321" s="24"/>
      <c r="G321" s="24"/>
      <c r="H321" s="33"/>
      <c r="I321" s="24"/>
      <c r="J321" s="32"/>
      <c r="K321" s="24"/>
      <c r="L321" s="26"/>
      <c r="M321" s="390"/>
      <c r="N321" s="23"/>
      <c r="O321" s="74">
        <f t="shared" si="15"/>
        <v>0</v>
      </c>
      <c r="P321" s="24"/>
      <c r="Q321" s="25"/>
      <c r="R321" s="25"/>
      <c r="S321" s="35"/>
      <c r="T321" s="75">
        <f t="shared" si="14"/>
        <v>0</v>
      </c>
      <c r="U321" s="29"/>
      <c r="V321" s="24"/>
    </row>
    <row r="322" spans="1:22" ht="24.95" customHeight="1" x14ac:dyDescent="0.25">
      <c r="A322" s="508"/>
      <c r="B322" s="112"/>
      <c r="C322" s="31"/>
      <c r="D322" s="26"/>
      <c r="E322" s="32"/>
      <c r="F322" s="24"/>
      <c r="G322" s="24"/>
      <c r="H322" s="33"/>
      <c r="I322" s="24"/>
      <c r="J322" s="32"/>
      <c r="K322" s="24"/>
      <c r="L322" s="26"/>
      <c r="M322" s="390"/>
      <c r="N322" s="23"/>
      <c r="O322" s="74">
        <f t="shared" si="15"/>
        <v>0</v>
      </c>
      <c r="P322" s="24"/>
      <c r="Q322" s="25"/>
      <c r="R322" s="25"/>
      <c r="S322" s="35"/>
      <c r="T322" s="75">
        <f t="shared" si="14"/>
        <v>0</v>
      </c>
      <c r="U322" s="29"/>
      <c r="V322" s="24"/>
    </row>
    <row r="323" spans="1:22" ht="24.95" customHeight="1" x14ac:dyDescent="0.25">
      <c r="A323" s="508"/>
      <c r="B323" s="112"/>
      <c r="C323" s="31"/>
      <c r="D323" s="26"/>
      <c r="E323" s="32"/>
      <c r="F323" s="24"/>
      <c r="G323" s="24"/>
      <c r="H323" s="33"/>
      <c r="I323" s="24"/>
      <c r="J323" s="32"/>
      <c r="K323" s="24"/>
      <c r="L323" s="26"/>
      <c r="M323" s="390"/>
      <c r="N323" s="23"/>
      <c r="O323" s="74">
        <f t="shared" si="15"/>
        <v>0</v>
      </c>
      <c r="P323" s="24"/>
      <c r="Q323" s="25"/>
      <c r="R323" s="25"/>
      <c r="S323" s="35"/>
      <c r="T323" s="75">
        <f t="shared" si="14"/>
        <v>0</v>
      </c>
      <c r="U323" s="29"/>
      <c r="V323" s="24"/>
    </row>
    <row r="324" spans="1:22" ht="24.95" customHeight="1" x14ac:dyDescent="0.25">
      <c r="A324" s="508"/>
      <c r="B324" s="112"/>
      <c r="C324" s="31"/>
      <c r="D324" s="26"/>
      <c r="E324" s="32"/>
      <c r="F324" s="24"/>
      <c r="G324" s="24"/>
      <c r="H324" s="33"/>
      <c r="I324" s="24"/>
      <c r="J324" s="32"/>
      <c r="K324" s="24"/>
      <c r="L324" s="26"/>
      <c r="M324" s="390"/>
      <c r="N324" s="23"/>
      <c r="O324" s="74">
        <f t="shared" si="15"/>
        <v>0</v>
      </c>
      <c r="P324" s="24"/>
      <c r="Q324" s="34"/>
      <c r="R324" s="25"/>
      <c r="S324" s="35"/>
      <c r="T324" s="75">
        <f t="shared" si="14"/>
        <v>0</v>
      </c>
      <c r="U324" s="29"/>
      <c r="V324" s="24"/>
    </row>
    <row r="325" spans="1:22" ht="24.95" customHeight="1" x14ac:dyDescent="0.25">
      <c r="A325" s="508"/>
      <c r="B325" s="112"/>
      <c r="C325" s="31"/>
      <c r="D325" s="26"/>
      <c r="E325" s="32"/>
      <c r="F325" s="24"/>
      <c r="G325" s="24"/>
      <c r="H325" s="33"/>
      <c r="I325" s="24"/>
      <c r="J325" s="32"/>
      <c r="K325" s="24"/>
      <c r="L325" s="26"/>
      <c r="M325" s="390"/>
      <c r="N325" s="23"/>
      <c r="O325" s="74">
        <f t="shared" si="15"/>
        <v>0</v>
      </c>
      <c r="P325" s="24"/>
      <c r="Q325" s="34"/>
      <c r="R325" s="25"/>
      <c r="S325" s="35"/>
      <c r="T325" s="75">
        <f t="shared" si="14"/>
        <v>0</v>
      </c>
      <c r="U325" s="29"/>
      <c r="V325" s="24"/>
    </row>
    <row r="326" spans="1:22" ht="24.95" customHeight="1" x14ac:dyDescent="0.25">
      <c r="A326" s="508"/>
      <c r="B326" s="112"/>
      <c r="C326" s="31"/>
      <c r="D326" s="26"/>
      <c r="E326" s="32"/>
      <c r="F326" s="24"/>
      <c r="G326" s="24"/>
      <c r="H326" s="33"/>
      <c r="I326" s="24"/>
      <c r="J326" s="32"/>
      <c r="K326" s="24"/>
      <c r="L326" s="26"/>
      <c r="M326" s="390"/>
      <c r="N326" s="23"/>
      <c r="O326" s="74">
        <f t="shared" si="15"/>
        <v>0</v>
      </c>
      <c r="P326" s="24"/>
      <c r="Q326" s="34"/>
      <c r="R326" s="25"/>
      <c r="S326" s="35"/>
      <c r="T326" s="75">
        <f t="shared" si="14"/>
        <v>0</v>
      </c>
      <c r="U326" s="29"/>
      <c r="V326" s="24"/>
    </row>
    <row r="327" spans="1:22" ht="24.95" customHeight="1" x14ac:dyDescent="0.25">
      <c r="A327" s="508"/>
      <c r="B327" s="112"/>
      <c r="C327" s="31"/>
      <c r="D327" s="26"/>
      <c r="E327" s="32"/>
      <c r="F327" s="24"/>
      <c r="G327" s="24"/>
      <c r="H327" s="33"/>
      <c r="I327" s="24"/>
      <c r="J327" s="32"/>
      <c r="K327" s="24"/>
      <c r="L327" s="26"/>
      <c r="M327" s="390"/>
      <c r="N327" s="23"/>
      <c r="O327" s="74">
        <f t="shared" si="15"/>
        <v>0</v>
      </c>
      <c r="P327" s="24"/>
      <c r="Q327" s="34"/>
      <c r="R327" s="25"/>
      <c r="S327" s="35"/>
      <c r="T327" s="75">
        <f t="shared" si="14"/>
        <v>0</v>
      </c>
      <c r="U327" s="29"/>
      <c r="V327" s="24"/>
    </row>
    <row r="328" spans="1:22" ht="24.95" customHeight="1" x14ac:dyDescent="0.25">
      <c r="A328" s="508"/>
      <c r="B328" s="112"/>
      <c r="C328" s="31"/>
      <c r="D328" s="26"/>
      <c r="E328" s="32"/>
      <c r="F328" s="24"/>
      <c r="G328" s="24"/>
      <c r="H328" s="33"/>
      <c r="I328" s="24"/>
      <c r="J328" s="32"/>
      <c r="K328" s="24"/>
      <c r="L328" s="26"/>
      <c r="M328" s="390"/>
      <c r="N328" s="23"/>
      <c r="O328" s="74">
        <f t="shared" si="15"/>
        <v>0</v>
      </c>
      <c r="P328" s="24"/>
      <c r="Q328" s="34"/>
      <c r="R328" s="25"/>
      <c r="S328" s="35"/>
      <c r="T328" s="75">
        <f t="shared" si="14"/>
        <v>0</v>
      </c>
      <c r="U328" s="29"/>
      <c r="V328" s="24"/>
    </row>
    <row r="329" spans="1:22" ht="24.95" customHeight="1" x14ac:dyDescent="0.25">
      <c r="A329" s="508"/>
      <c r="B329" s="112"/>
      <c r="C329" s="31"/>
      <c r="D329" s="26"/>
      <c r="E329" s="32"/>
      <c r="F329" s="24"/>
      <c r="G329" s="24"/>
      <c r="H329" s="33"/>
      <c r="I329" s="24"/>
      <c r="J329" s="32"/>
      <c r="K329" s="24"/>
      <c r="L329" s="26"/>
      <c r="M329" s="390"/>
      <c r="N329" s="23"/>
      <c r="O329" s="74">
        <f t="shared" si="15"/>
        <v>0</v>
      </c>
      <c r="P329" s="24"/>
      <c r="Q329" s="34"/>
      <c r="R329" s="25"/>
      <c r="S329" s="35"/>
      <c r="T329" s="75">
        <f t="shared" si="14"/>
        <v>0</v>
      </c>
      <c r="U329" s="29"/>
      <c r="V329" s="24"/>
    </row>
    <row r="330" spans="1:22" ht="24.95" customHeight="1" x14ac:dyDescent="0.25">
      <c r="A330" s="508"/>
      <c r="B330" s="112"/>
      <c r="C330" s="31"/>
      <c r="D330" s="26"/>
      <c r="E330" s="32"/>
      <c r="F330" s="24"/>
      <c r="G330" s="24"/>
      <c r="H330" s="33"/>
      <c r="I330" s="24"/>
      <c r="J330" s="32"/>
      <c r="K330" s="24"/>
      <c r="L330" s="26"/>
      <c r="M330" s="390"/>
      <c r="N330" s="23"/>
      <c r="O330" s="74">
        <f t="shared" si="15"/>
        <v>0</v>
      </c>
      <c r="P330" s="24"/>
      <c r="Q330" s="34"/>
      <c r="R330" s="25"/>
      <c r="S330" s="35"/>
      <c r="T330" s="75">
        <f t="shared" si="14"/>
        <v>0</v>
      </c>
      <c r="U330" s="29"/>
      <c r="V330" s="24"/>
    </row>
    <row r="331" spans="1:22" ht="24.95" customHeight="1" x14ac:dyDescent="0.25">
      <c r="A331" s="508"/>
      <c r="B331" s="112"/>
      <c r="C331" s="31"/>
      <c r="D331" s="26"/>
      <c r="E331" s="32"/>
      <c r="F331" s="24"/>
      <c r="G331" s="24"/>
      <c r="H331" s="33"/>
      <c r="I331" s="24"/>
      <c r="J331" s="32"/>
      <c r="K331" s="24"/>
      <c r="L331" s="26"/>
      <c r="M331" s="390"/>
      <c r="N331" s="23"/>
      <c r="O331" s="74">
        <f t="shared" si="15"/>
        <v>0</v>
      </c>
      <c r="P331" s="24"/>
      <c r="Q331" s="34"/>
      <c r="R331" s="25"/>
      <c r="S331" s="35"/>
      <c r="T331" s="75">
        <f t="shared" si="14"/>
        <v>0</v>
      </c>
      <c r="U331" s="29"/>
      <c r="V331" s="24"/>
    </row>
    <row r="332" spans="1:22" ht="24.95" customHeight="1" x14ac:dyDescent="0.25">
      <c r="A332" s="508"/>
      <c r="B332" s="112"/>
      <c r="C332" s="31"/>
      <c r="D332" s="26"/>
      <c r="E332" s="32"/>
      <c r="F332" s="24"/>
      <c r="G332" s="24"/>
      <c r="H332" s="33"/>
      <c r="I332" s="24"/>
      <c r="J332" s="32"/>
      <c r="K332" s="24"/>
      <c r="L332" s="26"/>
      <c r="M332" s="390"/>
      <c r="N332" s="23"/>
      <c r="O332" s="74">
        <f t="shared" si="15"/>
        <v>0</v>
      </c>
      <c r="P332" s="24"/>
      <c r="Q332" s="34"/>
      <c r="R332" s="25"/>
      <c r="S332" s="35"/>
      <c r="T332" s="75">
        <f t="shared" si="14"/>
        <v>0</v>
      </c>
      <c r="U332" s="29"/>
      <c r="V332" s="24"/>
    </row>
    <row r="333" spans="1:22" ht="24.95" customHeight="1" x14ac:dyDescent="0.25">
      <c r="A333" s="508"/>
      <c r="B333" s="112"/>
      <c r="C333" s="31"/>
      <c r="D333" s="26"/>
      <c r="E333" s="32"/>
      <c r="F333" s="24"/>
      <c r="G333" s="24"/>
      <c r="H333" s="33"/>
      <c r="I333" s="24"/>
      <c r="J333" s="32"/>
      <c r="K333" s="24"/>
      <c r="L333" s="26"/>
      <c r="M333" s="390"/>
      <c r="N333" s="23"/>
      <c r="O333" s="74">
        <f t="shared" si="15"/>
        <v>0</v>
      </c>
      <c r="P333" s="24"/>
      <c r="Q333" s="34"/>
      <c r="R333" s="25"/>
      <c r="S333" s="35"/>
      <c r="T333" s="75">
        <f t="shared" si="14"/>
        <v>0</v>
      </c>
      <c r="U333" s="29"/>
      <c r="V333" s="24"/>
    </row>
    <row r="334" spans="1:22" ht="24.95" customHeight="1" x14ac:dyDescent="0.25">
      <c r="A334" s="508"/>
      <c r="B334" s="112"/>
      <c r="C334" s="31"/>
      <c r="D334" s="26"/>
      <c r="E334" s="32"/>
      <c r="F334" s="24"/>
      <c r="G334" s="24"/>
      <c r="H334" s="33"/>
      <c r="I334" s="24"/>
      <c r="J334" s="32"/>
      <c r="K334" s="24"/>
      <c r="L334" s="26"/>
      <c r="M334" s="390"/>
      <c r="N334" s="23"/>
      <c r="O334" s="74">
        <f t="shared" si="15"/>
        <v>0</v>
      </c>
      <c r="P334" s="24"/>
      <c r="Q334" s="34"/>
      <c r="R334" s="25"/>
      <c r="S334" s="35"/>
      <c r="T334" s="75">
        <f t="shared" si="14"/>
        <v>0</v>
      </c>
      <c r="U334" s="29"/>
      <c r="V334" s="24"/>
    </row>
    <row r="335" spans="1:22" ht="24.95" customHeight="1" x14ac:dyDescent="0.25">
      <c r="A335" s="508"/>
      <c r="B335" s="112"/>
      <c r="C335" s="31"/>
      <c r="D335" s="26"/>
      <c r="E335" s="32"/>
      <c r="F335" s="24"/>
      <c r="G335" s="24"/>
      <c r="H335" s="33"/>
      <c r="I335" s="24"/>
      <c r="J335" s="32"/>
      <c r="K335" s="24"/>
      <c r="L335" s="26"/>
      <c r="M335" s="390"/>
      <c r="N335" s="23"/>
      <c r="O335" s="74">
        <f t="shared" si="15"/>
        <v>0</v>
      </c>
      <c r="P335" s="24"/>
      <c r="Q335" s="34"/>
      <c r="R335" s="25"/>
      <c r="S335" s="35"/>
      <c r="T335" s="75">
        <f t="shared" si="14"/>
        <v>0</v>
      </c>
      <c r="U335" s="29"/>
      <c r="V335" s="24"/>
    </row>
    <row r="336" spans="1:22" ht="24.95" customHeight="1" x14ac:dyDescent="0.25">
      <c r="A336" s="508"/>
      <c r="B336" s="112"/>
      <c r="C336" s="31"/>
      <c r="D336" s="26"/>
      <c r="E336" s="32"/>
      <c r="F336" s="24"/>
      <c r="G336" s="24"/>
      <c r="H336" s="33"/>
      <c r="I336" s="24"/>
      <c r="J336" s="32"/>
      <c r="K336" s="24"/>
      <c r="L336" s="26"/>
      <c r="M336" s="390"/>
      <c r="N336" s="23"/>
      <c r="O336" s="74">
        <f t="shared" si="15"/>
        <v>0</v>
      </c>
      <c r="P336" s="24"/>
      <c r="Q336" s="34"/>
      <c r="R336" s="25"/>
      <c r="S336" s="35"/>
      <c r="T336" s="75">
        <f t="shared" si="14"/>
        <v>0</v>
      </c>
      <c r="U336" s="29"/>
      <c r="V336" s="24"/>
    </row>
    <row r="337" spans="1:22" ht="24.95" customHeight="1" x14ac:dyDescent="0.25">
      <c r="A337" s="508"/>
      <c r="B337" s="112"/>
      <c r="C337" s="31"/>
      <c r="D337" s="26"/>
      <c r="E337" s="32"/>
      <c r="F337" s="24"/>
      <c r="G337" s="24"/>
      <c r="H337" s="33"/>
      <c r="I337" s="24"/>
      <c r="J337" s="32"/>
      <c r="K337" s="24"/>
      <c r="L337" s="26"/>
      <c r="M337" s="390"/>
      <c r="N337" s="23"/>
      <c r="O337" s="74">
        <f t="shared" si="15"/>
        <v>0</v>
      </c>
      <c r="P337" s="24"/>
      <c r="Q337" s="34"/>
      <c r="R337" s="25"/>
      <c r="S337" s="35"/>
      <c r="T337" s="75">
        <f t="shared" si="14"/>
        <v>0</v>
      </c>
      <c r="U337" s="29"/>
      <c r="V337" s="24"/>
    </row>
    <row r="338" spans="1:22" ht="24.95" customHeight="1" x14ac:dyDescent="0.25">
      <c r="A338" s="508"/>
      <c r="B338" s="112"/>
      <c r="C338" s="31"/>
      <c r="D338" s="26"/>
      <c r="E338" s="32"/>
      <c r="F338" s="24"/>
      <c r="G338" s="24"/>
      <c r="H338" s="33"/>
      <c r="I338" s="24"/>
      <c r="J338" s="32"/>
      <c r="K338" s="24"/>
      <c r="L338" s="26"/>
      <c r="M338" s="390"/>
      <c r="N338" s="23"/>
      <c r="O338" s="74">
        <f t="shared" si="15"/>
        <v>0</v>
      </c>
      <c r="P338" s="24"/>
      <c r="Q338" s="34"/>
      <c r="R338" s="25"/>
      <c r="S338" s="35"/>
      <c r="T338" s="75">
        <f t="shared" si="14"/>
        <v>0</v>
      </c>
      <c r="U338" s="29"/>
      <c r="V338" s="24"/>
    </row>
    <row r="339" spans="1:22" ht="24.95" customHeight="1" x14ac:dyDescent="0.25">
      <c r="A339" s="508"/>
      <c r="B339" s="112"/>
      <c r="C339" s="31"/>
      <c r="D339" s="26"/>
      <c r="E339" s="32"/>
      <c r="F339" s="24"/>
      <c r="G339" s="24"/>
      <c r="H339" s="33"/>
      <c r="I339" s="24"/>
      <c r="J339" s="32"/>
      <c r="K339" s="24"/>
      <c r="L339" s="26"/>
      <c r="M339" s="390"/>
      <c r="N339" s="23"/>
      <c r="O339" s="74">
        <f t="shared" si="15"/>
        <v>0</v>
      </c>
      <c r="P339" s="24"/>
      <c r="Q339" s="34"/>
      <c r="R339" s="25"/>
      <c r="S339" s="35"/>
      <c r="T339" s="75">
        <f t="shared" si="14"/>
        <v>0</v>
      </c>
      <c r="U339" s="29"/>
      <c r="V339" s="24"/>
    </row>
    <row r="340" spans="1:22" ht="24.95" customHeight="1" x14ac:dyDescent="0.25">
      <c r="A340" s="508"/>
      <c r="B340" s="112"/>
      <c r="C340" s="31"/>
      <c r="D340" s="26"/>
      <c r="E340" s="32"/>
      <c r="F340" s="24"/>
      <c r="G340" s="24"/>
      <c r="H340" s="33"/>
      <c r="I340" s="24"/>
      <c r="J340" s="32"/>
      <c r="K340" s="24"/>
      <c r="L340" s="26"/>
      <c r="M340" s="390"/>
      <c r="N340" s="23"/>
      <c r="O340" s="74">
        <f t="shared" si="15"/>
        <v>0</v>
      </c>
      <c r="P340" s="24"/>
      <c r="Q340" s="34"/>
      <c r="R340" s="25"/>
      <c r="S340" s="35"/>
      <c r="T340" s="75">
        <f t="shared" si="14"/>
        <v>0</v>
      </c>
      <c r="U340" s="29"/>
      <c r="V340" s="24"/>
    </row>
    <row r="341" spans="1:22" ht="24.95" customHeight="1" x14ac:dyDescent="0.25">
      <c r="A341" s="508"/>
      <c r="B341" s="112"/>
      <c r="C341" s="31"/>
      <c r="D341" s="26"/>
      <c r="E341" s="32"/>
      <c r="F341" s="24"/>
      <c r="G341" s="24"/>
      <c r="H341" s="33"/>
      <c r="I341" s="24"/>
      <c r="J341" s="32"/>
      <c r="K341" s="24"/>
      <c r="L341" s="26"/>
      <c r="M341" s="390"/>
      <c r="N341" s="23"/>
      <c r="O341" s="74">
        <f t="shared" si="15"/>
        <v>0</v>
      </c>
      <c r="P341" s="24"/>
      <c r="Q341" s="34"/>
      <c r="R341" s="25"/>
      <c r="S341" s="35"/>
      <c r="T341" s="75">
        <f t="shared" si="14"/>
        <v>0</v>
      </c>
      <c r="U341" s="29"/>
      <c r="V341" s="24"/>
    </row>
    <row r="342" spans="1:22" ht="24.95" customHeight="1" x14ac:dyDescent="0.25">
      <c r="A342" s="508"/>
      <c r="B342" s="112"/>
      <c r="C342" s="31"/>
      <c r="D342" s="26"/>
      <c r="E342" s="32"/>
      <c r="F342" s="24"/>
      <c r="G342" s="24"/>
      <c r="H342" s="33"/>
      <c r="I342" s="24"/>
      <c r="J342" s="32"/>
      <c r="K342" s="24"/>
      <c r="L342" s="26"/>
      <c r="M342" s="390"/>
      <c r="N342" s="23"/>
      <c r="O342" s="74">
        <f t="shared" si="15"/>
        <v>0</v>
      </c>
      <c r="P342" s="24"/>
      <c r="Q342" s="34"/>
      <c r="R342" s="25"/>
      <c r="S342" s="35"/>
      <c r="T342" s="75">
        <f t="shared" si="14"/>
        <v>0</v>
      </c>
      <c r="U342" s="29"/>
      <c r="V342" s="24"/>
    </row>
    <row r="343" spans="1:22" ht="24.95" customHeight="1" x14ac:dyDescent="0.25">
      <c r="A343" s="508"/>
      <c r="B343" s="112"/>
      <c r="C343" s="31"/>
      <c r="D343" s="26"/>
      <c r="E343" s="32"/>
      <c r="F343" s="24"/>
      <c r="G343" s="24"/>
      <c r="H343" s="33"/>
      <c r="I343" s="24"/>
      <c r="J343" s="32"/>
      <c r="K343" s="24"/>
      <c r="L343" s="26"/>
      <c r="M343" s="390"/>
      <c r="N343" s="23"/>
      <c r="O343" s="74">
        <f t="shared" si="15"/>
        <v>0</v>
      </c>
      <c r="P343" s="24"/>
      <c r="Q343" s="34"/>
      <c r="R343" s="25"/>
      <c r="S343" s="35"/>
      <c r="T343" s="75">
        <f t="shared" si="14"/>
        <v>0</v>
      </c>
      <c r="U343" s="29"/>
      <c r="V343" s="24"/>
    </row>
    <row r="344" spans="1:22" ht="24.95" customHeight="1" x14ac:dyDescent="0.25">
      <c r="A344" s="508"/>
      <c r="B344" s="112"/>
      <c r="C344" s="31"/>
      <c r="D344" s="26"/>
      <c r="E344" s="32"/>
      <c r="F344" s="24"/>
      <c r="G344" s="24"/>
      <c r="H344" s="33"/>
      <c r="I344" s="24"/>
      <c r="J344" s="32"/>
      <c r="K344" s="24"/>
      <c r="L344" s="26"/>
      <c r="M344" s="390"/>
      <c r="N344" s="23"/>
      <c r="O344" s="74">
        <f t="shared" si="15"/>
        <v>0</v>
      </c>
      <c r="P344" s="24"/>
      <c r="Q344" s="34"/>
      <c r="R344" s="25"/>
      <c r="S344" s="35"/>
      <c r="T344" s="75">
        <f t="shared" si="14"/>
        <v>0</v>
      </c>
      <c r="U344" s="29"/>
      <c r="V344" s="24"/>
    </row>
    <row r="345" spans="1:22" ht="24.95" customHeight="1" x14ac:dyDescent="0.25">
      <c r="A345" s="508"/>
      <c r="B345" s="112"/>
      <c r="C345" s="31"/>
      <c r="D345" s="26"/>
      <c r="E345" s="32"/>
      <c r="F345" s="24"/>
      <c r="G345" s="24"/>
      <c r="H345" s="33"/>
      <c r="I345" s="24"/>
      <c r="J345" s="32"/>
      <c r="K345" s="24"/>
      <c r="L345" s="26"/>
      <c r="M345" s="390"/>
      <c r="N345" s="23"/>
      <c r="O345" s="74">
        <f t="shared" si="15"/>
        <v>0</v>
      </c>
      <c r="P345" s="24"/>
      <c r="Q345" s="34"/>
      <c r="R345" s="25"/>
      <c r="S345" s="35"/>
      <c r="T345" s="75">
        <f t="shared" si="14"/>
        <v>0</v>
      </c>
      <c r="U345" s="29"/>
      <c r="V345" s="24"/>
    </row>
    <row r="346" spans="1:22" ht="24.95" customHeight="1" x14ac:dyDescent="0.25">
      <c r="A346" s="508"/>
      <c r="B346" s="112"/>
      <c r="C346" s="31"/>
      <c r="D346" s="26"/>
      <c r="E346" s="32"/>
      <c r="F346" s="24"/>
      <c r="G346" s="24"/>
      <c r="H346" s="33"/>
      <c r="I346" s="24"/>
      <c r="J346" s="32"/>
      <c r="K346" s="24"/>
      <c r="L346" s="26"/>
      <c r="M346" s="390"/>
      <c r="N346" s="23"/>
      <c r="O346" s="74">
        <f t="shared" si="15"/>
        <v>0</v>
      </c>
      <c r="P346" s="24"/>
      <c r="Q346" s="34"/>
      <c r="R346" s="25"/>
      <c r="S346" s="35"/>
      <c r="T346" s="75">
        <f t="shared" si="14"/>
        <v>0</v>
      </c>
      <c r="U346" s="29"/>
      <c r="V346" s="24"/>
    </row>
    <row r="347" spans="1:22" ht="24.95" customHeight="1" x14ac:dyDescent="0.25">
      <c r="A347" s="508"/>
      <c r="B347" s="112"/>
      <c r="C347" s="31"/>
      <c r="D347" s="26"/>
      <c r="E347" s="32"/>
      <c r="F347" s="24"/>
      <c r="G347" s="24"/>
      <c r="H347" s="33"/>
      <c r="I347" s="24"/>
      <c r="J347" s="32"/>
      <c r="K347" s="24"/>
      <c r="L347" s="26"/>
      <c r="M347" s="390"/>
      <c r="N347" s="23"/>
      <c r="O347" s="74">
        <f t="shared" si="15"/>
        <v>0</v>
      </c>
      <c r="P347" s="24"/>
      <c r="Q347" s="34"/>
      <c r="R347" s="25"/>
      <c r="S347" s="35"/>
      <c r="T347" s="75">
        <f t="shared" si="14"/>
        <v>0</v>
      </c>
      <c r="U347" s="29"/>
      <c r="V347" s="24"/>
    </row>
    <row r="348" spans="1:22" ht="24.95" customHeight="1" x14ac:dyDescent="0.25">
      <c r="A348" s="508"/>
      <c r="B348" s="112"/>
      <c r="C348" s="31"/>
      <c r="D348" s="26"/>
      <c r="E348" s="32"/>
      <c r="F348" s="24"/>
      <c r="G348" s="24"/>
      <c r="H348" s="33"/>
      <c r="I348" s="24"/>
      <c r="J348" s="32"/>
      <c r="K348" s="24"/>
      <c r="L348" s="26"/>
      <c r="M348" s="390"/>
      <c r="N348" s="23"/>
      <c r="O348" s="74">
        <f t="shared" si="15"/>
        <v>0</v>
      </c>
      <c r="P348" s="24"/>
      <c r="Q348" s="34"/>
      <c r="R348" s="25"/>
      <c r="S348" s="35"/>
      <c r="T348" s="75">
        <f t="shared" si="14"/>
        <v>0</v>
      </c>
      <c r="U348" s="29"/>
      <c r="V348" s="24"/>
    </row>
    <row r="349" spans="1:22" ht="24.95" customHeight="1" x14ac:dyDescent="0.25">
      <c r="A349" s="508"/>
      <c r="B349" s="112"/>
      <c r="C349" s="31"/>
      <c r="D349" s="26"/>
      <c r="E349" s="32"/>
      <c r="F349" s="24"/>
      <c r="G349" s="24"/>
      <c r="H349" s="33"/>
      <c r="I349" s="24"/>
      <c r="J349" s="32"/>
      <c r="K349" s="24"/>
      <c r="L349" s="26"/>
      <c r="M349" s="390"/>
      <c r="N349" s="23"/>
      <c r="O349" s="74">
        <f t="shared" si="15"/>
        <v>0</v>
      </c>
      <c r="P349" s="24"/>
      <c r="Q349" s="34"/>
      <c r="R349" s="25"/>
      <c r="S349" s="35"/>
      <c r="T349" s="75">
        <f t="shared" si="14"/>
        <v>0</v>
      </c>
      <c r="U349" s="29"/>
      <c r="V349" s="24"/>
    </row>
    <row r="350" spans="1:22" ht="24.95" customHeight="1" x14ac:dyDescent="0.25">
      <c r="A350" s="508"/>
      <c r="B350" s="112"/>
      <c r="C350" s="31"/>
      <c r="D350" s="26"/>
      <c r="E350" s="32"/>
      <c r="F350" s="24"/>
      <c r="G350" s="24"/>
      <c r="H350" s="33"/>
      <c r="I350" s="24"/>
      <c r="J350" s="32"/>
      <c r="K350" s="24"/>
      <c r="L350" s="26"/>
      <c r="M350" s="390"/>
      <c r="N350" s="23"/>
      <c r="O350" s="74">
        <f t="shared" si="15"/>
        <v>0</v>
      </c>
      <c r="P350" s="24"/>
      <c r="Q350" s="34"/>
      <c r="R350" s="25"/>
      <c r="S350" s="35"/>
      <c r="T350" s="75">
        <f t="shared" si="14"/>
        <v>0</v>
      </c>
      <c r="U350" s="29"/>
      <c r="V350" s="24"/>
    </row>
    <row r="351" spans="1:22" ht="24.95" customHeight="1" x14ac:dyDescent="0.25">
      <c r="A351" s="508"/>
      <c r="B351" s="112"/>
      <c r="C351" s="31"/>
      <c r="D351" s="26"/>
      <c r="E351" s="32"/>
      <c r="F351" s="24"/>
      <c r="G351" s="24"/>
      <c r="H351" s="33"/>
      <c r="I351" s="24"/>
      <c r="J351" s="32"/>
      <c r="K351" s="24"/>
      <c r="L351" s="26"/>
      <c r="M351" s="390"/>
      <c r="N351" s="23"/>
      <c r="O351" s="74">
        <f t="shared" si="15"/>
        <v>0</v>
      </c>
      <c r="P351" s="24"/>
      <c r="Q351" s="34"/>
      <c r="R351" s="25"/>
      <c r="S351" s="35"/>
      <c r="T351" s="75">
        <f t="shared" si="14"/>
        <v>0</v>
      </c>
      <c r="U351" s="29"/>
      <c r="V351" s="24"/>
    </row>
    <row r="352" spans="1:22" ht="24.95" customHeight="1" x14ac:dyDescent="0.25">
      <c r="A352" s="508"/>
      <c r="B352" s="112"/>
      <c r="C352" s="31"/>
      <c r="D352" s="26"/>
      <c r="E352" s="32"/>
      <c r="F352" s="24"/>
      <c r="G352" s="24"/>
      <c r="H352" s="33"/>
      <c r="I352" s="24"/>
      <c r="J352" s="32"/>
      <c r="K352" s="24"/>
      <c r="L352" s="26"/>
      <c r="M352" s="390"/>
      <c r="N352" s="23"/>
      <c r="O352" s="74">
        <f t="shared" si="15"/>
        <v>0</v>
      </c>
      <c r="P352" s="24"/>
      <c r="Q352" s="34"/>
      <c r="R352" s="25"/>
      <c r="S352" s="35"/>
      <c r="T352" s="75">
        <f t="shared" si="14"/>
        <v>0</v>
      </c>
      <c r="U352" s="29"/>
      <c r="V352" s="24"/>
    </row>
    <row r="353" spans="1:22" ht="24.95" customHeight="1" x14ac:dyDescent="0.25">
      <c r="A353" s="508"/>
      <c r="B353" s="112"/>
      <c r="C353" s="31"/>
      <c r="D353" s="26"/>
      <c r="E353" s="32"/>
      <c r="F353" s="24"/>
      <c r="G353" s="24"/>
      <c r="H353" s="33"/>
      <c r="I353" s="24"/>
      <c r="J353" s="32"/>
      <c r="K353" s="24"/>
      <c r="L353" s="26"/>
      <c r="M353" s="390"/>
      <c r="N353" s="23"/>
      <c r="O353" s="74">
        <f t="shared" si="15"/>
        <v>0</v>
      </c>
      <c r="P353" s="24"/>
      <c r="Q353" s="34"/>
      <c r="R353" s="25"/>
      <c r="S353" s="35"/>
      <c r="T353" s="75">
        <f t="shared" si="14"/>
        <v>0</v>
      </c>
      <c r="U353" s="29"/>
      <c r="V353" s="24"/>
    </row>
    <row r="354" spans="1:22" ht="24.95" customHeight="1" x14ac:dyDescent="0.25">
      <c r="A354" s="508"/>
      <c r="B354" s="112"/>
      <c r="C354" s="31"/>
      <c r="D354" s="26"/>
      <c r="E354" s="32"/>
      <c r="F354" s="24"/>
      <c r="G354" s="24"/>
      <c r="H354" s="33"/>
      <c r="I354" s="24"/>
      <c r="J354" s="32"/>
      <c r="K354" s="24"/>
      <c r="L354" s="26"/>
      <c r="M354" s="390"/>
      <c r="N354" s="23"/>
      <c r="O354" s="74">
        <f t="shared" si="15"/>
        <v>0</v>
      </c>
      <c r="P354" s="24"/>
      <c r="Q354" s="34"/>
      <c r="R354" s="25"/>
      <c r="S354" s="35"/>
      <c r="T354" s="75">
        <f t="shared" si="14"/>
        <v>0</v>
      </c>
      <c r="U354" s="29"/>
      <c r="V354" s="24"/>
    </row>
    <row r="355" spans="1:22" ht="24.95" customHeight="1" x14ac:dyDescent="0.25">
      <c r="A355" s="508"/>
      <c r="B355" s="112"/>
      <c r="C355" s="31"/>
      <c r="D355" s="26"/>
      <c r="E355" s="32"/>
      <c r="F355" s="24"/>
      <c r="G355" s="24"/>
      <c r="H355" s="33"/>
      <c r="I355" s="24"/>
      <c r="J355" s="32"/>
      <c r="K355" s="24"/>
      <c r="L355" s="26"/>
      <c r="M355" s="390"/>
      <c r="N355" s="23"/>
      <c r="O355" s="74">
        <f t="shared" si="15"/>
        <v>0</v>
      </c>
      <c r="P355" s="24"/>
      <c r="Q355" s="34"/>
      <c r="R355" s="25"/>
      <c r="S355" s="35"/>
      <c r="T355" s="75">
        <f t="shared" si="14"/>
        <v>0</v>
      </c>
      <c r="U355" s="29"/>
      <c r="V355" s="24"/>
    </row>
    <row r="356" spans="1:22" ht="24.95" customHeight="1" x14ac:dyDescent="0.25">
      <c r="A356" s="508"/>
      <c r="B356" s="112"/>
      <c r="C356" s="31"/>
      <c r="D356" s="26"/>
      <c r="E356" s="32"/>
      <c r="F356" s="24"/>
      <c r="G356" s="24"/>
      <c r="H356" s="33"/>
      <c r="I356" s="24"/>
      <c r="J356" s="32"/>
      <c r="K356" s="24"/>
      <c r="L356" s="26"/>
      <c r="M356" s="390"/>
      <c r="N356" s="23"/>
      <c r="O356" s="74">
        <f t="shared" si="15"/>
        <v>0</v>
      </c>
      <c r="P356" s="24"/>
      <c r="Q356" s="34"/>
      <c r="R356" s="25"/>
      <c r="S356" s="35"/>
      <c r="T356" s="75">
        <f t="shared" si="14"/>
        <v>0</v>
      </c>
      <c r="U356" s="29"/>
      <c r="V356" s="24"/>
    </row>
    <row r="357" spans="1:22" ht="24.95" customHeight="1" x14ac:dyDescent="0.25">
      <c r="A357" s="508"/>
      <c r="B357" s="112"/>
      <c r="C357" s="31"/>
      <c r="D357" s="26"/>
      <c r="E357" s="32"/>
      <c r="F357" s="24"/>
      <c r="G357" s="24"/>
      <c r="H357" s="33"/>
      <c r="I357" s="24"/>
      <c r="J357" s="32"/>
      <c r="K357" s="24"/>
      <c r="L357" s="26"/>
      <c r="M357" s="390"/>
      <c r="N357" s="23"/>
      <c r="O357" s="74">
        <f t="shared" si="15"/>
        <v>0</v>
      </c>
      <c r="P357" s="24"/>
      <c r="Q357" s="34"/>
      <c r="R357" s="25"/>
      <c r="S357" s="35"/>
      <c r="T357" s="75">
        <f t="shared" si="14"/>
        <v>0</v>
      </c>
      <c r="U357" s="29"/>
      <c r="V357" s="24"/>
    </row>
    <row r="358" spans="1:22" ht="24.95" customHeight="1" x14ac:dyDescent="0.25">
      <c r="A358" s="508"/>
      <c r="B358" s="112"/>
      <c r="C358" s="31"/>
      <c r="D358" s="26"/>
      <c r="E358" s="32"/>
      <c r="F358" s="24"/>
      <c r="G358" s="24"/>
      <c r="H358" s="33"/>
      <c r="I358" s="24"/>
      <c r="J358" s="32"/>
      <c r="K358" s="24"/>
      <c r="L358" s="26"/>
      <c r="M358" s="390"/>
      <c r="N358" s="23"/>
      <c r="O358" s="74">
        <f t="shared" si="15"/>
        <v>0</v>
      </c>
      <c r="P358" s="24"/>
      <c r="Q358" s="34"/>
      <c r="R358" s="25"/>
      <c r="S358" s="35"/>
      <c r="T358" s="75">
        <f t="shared" si="14"/>
        <v>0</v>
      </c>
      <c r="U358" s="29"/>
      <c r="V358" s="24"/>
    </row>
    <row r="359" spans="1:22" ht="24.95" customHeight="1" x14ac:dyDescent="0.25">
      <c r="A359" s="508"/>
      <c r="B359" s="112"/>
      <c r="C359" s="31"/>
      <c r="D359" s="26"/>
      <c r="E359" s="32"/>
      <c r="F359" s="24"/>
      <c r="G359" s="24"/>
      <c r="H359" s="33"/>
      <c r="I359" s="24"/>
      <c r="J359" s="32"/>
      <c r="K359" s="24"/>
      <c r="L359" s="26"/>
      <c r="M359" s="390"/>
      <c r="N359" s="23"/>
      <c r="O359" s="74">
        <f t="shared" si="15"/>
        <v>0</v>
      </c>
      <c r="P359" s="24"/>
      <c r="Q359" s="34"/>
      <c r="R359" s="25"/>
      <c r="S359" s="35"/>
      <c r="T359" s="75">
        <f t="shared" si="14"/>
        <v>0</v>
      </c>
      <c r="U359" s="29"/>
      <c r="V359" s="24"/>
    </row>
    <row r="360" spans="1:22" ht="24.95" customHeight="1" x14ac:dyDescent="0.25">
      <c r="A360" s="508"/>
      <c r="B360" s="112"/>
      <c r="C360" s="31"/>
      <c r="D360" s="26"/>
      <c r="E360" s="32"/>
      <c r="F360" s="24"/>
      <c r="G360" s="24"/>
      <c r="H360" s="33"/>
      <c r="I360" s="24"/>
      <c r="J360" s="32"/>
      <c r="K360" s="24"/>
      <c r="L360" s="26"/>
      <c r="M360" s="390"/>
      <c r="N360" s="23"/>
      <c r="O360" s="74">
        <f t="shared" si="15"/>
        <v>0</v>
      </c>
      <c r="P360" s="24"/>
      <c r="Q360" s="34"/>
      <c r="R360" s="25"/>
      <c r="S360" s="35"/>
      <c r="T360" s="75">
        <f t="shared" si="14"/>
        <v>0</v>
      </c>
      <c r="U360" s="29"/>
      <c r="V360" s="24"/>
    </row>
    <row r="361" spans="1:22" ht="24.95" customHeight="1" x14ac:dyDescent="0.25">
      <c r="A361" s="508"/>
      <c r="B361" s="112"/>
      <c r="C361" s="31"/>
      <c r="D361" s="26"/>
      <c r="E361" s="32"/>
      <c r="F361" s="24"/>
      <c r="G361" s="24"/>
      <c r="H361" s="33"/>
      <c r="I361" s="24"/>
      <c r="J361" s="32"/>
      <c r="K361" s="24"/>
      <c r="L361" s="26"/>
      <c r="M361" s="390"/>
      <c r="N361" s="23"/>
      <c r="O361" s="74">
        <f t="shared" si="15"/>
        <v>0</v>
      </c>
      <c r="P361" s="24"/>
      <c r="Q361" s="34"/>
      <c r="R361" s="25"/>
      <c r="S361" s="35"/>
      <c r="T361" s="75">
        <f t="shared" si="14"/>
        <v>0</v>
      </c>
      <c r="U361" s="29"/>
      <c r="V361" s="24"/>
    </row>
    <row r="362" spans="1:22" ht="24.95" customHeight="1" x14ac:dyDescent="0.25">
      <c r="A362" s="508"/>
      <c r="B362" s="112"/>
      <c r="C362" s="31"/>
      <c r="D362" s="26"/>
      <c r="E362" s="32"/>
      <c r="F362" s="24"/>
      <c r="G362" s="24"/>
      <c r="H362" s="33"/>
      <c r="I362" s="24"/>
      <c r="J362" s="32"/>
      <c r="K362" s="24"/>
      <c r="L362" s="26"/>
      <c r="M362" s="390"/>
      <c r="N362" s="23"/>
      <c r="O362" s="74">
        <f t="shared" si="15"/>
        <v>0</v>
      </c>
      <c r="P362" s="24"/>
      <c r="Q362" s="34"/>
      <c r="R362" s="25"/>
      <c r="S362" s="35"/>
      <c r="T362" s="75">
        <f t="shared" si="14"/>
        <v>0</v>
      </c>
      <c r="U362" s="29"/>
      <c r="V362" s="24"/>
    </row>
    <row r="363" spans="1:22" ht="24.95" customHeight="1" x14ac:dyDescent="0.25">
      <c r="A363" s="508"/>
      <c r="B363" s="112"/>
      <c r="C363" s="31"/>
      <c r="D363" s="26"/>
      <c r="E363" s="32"/>
      <c r="F363" s="24"/>
      <c r="G363" s="24"/>
      <c r="H363" s="33"/>
      <c r="I363" s="24"/>
      <c r="J363" s="32"/>
      <c r="K363" s="24"/>
      <c r="L363" s="26"/>
      <c r="M363" s="390"/>
      <c r="N363" s="23"/>
      <c r="O363" s="74">
        <f t="shared" si="15"/>
        <v>0</v>
      </c>
      <c r="P363" s="24"/>
      <c r="Q363" s="34"/>
      <c r="R363" s="25"/>
      <c r="S363" s="35"/>
      <c r="T363" s="75">
        <f t="shared" si="14"/>
        <v>0</v>
      </c>
      <c r="U363" s="29"/>
      <c r="V363" s="24"/>
    </row>
    <row r="364" spans="1:22" ht="24.95" customHeight="1" x14ac:dyDescent="0.25">
      <c r="A364" s="508"/>
      <c r="B364" s="112"/>
      <c r="C364" s="31"/>
      <c r="D364" s="26"/>
      <c r="E364" s="32"/>
      <c r="F364" s="24"/>
      <c r="G364" s="24"/>
      <c r="H364" s="33"/>
      <c r="I364" s="24"/>
      <c r="J364" s="32"/>
      <c r="K364" s="24"/>
      <c r="L364" s="26"/>
      <c r="M364" s="390"/>
      <c r="N364" s="23"/>
      <c r="O364" s="74">
        <f t="shared" si="15"/>
        <v>0</v>
      </c>
      <c r="P364" s="24"/>
      <c r="Q364" s="34"/>
      <c r="R364" s="25"/>
      <c r="S364" s="35"/>
      <c r="T364" s="75">
        <f t="shared" si="14"/>
        <v>0</v>
      </c>
      <c r="U364" s="29"/>
      <c r="V364" s="24"/>
    </row>
    <row r="365" spans="1:22" ht="24.95" customHeight="1" x14ac:dyDescent="0.25">
      <c r="A365" s="508"/>
      <c r="B365" s="112"/>
      <c r="C365" s="31"/>
      <c r="D365" s="26"/>
      <c r="E365" s="32"/>
      <c r="F365" s="24"/>
      <c r="G365" s="24"/>
      <c r="H365" s="33"/>
      <c r="I365" s="24"/>
      <c r="J365" s="32"/>
      <c r="K365" s="24"/>
      <c r="L365" s="26"/>
      <c r="M365" s="390"/>
      <c r="N365" s="23"/>
      <c r="O365" s="74">
        <f t="shared" si="15"/>
        <v>0</v>
      </c>
      <c r="P365" s="24"/>
      <c r="Q365" s="34"/>
      <c r="R365" s="25"/>
      <c r="S365" s="35"/>
      <c r="T365" s="75">
        <f t="shared" si="14"/>
        <v>0</v>
      </c>
      <c r="U365" s="29"/>
      <c r="V365" s="24"/>
    </row>
    <row r="366" spans="1:22" ht="24.95" customHeight="1" x14ac:dyDescent="0.25">
      <c r="A366" s="508"/>
      <c r="B366" s="112"/>
      <c r="C366" s="31"/>
      <c r="D366" s="26"/>
      <c r="E366" s="32"/>
      <c r="F366" s="24"/>
      <c r="G366" s="24"/>
      <c r="H366" s="33"/>
      <c r="I366" s="24"/>
      <c r="J366" s="32"/>
      <c r="K366" s="24"/>
      <c r="L366" s="26"/>
      <c r="M366" s="390"/>
      <c r="N366" s="23"/>
      <c r="O366" s="74">
        <f t="shared" si="15"/>
        <v>0</v>
      </c>
      <c r="P366" s="24"/>
      <c r="Q366" s="34"/>
      <c r="R366" s="25"/>
      <c r="S366" s="35"/>
      <c r="T366" s="75">
        <f t="shared" si="14"/>
        <v>0</v>
      </c>
      <c r="U366" s="29"/>
      <c r="V366" s="24"/>
    </row>
    <row r="367" spans="1:22" ht="24.95" customHeight="1" x14ac:dyDescent="0.25">
      <c r="A367" s="508"/>
      <c r="B367" s="112"/>
      <c r="C367" s="31"/>
      <c r="D367" s="26"/>
      <c r="E367" s="32"/>
      <c r="F367" s="24"/>
      <c r="G367" s="24"/>
      <c r="H367" s="33"/>
      <c r="I367" s="24"/>
      <c r="J367" s="32"/>
      <c r="K367" s="24"/>
      <c r="L367" s="26"/>
      <c r="M367" s="390"/>
      <c r="N367" s="23"/>
      <c r="O367" s="74">
        <f t="shared" si="15"/>
        <v>0</v>
      </c>
      <c r="P367" s="24"/>
      <c r="Q367" s="34"/>
      <c r="R367" s="25"/>
      <c r="S367" s="35"/>
      <c r="T367" s="75">
        <f t="shared" si="14"/>
        <v>0</v>
      </c>
      <c r="U367" s="29"/>
      <c r="V367" s="24"/>
    </row>
    <row r="368" spans="1:22" ht="24.95" customHeight="1" x14ac:dyDescent="0.25">
      <c r="A368" s="508"/>
      <c r="B368" s="112"/>
      <c r="C368" s="31"/>
      <c r="D368" s="26"/>
      <c r="E368" s="32"/>
      <c r="F368" s="24"/>
      <c r="G368" s="24"/>
      <c r="H368" s="33"/>
      <c r="I368" s="24"/>
      <c r="J368" s="32"/>
      <c r="K368" s="24"/>
      <c r="L368" s="26"/>
      <c r="M368" s="390"/>
      <c r="N368" s="23"/>
      <c r="O368" s="74">
        <f t="shared" si="15"/>
        <v>0</v>
      </c>
      <c r="P368" s="24"/>
      <c r="Q368" s="34"/>
      <c r="R368" s="25"/>
      <c r="S368" s="35"/>
      <c r="T368" s="75">
        <f t="shared" si="14"/>
        <v>0</v>
      </c>
      <c r="U368" s="29"/>
      <c r="V368" s="24"/>
    </row>
    <row r="369" spans="1:22" ht="24.95" customHeight="1" x14ac:dyDescent="0.25">
      <c r="A369" s="508"/>
      <c r="B369" s="112"/>
      <c r="C369" s="31"/>
      <c r="D369" s="26"/>
      <c r="E369" s="32"/>
      <c r="F369" s="24"/>
      <c r="G369" s="24"/>
      <c r="H369" s="33"/>
      <c r="I369" s="24"/>
      <c r="J369" s="32"/>
      <c r="K369" s="24"/>
      <c r="L369" s="26"/>
      <c r="M369" s="390"/>
      <c r="N369" s="23"/>
      <c r="O369" s="74">
        <f t="shared" si="15"/>
        <v>0</v>
      </c>
      <c r="P369" s="24"/>
      <c r="Q369" s="34"/>
      <c r="R369" s="25"/>
      <c r="S369" s="35"/>
      <c r="T369" s="75">
        <f t="shared" si="14"/>
        <v>0</v>
      </c>
      <c r="U369" s="29"/>
      <c r="V369" s="24"/>
    </row>
    <row r="370" spans="1:22" ht="24.95" customHeight="1" x14ac:dyDescent="0.25">
      <c r="A370" s="508"/>
      <c r="B370" s="112"/>
      <c r="C370" s="31"/>
      <c r="D370" s="26"/>
      <c r="E370" s="32"/>
      <c r="F370" s="24"/>
      <c r="G370" s="24"/>
      <c r="H370" s="33"/>
      <c r="I370" s="24"/>
      <c r="J370" s="32"/>
      <c r="K370" s="24"/>
      <c r="L370" s="26"/>
      <c r="M370" s="390"/>
      <c r="N370" s="23"/>
      <c r="O370" s="74">
        <f t="shared" si="15"/>
        <v>0</v>
      </c>
      <c r="P370" s="24"/>
      <c r="Q370" s="34"/>
      <c r="R370" s="25"/>
      <c r="S370" s="35"/>
      <c r="T370" s="75">
        <f t="shared" si="14"/>
        <v>0</v>
      </c>
      <c r="U370" s="29"/>
      <c r="V370" s="24"/>
    </row>
    <row r="371" spans="1:22" ht="24.95" customHeight="1" x14ac:dyDescent="0.25">
      <c r="A371" s="508"/>
      <c r="B371" s="112"/>
      <c r="C371" s="31"/>
      <c r="D371" s="26"/>
      <c r="E371" s="32"/>
      <c r="F371" s="24"/>
      <c r="G371" s="24"/>
      <c r="H371" s="33"/>
      <c r="I371" s="24"/>
      <c r="J371" s="32"/>
      <c r="K371" s="24"/>
      <c r="L371" s="26"/>
      <c r="M371" s="390"/>
      <c r="N371" s="23"/>
      <c r="O371" s="74">
        <f t="shared" si="15"/>
        <v>0</v>
      </c>
      <c r="P371" s="24"/>
      <c r="Q371" s="34"/>
      <c r="R371" s="25"/>
      <c r="S371" s="35"/>
      <c r="T371" s="75">
        <f t="shared" si="14"/>
        <v>0</v>
      </c>
      <c r="U371" s="29"/>
      <c r="V371" s="24"/>
    </row>
    <row r="372" spans="1:22" ht="24.95" customHeight="1" x14ac:dyDescent="0.25">
      <c r="A372" s="508"/>
      <c r="B372" s="112"/>
      <c r="C372" s="31"/>
      <c r="D372" s="26"/>
      <c r="E372" s="32"/>
      <c r="F372" s="24"/>
      <c r="G372" s="24"/>
      <c r="H372" s="33"/>
      <c r="I372" s="24"/>
      <c r="J372" s="32"/>
      <c r="K372" s="24"/>
      <c r="L372" s="26"/>
      <c r="M372" s="390"/>
      <c r="N372" s="23"/>
      <c r="O372" s="74">
        <f t="shared" si="15"/>
        <v>0</v>
      </c>
      <c r="P372" s="24"/>
      <c r="Q372" s="34"/>
      <c r="R372" s="25"/>
      <c r="S372" s="35"/>
      <c r="T372" s="75">
        <f t="shared" si="14"/>
        <v>0</v>
      </c>
      <c r="U372" s="29"/>
      <c r="V372" s="24"/>
    </row>
    <row r="373" spans="1:22" ht="24.95" customHeight="1" x14ac:dyDescent="0.25">
      <c r="A373" s="508"/>
      <c r="B373" s="112"/>
      <c r="C373" s="31"/>
      <c r="D373" s="26"/>
      <c r="E373" s="32"/>
      <c r="F373" s="24"/>
      <c r="G373" s="24"/>
      <c r="H373" s="33"/>
      <c r="I373" s="24"/>
      <c r="J373" s="32"/>
      <c r="K373" s="24"/>
      <c r="L373" s="26"/>
      <c r="M373" s="390"/>
      <c r="N373" s="23"/>
      <c r="O373" s="74">
        <f t="shared" si="15"/>
        <v>0</v>
      </c>
      <c r="P373" s="24"/>
      <c r="Q373" s="34"/>
      <c r="R373" s="25"/>
      <c r="S373" s="35"/>
      <c r="T373" s="75">
        <f t="shared" si="14"/>
        <v>0</v>
      </c>
      <c r="U373" s="29"/>
      <c r="V373" s="24"/>
    </row>
    <row r="374" spans="1:22" ht="24.95" customHeight="1" x14ac:dyDescent="0.25">
      <c r="A374" s="508"/>
      <c r="B374" s="112"/>
      <c r="C374" s="31"/>
      <c r="D374" s="26"/>
      <c r="E374" s="32"/>
      <c r="F374" s="24"/>
      <c r="G374" s="24"/>
      <c r="H374" s="33"/>
      <c r="I374" s="24"/>
      <c r="J374" s="32"/>
      <c r="K374" s="24"/>
      <c r="L374" s="26"/>
      <c r="M374" s="390"/>
      <c r="N374" s="23"/>
      <c r="O374" s="74">
        <f t="shared" si="15"/>
        <v>0</v>
      </c>
      <c r="P374" s="24"/>
      <c r="Q374" s="34"/>
      <c r="R374" s="25"/>
      <c r="S374" s="35"/>
      <c r="T374" s="75">
        <f t="shared" si="14"/>
        <v>0</v>
      </c>
      <c r="U374" s="29"/>
      <c r="V374" s="24"/>
    </row>
    <row r="375" spans="1:22" ht="24.95" customHeight="1" x14ac:dyDescent="0.25">
      <c r="A375" s="508"/>
      <c r="B375" s="112"/>
      <c r="C375" s="31"/>
      <c r="D375" s="26"/>
      <c r="E375" s="32"/>
      <c r="F375" s="24"/>
      <c r="G375" s="24"/>
      <c r="H375" s="33"/>
      <c r="I375" s="24"/>
      <c r="J375" s="32"/>
      <c r="K375" s="24"/>
      <c r="L375" s="26"/>
      <c r="M375" s="390"/>
      <c r="N375" s="23"/>
      <c r="O375" s="74">
        <f t="shared" si="15"/>
        <v>0</v>
      </c>
      <c r="P375" s="24"/>
      <c r="Q375" s="34"/>
      <c r="R375" s="25"/>
      <c r="S375" s="35"/>
      <c r="T375" s="75">
        <f t="shared" si="14"/>
        <v>0</v>
      </c>
      <c r="U375" s="29"/>
      <c r="V375" s="24"/>
    </row>
    <row r="376" spans="1:22" ht="24.95" customHeight="1" x14ac:dyDescent="0.25">
      <c r="A376" s="508"/>
      <c r="B376" s="112"/>
      <c r="C376" s="31"/>
      <c r="D376" s="26"/>
      <c r="E376" s="32"/>
      <c r="F376" s="24"/>
      <c r="G376" s="24"/>
      <c r="H376" s="33"/>
      <c r="I376" s="24"/>
      <c r="J376" s="32"/>
      <c r="K376" s="24"/>
      <c r="L376" s="26"/>
      <c r="M376" s="390"/>
      <c r="N376" s="23"/>
      <c r="O376" s="74">
        <f t="shared" si="15"/>
        <v>0</v>
      </c>
      <c r="P376" s="24"/>
      <c r="Q376" s="34"/>
      <c r="R376" s="25"/>
      <c r="S376" s="35"/>
      <c r="T376" s="75">
        <f t="shared" si="14"/>
        <v>0</v>
      </c>
      <c r="U376" s="29"/>
      <c r="V376" s="24"/>
    </row>
    <row r="377" spans="1:22" ht="24.95" customHeight="1" x14ac:dyDescent="0.25">
      <c r="A377" s="508"/>
      <c r="B377" s="112"/>
      <c r="C377" s="31"/>
      <c r="D377" s="26"/>
      <c r="E377" s="32"/>
      <c r="F377" s="24"/>
      <c r="G377" s="24"/>
      <c r="H377" s="33"/>
      <c r="I377" s="24"/>
      <c r="J377" s="32"/>
      <c r="K377" s="24"/>
      <c r="L377" s="26"/>
      <c r="M377" s="390"/>
      <c r="N377" s="23"/>
      <c r="O377" s="74">
        <f t="shared" si="15"/>
        <v>0</v>
      </c>
      <c r="P377" s="24"/>
      <c r="Q377" s="34"/>
      <c r="R377" s="25"/>
      <c r="S377" s="35"/>
      <c r="T377" s="75">
        <f t="shared" si="14"/>
        <v>0</v>
      </c>
      <c r="U377" s="29"/>
      <c r="V377" s="24"/>
    </row>
    <row r="378" spans="1:22" ht="24.95" customHeight="1" x14ac:dyDescent="0.25">
      <c r="A378" s="508"/>
      <c r="B378" s="112"/>
      <c r="C378" s="31"/>
      <c r="D378" s="26"/>
      <c r="E378" s="32"/>
      <c r="F378" s="24"/>
      <c r="G378" s="24"/>
      <c r="H378" s="33"/>
      <c r="I378" s="24"/>
      <c r="J378" s="32"/>
      <c r="K378" s="24"/>
      <c r="L378" s="26"/>
      <c r="M378" s="390"/>
      <c r="N378" s="23"/>
      <c r="O378" s="74">
        <f t="shared" si="15"/>
        <v>0</v>
      </c>
      <c r="P378" s="24"/>
      <c r="Q378" s="34"/>
      <c r="R378" s="25"/>
      <c r="S378" s="35"/>
      <c r="T378" s="75">
        <f t="shared" si="14"/>
        <v>0</v>
      </c>
      <c r="U378" s="29"/>
      <c r="V378" s="24"/>
    </row>
    <row r="379" spans="1:22" ht="24.95" customHeight="1" x14ac:dyDescent="0.25">
      <c r="A379" s="508"/>
      <c r="B379" s="112"/>
      <c r="C379" s="31"/>
      <c r="D379" s="26"/>
      <c r="E379" s="32"/>
      <c r="F379" s="24"/>
      <c r="G379" s="24"/>
      <c r="H379" s="33"/>
      <c r="I379" s="24"/>
      <c r="J379" s="32"/>
      <c r="K379" s="24"/>
      <c r="L379" s="26"/>
      <c r="M379" s="390"/>
      <c r="N379" s="23"/>
      <c r="O379" s="74">
        <f t="shared" si="15"/>
        <v>0</v>
      </c>
      <c r="P379" s="24"/>
      <c r="Q379" s="34"/>
      <c r="R379" s="25"/>
      <c r="S379" s="35"/>
      <c r="T379" s="75">
        <f t="shared" ref="T379:T410" si="16">IF(ISBLANK($S379),O379,0)</f>
        <v>0</v>
      </c>
      <c r="U379" s="29"/>
      <c r="V379" s="24"/>
    </row>
    <row r="380" spans="1:22" ht="24.95" customHeight="1" x14ac:dyDescent="0.25">
      <c r="A380" s="508"/>
      <c r="B380" s="112"/>
      <c r="C380" s="31"/>
      <c r="D380" s="26"/>
      <c r="E380" s="32"/>
      <c r="F380" s="24"/>
      <c r="G380" s="24"/>
      <c r="H380" s="33"/>
      <c r="I380" s="24"/>
      <c r="J380" s="32"/>
      <c r="K380" s="24"/>
      <c r="L380" s="26"/>
      <c r="M380" s="390"/>
      <c r="N380" s="23"/>
      <c r="O380" s="74">
        <f t="shared" ref="O380:O411" si="17">IF(OR(B380="R",B380="Refusé"),0,(N380*1.2))</f>
        <v>0</v>
      </c>
      <c r="P380" s="24"/>
      <c r="Q380" s="34"/>
      <c r="R380" s="25"/>
      <c r="S380" s="35"/>
      <c r="T380" s="75">
        <f t="shared" si="16"/>
        <v>0</v>
      </c>
      <c r="U380" s="29"/>
      <c r="V380" s="24"/>
    </row>
    <row r="381" spans="1:22" ht="24.95" customHeight="1" x14ac:dyDescent="0.25">
      <c r="A381" s="508"/>
      <c r="B381" s="112"/>
      <c r="C381" s="31"/>
      <c r="D381" s="26"/>
      <c r="E381" s="32"/>
      <c r="F381" s="24"/>
      <c r="G381" s="24"/>
      <c r="H381" s="33"/>
      <c r="I381" s="24"/>
      <c r="J381" s="32"/>
      <c r="K381" s="24"/>
      <c r="L381" s="26"/>
      <c r="M381" s="390"/>
      <c r="N381" s="23"/>
      <c r="O381" s="74">
        <f t="shared" si="17"/>
        <v>0</v>
      </c>
      <c r="P381" s="24"/>
      <c r="Q381" s="34"/>
      <c r="R381" s="25"/>
      <c r="S381" s="35"/>
      <c r="T381" s="75">
        <f t="shared" si="16"/>
        <v>0</v>
      </c>
      <c r="U381" s="29"/>
      <c r="V381" s="24"/>
    </row>
    <row r="382" spans="1:22" ht="24.95" customHeight="1" x14ac:dyDescent="0.25">
      <c r="A382" s="508"/>
      <c r="B382" s="112"/>
      <c r="C382" s="31"/>
      <c r="D382" s="26"/>
      <c r="E382" s="32"/>
      <c r="F382" s="24"/>
      <c r="G382" s="24"/>
      <c r="H382" s="33"/>
      <c r="I382" s="24"/>
      <c r="J382" s="32"/>
      <c r="K382" s="24"/>
      <c r="L382" s="26"/>
      <c r="M382" s="390"/>
      <c r="N382" s="23"/>
      <c r="O382" s="74">
        <f t="shared" si="17"/>
        <v>0</v>
      </c>
      <c r="P382" s="24"/>
      <c r="Q382" s="34"/>
      <c r="R382" s="25"/>
      <c r="S382" s="35"/>
      <c r="T382" s="75">
        <f t="shared" si="16"/>
        <v>0</v>
      </c>
      <c r="U382" s="29"/>
      <c r="V382" s="24"/>
    </row>
    <row r="383" spans="1:22" ht="24.95" customHeight="1" x14ac:dyDescent="0.25">
      <c r="A383" s="508"/>
      <c r="B383" s="112"/>
      <c r="C383" s="31"/>
      <c r="D383" s="26"/>
      <c r="E383" s="32"/>
      <c r="F383" s="24"/>
      <c r="G383" s="24"/>
      <c r="H383" s="33"/>
      <c r="I383" s="24"/>
      <c r="J383" s="32"/>
      <c r="K383" s="24"/>
      <c r="L383" s="26"/>
      <c r="M383" s="390"/>
      <c r="N383" s="23"/>
      <c r="O383" s="74">
        <f t="shared" si="17"/>
        <v>0</v>
      </c>
      <c r="P383" s="24"/>
      <c r="Q383" s="34"/>
      <c r="R383" s="25"/>
      <c r="S383" s="35"/>
      <c r="T383" s="75">
        <f t="shared" si="16"/>
        <v>0</v>
      </c>
      <c r="U383" s="29"/>
      <c r="V383" s="24"/>
    </row>
    <row r="384" spans="1:22" ht="24.95" customHeight="1" x14ac:dyDescent="0.25">
      <c r="A384" s="508"/>
      <c r="B384" s="112"/>
      <c r="C384" s="31"/>
      <c r="D384" s="26"/>
      <c r="E384" s="32"/>
      <c r="F384" s="24"/>
      <c r="G384" s="24"/>
      <c r="H384" s="33"/>
      <c r="I384" s="24"/>
      <c r="J384" s="32"/>
      <c r="K384" s="24"/>
      <c r="L384" s="26"/>
      <c r="M384" s="390"/>
      <c r="N384" s="23"/>
      <c r="O384" s="74">
        <f t="shared" si="17"/>
        <v>0</v>
      </c>
      <c r="P384" s="24"/>
      <c r="Q384" s="34"/>
      <c r="R384" s="25"/>
      <c r="S384" s="35"/>
      <c r="T384" s="75">
        <f t="shared" si="16"/>
        <v>0</v>
      </c>
      <c r="U384" s="29"/>
      <c r="V384" s="24"/>
    </row>
    <row r="385" spans="1:22" ht="24.95" customHeight="1" x14ac:dyDescent="0.25">
      <c r="A385" s="508"/>
      <c r="B385" s="112"/>
      <c r="C385" s="31"/>
      <c r="D385" s="26"/>
      <c r="E385" s="32"/>
      <c r="F385" s="24"/>
      <c r="G385" s="24"/>
      <c r="H385" s="33"/>
      <c r="I385" s="24"/>
      <c r="J385" s="32"/>
      <c r="K385" s="24"/>
      <c r="L385" s="26"/>
      <c r="M385" s="390"/>
      <c r="N385" s="23"/>
      <c r="O385" s="74">
        <f t="shared" si="17"/>
        <v>0</v>
      </c>
      <c r="P385" s="24"/>
      <c r="Q385" s="34"/>
      <c r="R385" s="25"/>
      <c r="S385" s="35"/>
      <c r="T385" s="75">
        <f t="shared" si="16"/>
        <v>0</v>
      </c>
      <c r="U385" s="29"/>
      <c r="V385" s="24"/>
    </row>
    <row r="386" spans="1:22" ht="24.95" customHeight="1" x14ac:dyDescent="0.25">
      <c r="A386" s="508"/>
      <c r="B386" s="112"/>
      <c r="C386" s="31"/>
      <c r="D386" s="26"/>
      <c r="E386" s="32"/>
      <c r="F386" s="24"/>
      <c r="G386" s="24"/>
      <c r="H386" s="33"/>
      <c r="I386" s="24"/>
      <c r="J386" s="32"/>
      <c r="K386" s="24"/>
      <c r="L386" s="26"/>
      <c r="M386" s="390"/>
      <c r="N386" s="23"/>
      <c r="O386" s="74">
        <f t="shared" si="17"/>
        <v>0</v>
      </c>
      <c r="P386" s="24"/>
      <c r="Q386" s="34"/>
      <c r="R386" s="25"/>
      <c r="S386" s="35"/>
      <c r="T386" s="75">
        <f t="shared" si="16"/>
        <v>0</v>
      </c>
      <c r="U386" s="29"/>
      <c r="V386" s="24"/>
    </row>
    <row r="387" spans="1:22" ht="24.95" customHeight="1" x14ac:dyDescent="0.25">
      <c r="A387" s="508"/>
      <c r="B387" s="112"/>
      <c r="C387" s="31"/>
      <c r="D387" s="26"/>
      <c r="E387" s="32"/>
      <c r="F387" s="24"/>
      <c r="G387" s="24"/>
      <c r="H387" s="33"/>
      <c r="I387" s="24"/>
      <c r="J387" s="32"/>
      <c r="K387" s="24"/>
      <c r="L387" s="26"/>
      <c r="M387" s="390"/>
      <c r="N387" s="23"/>
      <c r="O387" s="74">
        <f t="shared" si="17"/>
        <v>0</v>
      </c>
      <c r="P387" s="24"/>
      <c r="Q387" s="34"/>
      <c r="R387" s="25"/>
      <c r="S387" s="35"/>
      <c r="T387" s="75">
        <f t="shared" si="16"/>
        <v>0</v>
      </c>
      <c r="U387" s="29"/>
      <c r="V387" s="24"/>
    </row>
    <row r="388" spans="1:22" ht="24.95" customHeight="1" x14ac:dyDescent="0.25">
      <c r="A388" s="508"/>
      <c r="B388" s="112"/>
      <c r="C388" s="31"/>
      <c r="D388" s="26"/>
      <c r="E388" s="32"/>
      <c r="F388" s="24"/>
      <c r="G388" s="24"/>
      <c r="H388" s="33"/>
      <c r="I388" s="24"/>
      <c r="J388" s="32"/>
      <c r="K388" s="24"/>
      <c r="L388" s="26"/>
      <c r="M388" s="390"/>
      <c r="N388" s="23"/>
      <c r="O388" s="74">
        <f t="shared" si="17"/>
        <v>0</v>
      </c>
      <c r="P388" s="24"/>
      <c r="Q388" s="34"/>
      <c r="R388" s="25"/>
      <c r="S388" s="35"/>
      <c r="T388" s="75">
        <f t="shared" si="16"/>
        <v>0</v>
      </c>
      <c r="U388" s="29"/>
      <c r="V388" s="24"/>
    </row>
    <row r="389" spans="1:22" ht="24.95" customHeight="1" x14ac:dyDescent="0.25">
      <c r="A389" s="508"/>
      <c r="B389" s="112"/>
      <c r="C389" s="31"/>
      <c r="D389" s="26"/>
      <c r="E389" s="32"/>
      <c r="F389" s="24"/>
      <c r="G389" s="24"/>
      <c r="H389" s="33"/>
      <c r="I389" s="24"/>
      <c r="J389" s="32"/>
      <c r="K389" s="24"/>
      <c r="L389" s="26"/>
      <c r="M389" s="390"/>
      <c r="N389" s="23"/>
      <c r="O389" s="74">
        <f t="shared" si="17"/>
        <v>0</v>
      </c>
      <c r="P389" s="24"/>
      <c r="Q389" s="34"/>
      <c r="R389" s="25"/>
      <c r="S389" s="35"/>
      <c r="T389" s="75">
        <f t="shared" si="16"/>
        <v>0</v>
      </c>
      <c r="U389" s="29"/>
      <c r="V389" s="24"/>
    </row>
    <row r="390" spans="1:22" ht="24.95" customHeight="1" x14ac:dyDescent="0.25">
      <c r="A390" s="508"/>
      <c r="B390" s="112"/>
      <c r="C390" s="31"/>
      <c r="D390" s="26"/>
      <c r="E390" s="32"/>
      <c r="F390" s="24"/>
      <c r="G390" s="24"/>
      <c r="H390" s="33"/>
      <c r="I390" s="24"/>
      <c r="J390" s="32"/>
      <c r="K390" s="24"/>
      <c r="L390" s="26"/>
      <c r="M390" s="390"/>
      <c r="N390" s="23"/>
      <c r="O390" s="74">
        <f t="shared" si="17"/>
        <v>0</v>
      </c>
      <c r="P390" s="24"/>
      <c r="Q390" s="34"/>
      <c r="R390" s="25"/>
      <c r="S390" s="35"/>
      <c r="T390" s="75">
        <f t="shared" si="16"/>
        <v>0</v>
      </c>
      <c r="U390" s="29"/>
      <c r="V390" s="24"/>
    </row>
    <row r="391" spans="1:22" ht="24.95" customHeight="1" x14ac:dyDescent="0.25">
      <c r="A391" s="508"/>
      <c r="B391" s="112"/>
      <c r="C391" s="31"/>
      <c r="D391" s="26"/>
      <c r="E391" s="32"/>
      <c r="F391" s="24"/>
      <c r="G391" s="24"/>
      <c r="H391" s="33"/>
      <c r="I391" s="24"/>
      <c r="J391" s="32"/>
      <c r="K391" s="24"/>
      <c r="L391" s="26"/>
      <c r="M391" s="390"/>
      <c r="N391" s="23"/>
      <c r="O391" s="74">
        <f t="shared" si="17"/>
        <v>0</v>
      </c>
      <c r="P391" s="24"/>
      <c r="Q391" s="34"/>
      <c r="R391" s="25"/>
      <c r="S391" s="35"/>
      <c r="T391" s="75">
        <f t="shared" si="16"/>
        <v>0</v>
      </c>
      <c r="U391" s="29"/>
      <c r="V391" s="24"/>
    </row>
    <row r="392" spans="1:22" ht="24.95" customHeight="1" x14ac:dyDescent="0.25">
      <c r="A392" s="508"/>
      <c r="B392" s="112"/>
      <c r="C392" s="31"/>
      <c r="D392" s="26"/>
      <c r="E392" s="32"/>
      <c r="F392" s="24"/>
      <c r="G392" s="24"/>
      <c r="H392" s="33"/>
      <c r="I392" s="24"/>
      <c r="J392" s="32"/>
      <c r="K392" s="24"/>
      <c r="L392" s="26"/>
      <c r="M392" s="390"/>
      <c r="N392" s="23"/>
      <c r="O392" s="74">
        <f t="shared" si="17"/>
        <v>0</v>
      </c>
      <c r="P392" s="24"/>
      <c r="Q392" s="34"/>
      <c r="R392" s="25"/>
      <c r="S392" s="35"/>
      <c r="T392" s="75">
        <f t="shared" si="16"/>
        <v>0</v>
      </c>
      <c r="U392" s="29"/>
      <c r="V392" s="24"/>
    </row>
    <row r="393" spans="1:22" ht="24.95" customHeight="1" x14ac:dyDescent="0.25">
      <c r="A393" s="508"/>
      <c r="B393" s="112"/>
      <c r="C393" s="31"/>
      <c r="D393" s="26"/>
      <c r="E393" s="32"/>
      <c r="F393" s="24"/>
      <c r="G393" s="24"/>
      <c r="H393" s="33"/>
      <c r="I393" s="24"/>
      <c r="J393" s="32"/>
      <c r="K393" s="24"/>
      <c r="L393" s="26"/>
      <c r="M393" s="390"/>
      <c r="N393" s="23"/>
      <c r="O393" s="74">
        <f t="shared" si="17"/>
        <v>0</v>
      </c>
      <c r="P393" s="24"/>
      <c r="Q393" s="34"/>
      <c r="R393" s="25"/>
      <c r="S393" s="35"/>
      <c r="T393" s="75">
        <f t="shared" si="16"/>
        <v>0</v>
      </c>
      <c r="U393" s="29"/>
      <c r="V393" s="24"/>
    </row>
    <row r="394" spans="1:22" ht="24.95" customHeight="1" x14ac:dyDescent="0.25">
      <c r="A394" s="508"/>
      <c r="B394" s="112"/>
      <c r="C394" s="31"/>
      <c r="D394" s="26"/>
      <c r="E394" s="32"/>
      <c r="F394" s="24"/>
      <c r="G394" s="24"/>
      <c r="H394" s="33"/>
      <c r="I394" s="24"/>
      <c r="J394" s="32"/>
      <c r="K394" s="24"/>
      <c r="L394" s="26"/>
      <c r="M394" s="390"/>
      <c r="N394" s="23"/>
      <c r="O394" s="74">
        <f t="shared" si="17"/>
        <v>0</v>
      </c>
      <c r="P394" s="24"/>
      <c r="Q394" s="34"/>
      <c r="R394" s="25"/>
      <c r="S394" s="35"/>
      <c r="T394" s="75">
        <f t="shared" si="16"/>
        <v>0</v>
      </c>
      <c r="U394" s="29"/>
      <c r="V394" s="24"/>
    </row>
    <row r="395" spans="1:22" ht="24.95" customHeight="1" x14ac:dyDescent="0.25">
      <c r="A395" s="508"/>
      <c r="B395" s="112"/>
      <c r="C395" s="31"/>
      <c r="D395" s="26"/>
      <c r="E395" s="32"/>
      <c r="F395" s="24"/>
      <c r="G395" s="24"/>
      <c r="H395" s="33"/>
      <c r="I395" s="24"/>
      <c r="J395" s="32"/>
      <c r="K395" s="24"/>
      <c r="L395" s="26"/>
      <c r="M395" s="390"/>
      <c r="N395" s="23"/>
      <c r="O395" s="74">
        <f t="shared" si="17"/>
        <v>0</v>
      </c>
      <c r="P395" s="24"/>
      <c r="Q395" s="34"/>
      <c r="R395" s="25"/>
      <c r="S395" s="35"/>
      <c r="T395" s="75">
        <f t="shared" si="16"/>
        <v>0</v>
      </c>
      <c r="U395" s="29"/>
      <c r="V395" s="24"/>
    </row>
    <row r="396" spans="1:22" ht="24.95" customHeight="1" x14ac:dyDescent="0.25">
      <c r="A396" s="508"/>
      <c r="B396" s="112"/>
      <c r="C396" s="31"/>
      <c r="D396" s="26"/>
      <c r="E396" s="32"/>
      <c r="F396" s="24"/>
      <c r="G396" s="24"/>
      <c r="H396" s="33"/>
      <c r="I396" s="24"/>
      <c r="J396" s="32"/>
      <c r="K396" s="24"/>
      <c r="L396" s="26"/>
      <c r="M396" s="390"/>
      <c r="N396" s="23"/>
      <c r="O396" s="74">
        <f t="shared" si="17"/>
        <v>0</v>
      </c>
      <c r="P396" s="24"/>
      <c r="Q396" s="34"/>
      <c r="R396" s="25"/>
      <c r="S396" s="35"/>
      <c r="T396" s="75">
        <f t="shared" si="16"/>
        <v>0</v>
      </c>
      <c r="U396" s="29"/>
      <c r="V396" s="24"/>
    </row>
    <row r="397" spans="1:22" ht="24.95" customHeight="1" x14ac:dyDescent="0.25">
      <c r="A397" s="508"/>
      <c r="B397" s="112"/>
      <c r="C397" s="31"/>
      <c r="D397" s="26"/>
      <c r="E397" s="32"/>
      <c r="F397" s="24"/>
      <c r="G397" s="24"/>
      <c r="H397" s="33"/>
      <c r="I397" s="24"/>
      <c r="J397" s="32"/>
      <c r="K397" s="24"/>
      <c r="L397" s="26"/>
      <c r="M397" s="390"/>
      <c r="N397" s="23"/>
      <c r="O397" s="74">
        <f t="shared" si="17"/>
        <v>0</v>
      </c>
      <c r="P397" s="24"/>
      <c r="Q397" s="34"/>
      <c r="R397" s="25"/>
      <c r="S397" s="35"/>
      <c r="T397" s="75">
        <f t="shared" si="16"/>
        <v>0</v>
      </c>
      <c r="U397" s="29"/>
      <c r="V397" s="24"/>
    </row>
    <row r="398" spans="1:22" ht="24.95" customHeight="1" x14ac:dyDescent="0.25">
      <c r="A398" s="508"/>
      <c r="B398" s="112"/>
      <c r="C398" s="31"/>
      <c r="D398" s="26"/>
      <c r="E398" s="32"/>
      <c r="F398" s="24"/>
      <c r="G398" s="24"/>
      <c r="H398" s="33"/>
      <c r="I398" s="24"/>
      <c r="J398" s="32"/>
      <c r="K398" s="24"/>
      <c r="L398" s="26"/>
      <c r="M398" s="390"/>
      <c r="N398" s="23"/>
      <c r="O398" s="74">
        <f t="shared" si="17"/>
        <v>0</v>
      </c>
      <c r="P398" s="24"/>
      <c r="Q398" s="34"/>
      <c r="R398" s="25"/>
      <c r="S398" s="35"/>
      <c r="T398" s="75">
        <f t="shared" si="16"/>
        <v>0</v>
      </c>
      <c r="U398" s="29"/>
      <c r="V398" s="24"/>
    </row>
    <row r="399" spans="1:22" ht="24.95" customHeight="1" x14ac:dyDescent="0.25">
      <c r="A399" s="508"/>
      <c r="B399" s="112"/>
      <c r="C399" s="31"/>
      <c r="D399" s="26"/>
      <c r="E399" s="32"/>
      <c r="F399" s="24"/>
      <c r="G399" s="24"/>
      <c r="H399" s="33"/>
      <c r="I399" s="24"/>
      <c r="J399" s="32"/>
      <c r="K399" s="24"/>
      <c r="L399" s="26"/>
      <c r="M399" s="390"/>
      <c r="N399" s="23"/>
      <c r="O399" s="74">
        <f t="shared" si="17"/>
        <v>0</v>
      </c>
      <c r="P399" s="24"/>
      <c r="Q399" s="34"/>
      <c r="R399" s="25"/>
      <c r="S399" s="35"/>
      <c r="T399" s="75">
        <f t="shared" si="16"/>
        <v>0</v>
      </c>
      <c r="U399" s="29"/>
      <c r="V399" s="24"/>
    </row>
    <row r="400" spans="1:22" ht="24.95" customHeight="1" x14ac:dyDescent="0.25">
      <c r="A400" s="508"/>
      <c r="B400" s="112"/>
      <c r="C400" s="31"/>
      <c r="D400" s="26"/>
      <c r="E400" s="32"/>
      <c r="F400" s="24"/>
      <c r="G400" s="24"/>
      <c r="H400" s="33"/>
      <c r="I400" s="24"/>
      <c r="J400" s="32"/>
      <c r="K400" s="24"/>
      <c r="L400" s="26"/>
      <c r="M400" s="390"/>
      <c r="N400" s="23"/>
      <c r="O400" s="74">
        <f t="shared" si="17"/>
        <v>0</v>
      </c>
      <c r="P400" s="24"/>
      <c r="Q400" s="34"/>
      <c r="R400" s="25"/>
      <c r="S400" s="35"/>
      <c r="T400" s="75">
        <f t="shared" si="16"/>
        <v>0</v>
      </c>
      <c r="U400" s="29"/>
      <c r="V400" s="24"/>
    </row>
    <row r="401" spans="1:22" ht="24.95" customHeight="1" x14ac:dyDescent="0.25">
      <c r="A401" s="508"/>
      <c r="B401" s="112"/>
      <c r="C401" s="31"/>
      <c r="D401" s="26"/>
      <c r="E401" s="32"/>
      <c r="F401" s="24"/>
      <c r="G401" s="24"/>
      <c r="H401" s="33"/>
      <c r="I401" s="24"/>
      <c r="J401" s="32"/>
      <c r="K401" s="24"/>
      <c r="L401" s="26"/>
      <c r="M401" s="390"/>
      <c r="N401" s="23"/>
      <c r="O401" s="74">
        <f t="shared" si="17"/>
        <v>0</v>
      </c>
      <c r="P401" s="24"/>
      <c r="Q401" s="34"/>
      <c r="R401" s="25"/>
      <c r="S401" s="35"/>
      <c r="T401" s="75">
        <f t="shared" si="16"/>
        <v>0</v>
      </c>
      <c r="U401" s="29"/>
      <c r="V401" s="24"/>
    </row>
    <row r="402" spans="1:22" ht="24.95" customHeight="1" x14ac:dyDescent="0.25">
      <c r="A402" s="508"/>
      <c r="B402" s="112"/>
      <c r="C402" s="31"/>
      <c r="D402" s="26"/>
      <c r="E402" s="32"/>
      <c r="F402" s="24"/>
      <c r="G402" s="24"/>
      <c r="H402" s="33"/>
      <c r="I402" s="24"/>
      <c r="J402" s="32"/>
      <c r="K402" s="24"/>
      <c r="L402" s="26"/>
      <c r="M402" s="390"/>
      <c r="N402" s="23"/>
      <c r="O402" s="74">
        <f t="shared" si="17"/>
        <v>0</v>
      </c>
      <c r="P402" s="24"/>
      <c r="Q402" s="34"/>
      <c r="R402" s="25"/>
      <c r="S402" s="35"/>
      <c r="T402" s="75">
        <f t="shared" si="16"/>
        <v>0</v>
      </c>
      <c r="U402" s="29"/>
      <c r="V402" s="24"/>
    </row>
    <row r="403" spans="1:22" ht="24.95" customHeight="1" x14ac:dyDescent="0.25">
      <c r="A403" s="508"/>
      <c r="B403" s="112"/>
      <c r="C403" s="31"/>
      <c r="D403" s="26"/>
      <c r="E403" s="32"/>
      <c r="F403" s="24"/>
      <c r="G403" s="24"/>
      <c r="H403" s="33"/>
      <c r="I403" s="24"/>
      <c r="J403" s="32"/>
      <c r="K403" s="24"/>
      <c r="L403" s="26"/>
      <c r="M403" s="390"/>
      <c r="N403" s="23"/>
      <c r="O403" s="74">
        <f t="shared" si="17"/>
        <v>0</v>
      </c>
      <c r="P403" s="24"/>
      <c r="Q403" s="34"/>
      <c r="R403" s="25"/>
      <c r="S403" s="35"/>
      <c r="T403" s="75">
        <f t="shared" si="16"/>
        <v>0</v>
      </c>
      <c r="U403" s="29"/>
      <c r="V403" s="24"/>
    </row>
    <row r="404" spans="1:22" ht="24.95" customHeight="1" x14ac:dyDescent="0.25">
      <c r="A404" s="508"/>
      <c r="B404" s="112"/>
      <c r="C404" s="31"/>
      <c r="D404" s="26"/>
      <c r="E404" s="32"/>
      <c r="F404" s="24"/>
      <c r="G404" s="24"/>
      <c r="H404" s="33"/>
      <c r="I404" s="24"/>
      <c r="J404" s="32"/>
      <c r="K404" s="24"/>
      <c r="L404" s="26"/>
      <c r="M404" s="390"/>
      <c r="N404" s="23"/>
      <c r="O404" s="74">
        <f t="shared" si="17"/>
        <v>0</v>
      </c>
      <c r="P404" s="24"/>
      <c r="Q404" s="34"/>
      <c r="R404" s="25"/>
      <c r="S404" s="35"/>
      <c r="T404" s="75">
        <f t="shared" si="16"/>
        <v>0</v>
      </c>
      <c r="U404" s="29"/>
      <c r="V404" s="24"/>
    </row>
    <row r="405" spans="1:22" ht="24.95" customHeight="1" x14ac:dyDescent="0.25">
      <c r="A405" s="508"/>
      <c r="B405" s="112"/>
      <c r="C405" s="31"/>
      <c r="D405" s="26"/>
      <c r="E405" s="32"/>
      <c r="F405" s="24"/>
      <c r="G405" s="24"/>
      <c r="H405" s="33"/>
      <c r="I405" s="24"/>
      <c r="J405" s="32"/>
      <c r="K405" s="24"/>
      <c r="L405" s="26"/>
      <c r="M405" s="390"/>
      <c r="N405" s="23"/>
      <c r="O405" s="74">
        <f t="shared" si="17"/>
        <v>0</v>
      </c>
      <c r="P405" s="24"/>
      <c r="Q405" s="34"/>
      <c r="R405" s="25"/>
      <c r="S405" s="35"/>
      <c r="T405" s="75">
        <f t="shared" si="16"/>
        <v>0</v>
      </c>
      <c r="U405" s="29"/>
      <c r="V405" s="24"/>
    </row>
    <row r="406" spans="1:22" ht="24.95" customHeight="1" x14ac:dyDescent="0.25">
      <c r="A406" s="508"/>
      <c r="B406" s="112"/>
      <c r="C406" s="31"/>
      <c r="D406" s="26"/>
      <c r="E406" s="32"/>
      <c r="F406" s="24"/>
      <c r="G406" s="24"/>
      <c r="H406" s="33"/>
      <c r="I406" s="24"/>
      <c r="J406" s="32"/>
      <c r="K406" s="24"/>
      <c r="L406" s="26"/>
      <c r="M406" s="390"/>
      <c r="N406" s="23"/>
      <c r="O406" s="74">
        <f t="shared" si="17"/>
        <v>0</v>
      </c>
      <c r="P406" s="24"/>
      <c r="Q406" s="34"/>
      <c r="R406" s="25"/>
      <c r="S406" s="35"/>
      <c r="T406" s="75">
        <f t="shared" si="16"/>
        <v>0</v>
      </c>
      <c r="U406" s="29"/>
      <c r="V406" s="24"/>
    </row>
    <row r="407" spans="1:22" ht="24.95" customHeight="1" x14ac:dyDescent="0.25">
      <c r="A407" s="508"/>
      <c r="B407" s="112"/>
      <c r="C407" s="31"/>
      <c r="D407" s="26"/>
      <c r="E407" s="32"/>
      <c r="F407" s="24"/>
      <c r="G407" s="24"/>
      <c r="H407" s="33"/>
      <c r="I407" s="24"/>
      <c r="J407" s="32"/>
      <c r="K407" s="24"/>
      <c r="L407" s="26"/>
      <c r="M407" s="390"/>
      <c r="N407" s="23"/>
      <c r="O407" s="74">
        <f t="shared" si="17"/>
        <v>0</v>
      </c>
      <c r="P407" s="24"/>
      <c r="Q407" s="34"/>
      <c r="R407" s="25"/>
      <c r="S407" s="35"/>
      <c r="T407" s="75">
        <f t="shared" si="16"/>
        <v>0</v>
      </c>
      <c r="U407" s="29"/>
      <c r="V407" s="24"/>
    </row>
    <row r="408" spans="1:22" ht="24.95" customHeight="1" x14ac:dyDescent="0.25">
      <c r="A408" s="508"/>
      <c r="B408" s="112"/>
      <c r="C408" s="31"/>
      <c r="D408" s="26"/>
      <c r="E408" s="32"/>
      <c r="F408" s="24"/>
      <c r="G408" s="24"/>
      <c r="H408" s="33"/>
      <c r="I408" s="24"/>
      <c r="J408" s="32"/>
      <c r="K408" s="24"/>
      <c r="L408" s="26"/>
      <c r="M408" s="390"/>
      <c r="N408" s="23"/>
      <c r="O408" s="74">
        <f t="shared" si="17"/>
        <v>0</v>
      </c>
      <c r="P408" s="24"/>
      <c r="Q408" s="34"/>
      <c r="R408" s="25"/>
      <c r="S408" s="35"/>
      <c r="T408" s="75">
        <f t="shared" si="16"/>
        <v>0</v>
      </c>
      <c r="U408" s="29"/>
      <c r="V408" s="24"/>
    </row>
    <row r="409" spans="1:22" ht="24.95" customHeight="1" x14ac:dyDescent="0.25">
      <c r="A409" s="508"/>
      <c r="B409" s="112"/>
      <c r="C409" s="31"/>
      <c r="D409" s="26"/>
      <c r="E409" s="32"/>
      <c r="F409" s="24"/>
      <c r="G409" s="24"/>
      <c r="H409" s="33"/>
      <c r="I409" s="24"/>
      <c r="J409" s="32"/>
      <c r="K409" s="24"/>
      <c r="L409" s="26"/>
      <c r="M409" s="390"/>
      <c r="N409" s="23"/>
      <c r="O409" s="74">
        <f t="shared" si="17"/>
        <v>0</v>
      </c>
      <c r="P409" s="24"/>
      <c r="Q409" s="34"/>
      <c r="R409" s="25"/>
      <c r="S409" s="35"/>
      <c r="T409" s="75">
        <f t="shared" si="16"/>
        <v>0</v>
      </c>
      <c r="U409" s="29"/>
      <c r="V409" s="24"/>
    </row>
    <row r="410" spans="1:22" ht="24.95" customHeight="1" x14ac:dyDescent="0.25">
      <c r="A410" s="508"/>
      <c r="B410" s="112"/>
      <c r="C410" s="31"/>
      <c r="D410" s="26"/>
      <c r="E410" s="32"/>
      <c r="F410" s="24"/>
      <c r="G410" s="24"/>
      <c r="H410" s="33"/>
      <c r="I410" s="24"/>
      <c r="J410" s="32"/>
      <c r="K410" s="24"/>
      <c r="L410" s="26"/>
      <c r="M410" s="390"/>
      <c r="N410" s="23"/>
      <c r="O410" s="74">
        <f t="shared" si="17"/>
        <v>0</v>
      </c>
      <c r="P410" s="24"/>
      <c r="Q410" s="34"/>
      <c r="R410" s="25"/>
      <c r="S410" s="35"/>
      <c r="T410" s="75">
        <f t="shared" si="16"/>
        <v>0</v>
      </c>
      <c r="U410" s="28"/>
      <c r="V410" s="24"/>
    </row>
    <row r="411" spans="1:22" ht="24.95" customHeight="1" x14ac:dyDescent="0.25">
      <c r="A411" s="508"/>
      <c r="B411" s="112"/>
      <c r="C411" s="31"/>
      <c r="D411" s="26"/>
      <c r="E411" s="32"/>
      <c r="F411" s="24"/>
      <c r="G411" s="24"/>
      <c r="H411" s="33"/>
      <c r="I411" s="24"/>
      <c r="J411" s="32"/>
      <c r="K411" s="24"/>
      <c r="L411" s="26"/>
      <c r="M411" s="390"/>
      <c r="N411" s="23"/>
      <c r="O411" s="74">
        <f t="shared" si="17"/>
        <v>0</v>
      </c>
      <c r="P411" s="24"/>
      <c r="Q411" s="34"/>
      <c r="R411" s="25"/>
      <c r="S411" s="35"/>
      <c r="T411" s="75">
        <f>IF(ISBLANK($S411),O411,0)</f>
        <v>0</v>
      </c>
      <c r="U411" s="29"/>
      <c r="V411" s="24"/>
    </row>
    <row r="412" spans="1:22" ht="24.95" customHeight="1" x14ac:dyDescent="0.25">
      <c r="A412" s="508"/>
      <c r="B412" s="113"/>
      <c r="C412" s="36"/>
      <c r="D412" s="37"/>
      <c r="E412" s="38"/>
      <c r="F412" s="39"/>
      <c r="G412" s="39"/>
      <c r="H412" s="40"/>
      <c r="I412" s="39"/>
      <c r="J412" s="38"/>
      <c r="K412" s="39"/>
      <c r="L412" s="37"/>
      <c r="M412" s="391"/>
      <c r="N412" s="23"/>
      <c r="O412" s="74">
        <f>IF(OR(B412="R",B412="Refusé"),0,(N412*1.2))</f>
        <v>0</v>
      </c>
      <c r="P412" s="39"/>
      <c r="Q412" s="41"/>
      <c r="R412" s="43"/>
      <c r="S412" s="35"/>
      <c r="T412" s="145">
        <f>IF(ISBLANK($S412),O412,0)</f>
        <v>0</v>
      </c>
      <c r="U412" s="29"/>
      <c r="V412" s="24"/>
    </row>
    <row r="413" spans="1:22" ht="39" customHeight="1" x14ac:dyDescent="0.25">
      <c r="A413" s="137"/>
      <c r="B413" s="138" t="s">
        <v>8</v>
      </c>
      <c r="C413" s="139"/>
      <c r="D413" s="120"/>
      <c r="E413" s="119"/>
      <c r="F413" s="119"/>
      <c r="G413" s="119"/>
      <c r="H413" s="140"/>
      <c r="I413" s="119"/>
      <c r="J413" s="119"/>
      <c r="K413" s="94"/>
      <c r="L413" s="92"/>
      <c r="M413" s="93"/>
      <c r="N413" s="321">
        <f>SUBTOTAL(109,N315:N412)</f>
        <v>0</v>
      </c>
      <c r="O413" s="321">
        <f>SUBTOTAL(109,O315:O412)</f>
        <v>0</v>
      </c>
      <c r="P413" s="94"/>
      <c r="Q413" s="96"/>
      <c r="R413" s="96"/>
      <c r="S413" s="97"/>
      <c r="T413" s="322">
        <f>SUBTOTAL(109,T315:T412)</f>
        <v>0</v>
      </c>
      <c r="U413" s="141"/>
      <c r="V413" s="142"/>
    </row>
    <row r="414" spans="1:22" ht="52.5" customHeight="1" x14ac:dyDescent="0.25">
      <c r="P414" s="76"/>
      <c r="Q414" s="459" t="s">
        <v>50</v>
      </c>
      <c r="R414" s="471">
        <f>O413-T413</f>
        <v>0</v>
      </c>
      <c r="S414" s="458" t="s">
        <v>118</v>
      </c>
    </row>
    <row r="415" spans="1:22" x14ac:dyDescent="0.25">
      <c r="R415" s="6"/>
      <c r="S415" s="70"/>
    </row>
    <row r="416" spans="1:22" x14ac:dyDescent="0.25">
      <c r="R416" s="6"/>
      <c r="S416" s="70"/>
    </row>
    <row r="417" spans="14:19" x14ac:dyDescent="0.25">
      <c r="R417" s="6"/>
      <c r="S417" s="70"/>
    </row>
    <row r="418" spans="14:19" x14ac:dyDescent="0.25">
      <c r="R418" s="6"/>
      <c r="S418" s="70"/>
    </row>
    <row r="419" spans="14:19" x14ac:dyDescent="0.25">
      <c r="R419" s="6"/>
      <c r="S419" s="70"/>
    </row>
    <row r="420" spans="14:19" ht="80.099999999999994" customHeight="1" x14ac:dyDescent="0.25">
      <c r="N420" s="509" t="s">
        <v>43</v>
      </c>
      <c r="O420" s="510"/>
      <c r="P420" s="462" t="s">
        <v>42</v>
      </c>
      <c r="Q420" s="463" t="s">
        <v>40</v>
      </c>
      <c r="R420" s="143" t="s">
        <v>119</v>
      </c>
    </row>
    <row r="421" spans="14:19" ht="65.099999999999994" customHeight="1" x14ac:dyDescent="0.25">
      <c r="N421" s="509"/>
      <c r="O421" s="510"/>
      <c r="P421" s="313">
        <f>O413+O308+O204+Tableau26[[#Totals],[MONTANT TOTAL TTC]]</f>
        <v>0</v>
      </c>
      <c r="Q421" s="314">
        <f>T413+T308+T204+Tableau26[[#Totals],[RESTE A RECEVOIR]]</f>
        <v>0</v>
      </c>
      <c r="R421" s="314">
        <f>R414+R309+R205+R101</f>
        <v>0</v>
      </c>
    </row>
    <row r="422" spans="14:19" x14ac:dyDescent="0.25">
      <c r="R422" s="6"/>
      <c r="S422" s="70"/>
    </row>
    <row r="423" spans="14:19" x14ac:dyDescent="0.25">
      <c r="R423" s="6"/>
      <c r="S423" s="70"/>
    </row>
    <row r="424" spans="14:19" x14ac:dyDescent="0.25">
      <c r="R424" s="6"/>
      <c r="S424" s="70"/>
    </row>
    <row r="425" spans="14:19" x14ac:dyDescent="0.25">
      <c r="R425" s="6"/>
      <c r="S425" s="70"/>
    </row>
    <row r="426" spans="14:19" x14ac:dyDescent="0.25">
      <c r="R426" s="6"/>
      <c r="S426" s="70"/>
    </row>
    <row r="427" spans="14:19" x14ac:dyDescent="0.25">
      <c r="R427" s="6"/>
      <c r="S427" s="70"/>
    </row>
    <row r="428" spans="14:19" x14ac:dyDescent="0.25">
      <c r="R428" s="6"/>
      <c r="S428" s="70"/>
    </row>
    <row r="429" spans="14:19" x14ac:dyDescent="0.25">
      <c r="R429" s="6"/>
      <c r="S429" s="70"/>
    </row>
    <row r="430" spans="14:19" x14ac:dyDescent="0.25">
      <c r="R430" s="6"/>
      <c r="S430" s="70"/>
    </row>
    <row r="431" spans="14:19" x14ac:dyDescent="0.25">
      <c r="R431" s="6"/>
      <c r="S431" s="70"/>
    </row>
    <row r="432" spans="14:19" x14ac:dyDescent="0.25">
      <c r="R432" s="6"/>
      <c r="S432" s="70"/>
    </row>
    <row r="433" spans="18:19" x14ac:dyDescent="0.25">
      <c r="R433" s="6"/>
      <c r="S433" s="70"/>
    </row>
    <row r="434" spans="18:19" x14ac:dyDescent="0.25">
      <c r="R434" s="6"/>
      <c r="S434" s="70"/>
    </row>
  </sheetData>
  <sheetProtection algorithmName="SHA-512" hashValue="sNWdzQxPpYrgmZ76NKk8PKGg0loPH4FZQKpdgPqp3IB23XYgVGF/17k02Ra/0r/aGTHnCF7fEMB+UDbUtJ5XIg==" saltValue="qAg/Xc/bA1yB0RknC46dzA==" spinCount="100000" sheet="1" objects="1" scenarios="1"/>
  <mergeCells count="9">
    <mergeCell ref="N420:O421"/>
    <mergeCell ref="A105:A203"/>
    <mergeCell ref="A210:A307"/>
    <mergeCell ref="A3:A99"/>
    <mergeCell ref="A1:V1"/>
    <mergeCell ref="B208:V208"/>
    <mergeCell ref="B104:V104"/>
    <mergeCell ref="B313:V313"/>
    <mergeCell ref="A315:A412"/>
  </mergeCells>
  <conditionalFormatting sqref="T106:T203">
    <cfRule type="cellIs" dxfId="1046" priority="253" operator="greaterThan">
      <formula>0</formula>
    </cfRule>
  </conditionalFormatting>
  <conditionalFormatting sqref="T106">
    <cfRule type="cellIs" dxfId="1045" priority="237" operator="greaterThan">
      <formula>0</formula>
    </cfRule>
  </conditionalFormatting>
  <conditionalFormatting sqref="T210:T307 U305">
    <cfRule type="cellIs" dxfId="1044" priority="117" operator="greaterThan">
      <formula>0</formula>
    </cfRule>
  </conditionalFormatting>
  <conditionalFormatting sqref="U3:U100">
    <cfRule type="cellIs" dxfId="1043" priority="103" operator="equal">
      <formula>"VINCENT CHEROUX"</formula>
    </cfRule>
    <cfRule type="cellIs" dxfId="1042" priority="104" operator="equal">
      <formula>"MICHEL NUNES"</formula>
    </cfRule>
    <cfRule type="cellIs" dxfId="1041" priority="105" operator="equal">
      <formula>"JULIE FROUMESOL"</formula>
    </cfRule>
    <cfRule type="cellIs" dxfId="1040" priority="106" operator="equal">
      <formula>"MARIE CLAIRE ROCA"</formula>
    </cfRule>
    <cfRule type="cellIs" dxfId="1039" priority="107" operator="equal">
      <formula>"VANESSA CAUCHOIS"</formula>
    </cfRule>
    <cfRule type="cellIs" dxfId="1038" priority="108" operator="equal">
      <formula>"GERAD DOSJOUB"</formula>
    </cfRule>
    <cfRule type="cellIs" dxfId="1037" priority="109" operator="equal">
      <formula>"PASCAL JOCALLAZ"</formula>
    </cfRule>
    <cfRule type="cellIs" dxfId="1036" priority="110" operator="equal">
      <formula>"JEAN-LUC ORENGO"</formula>
    </cfRule>
    <cfRule type="cellIs" dxfId="1035" priority="111" operator="equal">
      <formula>"PHILIPPE GAILLARD"</formula>
    </cfRule>
    <cfRule type="cellIs" dxfId="1034" priority="112" operator="equal">
      <formula>"CATHERINE LACOURT"</formula>
    </cfRule>
    <cfRule type="cellIs" dxfId="1033" priority="113" operator="equal">
      <formula>"ANNIE CRAMARD"</formula>
    </cfRule>
  </conditionalFormatting>
  <conditionalFormatting sqref="U106:U202">
    <cfRule type="expression" dxfId="1032" priority="100">
      <formula>IF($B106="R",1)</formula>
    </cfRule>
  </conditionalFormatting>
  <conditionalFormatting sqref="U106:U202">
    <cfRule type="cellIs" dxfId="1031" priority="89" operator="equal">
      <formula>"VINCENT CHEROUX"</formula>
    </cfRule>
    <cfRule type="cellIs" dxfId="1030" priority="90" operator="equal">
      <formula>"MICHEL NUNES"</formula>
    </cfRule>
    <cfRule type="cellIs" dxfId="1029" priority="91" operator="equal">
      <formula>"JULIE FROUMESOL"</formula>
    </cfRule>
    <cfRule type="cellIs" dxfId="1028" priority="92" operator="equal">
      <formula>"MARIE CLAIRE ROCA"</formula>
    </cfRule>
    <cfRule type="cellIs" dxfId="1027" priority="93" operator="equal">
      <formula>"VANESSA CAUCHOIS"</formula>
    </cfRule>
    <cfRule type="cellIs" dxfId="1026" priority="94" operator="equal">
      <formula>"GERAD DOSJOUB"</formula>
    </cfRule>
    <cfRule type="cellIs" dxfId="1025" priority="95" operator="equal">
      <formula>"PASCAL JOCALLAZ"</formula>
    </cfRule>
    <cfRule type="cellIs" dxfId="1024" priority="96" operator="equal">
      <formula>"JEAN-LUC ORENGO"</formula>
    </cfRule>
    <cfRule type="cellIs" dxfId="1023" priority="97" operator="equal">
      <formula>"PHILIPPE GAILLARD"</formula>
    </cfRule>
    <cfRule type="cellIs" dxfId="1022" priority="98" operator="equal">
      <formula>"CATHERINE LACOURT"</formula>
    </cfRule>
    <cfRule type="cellIs" dxfId="1021" priority="99" operator="equal">
      <formula>"ANNIE CRAMARD"</formula>
    </cfRule>
  </conditionalFormatting>
  <conditionalFormatting sqref="U210:U304 U306">
    <cfRule type="cellIs" dxfId="1020" priority="75" operator="equal">
      <formula>"VINCENT CHEROUX"</formula>
    </cfRule>
    <cfRule type="cellIs" dxfId="1019" priority="76" operator="equal">
      <formula>"MICHEL NUNES"</formula>
    </cfRule>
    <cfRule type="cellIs" dxfId="1018" priority="77" operator="equal">
      <formula>"JULIE FROUMESOL"</formula>
    </cfRule>
    <cfRule type="cellIs" dxfId="1017" priority="78" operator="equal">
      <formula>"MARIE CLAIRE ROCA"</formula>
    </cfRule>
    <cfRule type="cellIs" dxfId="1016" priority="79" operator="equal">
      <formula>"VANESSA CAUCHOIS"</formula>
    </cfRule>
    <cfRule type="cellIs" dxfId="1015" priority="80" operator="equal">
      <formula>"GERAD DOSJOUB"</formula>
    </cfRule>
    <cfRule type="cellIs" dxfId="1014" priority="81" operator="equal">
      <formula>"PASCAL JOCALLAZ"</formula>
    </cfRule>
    <cfRule type="cellIs" dxfId="1013" priority="82" operator="equal">
      <formula>"JEAN-LUC ORENGO"</formula>
    </cfRule>
    <cfRule type="cellIs" dxfId="1012" priority="83" operator="equal">
      <formula>"PHILIPPE GAILLARD"</formula>
    </cfRule>
    <cfRule type="cellIs" dxfId="1011" priority="84" operator="equal">
      <formula>"CATHERINE LACOURT"</formula>
    </cfRule>
    <cfRule type="cellIs" dxfId="1010" priority="85" operator="equal">
      <formula>"ANNIE CRAMARD"</formula>
    </cfRule>
  </conditionalFormatting>
  <conditionalFormatting sqref="U307">
    <cfRule type="cellIs" dxfId="1009" priority="47" operator="equal">
      <formula>"VINCENT CHEROUX"</formula>
    </cfRule>
    <cfRule type="cellIs" dxfId="1008" priority="48" operator="equal">
      <formula>"MICHEL NUNES"</formula>
    </cfRule>
    <cfRule type="cellIs" dxfId="1007" priority="49" operator="equal">
      <formula>"JULIE FROUMESOL"</formula>
    </cfRule>
    <cfRule type="cellIs" dxfId="1006" priority="50" operator="equal">
      <formula>"MARIE CLAIRE ROCA"</formula>
    </cfRule>
    <cfRule type="cellIs" dxfId="1005" priority="51" operator="equal">
      <formula>"VANESSA CAUCHOIS"</formula>
    </cfRule>
    <cfRule type="cellIs" dxfId="1004" priority="52" operator="equal">
      <formula>"GERAD DOSJOUB"</formula>
    </cfRule>
    <cfRule type="cellIs" dxfId="1003" priority="53" operator="equal">
      <formula>"PASCAL JOCALLAZ"</formula>
    </cfRule>
    <cfRule type="cellIs" dxfId="1002" priority="54" operator="equal">
      <formula>"JEAN-LUC ORENGO"</formula>
    </cfRule>
    <cfRule type="cellIs" dxfId="1001" priority="55" operator="equal">
      <formula>"PHILIPPE GAILLARD"</formula>
    </cfRule>
    <cfRule type="cellIs" dxfId="1000" priority="56" operator="equal">
      <formula>"CATHERINE LACOURT"</formula>
    </cfRule>
    <cfRule type="cellIs" dxfId="999" priority="57" operator="equal">
      <formula>"ANNIE CRAMARD"</formula>
    </cfRule>
  </conditionalFormatting>
  <conditionalFormatting sqref="U203">
    <cfRule type="expression" dxfId="998" priority="44">
      <formula>IF($B203="R",1)</formula>
    </cfRule>
  </conditionalFormatting>
  <conditionalFormatting sqref="U203">
    <cfRule type="cellIs" dxfId="997" priority="33" operator="equal">
      <formula>"VINCENT CHEROUX"</formula>
    </cfRule>
    <cfRule type="cellIs" dxfId="996" priority="34" operator="equal">
      <formula>"MICHEL NUNES"</formula>
    </cfRule>
    <cfRule type="cellIs" dxfId="995" priority="35" operator="equal">
      <formula>"JULIE FROUMESOL"</formula>
    </cfRule>
    <cfRule type="cellIs" dxfId="994" priority="36" operator="equal">
      <formula>"MARIE CLAIRE ROCA"</formula>
    </cfRule>
    <cfRule type="cellIs" dxfId="993" priority="37" operator="equal">
      <formula>"VANESSA CAUCHOIS"</formula>
    </cfRule>
    <cfRule type="cellIs" dxfId="992" priority="38" operator="equal">
      <formula>"GERAD DOSJOUB"</formula>
    </cfRule>
    <cfRule type="cellIs" dxfId="991" priority="39" operator="equal">
      <formula>"PASCAL JOCALLAZ"</formula>
    </cfRule>
    <cfRule type="cellIs" dxfId="990" priority="40" operator="equal">
      <formula>"JEAN-LUC ORENGO"</formula>
    </cfRule>
    <cfRule type="cellIs" dxfId="989" priority="41" operator="equal">
      <formula>"PHILIPPE GAILLARD"</formula>
    </cfRule>
    <cfRule type="cellIs" dxfId="988" priority="42" operator="equal">
      <formula>"CATHERINE LACOURT"</formula>
    </cfRule>
    <cfRule type="cellIs" dxfId="987" priority="43" operator="equal">
      <formula>"ANNIE CRAMARD"</formula>
    </cfRule>
  </conditionalFormatting>
  <conditionalFormatting sqref="T3:T99">
    <cfRule type="cellIs" dxfId="986" priority="32" operator="greaterThan">
      <formula>0</formula>
    </cfRule>
  </conditionalFormatting>
  <conditionalFormatting sqref="B106:U106 B105 B3:V100 B107:V204 B219:V307 B206:V208 B205:O205 T205:V205 B102:V104 B101:O101 T101:V101">
    <cfRule type="expression" dxfId="985" priority="30">
      <formula>IF($B3="P",1)</formula>
    </cfRule>
    <cfRule type="expression" dxfId="984" priority="31">
      <formula>IF($B3="A",1)</formula>
    </cfRule>
    <cfRule type="expression" dxfId="983" priority="114">
      <formula>IF($B3="R",1)</formula>
    </cfRule>
  </conditionalFormatting>
  <conditionalFormatting sqref="R3:R100 R310:R412 R206:R308 R102:R204">
    <cfRule type="expression" dxfId="982" priority="29">
      <formula>AND(R3&lt;&gt;"",R3&lt;TODAY()-45)</formula>
    </cfRule>
  </conditionalFormatting>
  <conditionalFormatting sqref="T315:T412 U410">
    <cfRule type="cellIs" dxfId="981" priority="28" operator="greaterThan">
      <formula>0</formula>
    </cfRule>
  </conditionalFormatting>
  <conditionalFormatting sqref="U315:U409 U411">
    <cfRule type="cellIs" dxfId="980" priority="16" operator="equal">
      <formula>"VINCENT CHEROUX"</formula>
    </cfRule>
    <cfRule type="cellIs" dxfId="979" priority="17" operator="equal">
      <formula>"MICHEL NUNES"</formula>
    </cfRule>
    <cfRule type="cellIs" dxfId="978" priority="18" operator="equal">
      <formula>"JULIE FROUMESOL"</formula>
    </cfRule>
    <cfRule type="cellIs" dxfId="977" priority="19" operator="equal">
      <formula>"MARIE CLAIRE ROCA"</formula>
    </cfRule>
    <cfRule type="cellIs" dxfId="976" priority="20" operator="equal">
      <formula>"VANESSA CAUCHOIS"</formula>
    </cfRule>
    <cfRule type="cellIs" dxfId="975" priority="21" operator="equal">
      <formula>"GERAD DOSJOUB"</formula>
    </cfRule>
    <cfRule type="cellIs" dxfId="974" priority="22" operator="equal">
      <formula>"PASCAL JOCALLAZ"</formula>
    </cfRule>
    <cfRule type="cellIs" dxfId="973" priority="23" operator="equal">
      <formula>"JEAN-LUC ORENGO"</formula>
    </cfRule>
    <cfRule type="cellIs" dxfId="972" priority="24" operator="equal">
      <formula>"PHILIPPE GAILLARD"</formula>
    </cfRule>
    <cfRule type="cellIs" dxfId="971" priority="25" operator="equal">
      <formula>"CATHERINE LACOURT"</formula>
    </cfRule>
    <cfRule type="cellIs" dxfId="970" priority="26" operator="equal">
      <formula>"ANNIE CRAMARD"</formula>
    </cfRule>
  </conditionalFormatting>
  <conditionalFormatting sqref="U412">
    <cfRule type="cellIs" dxfId="969" priority="5" operator="equal">
      <formula>"VINCENT CHEROUX"</formula>
    </cfRule>
    <cfRule type="cellIs" dxfId="968" priority="6" operator="equal">
      <formula>"MICHEL NUNES"</formula>
    </cfRule>
    <cfRule type="cellIs" dxfId="967" priority="7" operator="equal">
      <formula>"JULIE FROUMESOL"</formula>
    </cfRule>
    <cfRule type="cellIs" dxfId="966" priority="8" operator="equal">
      <formula>"MARIE CLAIRE ROCA"</formula>
    </cfRule>
    <cfRule type="cellIs" dxfId="965" priority="9" operator="equal">
      <formula>"VANESSA CAUCHOIS"</formula>
    </cfRule>
    <cfRule type="cellIs" dxfId="964" priority="10" operator="equal">
      <formula>"GERAD DOSJOUB"</formula>
    </cfRule>
    <cfRule type="cellIs" dxfId="963" priority="11" operator="equal">
      <formula>"PASCAL JOCALLAZ"</formula>
    </cfRule>
    <cfRule type="cellIs" dxfId="962" priority="12" operator="equal">
      <formula>"JEAN-LUC ORENGO"</formula>
    </cfRule>
    <cfRule type="cellIs" dxfId="961" priority="13" operator="equal">
      <formula>"PHILIPPE GAILLARD"</formula>
    </cfRule>
    <cfRule type="cellIs" dxfId="960" priority="14" operator="equal">
      <formula>"CATHERINE LACOURT"</formula>
    </cfRule>
    <cfRule type="cellIs" dxfId="959" priority="15" operator="equal">
      <formula>"ANNIE CRAMARD"</formula>
    </cfRule>
  </conditionalFormatting>
  <conditionalFormatting sqref="B106:U106 B105 B3:W100 B107:W204 B219:W308 B315:W412 B314:E314 H314:W314 B310:W313 B309:O309 T309:W309 B206:W208 B205:O205 T205:W205 B102:W104 B101:O101 T101:W101">
    <cfRule type="expression" dxfId="958" priority="3">
      <formula>IF($B3="P",1)</formula>
    </cfRule>
    <cfRule type="expression" dxfId="957" priority="4">
      <formula>IF($B3="A",1)</formula>
    </cfRule>
    <cfRule type="expression" dxfId="956" priority="27">
      <formula>IF($B3="R",1)</formula>
    </cfRule>
  </conditionalFormatting>
  <conditionalFormatting sqref="P1:P1048576">
    <cfRule type="containsText" dxfId="955" priority="1" operator="containsText" text="DMD">
      <formula>NOT(ISERROR(SEARCH("DMD",P1)))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W423"/>
  <sheetViews>
    <sheetView zoomScale="98" zoomScaleNormal="98" workbookViewId="0">
      <pane xSplit="1" ySplit="2" topLeftCell="J395" activePane="bottomRight" state="frozen"/>
      <selection pane="topRight" activeCell="B1" sqref="B1"/>
      <selection pane="bottomLeft" activeCell="A3" sqref="A3"/>
      <selection pane="bottomRight" activeCell="R2" sqref="R1:R1048576"/>
    </sheetView>
  </sheetViews>
  <sheetFormatPr baseColWidth="10" defaultColWidth="11" defaultRowHeight="15.75" x14ac:dyDescent="0.25"/>
  <cols>
    <col min="1" max="1" width="14.28515625" style="6" customWidth="1"/>
    <col min="2" max="2" width="10.85546875" style="89" customWidth="1"/>
    <col min="3" max="3" width="12.85546875" style="89" customWidth="1"/>
    <col min="4" max="4" width="15.85546875" style="186" customWidth="1"/>
    <col min="5" max="5" width="24.140625" style="89" customWidth="1"/>
    <col min="6" max="6" width="30.5703125" style="89" customWidth="1"/>
    <col min="7" max="7" width="25.5703125" style="89" customWidth="1"/>
    <col min="8" max="8" width="16.7109375" style="187" customWidth="1"/>
    <col min="9" max="9" width="22.7109375" style="89" customWidth="1"/>
    <col min="10" max="10" width="22.85546875" style="89" customWidth="1"/>
    <col min="11" max="11" width="32.42578125" style="89" customWidth="1"/>
    <col min="12" max="12" width="20.28515625" style="186" customWidth="1"/>
    <col min="13" max="13" width="10.5703125" style="89" customWidth="1"/>
    <col min="14" max="14" width="18.7109375" style="89" customWidth="1"/>
    <col min="15" max="15" width="16.28515625" style="89" customWidth="1"/>
    <col min="16" max="16" width="15.7109375" style="89" customWidth="1"/>
    <col min="17" max="17" width="17.42578125" style="200" customWidth="1"/>
    <col min="18" max="18" width="31.7109375" style="200" customWidth="1"/>
    <col min="19" max="19" width="23.7109375" style="186" customWidth="1"/>
    <col min="20" max="20" width="19.85546875" style="188" customWidth="1"/>
    <col min="21" max="21" width="18.7109375" style="89" customWidth="1"/>
    <col min="22" max="22" width="21.42578125" style="89" customWidth="1"/>
    <col min="23" max="23" width="26.5703125" style="6" customWidth="1"/>
    <col min="24" max="16384" width="11" style="6"/>
  </cols>
  <sheetData>
    <row r="1" spans="1:23" ht="81" customHeight="1" x14ac:dyDescent="0.25">
      <c r="A1" s="521" t="s">
        <v>70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3"/>
    </row>
    <row r="2" spans="1:23" ht="71.25" customHeight="1" x14ac:dyDescent="0.25">
      <c r="A2" s="146"/>
      <c r="B2" s="147" t="s">
        <v>14</v>
      </c>
      <c r="C2" s="147" t="s">
        <v>0</v>
      </c>
      <c r="D2" s="148" t="s">
        <v>30</v>
      </c>
      <c r="E2" s="147" t="s">
        <v>2</v>
      </c>
      <c r="F2" s="147" t="s">
        <v>9</v>
      </c>
      <c r="G2" s="147" t="s">
        <v>117</v>
      </c>
      <c r="H2" s="149" t="s">
        <v>12</v>
      </c>
      <c r="I2" s="147" t="s">
        <v>11</v>
      </c>
      <c r="J2" s="147" t="s">
        <v>20</v>
      </c>
      <c r="K2" s="147" t="s">
        <v>6</v>
      </c>
      <c r="L2" s="148" t="s">
        <v>35</v>
      </c>
      <c r="M2" s="147" t="s">
        <v>4</v>
      </c>
      <c r="N2" s="150" t="s">
        <v>32</v>
      </c>
      <c r="O2" s="150" t="s">
        <v>33</v>
      </c>
      <c r="P2" s="147" t="s">
        <v>5</v>
      </c>
      <c r="Q2" s="147" t="s">
        <v>13</v>
      </c>
      <c r="R2" s="151" t="s">
        <v>19</v>
      </c>
      <c r="S2" s="148" t="s">
        <v>3</v>
      </c>
      <c r="T2" s="152" t="s">
        <v>40</v>
      </c>
      <c r="U2" s="152" t="s">
        <v>29</v>
      </c>
      <c r="V2" s="153" t="s">
        <v>53</v>
      </c>
      <c r="W2" s="154" t="s">
        <v>10</v>
      </c>
    </row>
    <row r="3" spans="1:23" ht="24.95" customHeight="1" x14ac:dyDescent="0.25">
      <c r="A3" s="518" t="s">
        <v>70</v>
      </c>
      <c r="B3" s="31"/>
      <c r="C3" s="31"/>
      <c r="D3" s="26"/>
      <c r="E3" s="32"/>
      <c r="F3" s="24"/>
      <c r="G3" s="24"/>
      <c r="H3" s="33"/>
      <c r="I3" s="24"/>
      <c r="J3" s="32"/>
      <c r="K3" s="24"/>
      <c r="L3" s="26"/>
      <c r="M3" s="23"/>
      <c r="N3" s="23"/>
      <c r="O3" s="74">
        <f t="shared" ref="O3:O66" si="0">IF(OR(B3="R",B3="Refusé"),0,(N3*1.2))</f>
        <v>0</v>
      </c>
      <c r="P3" s="24"/>
      <c r="Q3" s="25"/>
      <c r="R3" s="25"/>
      <c r="S3" s="27"/>
      <c r="T3" s="75">
        <f>IF(ISBLANK($S3),O3,0)</f>
        <v>0</v>
      </c>
      <c r="U3" s="29"/>
      <c r="V3" s="29"/>
      <c r="W3" s="61"/>
    </row>
    <row r="4" spans="1:23" ht="24.95" customHeight="1" x14ac:dyDescent="0.25">
      <c r="A4" s="519"/>
      <c r="B4" s="31"/>
      <c r="C4" s="31"/>
      <c r="D4" s="26"/>
      <c r="E4" s="32"/>
      <c r="F4" s="24"/>
      <c r="G4" s="24"/>
      <c r="H4" s="33"/>
      <c r="I4" s="24"/>
      <c r="J4" s="32"/>
      <c r="K4" s="24"/>
      <c r="L4" s="26"/>
      <c r="M4" s="23"/>
      <c r="N4" s="23"/>
      <c r="O4" s="74">
        <f t="shared" si="0"/>
        <v>0</v>
      </c>
      <c r="P4" s="24"/>
      <c r="Q4" s="25"/>
      <c r="R4" s="25"/>
      <c r="S4" s="27"/>
      <c r="T4" s="75">
        <f t="shared" ref="T4:T65" si="1">IF(ISBLANK($S4),O4,0)</f>
        <v>0</v>
      </c>
      <c r="U4" s="29"/>
      <c r="V4" s="29"/>
      <c r="W4" s="61"/>
    </row>
    <row r="5" spans="1:23" ht="24.95" customHeight="1" x14ac:dyDescent="0.25">
      <c r="A5" s="519"/>
      <c r="B5" s="31"/>
      <c r="C5" s="31"/>
      <c r="D5" s="26"/>
      <c r="E5" s="32"/>
      <c r="F5" s="24"/>
      <c r="G5" s="24"/>
      <c r="H5" s="33"/>
      <c r="I5" s="24"/>
      <c r="J5" s="32"/>
      <c r="K5" s="24"/>
      <c r="L5" s="26"/>
      <c r="M5" s="23"/>
      <c r="N5" s="23"/>
      <c r="O5" s="74">
        <f t="shared" si="0"/>
        <v>0</v>
      </c>
      <c r="P5" s="24"/>
      <c r="Q5" s="25"/>
      <c r="R5" s="25"/>
      <c r="S5" s="27"/>
      <c r="T5" s="75">
        <f t="shared" si="1"/>
        <v>0</v>
      </c>
      <c r="U5" s="29"/>
      <c r="V5" s="29"/>
      <c r="W5" s="61"/>
    </row>
    <row r="6" spans="1:23" ht="24.95" customHeight="1" x14ac:dyDescent="0.25">
      <c r="A6" s="519"/>
      <c r="B6" s="31"/>
      <c r="C6" s="31"/>
      <c r="D6" s="26"/>
      <c r="E6" s="32"/>
      <c r="F6" s="24"/>
      <c r="G6" s="24"/>
      <c r="H6" s="33"/>
      <c r="I6" s="24"/>
      <c r="J6" s="32"/>
      <c r="K6" s="24"/>
      <c r="L6" s="26"/>
      <c r="M6" s="23"/>
      <c r="N6" s="23"/>
      <c r="O6" s="74">
        <f t="shared" si="0"/>
        <v>0</v>
      </c>
      <c r="P6" s="24"/>
      <c r="Q6" s="25"/>
      <c r="R6" s="25"/>
      <c r="S6" s="27"/>
      <c r="T6" s="75">
        <f t="shared" si="1"/>
        <v>0</v>
      </c>
      <c r="U6" s="29"/>
      <c r="V6" s="29"/>
      <c r="W6" s="61"/>
    </row>
    <row r="7" spans="1:23" ht="24.95" customHeight="1" x14ac:dyDescent="0.25">
      <c r="A7" s="519"/>
      <c r="B7" s="31"/>
      <c r="C7" s="31"/>
      <c r="D7" s="26"/>
      <c r="E7" s="32"/>
      <c r="F7" s="24"/>
      <c r="G7" s="24"/>
      <c r="H7" s="33"/>
      <c r="I7" s="24"/>
      <c r="J7" s="32"/>
      <c r="K7" s="24"/>
      <c r="L7" s="26"/>
      <c r="M7" s="23"/>
      <c r="N7" s="23"/>
      <c r="O7" s="74">
        <f t="shared" si="0"/>
        <v>0</v>
      </c>
      <c r="P7" s="24"/>
      <c r="Q7" s="25"/>
      <c r="R7" s="25"/>
      <c r="S7" s="27"/>
      <c r="T7" s="75">
        <f t="shared" si="1"/>
        <v>0</v>
      </c>
      <c r="U7" s="29"/>
      <c r="V7" s="29"/>
      <c r="W7" s="61"/>
    </row>
    <row r="8" spans="1:23" ht="24.95" customHeight="1" x14ac:dyDescent="0.25">
      <c r="A8" s="519"/>
      <c r="B8" s="31"/>
      <c r="C8" s="31"/>
      <c r="D8" s="26"/>
      <c r="E8" s="32"/>
      <c r="F8" s="24"/>
      <c r="G8" s="24"/>
      <c r="H8" s="33"/>
      <c r="I8" s="24"/>
      <c r="J8" s="32"/>
      <c r="K8" s="24"/>
      <c r="L8" s="26"/>
      <c r="M8" s="23"/>
      <c r="N8" s="23"/>
      <c r="O8" s="74">
        <f t="shared" si="0"/>
        <v>0</v>
      </c>
      <c r="P8" s="24"/>
      <c r="Q8" s="25"/>
      <c r="R8" s="25"/>
      <c r="S8" s="27"/>
      <c r="T8" s="75">
        <f>IF(ISBLANK($S8),O8,0)</f>
        <v>0</v>
      </c>
      <c r="U8" s="29"/>
      <c r="V8" s="29"/>
      <c r="W8" s="61"/>
    </row>
    <row r="9" spans="1:23" ht="24.95" customHeight="1" x14ac:dyDescent="0.25">
      <c r="A9" s="519"/>
      <c r="B9" s="31"/>
      <c r="C9" s="31"/>
      <c r="D9" s="26"/>
      <c r="E9" s="32"/>
      <c r="F9" s="24"/>
      <c r="G9" s="24"/>
      <c r="H9" s="33"/>
      <c r="I9" s="24"/>
      <c r="J9" s="32"/>
      <c r="K9" s="24"/>
      <c r="L9" s="26"/>
      <c r="M9" s="23"/>
      <c r="N9" s="23"/>
      <c r="O9" s="74">
        <f t="shared" si="0"/>
        <v>0</v>
      </c>
      <c r="P9" s="24"/>
      <c r="Q9" s="25"/>
      <c r="R9" s="25"/>
      <c r="S9" s="27"/>
      <c r="T9" s="75">
        <f t="shared" si="1"/>
        <v>0</v>
      </c>
      <c r="U9" s="29"/>
      <c r="V9" s="29"/>
      <c r="W9" s="61"/>
    </row>
    <row r="10" spans="1:23" ht="24.95" customHeight="1" x14ac:dyDescent="0.25">
      <c r="A10" s="519"/>
      <c r="B10" s="31"/>
      <c r="C10" s="31"/>
      <c r="D10" s="26"/>
      <c r="E10" s="32"/>
      <c r="F10" s="24"/>
      <c r="G10" s="24"/>
      <c r="H10" s="33"/>
      <c r="I10" s="24"/>
      <c r="J10" s="32"/>
      <c r="K10" s="24"/>
      <c r="L10" s="26"/>
      <c r="M10" s="23"/>
      <c r="N10" s="23"/>
      <c r="O10" s="74">
        <f t="shared" si="0"/>
        <v>0</v>
      </c>
      <c r="P10" s="24"/>
      <c r="Q10" s="25"/>
      <c r="R10" s="25"/>
      <c r="S10" s="27"/>
      <c r="T10" s="75">
        <f t="shared" si="1"/>
        <v>0</v>
      </c>
      <c r="U10" s="29"/>
      <c r="V10" s="29"/>
      <c r="W10" s="61"/>
    </row>
    <row r="11" spans="1:23" ht="24.95" customHeight="1" x14ac:dyDescent="0.25">
      <c r="A11" s="519"/>
      <c r="B11" s="31"/>
      <c r="C11" s="31"/>
      <c r="D11" s="26"/>
      <c r="E11" s="32"/>
      <c r="F11" s="24"/>
      <c r="G11" s="24"/>
      <c r="H11" s="33"/>
      <c r="I11" s="24"/>
      <c r="J11" s="32"/>
      <c r="K11" s="24"/>
      <c r="L11" s="26"/>
      <c r="M11" s="23"/>
      <c r="N11" s="23"/>
      <c r="O11" s="74">
        <f t="shared" si="0"/>
        <v>0</v>
      </c>
      <c r="P11" s="24"/>
      <c r="Q11" s="25"/>
      <c r="R11" s="25"/>
      <c r="S11" s="27"/>
      <c r="T11" s="75">
        <f t="shared" si="1"/>
        <v>0</v>
      </c>
      <c r="U11" s="29"/>
      <c r="V11" s="29"/>
      <c r="W11" s="61"/>
    </row>
    <row r="12" spans="1:23" ht="24.95" customHeight="1" x14ac:dyDescent="0.25">
      <c r="A12" s="519"/>
      <c r="B12" s="31"/>
      <c r="C12" s="31"/>
      <c r="D12" s="26"/>
      <c r="E12" s="32"/>
      <c r="F12" s="24"/>
      <c r="G12" s="24"/>
      <c r="H12" s="33"/>
      <c r="I12" s="24"/>
      <c r="J12" s="32"/>
      <c r="K12" s="24"/>
      <c r="L12" s="26"/>
      <c r="M12" s="23"/>
      <c r="N12" s="23"/>
      <c r="O12" s="74">
        <f t="shared" si="0"/>
        <v>0</v>
      </c>
      <c r="P12" s="24"/>
      <c r="Q12" s="25"/>
      <c r="R12" s="25"/>
      <c r="S12" s="27"/>
      <c r="T12" s="75">
        <f t="shared" si="1"/>
        <v>0</v>
      </c>
      <c r="U12" s="29"/>
      <c r="V12" s="29"/>
      <c r="W12" s="61"/>
    </row>
    <row r="13" spans="1:23" ht="24.95" customHeight="1" x14ac:dyDescent="0.25">
      <c r="A13" s="519"/>
      <c r="B13" s="31"/>
      <c r="C13" s="31"/>
      <c r="D13" s="26"/>
      <c r="E13" s="32"/>
      <c r="F13" s="24"/>
      <c r="G13" s="24"/>
      <c r="H13" s="33"/>
      <c r="I13" s="24"/>
      <c r="J13" s="32"/>
      <c r="K13" s="24"/>
      <c r="L13" s="26"/>
      <c r="M13" s="23"/>
      <c r="N13" s="23"/>
      <c r="O13" s="74">
        <f t="shared" si="0"/>
        <v>0</v>
      </c>
      <c r="P13" s="24"/>
      <c r="Q13" s="25"/>
      <c r="R13" s="25"/>
      <c r="S13" s="27"/>
      <c r="T13" s="75">
        <f t="shared" si="1"/>
        <v>0</v>
      </c>
      <c r="U13" s="29"/>
      <c r="V13" s="29"/>
      <c r="W13" s="61"/>
    </row>
    <row r="14" spans="1:23" ht="24.95" customHeight="1" x14ac:dyDescent="0.25">
      <c r="A14" s="519"/>
      <c r="B14" s="31"/>
      <c r="C14" s="31"/>
      <c r="D14" s="26"/>
      <c r="E14" s="32"/>
      <c r="F14" s="24"/>
      <c r="G14" s="24"/>
      <c r="H14" s="33"/>
      <c r="I14" s="24"/>
      <c r="J14" s="32"/>
      <c r="K14" s="24"/>
      <c r="L14" s="26"/>
      <c r="M14" s="23"/>
      <c r="N14" s="23"/>
      <c r="O14" s="74">
        <f t="shared" si="0"/>
        <v>0</v>
      </c>
      <c r="P14" s="24"/>
      <c r="Q14" s="25"/>
      <c r="R14" s="25"/>
      <c r="S14" s="27"/>
      <c r="T14" s="75">
        <f t="shared" si="1"/>
        <v>0</v>
      </c>
      <c r="U14" s="29"/>
      <c r="V14" s="29"/>
      <c r="W14" s="61"/>
    </row>
    <row r="15" spans="1:23" ht="24.95" customHeight="1" x14ac:dyDescent="0.25">
      <c r="A15" s="519"/>
      <c r="B15" s="31"/>
      <c r="C15" s="31"/>
      <c r="D15" s="26"/>
      <c r="E15" s="32"/>
      <c r="F15" s="24"/>
      <c r="G15" s="24"/>
      <c r="H15" s="33"/>
      <c r="I15" s="24"/>
      <c r="J15" s="32"/>
      <c r="K15" s="24"/>
      <c r="L15" s="26"/>
      <c r="M15" s="23"/>
      <c r="N15" s="23"/>
      <c r="O15" s="74">
        <f t="shared" si="0"/>
        <v>0</v>
      </c>
      <c r="P15" s="24"/>
      <c r="Q15" s="25"/>
      <c r="R15" s="25"/>
      <c r="S15" s="27"/>
      <c r="T15" s="75">
        <f t="shared" si="1"/>
        <v>0</v>
      </c>
      <c r="U15" s="29"/>
      <c r="V15" s="29"/>
      <c r="W15" s="61"/>
    </row>
    <row r="16" spans="1:23" ht="24.95" customHeight="1" x14ac:dyDescent="0.25">
      <c r="A16" s="519"/>
      <c r="B16" s="31"/>
      <c r="C16" s="31"/>
      <c r="D16" s="26"/>
      <c r="E16" s="32"/>
      <c r="F16" s="24"/>
      <c r="G16" s="24"/>
      <c r="H16" s="33"/>
      <c r="I16" s="24"/>
      <c r="J16" s="32"/>
      <c r="K16" s="24"/>
      <c r="L16" s="26"/>
      <c r="M16" s="23"/>
      <c r="N16" s="23"/>
      <c r="O16" s="74">
        <f t="shared" si="0"/>
        <v>0</v>
      </c>
      <c r="P16" s="24"/>
      <c r="Q16" s="25"/>
      <c r="R16" s="25"/>
      <c r="S16" s="27"/>
      <c r="T16" s="75">
        <f t="shared" si="1"/>
        <v>0</v>
      </c>
      <c r="U16" s="29"/>
      <c r="V16" s="29"/>
      <c r="W16" s="61"/>
    </row>
    <row r="17" spans="1:23" ht="24.95" customHeight="1" x14ac:dyDescent="0.25">
      <c r="A17" s="519"/>
      <c r="B17" s="31"/>
      <c r="C17" s="31"/>
      <c r="D17" s="26"/>
      <c r="E17" s="32"/>
      <c r="F17" s="24"/>
      <c r="G17" s="24"/>
      <c r="H17" s="33"/>
      <c r="I17" s="24"/>
      <c r="J17" s="32"/>
      <c r="K17" s="24"/>
      <c r="L17" s="26"/>
      <c r="M17" s="23"/>
      <c r="N17" s="23"/>
      <c r="O17" s="74">
        <f t="shared" si="0"/>
        <v>0</v>
      </c>
      <c r="P17" s="24"/>
      <c r="Q17" s="25"/>
      <c r="R17" s="25"/>
      <c r="S17" s="27"/>
      <c r="T17" s="75">
        <f t="shared" si="1"/>
        <v>0</v>
      </c>
      <c r="U17" s="29"/>
      <c r="V17" s="29"/>
      <c r="W17" s="61"/>
    </row>
    <row r="18" spans="1:23" ht="24.95" customHeight="1" x14ac:dyDescent="0.25">
      <c r="A18" s="519"/>
      <c r="B18" s="31"/>
      <c r="C18" s="31"/>
      <c r="D18" s="26"/>
      <c r="E18" s="32"/>
      <c r="F18" s="24"/>
      <c r="G18" s="24"/>
      <c r="H18" s="33"/>
      <c r="I18" s="24"/>
      <c r="J18" s="32"/>
      <c r="K18" s="24"/>
      <c r="L18" s="26"/>
      <c r="M18" s="23"/>
      <c r="N18" s="23"/>
      <c r="O18" s="74">
        <f t="shared" si="0"/>
        <v>0</v>
      </c>
      <c r="P18" s="24"/>
      <c r="Q18" s="25"/>
      <c r="R18" s="25"/>
      <c r="S18" s="27"/>
      <c r="T18" s="75">
        <f t="shared" si="1"/>
        <v>0</v>
      </c>
      <c r="U18" s="29"/>
      <c r="V18" s="29"/>
      <c r="W18" s="61"/>
    </row>
    <row r="19" spans="1:23" ht="24.95" customHeight="1" x14ac:dyDescent="0.25">
      <c r="A19" s="519"/>
      <c r="B19" s="31"/>
      <c r="C19" s="31"/>
      <c r="D19" s="26"/>
      <c r="E19" s="32"/>
      <c r="F19" s="24"/>
      <c r="G19" s="24"/>
      <c r="H19" s="33"/>
      <c r="I19" s="24"/>
      <c r="J19" s="32"/>
      <c r="K19" s="24"/>
      <c r="L19" s="26"/>
      <c r="M19" s="23"/>
      <c r="N19" s="23"/>
      <c r="O19" s="74">
        <f t="shared" si="0"/>
        <v>0</v>
      </c>
      <c r="P19" s="24"/>
      <c r="Q19" s="25"/>
      <c r="R19" s="25"/>
      <c r="S19" s="27"/>
      <c r="T19" s="75">
        <f t="shared" si="1"/>
        <v>0</v>
      </c>
      <c r="U19" s="29"/>
      <c r="V19" s="29"/>
      <c r="W19" s="61"/>
    </row>
    <row r="20" spans="1:23" ht="24.95" customHeight="1" x14ac:dyDescent="0.25">
      <c r="A20" s="519"/>
      <c r="B20" s="31"/>
      <c r="C20" s="31"/>
      <c r="D20" s="26"/>
      <c r="E20" s="32"/>
      <c r="F20" s="24"/>
      <c r="G20" s="24"/>
      <c r="H20" s="33"/>
      <c r="I20" s="24"/>
      <c r="J20" s="32"/>
      <c r="K20" s="24"/>
      <c r="L20" s="26"/>
      <c r="M20" s="23"/>
      <c r="N20" s="23"/>
      <c r="O20" s="74">
        <f t="shared" si="0"/>
        <v>0</v>
      </c>
      <c r="P20" s="24"/>
      <c r="Q20" s="25"/>
      <c r="R20" s="25"/>
      <c r="S20" s="27"/>
      <c r="T20" s="75">
        <f t="shared" si="1"/>
        <v>0</v>
      </c>
      <c r="U20" s="29"/>
      <c r="V20" s="29"/>
      <c r="W20" s="61"/>
    </row>
    <row r="21" spans="1:23" ht="24.95" customHeight="1" x14ac:dyDescent="0.25">
      <c r="A21" s="519"/>
      <c r="B21" s="31"/>
      <c r="C21" s="31"/>
      <c r="D21" s="26"/>
      <c r="E21" s="32"/>
      <c r="F21" s="24"/>
      <c r="G21" s="24"/>
      <c r="H21" s="33"/>
      <c r="I21" s="24"/>
      <c r="J21" s="32"/>
      <c r="K21" s="24"/>
      <c r="L21" s="26"/>
      <c r="M21" s="23"/>
      <c r="N21" s="23"/>
      <c r="O21" s="74">
        <f t="shared" si="0"/>
        <v>0</v>
      </c>
      <c r="P21" s="24"/>
      <c r="Q21" s="25"/>
      <c r="R21" s="25"/>
      <c r="S21" s="27"/>
      <c r="T21" s="75">
        <f t="shared" si="1"/>
        <v>0</v>
      </c>
      <c r="U21" s="29"/>
      <c r="V21" s="29"/>
      <c r="W21" s="61"/>
    </row>
    <row r="22" spans="1:23" ht="24.95" customHeight="1" x14ac:dyDescent="0.25">
      <c r="A22" s="519"/>
      <c r="B22" s="31"/>
      <c r="C22" s="31"/>
      <c r="D22" s="26"/>
      <c r="E22" s="32"/>
      <c r="F22" s="24"/>
      <c r="G22" s="24"/>
      <c r="H22" s="33"/>
      <c r="I22" s="24"/>
      <c r="J22" s="32"/>
      <c r="K22" s="24"/>
      <c r="L22" s="26"/>
      <c r="M22" s="23"/>
      <c r="N22" s="23"/>
      <c r="O22" s="74">
        <f t="shared" si="0"/>
        <v>0</v>
      </c>
      <c r="P22" s="24"/>
      <c r="Q22" s="25"/>
      <c r="R22" s="25"/>
      <c r="S22" s="27"/>
      <c r="T22" s="75">
        <f t="shared" si="1"/>
        <v>0</v>
      </c>
      <c r="U22" s="29"/>
      <c r="V22" s="29"/>
      <c r="W22" s="61"/>
    </row>
    <row r="23" spans="1:23" ht="24.95" customHeight="1" x14ac:dyDescent="0.25">
      <c r="A23" s="519"/>
      <c r="B23" s="31"/>
      <c r="C23" s="31"/>
      <c r="D23" s="26"/>
      <c r="E23" s="32"/>
      <c r="F23" s="24"/>
      <c r="G23" s="24"/>
      <c r="H23" s="33"/>
      <c r="I23" s="24"/>
      <c r="J23" s="32"/>
      <c r="K23" s="32"/>
      <c r="L23" s="26"/>
      <c r="M23" s="23"/>
      <c r="N23" s="23"/>
      <c r="O23" s="74">
        <f t="shared" si="0"/>
        <v>0</v>
      </c>
      <c r="P23" s="24"/>
      <c r="Q23" s="25"/>
      <c r="R23" s="25"/>
      <c r="S23" s="27"/>
      <c r="T23" s="75">
        <f t="shared" si="1"/>
        <v>0</v>
      </c>
      <c r="U23" s="29"/>
      <c r="V23" s="29"/>
      <c r="W23" s="61"/>
    </row>
    <row r="24" spans="1:23" ht="24.95" customHeight="1" x14ac:dyDescent="0.25">
      <c r="A24" s="519"/>
      <c r="B24" s="31"/>
      <c r="C24" s="31"/>
      <c r="D24" s="26"/>
      <c r="E24" s="32"/>
      <c r="F24" s="24"/>
      <c r="G24" s="24"/>
      <c r="H24" s="33"/>
      <c r="I24" s="24"/>
      <c r="J24" s="32"/>
      <c r="K24" s="24"/>
      <c r="L24" s="26"/>
      <c r="M24" s="23"/>
      <c r="N24" s="23"/>
      <c r="O24" s="74">
        <f t="shared" si="0"/>
        <v>0</v>
      </c>
      <c r="P24" s="24"/>
      <c r="Q24" s="25"/>
      <c r="R24" s="25"/>
      <c r="S24" s="27"/>
      <c r="T24" s="75">
        <f t="shared" si="1"/>
        <v>0</v>
      </c>
      <c r="U24" s="29"/>
      <c r="V24" s="29"/>
      <c r="W24" s="61"/>
    </row>
    <row r="25" spans="1:23" ht="24.95" customHeight="1" x14ac:dyDescent="0.25">
      <c r="A25" s="519"/>
      <c r="B25" s="31"/>
      <c r="C25" s="31"/>
      <c r="D25" s="26"/>
      <c r="E25" s="32"/>
      <c r="F25" s="24"/>
      <c r="G25" s="24"/>
      <c r="H25" s="33"/>
      <c r="I25" s="24"/>
      <c r="J25" s="32"/>
      <c r="K25" s="24"/>
      <c r="L25" s="26"/>
      <c r="M25" s="23"/>
      <c r="N25" s="23"/>
      <c r="O25" s="74">
        <f t="shared" si="0"/>
        <v>0</v>
      </c>
      <c r="P25" s="24"/>
      <c r="Q25" s="25"/>
      <c r="R25" s="25"/>
      <c r="S25" s="27"/>
      <c r="T25" s="75">
        <f t="shared" si="1"/>
        <v>0</v>
      </c>
      <c r="U25" s="29"/>
      <c r="V25" s="29"/>
      <c r="W25" s="61"/>
    </row>
    <row r="26" spans="1:23" ht="24.95" customHeight="1" x14ac:dyDescent="0.25">
      <c r="A26" s="519"/>
      <c r="B26" s="31"/>
      <c r="C26" s="31"/>
      <c r="D26" s="26"/>
      <c r="E26" s="32"/>
      <c r="F26" s="24"/>
      <c r="G26" s="24"/>
      <c r="H26" s="33"/>
      <c r="I26" s="24"/>
      <c r="J26" s="32"/>
      <c r="K26" s="24"/>
      <c r="L26" s="26"/>
      <c r="M26" s="23"/>
      <c r="N26" s="23"/>
      <c r="O26" s="74">
        <f t="shared" si="0"/>
        <v>0</v>
      </c>
      <c r="P26" s="24"/>
      <c r="Q26" s="25"/>
      <c r="R26" s="25"/>
      <c r="S26" s="27"/>
      <c r="T26" s="75">
        <f t="shared" si="1"/>
        <v>0</v>
      </c>
      <c r="U26" s="29"/>
      <c r="V26" s="29"/>
      <c r="W26" s="61"/>
    </row>
    <row r="27" spans="1:23" ht="24.95" customHeight="1" x14ac:dyDescent="0.25">
      <c r="A27" s="519"/>
      <c r="B27" s="31"/>
      <c r="C27" s="31"/>
      <c r="D27" s="26"/>
      <c r="E27" s="32"/>
      <c r="F27" s="24"/>
      <c r="G27" s="24"/>
      <c r="H27" s="33"/>
      <c r="I27" s="24"/>
      <c r="J27" s="32"/>
      <c r="K27" s="24"/>
      <c r="L27" s="26"/>
      <c r="M27" s="23"/>
      <c r="N27" s="23"/>
      <c r="O27" s="74">
        <f t="shared" si="0"/>
        <v>0</v>
      </c>
      <c r="P27" s="24"/>
      <c r="Q27" s="25"/>
      <c r="R27" s="25"/>
      <c r="S27" s="27"/>
      <c r="T27" s="75">
        <f t="shared" si="1"/>
        <v>0</v>
      </c>
      <c r="U27" s="29"/>
      <c r="V27" s="29"/>
      <c r="W27" s="61"/>
    </row>
    <row r="28" spans="1:23" ht="24.95" customHeight="1" x14ac:dyDescent="0.25">
      <c r="A28" s="519"/>
      <c r="B28" s="31"/>
      <c r="C28" s="31"/>
      <c r="D28" s="26"/>
      <c r="E28" s="32"/>
      <c r="F28" s="24"/>
      <c r="G28" s="24"/>
      <c r="H28" s="33"/>
      <c r="I28" s="24"/>
      <c r="J28" s="32"/>
      <c r="K28" s="24"/>
      <c r="L28" s="26"/>
      <c r="M28" s="23"/>
      <c r="N28" s="23"/>
      <c r="O28" s="74">
        <f t="shared" si="0"/>
        <v>0</v>
      </c>
      <c r="P28" s="24"/>
      <c r="Q28" s="25"/>
      <c r="R28" s="25"/>
      <c r="S28" s="27"/>
      <c r="T28" s="75">
        <f t="shared" si="1"/>
        <v>0</v>
      </c>
      <c r="U28" s="29"/>
      <c r="V28" s="29"/>
      <c r="W28" s="61"/>
    </row>
    <row r="29" spans="1:23" ht="24.95" customHeight="1" x14ac:dyDescent="0.25">
      <c r="A29" s="519"/>
      <c r="B29" s="31"/>
      <c r="C29" s="31"/>
      <c r="D29" s="26"/>
      <c r="E29" s="32"/>
      <c r="F29" s="24"/>
      <c r="G29" s="24"/>
      <c r="H29" s="33"/>
      <c r="I29" s="24"/>
      <c r="J29" s="32"/>
      <c r="K29" s="24"/>
      <c r="L29" s="26"/>
      <c r="M29" s="23"/>
      <c r="N29" s="23"/>
      <c r="O29" s="74">
        <f t="shared" si="0"/>
        <v>0</v>
      </c>
      <c r="P29" s="24"/>
      <c r="Q29" s="25"/>
      <c r="R29" s="25"/>
      <c r="S29" s="27"/>
      <c r="T29" s="75">
        <f t="shared" si="1"/>
        <v>0</v>
      </c>
      <c r="U29" s="29"/>
      <c r="V29" s="29"/>
      <c r="W29" s="61"/>
    </row>
    <row r="30" spans="1:23" ht="24.95" customHeight="1" x14ac:dyDescent="0.25">
      <c r="A30" s="519"/>
      <c r="B30" s="31"/>
      <c r="C30" s="31"/>
      <c r="D30" s="26"/>
      <c r="E30" s="32"/>
      <c r="F30" s="24"/>
      <c r="G30" s="24"/>
      <c r="H30" s="33"/>
      <c r="I30" s="24"/>
      <c r="J30" s="32"/>
      <c r="K30" s="24"/>
      <c r="L30" s="26"/>
      <c r="M30" s="23"/>
      <c r="N30" s="23"/>
      <c r="O30" s="74">
        <f t="shared" si="0"/>
        <v>0</v>
      </c>
      <c r="P30" s="24"/>
      <c r="Q30" s="25"/>
      <c r="R30" s="25"/>
      <c r="S30" s="27"/>
      <c r="T30" s="75">
        <f t="shared" si="1"/>
        <v>0</v>
      </c>
      <c r="U30" s="29"/>
      <c r="V30" s="29"/>
      <c r="W30" s="61"/>
    </row>
    <row r="31" spans="1:23" ht="24.95" customHeight="1" x14ac:dyDescent="0.25">
      <c r="A31" s="519"/>
      <c r="B31" s="31"/>
      <c r="C31" s="31"/>
      <c r="D31" s="26"/>
      <c r="E31" s="32"/>
      <c r="F31" s="24"/>
      <c r="G31" s="24"/>
      <c r="H31" s="33"/>
      <c r="I31" s="24"/>
      <c r="J31" s="32"/>
      <c r="K31" s="24"/>
      <c r="L31" s="26"/>
      <c r="M31" s="23"/>
      <c r="N31" s="23"/>
      <c r="O31" s="74">
        <f t="shared" si="0"/>
        <v>0</v>
      </c>
      <c r="P31" s="24"/>
      <c r="Q31" s="25"/>
      <c r="R31" s="25"/>
      <c r="S31" s="27"/>
      <c r="T31" s="75">
        <f t="shared" si="1"/>
        <v>0</v>
      </c>
      <c r="U31" s="29"/>
      <c r="V31" s="29"/>
      <c r="W31" s="61"/>
    </row>
    <row r="32" spans="1:23" ht="24.95" customHeight="1" x14ac:dyDescent="0.25">
      <c r="A32" s="519"/>
      <c r="B32" s="31"/>
      <c r="C32" s="31"/>
      <c r="D32" s="26"/>
      <c r="E32" s="32"/>
      <c r="F32" s="24"/>
      <c r="G32" s="24"/>
      <c r="H32" s="33"/>
      <c r="I32" s="24"/>
      <c r="J32" s="32"/>
      <c r="K32" s="24"/>
      <c r="L32" s="26"/>
      <c r="M32" s="23"/>
      <c r="N32" s="23"/>
      <c r="O32" s="74">
        <f t="shared" si="0"/>
        <v>0</v>
      </c>
      <c r="P32" s="24"/>
      <c r="Q32" s="25"/>
      <c r="R32" s="25"/>
      <c r="S32" s="27"/>
      <c r="T32" s="75">
        <f t="shared" si="1"/>
        <v>0</v>
      </c>
      <c r="U32" s="29"/>
      <c r="V32" s="29"/>
      <c r="W32" s="61"/>
    </row>
    <row r="33" spans="1:23" ht="24.95" customHeight="1" x14ac:dyDescent="0.25">
      <c r="A33" s="519"/>
      <c r="B33" s="31"/>
      <c r="C33" s="31"/>
      <c r="D33" s="26"/>
      <c r="E33" s="32"/>
      <c r="F33" s="24"/>
      <c r="G33" s="24"/>
      <c r="H33" s="33"/>
      <c r="I33" s="24"/>
      <c r="J33" s="32"/>
      <c r="K33" s="24"/>
      <c r="L33" s="26"/>
      <c r="M33" s="23"/>
      <c r="N33" s="23"/>
      <c r="O33" s="74">
        <f t="shared" si="0"/>
        <v>0</v>
      </c>
      <c r="P33" s="24"/>
      <c r="Q33" s="25"/>
      <c r="R33" s="25"/>
      <c r="S33" s="27"/>
      <c r="T33" s="75">
        <f t="shared" si="1"/>
        <v>0</v>
      </c>
      <c r="U33" s="29"/>
      <c r="V33" s="29"/>
      <c r="W33" s="61"/>
    </row>
    <row r="34" spans="1:23" ht="24.95" customHeight="1" x14ac:dyDescent="0.25">
      <c r="A34" s="519"/>
      <c r="B34" s="31"/>
      <c r="C34" s="31"/>
      <c r="D34" s="26"/>
      <c r="E34" s="32"/>
      <c r="F34" s="24"/>
      <c r="G34" s="24"/>
      <c r="H34" s="33"/>
      <c r="I34" s="24"/>
      <c r="J34" s="32"/>
      <c r="K34" s="24"/>
      <c r="L34" s="26"/>
      <c r="M34" s="23"/>
      <c r="N34" s="23"/>
      <c r="O34" s="74">
        <f t="shared" si="0"/>
        <v>0</v>
      </c>
      <c r="P34" s="24"/>
      <c r="Q34" s="25"/>
      <c r="R34" s="25"/>
      <c r="S34" s="27"/>
      <c r="T34" s="75">
        <f t="shared" si="1"/>
        <v>0</v>
      </c>
      <c r="U34" s="29"/>
      <c r="V34" s="29"/>
      <c r="W34" s="61"/>
    </row>
    <row r="35" spans="1:23" ht="24.95" customHeight="1" x14ac:dyDescent="0.25">
      <c r="A35" s="519"/>
      <c r="B35" s="31"/>
      <c r="C35" s="31"/>
      <c r="D35" s="26"/>
      <c r="E35" s="32"/>
      <c r="F35" s="24"/>
      <c r="G35" s="24"/>
      <c r="H35" s="33"/>
      <c r="I35" s="24"/>
      <c r="J35" s="32"/>
      <c r="K35" s="24"/>
      <c r="L35" s="26"/>
      <c r="M35" s="23"/>
      <c r="N35" s="23"/>
      <c r="O35" s="74">
        <f t="shared" si="0"/>
        <v>0</v>
      </c>
      <c r="P35" s="24"/>
      <c r="Q35" s="25"/>
      <c r="R35" s="25"/>
      <c r="S35" s="27"/>
      <c r="T35" s="75">
        <f t="shared" si="1"/>
        <v>0</v>
      </c>
      <c r="U35" s="29"/>
      <c r="V35" s="29"/>
      <c r="W35" s="61"/>
    </row>
    <row r="36" spans="1:23" ht="24.95" customHeight="1" x14ac:dyDescent="0.25">
      <c r="A36" s="519"/>
      <c r="B36" s="31"/>
      <c r="C36" s="31"/>
      <c r="D36" s="26"/>
      <c r="E36" s="32"/>
      <c r="F36" s="24"/>
      <c r="G36" s="24"/>
      <c r="H36" s="33"/>
      <c r="I36" s="24"/>
      <c r="J36" s="32"/>
      <c r="K36" s="24"/>
      <c r="L36" s="26"/>
      <c r="M36" s="23"/>
      <c r="N36" s="23"/>
      <c r="O36" s="74">
        <f t="shared" si="0"/>
        <v>0</v>
      </c>
      <c r="P36" s="24"/>
      <c r="Q36" s="25"/>
      <c r="R36" s="25"/>
      <c r="S36" s="27"/>
      <c r="T36" s="75">
        <f t="shared" si="1"/>
        <v>0</v>
      </c>
      <c r="U36" s="29"/>
      <c r="V36" s="29"/>
      <c r="W36" s="61"/>
    </row>
    <row r="37" spans="1:23" ht="24.95" customHeight="1" x14ac:dyDescent="0.25">
      <c r="A37" s="519"/>
      <c r="B37" s="31"/>
      <c r="C37" s="31"/>
      <c r="D37" s="26"/>
      <c r="E37" s="32"/>
      <c r="F37" s="24"/>
      <c r="G37" s="24"/>
      <c r="H37" s="33"/>
      <c r="I37" s="24"/>
      <c r="J37" s="32"/>
      <c r="K37" s="24"/>
      <c r="L37" s="26"/>
      <c r="M37" s="23"/>
      <c r="N37" s="23"/>
      <c r="O37" s="74">
        <f t="shared" si="0"/>
        <v>0</v>
      </c>
      <c r="P37" s="24"/>
      <c r="Q37" s="25"/>
      <c r="R37" s="25"/>
      <c r="S37" s="27"/>
      <c r="T37" s="75">
        <f t="shared" si="1"/>
        <v>0</v>
      </c>
      <c r="U37" s="29"/>
      <c r="V37" s="29"/>
      <c r="W37" s="61"/>
    </row>
    <row r="38" spans="1:23" ht="24.95" customHeight="1" x14ac:dyDescent="0.25">
      <c r="A38" s="519"/>
      <c r="B38" s="31"/>
      <c r="C38" s="31"/>
      <c r="D38" s="26"/>
      <c r="E38" s="32"/>
      <c r="F38" s="24"/>
      <c r="G38" s="24"/>
      <c r="H38" s="33"/>
      <c r="I38" s="24"/>
      <c r="J38" s="32"/>
      <c r="K38" s="24"/>
      <c r="L38" s="26"/>
      <c r="M38" s="23"/>
      <c r="N38" s="23"/>
      <c r="O38" s="74">
        <f t="shared" si="0"/>
        <v>0</v>
      </c>
      <c r="P38" s="24"/>
      <c r="Q38" s="25"/>
      <c r="R38" s="25"/>
      <c r="S38" s="27"/>
      <c r="T38" s="75">
        <f t="shared" si="1"/>
        <v>0</v>
      </c>
      <c r="U38" s="29"/>
      <c r="V38" s="29"/>
      <c r="W38" s="61"/>
    </row>
    <row r="39" spans="1:23" ht="24.95" customHeight="1" x14ac:dyDescent="0.25">
      <c r="A39" s="519"/>
      <c r="B39" s="31"/>
      <c r="C39" s="31"/>
      <c r="D39" s="26"/>
      <c r="E39" s="32"/>
      <c r="F39" s="24"/>
      <c r="G39" s="24"/>
      <c r="H39" s="33"/>
      <c r="I39" s="24"/>
      <c r="J39" s="32"/>
      <c r="K39" s="24"/>
      <c r="L39" s="26"/>
      <c r="M39" s="23"/>
      <c r="N39" s="23"/>
      <c r="O39" s="74">
        <f t="shared" si="0"/>
        <v>0</v>
      </c>
      <c r="P39" s="24"/>
      <c r="Q39" s="25"/>
      <c r="R39" s="25"/>
      <c r="S39" s="27"/>
      <c r="T39" s="75">
        <f t="shared" si="1"/>
        <v>0</v>
      </c>
      <c r="U39" s="29"/>
      <c r="V39" s="29"/>
      <c r="W39" s="61"/>
    </row>
    <row r="40" spans="1:23" ht="24.95" customHeight="1" x14ac:dyDescent="0.25">
      <c r="A40" s="519"/>
      <c r="B40" s="31"/>
      <c r="C40" s="31"/>
      <c r="D40" s="26"/>
      <c r="E40" s="32"/>
      <c r="F40" s="24"/>
      <c r="G40" s="24"/>
      <c r="H40" s="33"/>
      <c r="I40" s="24"/>
      <c r="J40" s="32"/>
      <c r="K40" s="24"/>
      <c r="L40" s="26"/>
      <c r="M40" s="23"/>
      <c r="N40" s="23"/>
      <c r="O40" s="74">
        <f t="shared" si="0"/>
        <v>0</v>
      </c>
      <c r="P40" s="24"/>
      <c r="Q40" s="25"/>
      <c r="R40" s="25"/>
      <c r="S40" s="27"/>
      <c r="T40" s="75">
        <f t="shared" si="1"/>
        <v>0</v>
      </c>
      <c r="U40" s="29"/>
      <c r="V40" s="29"/>
      <c r="W40" s="61"/>
    </row>
    <row r="41" spans="1:23" ht="24.95" customHeight="1" x14ac:dyDescent="0.25">
      <c r="A41" s="519"/>
      <c r="B41" s="31"/>
      <c r="C41" s="31"/>
      <c r="D41" s="26"/>
      <c r="E41" s="32"/>
      <c r="F41" s="24"/>
      <c r="G41" s="24"/>
      <c r="H41" s="33"/>
      <c r="I41" s="24"/>
      <c r="J41" s="32"/>
      <c r="K41" s="24"/>
      <c r="L41" s="26"/>
      <c r="M41" s="23"/>
      <c r="N41" s="23"/>
      <c r="O41" s="74">
        <f t="shared" si="0"/>
        <v>0</v>
      </c>
      <c r="P41" s="24"/>
      <c r="Q41" s="25"/>
      <c r="R41" s="25"/>
      <c r="S41" s="27"/>
      <c r="T41" s="75">
        <f t="shared" si="1"/>
        <v>0</v>
      </c>
      <c r="U41" s="29"/>
      <c r="V41" s="29"/>
      <c r="W41" s="61"/>
    </row>
    <row r="42" spans="1:23" ht="24.95" customHeight="1" x14ac:dyDescent="0.25">
      <c r="A42" s="519"/>
      <c r="B42" s="31"/>
      <c r="C42" s="31"/>
      <c r="D42" s="26"/>
      <c r="E42" s="32"/>
      <c r="F42" s="24"/>
      <c r="G42" s="24"/>
      <c r="H42" s="33"/>
      <c r="I42" s="24"/>
      <c r="J42" s="32"/>
      <c r="K42" s="24"/>
      <c r="L42" s="26"/>
      <c r="M42" s="23"/>
      <c r="N42" s="23"/>
      <c r="O42" s="74">
        <f t="shared" si="0"/>
        <v>0</v>
      </c>
      <c r="P42" s="24"/>
      <c r="Q42" s="25"/>
      <c r="R42" s="25"/>
      <c r="S42" s="27"/>
      <c r="T42" s="75">
        <f t="shared" si="1"/>
        <v>0</v>
      </c>
      <c r="U42" s="29"/>
      <c r="V42" s="29"/>
      <c r="W42" s="61"/>
    </row>
    <row r="43" spans="1:23" ht="24.95" customHeight="1" x14ac:dyDescent="0.25">
      <c r="A43" s="519"/>
      <c r="B43" s="31"/>
      <c r="C43" s="31"/>
      <c r="D43" s="26"/>
      <c r="E43" s="32"/>
      <c r="F43" s="24"/>
      <c r="G43" s="24"/>
      <c r="H43" s="33"/>
      <c r="I43" s="24"/>
      <c r="J43" s="32"/>
      <c r="K43" s="24"/>
      <c r="L43" s="26"/>
      <c r="M43" s="23"/>
      <c r="N43" s="23"/>
      <c r="O43" s="74">
        <f t="shared" si="0"/>
        <v>0</v>
      </c>
      <c r="P43" s="24"/>
      <c r="Q43" s="25"/>
      <c r="R43" s="25"/>
      <c r="S43" s="27"/>
      <c r="T43" s="75">
        <f t="shared" si="1"/>
        <v>0</v>
      </c>
      <c r="U43" s="29"/>
      <c r="V43" s="29"/>
      <c r="W43" s="61"/>
    </row>
    <row r="44" spans="1:23" ht="24.95" customHeight="1" x14ac:dyDescent="0.25">
      <c r="A44" s="519"/>
      <c r="B44" s="31"/>
      <c r="C44" s="31"/>
      <c r="D44" s="26"/>
      <c r="E44" s="32"/>
      <c r="F44" s="24"/>
      <c r="G44" s="24"/>
      <c r="H44" s="33"/>
      <c r="I44" s="24"/>
      <c r="J44" s="32"/>
      <c r="K44" s="24"/>
      <c r="L44" s="26"/>
      <c r="M44" s="23"/>
      <c r="N44" s="23"/>
      <c r="O44" s="74">
        <f t="shared" si="0"/>
        <v>0</v>
      </c>
      <c r="P44" s="24"/>
      <c r="Q44" s="25"/>
      <c r="R44" s="25"/>
      <c r="S44" s="27"/>
      <c r="T44" s="75">
        <f t="shared" si="1"/>
        <v>0</v>
      </c>
      <c r="U44" s="29"/>
      <c r="V44" s="29"/>
      <c r="W44" s="61"/>
    </row>
    <row r="45" spans="1:23" ht="24.95" customHeight="1" x14ac:dyDescent="0.25">
      <c r="A45" s="519"/>
      <c r="B45" s="31"/>
      <c r="C45" s="31"/>
      <c r="D45" s="26"/>
      <c r="E45" s="32"/>
      <c r="F45" s="24"/>
      <c r="G45" s="24"/>
      <c r="H45" s="33"/>
      <c r="I45" s="24"/>
      <c r="J45" s="32"/>
      <c r="K45" s="24"/>
      <c r="L45" s="26"/>
      <c r="M45" s="23"/>
      <c r="N45" s="23"/>
      <c r="O45" s="74">
        <f t="shared" si="0"/>
        <v>0</v>
      </c>
      <c r="P45" s="24"/>
      <c r="Q45" s="25"/>
      <c r="R45" s="25"/>
      <c r="S45" s="35"/>
      <c r="T45" s="75">
        <f t="shared" si="1"/>
        <v>0</v>
      </c>
      <c r="U45" s="29"/>
      <c r="V45" s="29"/>
      <c r="W45" s="61"/>
    </row>
    <row r="46" spans="1:23" ht="24.95" customHeight="1" x14ac:dyDescent="0.25">
      <c r="A46" s="519"/>
      <c r="B46" s="31"/>
      <c r="C46" s="31"/>
      <c r="D46" s="26"/>
      <c r="E46" s="32"/>
      <c r="F46" s="24"/>
      <c r="G46" s="24"/>
      <c r="H46" s="33"/>
      <c r="I46" s="24"/>
      <c r="J46" s="32"/>
      <c r="K46" s="24"/>
      <c r="L46" s="26"/>
      <c r="M46" s="23"/>
      <c r="N46" s="23"/>
      <c r="O46" s="74">
        <f t="shared" si="0"/>
        <v>0</v>
      </c>
      <c r="P46" s="24"/>
      <c r="Q46" s="25"/>
      <c r="R46" s="25"/>
      <c r="S46" s="35"/>
      <c r="T46" s="75">
        <f t="shared" si="1"/>
        <v>0</v>
      </c>
      <c r="U46" s="29"/>
      <c r="V46" s="29"/>
      <c r="W46" s="61"/>
    </row>
    <row r="47" spans="1:23" ht="24.95" customHeight="1" x14ac:dyDescent="0.25">
      <c r="A47" s="519"/>
      <c r="B47" s="31"/>
      <c r="C47" s="31"/>
      <c r="D47" s="26"/>
      <c r="E47" s="32"/>
      <c r="F47" s="24"/>
      <c r="G47" s="24"/>
      <c r="H47" s="33"/>
      <c r="I47" s="24"/>
      <c r="J47" s="32"/>
      <c r="K47" s="24"/>
      <c r="L47" s="26"/>
      <c r="M47" s="23"/>
      <c r="N47" s="23"/>
      <c r="O47" s="74">
        <f t="shared" si="0"/>
        <v>0</v>
      </c>
      <c r="P47" s="24"/>
      <c r="Q47" s="25"/>
      <c r="R47" s="25"/>
      <c r="S47" s="35"/>
      <c r="T47" s="75">
        <f t="shared" si="1"/>
        <v>0</v>
      </c>
      <c r="U47" s="29"/>
      <c r="V47" s="29"/>
      <c r="W47" s="61"/>
    </row>
    <row r="48" spans="1:23" ht="24.95" customHeight="1" x14ac:dyDescent="0.25">
      <c r="A48" s="519"/>
      <c r="B48" s="31"/>
      <c r="C48" s="31"/>
      <c r="D48" s="26"/>
      <c r="E48" s="32"/>
      <c r="F48" s="24"/>
      <c r="G48" s="24"/>
      <c r="H48" s="33"/>
      <c r="I48" s="24"/>
      <c r="J48" s="32"/>
      <c r="K48" s="24"/>
      <c r="L48" s="26"/>
      <c r="M48" s="23"/>
      <c r="N48" s="23"/>
      <c r="O48" s="74">
        <f t="shared" si="0"/>
        <v>0</v>
      </c>
      <c r="P48" s="24"/>
      <c r="Q48" s="25"/>
      <c r="R48" s="25"/>
      <c r="S48" s="35"/>
      <c r="T48" s="75">
        <f t="shared" si="1"/>
        <v>0</v>
      </c>
      <c r="U48" s="29"/>
      <c r="V48" s="29"/>
      <c r="W48" s="61"/>
    </row>
    <row r="49" spans="1:23" ht="24.95" customHeight="1" x14ac:dyDescent="0.25">
      <c r="A49" s="519"/>
      <c r="B49" s="31"/>
      <c r="C49" s="31"/>
      <c r="D49" s="26"/>
      <c r="E49" s="32"/>
      <c r="F49" s="24"/>
      <c r="G49" s="24"/>
      <c r="H49" s="33"/>
      <c r="I49" s="24"/>
      <c r="J49" s="32"/>
      <c r="K49" s="24"/>
      <c r="L49" s="26"/>
      <c r="M49" s="23"/>
      <c r="N49" s="23"/>
      <c r="O49" s="74">
        <f t="shared" si="0"/>
        <v>0</v>
      </c>
      <c r="P49" s="24"/>
      <c r="Q49" s="25"/>
      <c r="R49" s="25"/>
      <c r="S49" s="35"/>
      <c r="T49" s="75">
        <f t="shared" si="1"/>
        <v>0</v>
      </c>
      <c r="U49" s="29"/>
      <c r="V49" s="29"/>
      <c r="W49" s="61"/>
    </row>
    <row r="50" spans="1:23" ht="24.95" customHeight="1" x14ac:dyDescent="0.25">
      <c r="A50" s="519"/>
      <c r="B50" s="31"/>
      <c r="C50" s="31"/>
      <c r="D50" s="26"/>
      <c r="E50" s="32"/>
      <c r="F50" s="24"/>
      <c r="G50" s="24"/>
      <c r="H50" s="33"/>
      <c r="I50" s="24"/>
      <c r="J50" s="32"/>
      <c r="K50" s="24"/>
      <c r="L50" s="26"/>
      <c r="M50" s="23"/>
      <c r="N50" s="23"/>
      <c r="O50" s="74">
        <f t="shared" si="0"/>
        <v>0</v>
      </c>
      <c r="P50" s="24"/>
      <c r="Q50" s="25"/>
      <c r="R50" s="25"/>
      <c r="S50" s="35"/>
      <c r="T50" s="75">
        <f t="shared" si="1"/>
        <v>0</v>
      </c>
      <c r="U50" s="29"/>
      <c r="V50" s="29"/>
      <c r="W50" s="61"/>
    </row>
    <row r="51" spans="1:23" ht="24.95" customHeight="1" x14ac:dyDescent="0.25">
      <c r="A51" s="519"/>
      <c r="B51" s="31"/>
      <c r="C51" s="31"/>
      <c r="D51" s="26"/>
      <c r="E51" s="32"/>
      <c r="F51" s="24"/>
      <c r="G51" s="24"/>
      <c r="H51" s="33"/>
      <c r="I51" s="24"/>
      <c r="J51" s="32"/>
      <c r="K51" s="24"/>
      <c r="L51" s="26"/>
      <c r="M51" s="23"/>
      <c r="N51" s="23"/>
      <c r="O51" s="74">
        <f t="shared" si="0"/>
        <v>0</v>
      </c>
      <c r="P51" s="24"/>
      <c r="Q51" s="25"/>
      <c r="R51" s="25"/>
      <c r="S51" s="35"/>
      <c r="T51" s="75">
        <f t="shared" si="1"/>
        <v>0</v>
      </c>
      <c r="U51" s="29"/>
      <c r="V51" s="29"/>
      <c r="W51" s="61"/>
    </row>
    <row r="52" spans="1:23" ht="24.95" customHeight="1" x14ac:dyDescent="0.25">
      <c r="A52" s="519"/>
      <c r="B52" s="31"/>
      <c r="C52" s="31"/>
      <c r="D52" s="26"/>
      <c r="E52" s="32"/>
      <c r="F52" s="24"/>
      <c r="G52" s="24"/>
      <c r="H52" s="33"/>
      <c r="I52" s="24"/>
      <c r="J52" s="32"/>
      <c r="K52" s="24"/>
      <c r="L52" s="26"/>
      <c r="M52" s="23"/>
      <c r="N52" s="23"/>
      <c r="O52" s="74">
        <f t="shared" si="0"/>
        <v>0</v>
      </c>
      <c r="P52" s="24"/>
      <c r="Q52" s="25"/>
      <c r="R52" s="25"/>
      <c r="S52" s="35"/>
      <c r="T52" s="75">
        <f t="shared" si="1"/>
        <v>0</v>
      </c>
      <c r="U52" s="29"/>
      <c r="V52" s="29"/>
      <c r="W52" s="61"/>
    </row>
    <row r="53" spans="1:23" ht="24.95" customHeight="1" x14ac:dyDescent="0.25">
      <c r="A53" s="519"/>
      <c r="B53" s="31"/>
      <c r="C53" s="31"/>
      <c r="D53" s="26"/>
      <c r="E53" s="32"/>
      <c r="F53" s="24"/>
      <c r="G53" s="24"/>
      <c r="H53" s="33"/>
      <c r="I53" s="24"/>
      <c r="J53" s="32"/>
      <c r="K53" s="24"/>
      <c r="L53" s="26"/>
      <c r="M53" s="23"/>
      <c r="N53" s="23"/>
      <c r="O53" s="74">
        <f t="shared" si="0"/>
        <v>0</v>
      </c>
      <c r="P53" s="24"/>
      <c r="Q53" s="25"/>
      <c r="R53" s="25"/>
      <c r="S53" s="35"/>
      <c r="T53" s="75">
        <f t="shared" si="1"/>
        <v>0</v>
      </c>
      <c r="U53" s="29"/>
      <c r="V53" s="29"/>
      <c r="W53" s="61"/>
    </row>
    <row r="54" spans="1:23" ht="24.95" customHeight="1" x14ac:dyDescent="0.25">
      <c r="A54" s="519"/>
      <c r="B54" s="31"/>
      <c r="C54" s="31"/>
      <c r="D54" s="26"/>
      <c r="E54" s="32"/>
      <c r="F54" s="24"/>
      <c r="G54" s="24"/>
      <c r="H54" s="33"/>
      <c r="I54" s="24"/>
      <c r="J54" s="32"/>
      <c r="K54" s="24"/>
      <c r="L54" s="26"/>
      <c r="M54" s="23"/>
      <c r="N54" s="23"/>
      <c r="O54" s="74">
        <f t="shared" si="0"/>
        <v>0</v>
      </c>
      <c r="P54" s="24"/>
      <c r="Q54" s="25"/>
      <c r="R54" s="25"/>
      <c r="S54" s="35"/>
      <c r="T54" s="75">
        <f t="shared" si="1"/>
        <v>0</v>
      </c>
      <c r="U54" s="29"/>
      <c r="V54" s="29"/>
      <c r="W54" s="61"/>
    </row>
    <row r="55" spans="1:23" ht="24.95" customHeight="1" x14ac:dyDescent="0.25">
      <c r="A55" s="519"/>
      <c r="B55" s="31"/>
      <c r="C55" s="31"/>
      <c r="D55" s="26"/>
      <c r="E55" s="32"/>
      <c r="F55" s="24"/>
      <c r="G55" s="24"/>
      <c r="H55" s="33"/>
      <c r="I55" s="24"/>
      <c r="J55" s="32"/>
      <c r="K55" s="24"/>
      <c r="L55" s="26"/>
      <c r="M55" s="23"/>
      <c r="N55" s="23"/>
      <c r="O55" s="74">
        <f t="shared" si="0"/>
        <v>0</v>
      </c>
      <c r="P55" s="24"/>
      <c r="Q55" s="25"/>
      <c r="R55" s="25"/>
      <c r="S55" s="35"/>
      <c r="T55" s="75">
        <f t="shared" si="1"/>
        <v>0</v>
      </c>
      <c r="U55" s="29"/>
      <c r="V55" s="29"/>
      <c r="W55" s="61"/>
    </row>
    <row r="56" spans="1:23" ht="24.95" customHeight="1" x14ac:dyDescent="0.25">
      <c r="A56" s="519"/>
      <c r="B56" s="31"/>
      <c r="C56" s="31"/>
      <c r="D56" s="26"/>
      <c r="E56" s="32"/>
      <c r="F56" s="24"/>
      <c r="G56" s="24"/>
      <c r="H56" s="33"/>
      <c r="I56" s="24"/>
      <c r="J56" s="32"/>
      <c r="K56" s="24"/>
      <c r="L56" s="26"/>
      <c r="M56" s="23"/>
      <c r="N56" s="23"/>
      <c r="O56" s="74">
        <f t="shared" si="0"/>
        <v>0</v>
      </c>
      <c r="P56" s="24"/>
      <c r="Q56" s="25"/>
      <c r="R56" s="25"/>
      <c r="S56" s="35"/>
      <c r="T56" s="75">
        <f t="shared" si="1"/>
        <v>0</v>
      </c>
      <c r="U56" s="29"/>
      <c r="V56" s="29"/>
      <c r="W56" s="61"/>
    </row>
    <row r="57" spans="1:23" ht="24.95" customHeight="1" x14ac:dyDescent="0.25">
      <c r="A57" s="519"/>
      <c r="B57" s="31"/>
      <c r="C57" s="31"/>
      <c r="D57" s="26"/>
      <c r="E57" s="32"/>
      <c r="F57" s="24"/>
      <c r="G57" s="24"/>
      <c r="H57" s="33"/>
      <c r="I57" s="24"/>
      <c r="J57" s="32"/>
      <c r="K57" s="24"/>
      <c r="L57" s="26"/>
      <c r="M57" s="23"/>
      <c r="N57" s="23"/>
      <c r="O57" s="74">
        <f t="shared" si="0"/>
        <v>0</v>
      </c>
      <c r="P57" s="24"/>
      <c r="Q57" s="25"/>
      <c r="R57" s="25"/>
      <c r="S57" s="35"/>
      <c r="T57" s="75">
        <f t="shared" si="1"/>
        <v>0</v>
      </c>
      <c r="U57" s="29"/>
      <c r="V57" s="29"/>
      <c r="W57" s="61"/>
    </row>
    <row r="58" spans="1:23" ht="24.95" customHeight="1" x14ac:dyDescent="0.25">
      <c r="A58" s="519"/>
      <c r="B58" s="31"/>
      <c r="C58" s="31"/>
      <c r="D58" s="26"/>
      <c r="E58" s="32"/>
      <c r="F58" s="24"/>
      <c r="G58" s="24"/>
      <c r="H58" s="33"/>
      <c r="I58" s="24"/>
      <c r="J58" s="32"/>
      <c r="K58" s="24"/>
      <c r="L58" s="26"/>
      <c r="M58" s="23"/>
      <c r="N58" s="23"/>
      <c r="O58" s="74">
        <f t="shared" si="0"/>
        <v>0</v>
      </c>
      <c r="P58" s="24"/>
      <c r="Q58" s="25"/>
      <c r="R58" s="25"/>
      <c r="S58" s="35"/>
      <c r="T58" s="75">
        <f t="shared" si="1"/>
        <v>0</v>
      </c>
      <c r="U58" s="29"/>
      <c r="V58" s="29"/>
      <c r="W58" s="61"/>
    </row>
    <row r="59" spans="1:23" ht="24.95" customHeight="1" x14ac:dyDescent="0.25">
      <c r="A59" s="519"/>
      <c r="B59" s="31"/>
      <c r="C59" s="31"/>
      <c r="D59" s="26"/>
      <c r="E59" s="32"/>
      <c r="F59" s="24"/>
      <c r="G59" s="24"/>
      <c r="H59" s="33"/>
      <c r="I59" s="24"/>
      <c r="J59" s="32"/>
      <c r="K59" s="24"/>
      <c r="L59" s="26"/>
      <c r="M59" s="23"/>
      <c r="N59" s="23"/>
      <c r="O59" s="74">
        <f t="shared" si="0"/>
        <v>0</v>
      </c>
      <c r="P59" s="24"/>
      <c r="Q59" s="25"/>
      <c r="R59" s="25"/>
      <c r="S59" s="35"/>
      <c r="T59" s="75">
        <f t="shared" si="1"/>
        <v>0</v>
      </c>
      <c r="U59" s="29"/>
      <c r="V59" s="29"/>
      <c r="W59" s="61"/>
    </row>
    <row r="60" spans="1:23" ht="24.95" customHeight="1" x14ac:dyDescent="0.25">
      <c r="A60" s="519"/>
      <c r="B60" s="31"/>
      <c r="C60" s="31"/>
      <c r="D60" s="26"/>
      <c r="E60" s="32"/>
      <c r="F60" s="24"/>
      <c r="G60" s="24"/>
      <c r="H60" s="33"/>
      <c r="I60" s="24"/>
      <c r="J60" s="32"/>
      <c r="K60" s="24"/>
      <c r="L60" s="26"/>
      <c r="M60" s="23"/>
      <c r="N60" s="23"/>
      <c r="O60" s="74">
        <f t="shared" si="0"/>
        <v>0</v>
      </c>
      <c r="P60" s="24"/>
      <c r="Q60" s="25"/>
      <c r="R60" s="25"/>
      <c r="S60" s="35"/>
      <c r="T60" s="75">
        <f t="shared" si="1"/>
        <v>0</v>
      </c>
      <c r="U60" s="29"/>
      <c r="V60" s="29"/>
      <c r="W60" s="61"/>
    </row>
    <row r="61" spans="1:23" ht="24.95" customHeight="1" x14ac:dyDescent="0.25">
      <c r="A61" s="519"/>
      <c r="B61" s="31"/>
      <c r="C61" s="31"/>
      <c r="D61" s="26"/>
      <c r="E61" s="32"/>
      <c r="F61" s="24"/>
      <c r="G61" s="24"/>
      <c r="H61" s="33"/>
      <c r="I61" s="24"/>
      <c r="J61" s="32"/>
      <c r="K61" s="24"/>
      <c r="L61" s="26"/>
      <c r="M61" s="23"/>
      <c r="N61" s="23"/>
      <c r="O61" s="74">
        <f t="shared" si="0"/>
        <v>0</v>
      </c>
      <c r="P61" s="24"/>
      <c r="Q61" s="25"/>
      <c r="R61" s="25"/>
      <c r="S61" s="35"/>
      <c r="T61" s="75">
        <f t="shared" si="1"/>
        <v>0</v>
      </c>
      <c r="U61" s="29"/>
      <c r="V61" s="29"/>
      <c r="W61" s="61"/>
    </row>
    <row r="62" spans="1:23" ht="24.95" customHeight="1" x14ac:dyDescent="0.25">
      <c r="A62" s="519"/>
      <c r="B62" s="31"/>
      <c r="C62" s="31"/>
      <c r="D62" s="26"/>
      <c r="E62" s="32"/>
      <c r="F62" s="24"/>
      <c r="G62" s="24"/>
      <c r="H62" s="33"/>
      <c r="I62" s="24"/>
      <c r="J62" s="32"/>
      <c r="K62" s="24"/>
      <c r="L62" s="26"/>
      <c r="M62" s="23"/>
      <c r="N62" s="23"/>
      <c r="O62" s="74">
        <f t="shared" si="0"/>
        <v>0</v>
      </c>
      <c r="P62" s="24"/>
      <c r="Q62" s="25"/>
      <c r="R62" s="25"/>
      <c r="S62" s="35"/>
      <c r="T62" s="75">
        <f t="shared" si="1"/>
        <v>0</v>
      </c>
      <c r="U62" s="29"/>
      <c r="V62" s="29"/>
      <c r="W62" s="61"/>
    </row>
    <row r="63" spans="1:23" ht="24.95" customHeight="1" x14ac:dyDescent="0.25">
      <c r="A63" s="519"/>
      <c r="B63" s="31"/>
      <c r="C63" s="31"/>
      <c r="D63" s="26"/>
      <c r="E63" s="32"/>
      <c r="F63" s="24"/>
      <c r="G63" s="24"/>
      <c r="H63" s="33"/>
      <c r="I63" s="24"/>
      <c r="J63" s="32"/>
      <c r="K63" s="24"/>
      <c r="L63" s="26"/>
      <c r="M63" s="23"/>
      <c r="N63" s="23"/>
      <c r="O63" s="74">
        <f t="shared" si="0"/>
        <v>0</v>
      </c>
      <c r="P63" s="24"/>
      <c r="Q63" s="25"/>
      <c r="R63" s="25"/>
      <c r="S63" s="35"/>
      <c r="T63" s="75">
        <f t="shared" si="1"/>
        <v>0</v>
      </c>
      <c r="U63" s="29"/>
      <c r="V63" s="29"/>
      <c r="W63" s="61"/>
    </row>
    <row r="64" spans="1:23" ht="24.95" customHeight="1" x14ac:dyDescent="0.25">
      <c r="A64" s="519"/>
      <c r="B64" s="31"/>
      <c r="C64" s="31"/>
      <c r="D64" s="26"/>
      <c r="E64" s="32"/>
      <c r="F64" s="24"/>
      <c r="G64" s="24"/>
      <c r="H64" s="33"/>
      <c r="I64" s="24"/>
      <c r="J64" s="32"/>
      <c r="K64" s="24"/>
      <c r="L64" s="26"/>
      <c r="M64" s="23"/>
      <c r="N64" s="23"/>
      <c r="O64" s="74">
        <f t="shared" si="0"/>
        <v>0</v>
      </c>
      <c r="P64" s="24"/>
      <c r="Q64" s="25"/>
      <c r="R64" s="25"/>
      <c r="S64" s="35"/>
      <c r="T64" s="75">
        <f t="shared" si="1"/>
        <v>0</v>
      </c>
      <c r="U64" s="29"/>
      <c r="V64" s="29"/>
      <c r="W64" s="61"/>
    </row>
    <row r="65" spans="1:23" ht="24.95" customHeight="1" x14ac:dyDescent="0.25">
      <c r="A65" s="519"/>
      <c r="B65" s="31"/>
      <c r="C65" s="31"/>
      <c r="D65" s="26"/>
      <c r="E65" s="32"/>
      <c r="F65" s="24"/>
      <c r="G65" s="24"/>
      <c r="H65" s="33"/>
      <c r="I65" s="24"/>
      <c r="J65" s="32"/>
      <c r="K65" s="24"/>
      <c r="L65" s="26"/>
      <c r="M65" s="23"/>
      <c r="N65" s="23"/>
      <c r="O65" s="74">
        <f t="shared" si="0"/>
        <v>0</v>
      </c>
      <c r="P65" s="24"/>
      <c r="Q65" s="25"/>
      <c r="R65" s="25"/>
      <c r="S65" s="35"/>
      <c r="T65" s="75">
        <f t="shared" si="1"/>
        <v>0</v>
      </c>
      <c r="U65" s="29"/>
      <c r="V65" s="29"/>
      <c r="W65" s="61"/>
    </row>
    <row r="66" spans="1:23" ht="24.95" customHeight="1" x14ac:dyDescent="0.25">
      <c r="A66" s="519"/>
      <c r="B66" s="31"/>
      <c r="C66" s="31"/>
      <c r="D66" s="26"/>
      <c r="E66" s="32"/>
      <c r="F66" s="24"/>
      <c r="G66" s="24"/>
      <c r="H66" s="33"/>
      <c r="I66" s="24"/>
      <c r="J66" s="32"/>
      <c r="K66" s="24"/>
      <c r="L66" s="26"/>
      <c r="M66" s="23"/>
      <c r="N66" s="23"/>
      <c r="O66" s="74">
        <f t="shared" si="0"/>
        <v>0</v>
      </c>
      <c r="P66" s="24"/>
      <c r="Q66" s="25"/>
      <c r="R66" s="25"/>
      <c r="S66" s="35"/>
      <c r="T66" s="75">
        <f t="shared" ref="T66:T98" si="2">IF(ISBLANK($S66),O66,0)</f>
        <v>0</v>
      </c>
      <c r="U66" s="29"/>
      <c r="V66" s="29"/>
      <c r="W66" s="61"/>
    </row>
    <row r="67" spans="1:23" ht="24.95" customHeight="1" x14ac:dyDescent="0.25">
      <c r="A67" s="519"/>
      <c r="B67" s="31"/>
      <c r="C67" s="31"/>
      <c r="D67" s="26"/>
      <c r="E67" s="32"/>
      <c r="F67" s="24"/>
      <c r="G67" s="24"/>
      <c r="H67" s="33"/>
      <c r="I67" s="24"/>
      <c r="J67" s="32"/>
      <c r="K67" s="24"/>
      <c r="L67" s="26"/>
      <c r="M67" s="23"/>
      <c r="N67" s="23"/>
      <c r="O67" s="74">
        <f t="shared" ref="O67:O98" si="3">IF(OR(B67="R",B67="Refusé"),0,(N67*1.2))</f>
        <v>0</v>
      </c>
      <c r="P67" s="24"/>
      <c r="Q67" s="25"/>
      <c r="R67" s="25"/>
      <c r="S67" s="35"/>
      <c r="T67" s="75">
        <f t="shared" si="2"/>
        <v>0</v>
      </c>
      <c r="U67" s="29"/>
      <c r="V67" s="29"/>
      <c r="W67" s="61"/>
    </row>
    <row r="68" spans="1:23" ht="24.95" customHeight="1" x14ac:dyDescent="0.25">
      <c r="A68" s="519"/>
      <c r="B68" s="31"/>
      <c r="C68" s="31"/>
      <c r="D68" s="26"/>
      <c r="E68" s="32"/>
      <c r="F68" s="24"/>
      <c r="G68" s="24"/>
      <c r="H68" s="33"/>
      <c r="I68" s="24"/>
      <c r="J68" s="32"/>
      <c r="K68" s="24"/>
      <c r="L68" s="26"/>
      <c r="M68" s="23"/>
      <c r="N68" s="23"/>
      <c r="O68" s="74">
        <f t="shared" si="3"/>
        <v>0</v>
      </c>
      <c r="P68" s="24"/>
      <c r="Q68" s="25"/>
      <c r="R68" s="25"/>
      <c r="S68" s="35"/>
      <c r="T68" s="75">
        <f t="shared" si="2"/>
        <v>0</v>
      </c>
      <c r="U68" s="29"/>
      <c r="V68" s="29"/>
      <c r="W68" s="61"/>
    </row>
    <row r="69" spans="1:23" ht="24.95" customHeight="1" x14ac:dyDescent="0.25">
      <c r="A69" s="519"/>
      <c r="B69" s="31"/>
      <c r="C69" s="31"/>
      <c r="D69" s="26"/>
      <c r="E69" s="32"/>
      <c r="F69" s="24"/>
      <c r="G69" s="24"/>
      <c r="H69" s="33"/>
      <c r="I69" s="24"/>
      <c r="J69" s="32"/>
      <c r="K69" s="24"/>
      <c r="L69" s="26"/>
      <c r="M69" s="23"/>
      <c r="N69" s="23"/>
      <c r="O69" s="74">
        <f t="shared" si="3"/>
        <v>0</v>
      </c>
      <c r="P69" s="24"/>
      <c r="Q69" s="25"/>
      <c r="R69" s="25"/>
      <c r="S69" s="35"/>
      <c r="T69" s="75">
        <f t="shared" si="2"/>
        <v>0</v>
      </c>
      <c r="U69" s="29"/>
      <c r="V69" s="29"/>
      <c r="W69" s="61"/>
    </row>
    <row r="70" spans="1:23" ht="24.95" customHeight="1" x14ac:dyDescent="0.25">
      <c r="A70" s="519"/>
      <c r="B70" s="31"/>
      <c r="C70" s="31"/>
      <c r="D70" s="26"/>
      <c r="E70" s="32"/>
      <c r="F70" s="24"/>
      <c r="G70" s="24"/>
      <c r="H70" s="33"/>
      <c r="I70" s="24"/>
      <c r="J70" s="32"/>
      <c r="K70" s="24"/>
      <c r="L70" s="26"/>
      <c r="M70" s="23"/>
      <c r="N70" s="23"/>
      <c r="O70" s="74">
        <f t="shared" si="3"/>
        <v>0</v>
      </c>
      <c r="P70" s="24"/>
      <c r="Q70" s="25"/>
      <c r="R70" s="25"/>
      <c r="S70" s="35"/>
      <c r="T70" s="75">
        <f t="shared" si="2"/>
        <v>0</v>
      </c>
      <c r="U70" s="29"/>
      <c r="V70" s="29"/>
      <c r="W70" s="61"/>
    </row>
    <row r="71" spans="1:23" ht="24.95" customHeight="1" x14ac:dyDescent="0.25">
      <c r="A71" s="519"/>
      <c r="B71" s="31"/>
      <c r="C71" s="31"/>
      <c r="D71" s="26"/>
      <c r="E71" s="32"/>
      <c r="F71" s="24"/>
      <c r="G71" s="24"/>
      <c r="H71" s="33"/>
      <c r="I71" s="24"/>
      <c r="J71" s="32"/>
      <c r="K71" s="24"/>
      <c r="L71" s="26"/>
      <c r="M71" s="23"/>
      <c r="N71" s="23"/>
      <c r="O71" s="74">
        <f t="shared" si="3"/>
        <v>0</v>
      </c>
      <c r="P71" s="24"/>
      <c r="Q71" s="25"/>
      <c r="R71" s="25"/>
      <c r="S71" s="35"/>
      <c r="T71" s="75">
        <f t="shared" si="2"/>
        <v>0</v>
      </c>
      <c r="U71" s="29"/>
      <c r="V71" s="29"/>
      <c r="W71" s="61"/>
    </row>
    <row r="72" spans="1:23" ht="24.95" customHeight="1" x14ac:dyDescent="0.25">
      <c r="A72" s="519"/>
      <c r="B72" s="31"/>
      <c r="C72" s="31"/>
      <c r="D72" s="26"/>
      <c r="E72" s="32"/>
      <c r="F72" s="24"/>
      <c r="G72" s="24"/>
      <c r="H72" s="33"/>
      <c r="I72" s="24"/>
      <c r="J72" s="32"/>
      <c r="K72" s="24"/>
      <c r="L72" s="26"/>
      <c r="M72" s="23"/>
      <c r="N72" s="23"/>
      <c r="O72" s="74">
        <f t="shared" si="3"/>
        <v>0</v>
      </c>
      <c r="P72" s="24"/>
      <c r="Q72" s="25"/>
      <c r="R72" s="25"/>
      <c r="S72" s="35"/>
      <c r="T72" s="75">
        <f t="shared" si="2"/>
        <v>0</v>
      </c>
      <c r="U72" s="29"/>
      <c r="V72" s="29"/>
      <c r="W72" s="61"/>
    </row>
    <row r="73" spans="1:23" ht="24.95" customHeight="1" x14ac:dyDescent="0.25">
      <c r="A73" s="519"/>
      <c r="B73" s="31"/>
      <c r="C73" s="31"/>
      <c r="D73" s="26"/>
      <c r="E73" s="32"/>
      <c r="F73" s="24"/>
      <c r="G73" s="24"/>
      <c r="H73" s="33"/>
      <c r="I73" s="24"/>
      <c r="J73" s="32"/>
      <c r="K73" s="24"/>
      <c r="L73" s="26"/>
      <c r="M73" s="23"/>
      <c r="N73" s="23"/>
      <c r="O73" s="74">
        <f t="shared" si="3"/>
        <v>0</v>
      </c>
      <c r="P73" s="24"/>
      <c r="Q73" s="25"/>
      <c r="R73" s="25"/>
      <c r="S73" s="35"/>
      <c r="T73" s="75">
        <f t="shared" si="2"/>
        <v>0</v>
      </c>
      <c r="U73" s="29"/>
      <c r="V73" s="29"/>
      <c r="W73" s="61"/>
    </row>
    <row r="74" spans="1:23" ht="24.95" customHeight="1" x14ac:dyDescent="0.25">
      <c r="A74" s="519"/>
      <c r="B74" s="31"/>
      <c r="C74" s="31"/>
      <c r="D74" s="26"/>
      <c r="E74" s="32"/>
      <c r="F74" s="24"/>
      <c r="G74" s="24"/>
      <c r="H74" s="33"/>
      <c r="I74" s="24"/>
      <c r="J74" s="32"/>
      <c r="K74" s="24"/>
      <c r="L74" s="26"/>
      <c r="M74" s="23"/>
      <c r="N74" s="23"/>
      <c r="O74" s="74">
        <f t="shared" si="3"/>
        <v>0</v>
      </c>
      <c r="P74" s="24"/>
      <c r="Q74" s="25"/>
      <c r="R74" s="25">
        <v>42668</v>
      </c>
      <c r="S74" s="35"/>
      <c r="T74" s="75">
        <f t="shared" si="2"/>
        <v>0</v>
      </c>
      <c r="U74" s="29"/>
      <c r="V74" s="29"/>
      <c r="W74" s="61"/>
    </row>
    <row r="75" spans="1:23" ht="24.95" customHeight="1" x14ac:dyDescent="0.25">
      <c r="A75" s="519"/>
      <c r="B75" s="31"/>
      <c r="C75" s="31"/>
      <c r="D75" s="26"/>
      <c r="E75" s="32"/>
      <c r="F75" s="24"/>
      <c r="G75" s="24"/>
      <c r="H75" s="33"/>
      <c r="I75" s="24"/>
      <c r="J75" s="32"/>
      <c r="K75" s="24"/>
      <c r="L75" s="26"/>
      <c r="M75" s="23"/>
      <c r="N75" s="23"/>
      <c r="O75" s="74">
        <f t="shared" si="3"/>
        <v>0</v>
      </c>
      <c r="P75" s="24"/>
      <c r="Q75" s="25"/>
      <c r="R75" s="25"/>
      <c r="S75" s="35"/>
      <c r="T75" s="75">
        <f t="shared" si="2"/>
        <v>0</v>
      </c>
      <c r="U75" s="29"/>
      <c r="V75" s="29"/>
      <c r="W75" s="61"/>
    </row>
    <row r="76" spans="1:23" ht="24.95" customHeight="1" x14ac:dyDescent="0.25">
      <c r="A76" s="519"/>
      <c r="B76" s="31"/>
      <c r="C76" s="31"/>
      <c r="D76" s="26"/>
      <c r="E76" s="32"/>
      <c r="F76" s="24"/>
      <c r="G76" s="24"/>
      <c r="H76" s="33"/>
      <c r="I76" s="24"/>
      <c r="J76" s="32"/>
      <c r="K76" s="24"/>
      <c r="L76" s="26"/>
      <c r="M76" s="23"/>
      <c r="N76" s="23"/>
      <c r="O76" s="74">
        <f t="shared" si="3"/>
        <v>0</v>
      </c>
      <c r="P76" s="24"/>
      <c r="Q76" s="25"/>
      <c r="R76" s="25"/>
      <c r="S76" s="35"/>
      <c r="T76" s="75">
        <f t="shared" si="2"/>
        <v>0</v>
      </c>
      <c r="U76" s="29"/>
      <c r="V76" s="29"/>
      <c r="W76" s="61"/>
    </row>
    <row r="77" spans="1:23" ht="24.95" customHeight="1" x14ac:dyDescent="0.25">
      <c r="A77" s="519"/>
      <c r="B77" s="31"/>
      <c r="C77" s="31"/>
      <c r="D77" s="26"/>
      <c r="E77" s="32"/>
      <c r="F77" s="24"/>
      <c r="G77" s="24"/>
      <c r="H77" s="33"/>
      <c r="I77" s="24"/>
      <c r="J77" s="32"/>
      <c r="K77" s="24"/>
      <c r="L77" s="26"/>
      <c r="M77" s="23"/>
      <c r="N77" s="23"/>
      <c r="O77" s="74">
        <f t="shared" si="3"/>
        <v>0</v>
      </c>
      <c r="P77" s="24"/>
      <c r="Q77" s="25"/>
      <c r="R77" s="25"/>
      <c r="S77" s="35"/>
      <c r="T77" s="75">
        <f t="shared" si="2"/>
        <v>0</v>
      </c>
      <c r="U77" s="29"/>
      <c r="V77" s="29"/>
      <c r="W77" s="61"/>
    </row>
    <row r="78" spans="1:23" ht="24.95" customHeight="1" x14ac:dyDescent="0.25">
      <c r="A78" s="519"/>
      <c r="B78" s="31"/>
      <c r="C78" s="31"/>
      <c r="D78" s="26"/>
      <c r="E78" s="32"/>
      <c r="F78" s="24"/>
      <c r="G78" s="24"/>
      <c r="H78" s="33"/>
      <c r="I78" s="24"/>
      <c r="J78" s="32"/>
      <c r="K78" s="24"/>
      <c r="L78" s="26"/>
      <c r="M78" s="23"/>
      <c r="N78" s="23"/>
      <c r="O78" s="74">
        <f t="shared" si="3"/>
        <v>0</v>
      </c>
      <c r="P78" s="24"/>
      <c r="Q78" s="25"/>
      <c r="R78" s="25"/>
      <c r="S78" s="35"/>
      <c r="T78" s="75">
        <f t="shared" si="2"/>
        <v>0</v>
      </c>
      <c r="U78" s="29"/>
      <c r="V78" s="29"/>
      <c r="W78" s="61"/>
    </row>
    <row r="79" spans="1:23" ht="24.95" customHeight="1" x14ac:dyDescent="0.25">
      <c r="A79" s="519"/>
      <c r="B79" s="31"/>
      <c r="C79" s="31"/>
      <c r="D79" s="26"/>
      <c r="E79" s="32"/>
      <c r="F79" s="24"/>
      <c r="G79" s="24"/>
      <c r="H79" s="33"/>
      <c r="I79" s="24"/>
      <c r="J79" s="32"/>
      <c r="K79" s="24"/>
      <c r="L79" s="26"/>
      <c r="M79" s="23"/>
      <c r="N79" s="23"/>
      <c r="O79" s="74">
        <f t="shared" si="3"/>
        <v>0</v>
      </c>
      <c r="P79" s="24"/>
      <c r="Q79" s="25"/>
      <c r="R79" s="25"/>
      <c r="S79" s="35"/>
      <c r="T79" s="75">
        <f t="shared" si="2"/>
        <v>0</v>
      </c>
      <c r="U79" s="29"/>
      <c r="V79" s="29"/>
      <c r="W79" s="61"/>
    </row>
    <row r="80" spans="1:23" ht="24.95" customHeight="1" x14ac:dyDescent="0.25">
      <c r="A80" s="519"/>
      <c r="B80" s="31"/>
      <c r="C80" s="31"/>
      <c r="D80" s="26"/>
      <c r="E80" s="32"/>
      <c r="F80" s="24"/>
      <c r="G80" s="24"/>
      <c r="H80" s="33"/>
      <c r="I80" s="24"/>
      <c r="J80" s="32"/>
      <c r="K80" s="24"/>
      <c r="L80" s="26"/>
      <c r="M80" s="23"/>
      <c r="N80" s="23"/>
      <c r="O80" s="74">
        <f t="shared" si="3"/>
        <v>0</v>
      </c>
      <c r="P80" s="24"/>
      <c r="Q80" s="25"/>
      <c r="R80" s="25"/>
      <c r="S80" s="35"/>
      <c r="T80" s="75">
        <f t="shared" si="2"/>
        <v>0</v>
      </c>
      <c r="U80" s="29"/>
      <c r="V80" s="29"/>
      <c r="W80" s="61"/>
    </row>
    <row r="81" spans="1:23" ht="24.95" customHeight="1" x14ac:dyDescent="0.25">
      <c r="A81" s="519"/>
      <c r="B81" s="31"/>
      <c r="C81" s="31"/>
      <c r="D81" s="26"/>
      <c r="E81" s="32"/>
      <c r="F81" s="24"/>
      <c r="G81" s="24"/>
      <c r="H81" s="33"/>
      <c r="I81" s="24"/>
      <c r="J81" s="32"/>
      <c r="K81" s="24"/>
      <c r="L81" s="26"/>
      <c r="M81" s="23"/>
      <c r="N81" s="23"/>
      <c r="O81" s="74">
        <f t="shared" si="3"/>
        <v>0</v>
      </c>
      <c r="P81" s="24"/>
      <c r="Q81" s="25"/>
      <c r="R81" s="25"/>
      <c r="S81" s="35"/>
      <c r="T81" s="75">
        <f t="shared" si="2"/>
        <v>0</v>
      </c>
      <c r="U81" s="29"/>
      <c r="V81" s="29"/>
      <c r="W81" s="61"/>
    </row>
    <row r="82" spans="1:23" ht="24.95" customHeight="1" x14ac:dyDescent="0.25">
      <c r="A82" s="519"/>
      <c r="B82" s="31"/>
      <c r="C82" s="31"/>
      <c r="D82" s="26"/>
      <c r="E82" s="32"/>
      <c r="F82" s="24"/>
      <c r="G82" s="24"/>
      <c r="H82" s="33"/>
      <c r="I82" s="24"/>
      <c r="J82" s="32"/>
      <c r="K82" s="24"/>
      <c r="L82" s="26"/>
      <c r="M82" s="23"/>
      <c r="N82" s="23"/>
      <c r="O82" s="74">
        <f t="shared" si="3"/>
        <v>0</v>
      </c>
      <c r="P82" s="24"/>
      <c r="Q82" s="25"/>
      <c r="R82" s="25"/>
      <c r="S82" s="35"/>
      <c r="T82" s="75">
        <f t="shared" si="2"/>
        <v>0</v>
      </c>
      <c r="U82" s="29"/>
      <c r="V82" s="29"/>
      <c r="W82" s="61"/>
    </row>
    <row r="83" spans="1:23" ht="24.95" customHeight="1" x14ac:dyDescent="0.25">
      <c r="A83" s="519"/>
      <c r="B83" s="31"/>
      <c r="C83" s="31"/>
      <c r="D83" s="26"/>
      <c r="E83" s="32"/>
      <c r="F83" s="24"/>
      <c r="G83" s="24"/>
      <c r="H83" s="33"/>
      <c r="I83" s="24"/>
      <c r="J83" s="32"/>
      <c r="K83" s="24"/>
      <c r="L83" s="26"/>
      <c r="M83" s="23"/>
      <c r="N83" s="23"/>
      <c r="O83" s="74">
        <f t="shared" si="3"/>
        <v>0</v>
      </c>
      <c r="P83" s="24"/>
      <c r="Q83" s="25"/>
      <c r="R83" s="25"/>
      <c r="S83" s="35"/>
      <c r="T83" s="75">
        <f t="shared" si="2"/>
        <v>0</v>
      </c>
      <c r="U83" s="29"/>
      <c r="V83" s="29"/>
      <c r="W83" s="61"/>
    </row>
    <row r="84" spans="1:23" ht="24.95" customHeight="1" x14ac:dyDescent="0.25">
      <c r="A84" s="519"/>
      <c r="B84" s="31"/>
      <c r="C84" s="31"/>
      <c r="D84" s="26"/>
      <c r="E84" s="32"/>
      <c r="F84" s="24"/>
      <c r="G84" s="24"/>
      <c r="H84" s="33"/>
      <c r="I84" s="24"/>
      <c r="J84" s="32"/>
      <c r="K84" s="24"/>
      <c r="L84" s="26"/>
      <c r="M84" s="23"/>
      <c r="N84" s="23"/>
      <c r="O84" s="74">
        <f t="shared" si="3"/>
        <v>0</v>
      </c>
      <c r="P84" s="24"/>
      <c r="Q84" s="25"/>
      <c r="R84" s="25"/>
      <c r="S84" s="35"/>
      <c r="T84" s="75">
        <f t="shared" si="2"/>
        <v>0</v>
      </c>
      <c r="U84" s="29"/>
      <c r="V84" s="29"/>
      <c r="W84" s="61"/>
    </row>
    <row r="85" spans="1:23" ht="24.95" customHeight="1" x14ac:dyDescent="0.25">
      <c r="A85" s="519"/>
      <c r="B85" s="31"/>
      <c r="C85" s="31"/>
      <c r="D85" s="26"/>
      <c r="E85" s="32"/>
      <c r="F85" s="24"/>
      <c r="G85" s="24"/>
      <c r="H85" s="33"/>
      <c r="I85" s="24"/>
      <c r="J85" s="32"/>
      <c r="K85" s="24"/>
      <c r="L85" s="26"/>
      <c r="M85" s="23"/>
      <c r="N85" s="23"/>
      <c r="O85" s="74">
        <f t="shared" si="3"/>
        <v>0</v>
      </c>
      <c r="P85" s="24"/>
      <c r="Q85" s="25"/>
      <c r="R85" s="25"/>
      <c r="S85" s="35"/>
      <c r="T85" s="75">
        <f t="shared" si="2"/>
        <v>0</v>
      </c>
      <c r="U85" s="29"/>
      <c r="V85" s="29"/>
      <c r="W85" s="61"/>
    </row>
    <row r="86" spans="1:23" ht="24.95" customHeight="1" x14ac:dyDescent="0.25">
      <c r="A86" s="519"/>
      <c r="B86" s="31"/>
      <c r="C86" s="31"/>
      <c r="D86" s="26"/>
      <c r="E86" s="32"/>
      <c r="F86" s="24"/>
      <c r="G86" s="24"/>
      <c r="H86" s="33"/>
      <c r="I86" s="24"/>
      <c r="J86" s="32"/>
      <c r="K86" s="24"/>
      <c r="L86" s="26"/>
      <c r="M86" s="23"/>
      <c r="N86" s="23"/>
      <c r="O86" s="74">
        <f t="shared" si="3"/>
        <v>0</v>
      </c>
      <c r="P86" s="24"/>
      <c r="Q86" s="25"/>
      <c r="R86" s="25"/>
      <c r="S86" s="35"/>
      <c r="T86" s="75">
        <f t="shared" si="2"/>
        <v>0</v>
      </c>
      <c r="U86" s="29"/>
      <c r="V86" s="29"/>
      <c r="W86" s="61"/>
    </row>
    <row r="87" spans="1:23" ht="24.95" customHeight="1" x14ac:dyDescent="0.25">
      <c r="A87" s="519"/>
      <c r="B87" s="31"/>
      <c r="C87" s="31"/>
      <c r="D87" s="26"/>
      <c r="E87" s="32"/>
      <c r="F87" s="24"/>
      <c r="G87" s="24"/>
      <c r="H87" s="33"/>
      <c r="I87" s="24"/>
      <c r="J87" s="32"/>
      <c r="K87" s="24"/>
      <c r="L87" s="26"/>
      <c r="M87" s="23"/>
      <c r="N87" s="23"/>
      <c r="O87" s="74">
        <f t="shared" si="3"/>
        <v>0</v>
      </c>
      <c r="P87" s="24"/>
      <c r="Q87" s="25"/>
      <c r="R87" s="25"/>
      <c r="S87" s="35"/>
      <c r="T87" s="75">
        <f t="shared" si="2"/>
        <v>0</v>
      </c>
      <c r="U87" s="29"/>
      <c r="V87" s="29"/>
      <c r="W87" s="61"/>
    </row>
    <row r="88" spans="1:23" ht="24.95" customHeight="1" x14ac:dyDescent="0.25">
      <c r="A88" s="519"/>
      <c r="B88" s="31"/>
      <c r="C88" s="31"/>
      <c r="D88" s="26"/>
      <c r="E88" s="32"/>
      <c r="F88" s="24"/>
      <c r="G88" s="24"/>
      <c r="H88" s="33"/>
      <c r="I88" s="24"/>
      <c r="J88" s="32"/>
      <c r="K88" s="24"/>
      <c r="L88" s="26"/>
      <c r="M88" s="23"/>
      <c r="N88" s="23"/>
      <c r="O88" s="74">
        <f t="shared" si="3"/>
        <v>0</v>
      </c>
      <c r="P88" s="24"/>
      <c r="Q88" s="25"/>
      <c r="R88" s="25"/>
      <c r="S88" s="35"/>
      <c r="T88" s="75">
        <f t="shared" si="2"/>
        <v>0</v>
      </c>
      <c r="U88" s="29"/>
      <c r="V88" s="29"/>
      <c r="W88" s="61"/>
    </row>
    <row r="89" spans="1:23" ht="24.95" customHeight="1" x14ac:dyDescent="0.25">
      <c r="A89" s="519"/>
      <c r="B89" s="31"/>
      <c r="C89" s="31"/>
      <c r="D89" s="26"/>
      <c r="E89" s="32"/>
      <c r="F89" s="24"/>
      <c r="G89" s="24"/>
      <c r="H89" s="33"/>
      <c r="I89" s="24"/>
      <c r="J89" s="32"/>
      <c r="K89" s="24"/>
      <c r="L89" s="26"/>
      <c r="M89" s="23"/>
      <c r="N89" s="23"/>
      <c r="O89" s="74">
        <f t="shared" si="3"/>
        <v>0</v>
      </c>
      <c r="P89" s="24"/>
      <c r="Q89" s="25"/>
      <c r="R89" s="25"/>
      <c r="S89" s="35"/>
      <c r="T89" s="75">
        <f t="shared" si="2"/>
        <v>0</v>
      </c>
      <c r="U89" s="29"/>
      <c r="V89" s="29"/>
      <c r="W89" s="61"/>
    </row>
    <row r="90" spans="1:23" ht="24.95" customHeight="1" x14ac:dyDescent="0.25">
      <c r="A90" s="519"/>
      <c r="B90" s="31"/>
      <c r="C90" s="31"/>
      <c r="D90" s="26"/>
      <c r="E90" s="32"/>
      <c r="F90" s="24"/>
      <c r="G90" s="24"/>
      <c r="H90" s="33"/>
      <c r="I90" s="24"/>
      <c r="J90" s="32"/>
      <c r="K90" s="24"/>
      <c r="L90" s="26"/>
      <c r="M90" s="23"/>
      <c r="N90" s="23"/>
      <c r="O90" s="74">
        <f t="shared" si="3"/>
        <v>0</v>
      </c>
      <c r="P90" s="24"/>
      <c r="Q90" s="25"/>
      <c r="R90" s="25"/>
      <c r="S90" s="35"/>
      <c r="T90" s="75">
        <f t="shared" si="2"/>
        <v>0</v>
      </c>
      <c r="U90" s="29"/>
      <c r="V90" s="29"/>
      <c r="W90" s="61"/>
    </row>
    <row r="91" spans="1:23" ht="24.95" customHeight="1" x14ac:dyDescent="0.25">
      <c r="A91" s="519"/>
      <c r="B91" s="31"/>
      <c r="C91" s="31"/>
      <c r="D91" s="26"/>
      <c r="E91" s="32"/>
      <c r="F91" s="24"/>
      <c r="G91" s="24"/>
      <c r="H91" s="33"/>
      <c r="I91" s="24"/>
      <c r="J91" s="32"/>
      <c r="K91" s="24"/>
      <c r="L91" s="26"/>
      <c r="M91" s="23"/>
      <c r="N91" s="23"/>
      <c r="O91" s="74">
        <f t="shared" si="3"/>
        <v>0</v>
      </c>
      <c r="P91" s="24"/>
      <c r="Q91" s="25"/>
      <c r="R91" s="25"/>
      <c r="S91" s="35"/>
      <c r="T91" s="75">
        <f t="shared" si="2"/>
        <v>0</v>
      </c>
      <c r="U91" s="29"/>
      <c r="V91" s="29"/>
      <c r="W91" s="61"/>
    </row>
    <row r="92" spans="1:23" ht="24.95" customHeight="1" x14ac:dyDescent="0.25">
      <c r="A92" s="519"/>
      <c r="B92" s="31"/>
      <c r="C92" s="31"/>
      <c r="D92" s="26"/>
      <c r="E92" s="32"/>
      <c r="F92" s="24"/>
      <c r="G92" s="24"/>
      <c r="H92" s="33"/>
      <c r="I92" s="24"/>
      <c r="J92" s="32"/>
      <c r="K92" s="24"/>
      <c r="L92" s="26"/>
      <c r="M92" s="23"/>
      <c r="N92" s="23"/>
      <c r="O92" s="74">
        <f t="shared" si="3"/>
        <v>0</v>
      </c>
      <c r="P92" s="24"/>
      <c r="Q92" s="25"/>
      <c r="R92" s="25"/>
      <c r="S92" s="35"/>
      <c r="T92" s="75">
        <f t="shared" si="2"/>
        <v>0</v>
      </c>
      <c r="U92" s="29"/>
      <c r="V92" s="29"/>
      <c r="W92" s="61"/>
    </row>
    <row r="93" spans="1:23" ht="24.95" customHeight="1" x14ac:dyDescent="0.25">
      <c r="A93" s="519"/>
      <c r="B93" s="31"/>
      <c r="C93" s="31"/>
      <c r="D93" s="26"/>
      <c r="E93" s="32"/>
      <c r="F93" s="24"/>
      <c r="G93" s="24"/>
      <c r="H93" s="33"/>
      <c r="I93" s="24"/>
      <c r="J93" s="32"/>
      <c r="K93" s="24"/>
      <c r="L93" s="26"/>
      <c r="M93" s="23"/>
      <c r="N93" s="23"/>
      <c r="O93" s="74">
        <f t="shared" si="3"/>
        <v>0</v>
      </c>
      <c r="P93" s="24"/>
      <c r="Q93" s="25"/>
      <c r="R93" s="25"/>
      <c r="S93" s="35"/>
      <c r="T93" s="75">
        <f t="shared" si="2"/>
        <v>0</v>
      </c>
      <c r="U93" s="29"/>
      <c r="V93" s="29"/>
      <c r="W93" s="61"/>
    </row>
    <row r="94" spans="1:23" ht="24.95" customHeight="1" x14ac:dyDescent="0.25">
      <c r="A94" s="519"/>
      <c r="B94" s="31"/>
      <c r="C94" s="31"/>
      <c r="D94" s="26"/>
      <c r="E94" s="32"/>
      <c r="F94" s="24"/>
      <c r="G94" s="24"/>
      <c r="H94" s="33"/>
      <c r="I94" s="24"/>
      <c r="J94" s="32"/>
      <c r="K94" s="24"/>
      <c r="L94" s="26"/>
      <c r="M94" s="23"/>
      <c r="N94" s="23"/>
      <c r="O94" s="74">
        <f t="shared" si="3"/>
        <v>0</v>
      </c>
      <c r="P94" s="24"/>
      <c r="Q94" s="25"/>
      <c r="R94" s="25"/>
      <c r="S94" s="35"/>
      <c r="T94" s="75">
        <f t="shared" si="2"/>
        <v>0</v>
      </c>
      <c r="U94" s="29"/>
      <c r="V94" s="29"/>
      <c r="W94" s="61"/>
    </row>
    <row r="95" spans="1:23" ht="24.95" customHeight="1" x14ac:dyDescent="0.25">
      <c r="A95" s="519"/>
      <c r="B95" s="31"/>
      <c r="C95" s="31"/>
      <c r="D95" s="26"/>
      <c r="E95" s="32"/>
      <c r="F95" s="24"/>
      <c r="G95" s="24"/>
      <c r="H95" s="33"/>
      <c r="I95" s="24"/>
      <c r="J95" s="32"/>
      <c r="K95" s="24"/>
      <c r="L95" s="26"/>
      <c r="M95" s="23"/>
      <c r="N95" s="23"/>
      <c r="O95" s="74">
        <f t="shared" si="3"/>
        <v>0</v>
      </c>
      <c r="P95" s="24"/>
      <c r="Q95" s="25"/>
      <c r="R95" s="25"/>
      <c r="S95" s="35"/>
      <c r="T95" s="75">
        <f t="shared" si="2"/>
        <v>0</v>
      </c>
      <c r="U95" s="29"/>
      <c r="V95" s="29"/>
      <c r="W95" s="61"/>
    </row>
    <row r="96" spans="1:23" ht="24.95" customHeight="1" x14ac:dyDescent="0.25">
      <c r="A96" s="519"/>
      <c r="B96" s="31"/>
      <c r="C96" s="31"/>
      <c r="D96" s="26"/>
      <c r="E96" s="32"/>
      <c r="F96" s="24"/>
      <c r="G96" s="24"/>
      <c r="H96" s="33"/>
      <c r="I96" s="24"/>
      <c r="J96" s="32"/>
      <c r="K96" s="24"/>
      <c r="L96" s="26"/>
      <c r="M96" s="23"/>
      <c r="N96" s="23"/>
      <c r="O96" s="74">
        <f t="shared" si="3"/>
        <v>0</v>
      </c>
      <c r="P96" s="24"/>
      <c r="Q96" s="25"/>
      <c r="R96" s="25"/>
      <c r="S96" s="35"/>
      <c r="T96" s="75">
        <f t="shared" si="2"/>
        <v>0</v>
      </c>
      <c r="U96" s="29"/>
      <c r="V96" s="29"/>
      <c r="W96" s="61"/>
    </row>
    <row r="97" spans="1:23" ht="24.95" customHeight="1" x14ac:dyDescent="0.25">
      <c r="A97" s="519"/>
      <c r="B97" s="31"/>
      <c r="C97" s="31"/>
      <c r="D97" s="26"/>
      <c r="E97" s="32"/>
      <c r="F97" s="24"/>
      <c r="G97" s="24"/>
      <c r="H97" s="33"/>
      <c r="I97" s="24"/>
      <c r="J97" s="32"/>
      <c r="K97" s="24"/>
      <c r="L97" s="26"/>
      <c r="M97" s="23"/>
      <c r="N97" s="23"/>
      <c r="O97" s="74">
        <f t="shared" si="3"/>
        <v>0</v>
      </c>
      <c r="P97" s="24"/>
      <c r="Q97" s="25"/>
      <c r="R97" s="25"/>
      <c r="S97" s="35"/>
      <c r="T97" s="75">
        <f t="shared" si="2"/>
        <v>0</v>
      </c>
      <c r="U97" s="29"/>
      <c r="V97" s="29"/>
      <c r="W97" s="61"/>
    </row>
    <row r="98" spans="1:23" ht="24.95" customHeight="1" x14ac:dyDescent="0.25">
      <c r="A98" s="519"/>
      <c r="B98" s="31"/>
      <c r="C98" s="31"/>
      <c r="D98" s="26"/>
      <c r="E98" s="32"/>
      <c r="F98" s="24"/>
      <c r="G98" s="24"/>
      <c r="H98" s="33"/>
      <c r="I98" s="24"/>
      <c r="J98" s="32"/>
      <c r="K98" s="24"/>
      <c r="L98" s="26"/>
      <c r="M98" s="23"/>
      <c r="N98" s="23"/>
      <c r="O98" s="74">
        <f t="shared" si="3"/>
        <v>0</v>
      </c>
      <c r="P98" s="24"/>
      <c r="Q98" s="25"/>
      <c r="R98" s="25"/>
      <c r="S98" s="35"/>
      <c r="T98" s="75">
        <f t="shared" si="2"/>
        <v>0</v>
      </c>
      <c r="U98" s="29"/>
      <c r="V98" s="29"/>
      <c r="W98" s="61"/>
    </row>
    <row r="99" spans="1:23" ht="24.95" customHeight="1" x14ac:dyDescent="0.25">
      <c r="A99" s="519"/>
      <c r="B99" s="31"/>
      <c r="C99" s="36"/>
      <c r="D99" s="37"/>
      <c r="E99" s="38"/>
      <c r="F99" s="39"/>
      <c r="G99" s="39"/>
      <c r="H99" s="40"/>
      <c r="I99" s="39"/>
      <c r="J99" s="38"/>
      <c r="K99" s="39"/>
      <c r="L99" s="37"/>
      <c r="M99" s="42"/>
      <c r="N99" s="42"/>
      <c r="O99" s="74">
        <f>IF(OR(B99="R",B99="Refusé"),0,(N99*1.2))</f>
        <v>0</v>
      </c>
      <c r="P99" s="39"/>
      <c r="Q99" s="43"/>
      <c r="R99" s="43"/>
      <c r="S99" s="155"/>
      <c r="T99" s="75">
        <f>IF(ISBLANK($S99),O99,0)</f>
        <v>0</v>
      </c>
      <c r="U99" s="156"/>
      <c r="V99" s="29"/>
      <c r="W99" s="61"/>
    </row>
    <row r="100" spans="1:23" ht="39" customHeight="1" thickBot="1" x14ac:dyDescent="0.3">
      <c r="A100" s="157"/>
      <c r="B100" s="158" t="s">
        <v>8</v>
      </c>
      <c r="C100" s="159"/>
      <c r="D100" s="160"/>
      <c r="E100" s="161"/>
      <c r="F100" s="161"/>
      <c r="G100" s="161"/>
      <c r="H100" s="162"/>
      <c r="I100" s="161"/>
      <c r="J100" s="161"/>
      <c r="K100" s="161"/>
      <c r="L100" s="160"/>
      <c r="M100" s="161"/>
      <c r="N100" s="323">
        <f>SUBTOTAL(109,Tableau269[MONTANT TOTAL  HT])</f>
        <v>0</v>
      </c>
      <c r="O100" s="323">
        <f>SUBTOTAL(109,Tableau269[MONTANT TOTAL TTC])</f>
        <v>0</v>
      </c>
      <c r="P100" s="163"/>
      <c r="Q100" s="164"/>
      <c r="R100" s="164"/>
      <c r="S100" s="165"/>
      <c r="T100" s="324">
        <f>SUBTOTAL(109,Tableau269[RESTE A RECEVOIR])</f>
        <v>0</v>
      </c>
      <c r="U100" s="166"/>
      <c r="V100" s="166"/>
      <c r="W100" s="166"/>
    </row>
    <row r="101" spans="1:23" ht="51.95" customHeight="1" thickBot="1" x14ac:dyDescent="0.3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448"/>
      <c r="Q101" s="450" t="s">
        <v>50</v>
      </c>
      <c r="R101" s="451">
        <f>Tableau269[[#Totals],[MONTANT TOTAL TTC]]-Tableau269[[#Totals],[RESTE A RECEVOIR]]</f>
        <v>0</v>
      </c>
      <c r="S101" s="449" t="s">
        <v>118</v>
      </c>
      <c r="T101" s="55"/>
      <c r="U101" s="55"/>
      <c r="V101" s="167"/>
    </row>
    <row r="102" spans="1:23" ht="18.75" customHeight="1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310"/>
      <c r="V102" s="167"/>
    </row>
    <row r="103" spans="1:23" ht="18.75" customHeight="1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67"/>
    </row>
    <row r="104" spans="1:23" ht="81" customHeight="1" x14ac:dyDescent="0.25">
      <c r="A104" s="521" t="s">
        <v>115</v>
      </c>
      <c r="B104" s="525"/>
      <c r="C104" s="525"/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6"/>
    </row>
    <row r="105" spans="1:23" ht="72" customHeight="1" x14ac:dyDescent="0.25">
      <c r="A105" s="168"/>
      <c r="B105" s="147" t="s">
        <v>14</v>
      </c>
      <c r="C105" s="147" t="s">
        <v>0</v>
      </c>
      <c r="D105" s="148" t="s">
        <v>30</v>
      </c>
      <c r="E105" s="147" t="s">
        <v>2</v>
      </c>
      <c r="F105" s="377" t="s">
        <v>9</v>
      </c>
      <c r="G105" s="377" t="s">
        <v>117</v>
      </c>
      <c r="H105" s="149" t="s">
        <v>12</v>
      </c>
      <c r="I105" s="147" t="s">
        <v>11</v>
      </c>
      <c r="J105" s="147" t="s">
        <v>20</v>
      </c>
      <c r="K105" s="147" t="s">
        <v>6</v>
      </c>
      <c r="L105" s="169" t="s">
        <v>35</v>
      </c>
      <c r="M105" s="170" t="s">
        <v>4</v>
      </c>
      <c r="N105" s="171" t="s">
        <v>32</v>
      </c>
      <c r="O105" s="171" t="s">
        <v>33</v>
      </c>
      <c r="P105" s="170" t="s">
        <v>5</v>
      </c>
      <c r="Q105" s="170" t="s">
        <v>13</v>
      </c>
      <c r="R105" s="172" t="s">
        <v>19</v>
      </c>
      <c r="S105" s="169" t="s">
        <v>3</v>
      </c>
      <c r="T105" s="173" t="s">
        <v>40</v>
      </c>
      <c r="U105" s="147" t="s">
        <v>29</v>
      </c>
      <c r="V105" s="174" t="s">
        <v>53</v>
      </c>
      <c r="W105" s="175" t="s">
        <v>10</v>
      </c>
    </row>
    <row r="106" spans="1:23" ht="24.95" customHeight="1" x14ac:dyDescent="0.3">
      <c r="A106" s="520" t="s">
        <v>23</v>
      </c>
      <c r="B106" s="112"/>
      <c r="C106" s="31"/>
      <c r="D106" s="26"/>
      <c r="E106" s="32"/>
      <c r="F106" s="24"/>
      <c r="G106" s="24"/>
      <c r="H106" s="33"/>
      <c r="I106" s="24"/>
      <c r="J106" s="32"/>
      <c r="K106" s="24"/>
      <c r="L106" s="26"/>
      <c r="M106" s="34"/>
      <c r="N106" s="23"/>
      <c r="O106" s="74">
        <f>IF(OR(B106="R",B106="Refusé"),0,(N106*1.2))</f>
        <v>0</v>
      </c>
      <c r="P106" s="24"/>
      <c r="Q106" s="25"/>
      <c r="R106" s="25">
        <v>42668</v>
      </c>
      <c r="S106" s="35"/>
      <c r="T106" s="75">
        <f t="shared" ref="T106:T169" si="4">IF(ISBLANK($S106),O106,0)</f>
        <v>0</v>
      </c>
      <c r="U106" s="29"/>
      <c r="V106" s="29"/>
      <c r="W106" s="30"/>
    </row>
    <row r="107" spans="1:23" ht="24.95" customHeight="1" x14ac:dyDescent="0.3">
      <c r="A107" s="520"/>
      <c r="B107" s="112"/>
      <c r="C107" s="31"/>
      <c r="D107" s="26"/>
      <c r="E107" s="32"/>
      <c r="F107" s="24"/>
      <c r="G107" s="24"/>
      <c r="H107" s="33"/>
      <c r="I107" s="24"/>
      <c r="J107" s="32"/>
      <c r="K107" s="24"/>
      <c r="L107" s="26"/>
      <c r="M107" s="34"/>
      <c r="N107" s="23"/>
      <c r="O107" s="74">
        <f t="shared" ref="O107:O170" si="5">IF(OR(B107="R",B107="Refusé"),0,(N107*1.2))</f>
        <v>0</v>
      </c>
      <c r="P107" s="24"/>
      <c r="Q107" s="25"/>
      <c r="R107" s="25"/>
      <c r="S107" s="35"/>
      <c r="T107" s="75">
        <f t="shared" si="4"/>
        <v>0</v>
      </c>
      <c r="U107" s="176"/>
      <c r="V107" s="29"/>
      <c r="W107" s="30"/>
    </row>
    <row r="108" spans="1:23" ht="24.95" customHeight="1" x14ac:dyDescent="0.3">
      <c r="A108" s="520"/>
      <c r="B108" s="112"/>
      <c r="C108" s="31"/>
      <c r="D108" s="26"/>
      <c r="E108" s="32"/>
      <c r="F108" s="24"/>
      <c r="G108" s="24"/>
      <c r="H108" s="33"/>
      <c r="I108" s="24"/>
      <c r="J108" s="32"/>
      <c r="K108" s="24"/>
      <c r="L108" s="26"/>
      <c r="M108" s="34"/>
      <c r="N108" s="23"/>
      <c r="O108" s="74">
        <f t="shared" si="5"/>
        <v>0</v>
      </c>
      <c r="P108" s="24"/>
      <c r="Q108" s="25"/>
      <c r="R108" s="25"/>
      <c r="S108" s="35"/>
      <c r="T108" s="75">
        <f t="shared" si="4"/>
        <v>0</v>
      </c>
      <c r="U108" s="176"/>
      <c r="V108" s="29"/>
      <c r="W108" s="30"/>
    </row>
    <row r="109" spans="1:23" ht="24.95" customHeight="1" x14ac:dyDescent="0.3">
      <c r="A109" s="520"/>
      <c r="B109" s="112"/>
      <c r="C109" s="31"/>
      <c r="D109" s="26"/>
      <c r="E109" s="32"/>
      <c r="F109" s="24"/>
      <c r="G109" s="24"/>
      <c r="H109" s="33"/>
      <c r="I109" s="24"/>
      <c r="J109" s="32"/>
      <c r="K109" s="24"/>
      <c r="L109" s="26"/>
      <c r="M109" s="34"/>
      <c r="N109" s="23"/>
      <c r="O109" s="74">
        <f t="shared" si="5"/>
        <v>0</v>
      </c>
      <c r="P109" s="24"/>
      <c r="Q109" s="25"/>
      <c r="R109" s="25"/>
      <c r="S109" s="35"/>
      <c r="T109" s="75">
        <f t="shared" si="4"/>
        <v>0</v>
      </c>
      <c r="U109" s="176"/>
      <c r="V109" s="29"/>
      <c r="W109" s="30"/>
    </row>
    <row r="110" spans="1:23" ht="24.95" customHeight="1" x14ac:dyDescent="0.3">
      <c r="A110" s="520"/>
      <c r="B110" s="112"/>
      <c r="C110" s="31"/>
      <c r="D110" s="26"/>
      <c r="E110" s="32"/>
      <c r="F110" s="24"/>
      <c r="G110" s="24"/>
      <c r="H110" s="33"/>
      <c r="I110" s="24"/>
      <c r="J110" s="32"/>
      <c r="K110" s="24"/>
      <c r="L110" s="26"/>
      <c r="M110" s="34"/>
      <c r="N110" s="23"/>
      <c r="O110" s="74">
        <f t="shared" si="5"/>
        <v>0</v>
      </c>
      <c r="P110" s="24"/>
      <c r="Q110" s="25"/>
      <c r="R110" s="25"/>
      <c r="S110" s="35"/>
      <c r="T110" s="75">
        <f t="shared" si="4"/>
        <v>0</v>
      </c>
      <c r="U110" s="176"/>
      <c r="V110" s="29"/>
      <c r="W110" s="30"/>
    </row>
    <row r="111" spans="1:23" ht="24.95" customHeight="1" x14ac:dyDescent="0.3">
      <c r="A111" s="520"/>
      <c r="B111" s="112"/>
      <c r="C111" s="31"/>
      <c r="D111" s="26"/>
      <c r="E111" s="32"/>
      <c r="F111" s="24"/>
      <c r="G111" s="24"/>
      <c r="H111" s="33"/>
      <c r="I111" s="24"/>
      <c r="J111" s="32"/>
      <c r="K111" s="24"/>
      <c r="L111" s="26"/>
      <c r="M111" s="34"/>
      <c r="N111" s="23"/>
      <c r="O111" s="74">
        <f t="shared" si="5"/>
        <v>0</v>
      </c>
      <c r="P111" s="24"/>
      <c r="Q111" s="25"/>
      <c r="R111" s="25"/>
      <c r="S111" s="35"/>
      <c r="T111" s="75">
        <f t="shared" si="4"/>
        <v>0</v>
      </c>
      <c r="U111" s="176"/>
      <c r="V111" s="29"/>
      <c r="W111" s="30"/>
    </row>
    <row r="112" spans="1:23" ht="24.95" customHeight="1" x14ac:dyDescent="0.3">
      <c r="A112" s="520"/>
      <c r="B112" s="112"/>
      <c r="C112" s="31"/>
      <c r="D112" s="26"/>
      <c r="E112" s="32"/>
      <c r="F112" s="24"/>
      <c r="G112" s="24"/>
      <c r="H112" s="33"/>
      <c r="I112" s="24"/>
      <c r="J112" s="32"/>
      <c r="K112" s="24"/>
      <c r="L112" s="26"/>
      <c r="M112" s="34"/>
      <c r="N112" s="23"/>
      <c r="O112" s="74">
        <f t="shared" si="5"/>
        <v>0</v>
      </c>
      <c r="P112" s="24"/>
      <c r="Q112" s="25"/>
      <c r="R112" s="25"/>
      <c r="S112" s="35"/>
      <c r="T112" s="75">
        <f t="shared" si="4"/>
        <v>0</v>
      </c>
      <c r="U112" s="176"/>
      <c r="V112" s="29"/>
      <c r="W112" s="30"/>
    </row>
    <row r="113" spans="1:23" ht="24.95" customHeight="1" x14ac:dyDescent="0.3">
      <c r="A113" s="520"/>
      <c r="B113" s="112"/>
      <c r="C113" s="31"/>
      <c r="D113" s="26"/>
      <c r="E113" s="32"/>
      <c r="F113" s="24"/>
      <c r="G113" s="24"/>
      <c r="H113" s="33"/>
      <c r="I113" s="24"/>
      <c r="J113" s="32"/>
      <c r="K113" s="24"/>
      <c r="L113" s="26"/>
      <c r="M113" s="34"/>
      <c r="N113" s="23"/>
      <c r="O113" s="74">
        <f t="shared" si="5"/>
        <v>0</v>
      </c>
      <c r="P113" s="24"/>
      <c r="Q113" s="25"/>
      <c r="R113" s="25"/>
      <c r="S113" s="35"/>
      <c r="T113" s="75">
        <f t="shared" si="4"/>
        <v>0</v>
      </c>
      <c r="U113" s="176"/>
      <c r="V113" s="29"/>
      <c r="W113" s="30"/>
    </row>
    <row r="114" spans="1:23" ht="24.95" customHeight="1" x14ac:dyDescent="0.3">
      <c r="A114" s="520"/>
      <c r="B114" s="112"/>
      <c r="C114" s="31"/>
      <c r="D114" s="26"/>
      <c r="E114" s="32"/>
      <c r="F114" s="24"/>
      <c r="G114" s="24"/>
      <c r="H114" s="33"/>
      <c r="I114" s="24"/>
      <c r="J114" s="32"/>
      <c r="K114" s="24"/>
      <c r="L114" s="26"/>
      <c r="M114" s="34"/>
      <c r="N114" s="23"/>
      <c r="O114" s="74">
        <f t="shared" si="5"/>
        <v>0</v>
      </c>
      <c r="P114" s="24"/>
      <c r="Q114" s="25"/>
      <c r="R114" s="25"/>
      <c r="S114" s="35"/>
      <c r="T114" s="75">
        <f t="shared" si="4"/>
        <v>0</v>
      </c>
      <c r="U114" s="176"/>
      <c r="V114" s="29"/>
      <c r="W114" s="30"/>
    </row>
    <row r="115" spans="1:23" ht="24.95" customHeight="1" x14ac:dyDescent="0.3">
      <c r="A115" s="520"/>
      <c r="B115" s="112"/>
      <c r="C115" s="31"/>
      <c r="D115" s="26"/>
      <c r="E115" s="32"/>
      <c r="F115" s="24"/>
      <c r="G115" s="24"/>
      <c r="H115" s="33"/>
      <c r="I115" s="24"/>
      <c r="J115" s="32"/>
      <c r="K115" s="24"/>
      <c r="L115" s="26"/>
      <c r="M115" s="34"/>
      <c r="N115" s="23"/>
      <c r="O115" s="74">
        <f t="shared" si="5"/>
        <v>0</v>
      </c>
      <c r="P115" s="24"/>
      <c r="Q115" s="25"/>
      <c r="R115" s="25"/>
      <c r="S115" s="35"/>
      <c r="T115" s="75">
        <f t="shared" si="4"/>
        <v>0</v>
      </c>
      <c r="U115" s="176"/>
      <c r="V115" s="29"/>
      <c r="W115" s="30"/>
    </row>
    <row r="116" spans="1:23" ht="24.95" customHeight="1" x14ac:dyDescent="0.3">
      <c r="A116" s="520"/>
      <c r="B116" s="112"/>
      <c r="C116" s="31"/>
      <c r="D116" s="26"/>
      <c r="E116" s="32"/>
      <c r="F116" s="24"/>
      <c r="G116" s="24"/>
      <c r="H116" s="33"/>
      <c r="I116" s="24"/>
      <c r="J116" s="32"/>
      <c r="K116" s="24"/>
      <c r="L116" s="26"/>
      <c r="M116" s="34"/>
      <c r="N116" s="23"/>
      <c r="O116" s="74">
        <f t="shared" si="5"/>
        <v>0</v>
      </c>
      <c r="P116" s="24"/>
      <c r="Q116" s="25"/>
      <c r="R116" s="25"/>
      <c r="S116" s="35"/>
      <c r="T116" s="75">
        <f t="shared" si="4"/>
        <v>0</v>
      </c>
      <c r="U116" s="176"/>
      <c r="V116" s="29"/>
      <c r="W116" s="30"/>
    </row>
    <row r="117" spans="1:23" ht="24.95" customHeight="1" x14ac:dyDescent="0.3">
      <c r="A117" s="520"/>
      <c r="B117" s="112"/>
      <c r="C117" s="31"/>
      <c r="D117" s="26"/>
      <c r="E117" s="32"/>
      <c r="F117" s="24"/>
      <c r="G117" s="24"/>
      <c r="H117" s="33"/>
      <c r="I117" s="24"/>
      <c r="J117" s="32"/>
      <c r="K117" s="24"/>
      <c r="L117" s="26"/>
      <c r="M117" s="34"/>
      <c r="N117" s="23"/>
      <c r="O117" s="74">
        <f t="shared" si="5"/>
        <v>0</v>
      </c>
      <c r="P117" s="24"/>
      <c r="Q117" s="25"/>
      <c r="R117" s="25"/>
      <c r="S117" s="35"/>
      <c r="T117" s="75">
        <f t="shared" si="4"/>
        <v>0</v>
      </c>
      <c r="U117" s="176"/>
      <c r="V117" s="29"/>
      <c r="W117" s="30"/>
    </row>
    <row r="118" spans="1:23" ht="24.95" customHeight="1" x14ac:dyDescent="0.3">
      <c r="A118" s="520"/>
      <c r="B118" s="112"/>
      <c r="C118" s="31"/>
      <c r="D118" s="26"/>
      <c r="E118" s="32"/>
      <c r="F118" s="24"/>
      <c r="G118" s="24"/>
      <c r="H118" s="33"/>
      <c r="I118" s="24"/>
      <c r="J118" s="32"/>
      <c r="K118" s="24"/>
      <c r="L118" s="26"/>
      <c r="M118" s="34"/>
      <c r="N118" s="23"/>
      <c r="O118" s="74">
        <f t="shared" si="5"/>
        <v>0</v>
      </c>
      <c r="P118" s="24"/>
      <c r="Q118" s="25"/>
      <c r="R118" s="25"/>
      <c r="S118" s="35"/>
      <c r="T118" s="75">
        <f t="shared" si="4"/>
        <v>0</v>
      </c>
      <c r="U118" s="176"/>
      <c r="V118" s="29"/>
      <c r="W118" s="30"/>
    </row>
    <row r="119" spans="1:23" ht="24.95" customHeight="1" x14ac:dyDescent="0.3">
      <c r="A119" s="520"/>
      <c r="B119" s="112"/>
      <c r="C119" s="31"/>
      <c r="D119" s="26"/>
      <c r="E119" s="32"/>
      <c r="F119" s="24"/>
      <c r="G119" s="24"/>
      <c r="H119" s="33"/>
      <c r="I119" s="24"/>
      <c r="J119" s="32"/>
      <c r="K119" s="24"/>
      <c r="L119" s="26"/>
      <c r="M119" s="34"/>
      <c r="N119" s="23"/>
      <c r="O119" s="74">
        <f t="shared" si="5"/>
        <v>0</v>
      </c>
      <c r="P119" s="24"/>
      <c r="Q119" s="25"/>
      <c r="R119" s="25"/>
      <c r="S119" s="35"/>
      <c r="T119" s="75">
        <f t="shared" si="4"/>
        <v>0</v>
      </c>
      <c r="U119" s="176"/>
      <c r="V119" s="29"/>
      <c r="W119" s="30"/>
    </row>
    <row r="120" spans="1:23" ht="24.95" customHeight="1" x14ac:dyDescent="0.3">
      <c r="A120" s="520"/>
      <c r="B120" s="112"/>
      <c r="C120" s="31"/>
      <c r="D120" s="26"/>
      <c r="E120" s="32"/>
      <c r="F120" s="24"/>
      <c r="G120" s="24"/>
      <c r="H120" s="33"/>
      <c r="I120" s="24"/>
      <c r="J120" s="32"/>
      <c r="K120" s="24"/>
      <c r="L120" s="26"/>
      <c r="M120" s="34"/>
      <c r="N120" s="23"/>
      <c r="O120" s="74">
        <f t="shared" si="5"/>
        <v>0</v>
      </c>
      <c r="P120" s="24"/>
      <c r="Q120" s="25"/>
      <c r="R120" s="25"/>
      <c r="S120" s="35"/>
      <c r="T120" s="75">
        <f t="shared" si="4"/>
        <v>0</v>
      </c>
      <c r="U120" s="176"/>
      <c r="V120" s="29"/>
      <c r="W120" s="30"/>
    </row>
    <row r="121" spans="1:23" ht="24.95" customHeight="1" x14ac:dyDescent="0.3">
      <c r="A121" s="520"/>
      <c r="B121" s="112"/>
      <c r="C121" s="31"/>
      <c r="D121" s="26"/>
      <c r="E121" s="32"/>
      <c r="F121" s="24"/>
      <c r="G121" s="24"/>
      <c r="H121" s="33"/>
      <c r="I121" s="24"/>
      <c r="J121" s="32"/>
      <c r="K121" s="24"/>
      <c r="L121" s="26"/>
      <c r="M121" s="34"/>
      <c r="N121" s="23"/>
      <c r="O121" s="74">
        <f t="shared" si="5"/>
        <v>0</v>
      </c>
      <c r="P121" s="24"/>
      <c r="Q121" s="25"/>
      <c r="R121" s="25"/>
      <c r="S121" s="35"/>
      <c r="T121" s="75">
        <f t="shared" si="4"/>
        <v>0</v>
      </c>
      <c r="U121" s="176"/>
      <c r="V121" s="29"/>
      <c r="W121" s="30"/>
    </row>
    <row r="122" spans="1:23" ht="24.95" customHeight="1" x14ac:dyDescent="0.3">
      <c r="A122" s="520"/>
      <c r="B122" s="112"/>
      <c r="C122" s="31"/>
      <c r="D122" s="26"/>
      <c r="E122" s="32"/>
      <c r="F122" s="24"/>
      <c r="G122" s="24"/>
      <c r="H122" s="33"/>
      <c r="I122" s="24"/>
      <c r="J122" s="32"/>
      <c r="K122" s="24"/>
      <c r="L122" s="26"/>
      <c r="M122" s="34"/>
      <c r="N122" s="23"/>
      <c r="O122" s="74">
        <f t="shared" si="5"/>
        <v>0</v>
      </c>
      <c r="P122" s="24"/>
      <c r="Q122" s="25"/>
      <c r="R122" s="25"/>
      <c r="S122" s="35"/>
      <c r="T122" s="75">
        <f t="shared" si="4"/>
        <v>0</v>
      </c>
      <c r="U122" s="176"/>
      <c r="V122" s="29"/>
      <c r="W122" s="30"/>
    </row>
    <row r="123" spans="1:23" ht="24.95" customHeight="1" x14ac:dyDescent="0.3">
      <c r="A123" s="520"/>
      <c r="B123" s="112"/>
      <c r="C123" s="31"/>
      <c r="D123" s="26"/>
      <c r="E123" s="32"/>
      <c r="F123" s="24"/>
      <c r="G123" s="24"/>
      <c r="H123" s="33"/>
      <c r="I123" s="24"/>
      <c r="J123" s="32"/>
      <c r="K123" s="24"/>
      <c r="L123" s="26"/>
      <c r="M123" s="34"/>
      <c r="N123" s="23"/>
      <c r="O123" s="74">
        <f t="shared" si="5"/>
        <v>0</v>
      </c>
      <c r="P123" s="24"/>
      <c r="Q123" s="25"/>
      <c r="R123" s="25"/>
      <c r="S123" s="35"/>
      <c r="T123" s="75">
        <f t="shared" si="4"/>
        <v>0</v>
      </c>
      <c r="U123" s="176"/>
      <c r="V123" s="29"/>
      <c r="W123" s="30"/>
    </row>
    <row r="124" spans="1:23" ht="24.95" customHeight="1" x14ac:dyDescent="0.3">
      <c r="A124" s="520"/>
      <c r="B124" s="112"/>
      <c r="C124" s="31"/>
      <c r="D124" s="26"/>
      <c r="E124" s="32"/>
      <c r="F124" s="24"/>
      <c r="G124" s="24"/>
      <c r="H124" s="33"/>
      <c r="I124" s="24"/>
      <c r="J124" s="32"/>
      <c r="K124" s="24"/>
      <c r="L124" s="26"/>
      <c r="M124" s="34"/>
      <c r="N124" s="23"/>
      <c r="O124" s="74">
        <f t="shared" si="5"/>
        <v>0</v>
      </c>
      <c r="P124" s="24"/>
      <c r="Q124" s="25"/>
      <c r="R124" s="25"/>
      <c r="S124" s="35"/>
      <c r="T124" s="75">
        <f t="shared" si="4"/>
        <v>0</v>
      </c>
      <c r="U124" s="176"/>
      <c r="V124" s="29"/>
      <c r="W124" s="30"/>
    </row>
    <row r="125" spans="1:23" ht="24.95" customHeight="1" x14ac:dyDescent="0.3">
      <c r="A125" s="520"/>
      <c r="B125" s="112"/>
      <c r="C125" s="31"/>
      <c r="D125" s="26"/>
      <c r="E125" s="32"/>
      <c r="F125" s="24"/>
      <c r="G125" s="24"/>
      <c r="H125" s="33"/>
      <c r="I125" s="24"/>
      <c r="J125" s="32"/>
      <c r="K125" s="24"/>
      <c r="L125" s="26"/>
      <c r="M125" s="34"/>
      <c r="N125" s="23"/>
      <c r="O125" s="74">
        <f t="shared" si="5"/>
        <v>0</v>
      </c>
      <c r="P125" s="24"/>
      <c r="Q125" s="25"/>
      <c r="R125" s="25"/>
      <c r="S125" s="35"/>
      <c r="T125" s="75">
        <f t="shared" si="4"/>
        <v>0</v>
      </c>
      <c r="U125" s="176"/>
      <c r="V125" s="29"/>
      <c r="W125" s="30"/>
    </row>
    <row r="126" spans="1:23" ht="24.95" customHeight="1" x14ac:dyDescent="0.3">
      <c r="A126" s="520"/>
      <c r="B126" s="112"/>
      <c r="C126" s="31"/>
      <c r="D126" s="26"/>
      <c r="E126" s="32"/>
      <c r="F126" s="24"/>
      <c r="G126" s="24"/>
      <c r="H126" s="33"/>
      <c r="I126" s="24"/>
      <c r="J126" s="32"/>
      <c r="K126" s="24"/>
      <c r="L126" s="26"/>
      <c r="M126" s="34"/>
      <c r="N126" s="23"/>
      <c r="O126" s="74">
        <f t="shared" si="5"/>
        <v>0</v>
      </c>
      <c r="P126" s="24"/>
      <c r="Q126" s="25"/>
      <c r="R126" s="25"/>
      <c r="S126" s="35"/>
      <c r="T126" s="75">
        <f t="shared" si="4"/>
        <v>0</v>
      </c>
      <c r="U126" s="176"/>
      <c r="V126" s="29"/>
      <c r="W126" s="30"/>
    </row>
    <row r="127" spans="1:23" ht="24.95" customHeight="1" x14ac:dyDescent="0.3">
      <c r="A127" s="520"/>
      <c r="B127" s="112"/>
      <c r="C127" s="31"/>
      <c r="D127" s="26"/>
      <c r="E127" s="32"/>
      <c r="F127" s="24"/>
      <c r="G127" s="24"/>
      <c r="H127" s="33"/>
      <c r="I127" s="24"/>
      <c r="J127" s="32"/>
      <c r="K127" s="24"/>
      <c r="L127" s="26"/>
      <c r="M127" s="34"/>
      <c r="N127" s="23"/>
      <c r="O127" s="74">
        <f t="shared" si="5"/>
        <v>0</v>
      </c>
      <c r="P127" s="24"/>
      <c r="Q127" s="25"/>
      <c r="R127" s="25"/>
      <c r="S127" s="35"/>
      <c r="T127" s="75">
        <f t="shared" si="4"/>
        <v>0</v>
      </c>
      <c r="U127" s="176"/>
      <c r="V127" s="29"/>
      <c r="W127" s="30"/>
    </row>
    <row r="128" spans="1:23" ht="24.95" customHeight="1" x14ac:dyDescent="0.3">
      <c r="A128" s="520"/>
      <c r="B128" s="112"/>
      <c r="C128" s="31"/>
      <c r="D128" s="26"/>
      <c r="E128" s="32"/>
      <c r="F128" s="24"/>
      <c r="G128" s="24"/>
      <c r="H128" s="33"/>
      <c r="I128" s="24"/>
      <c r="J128" s="32"/>
      <c r="K128" s="24"/>
      <c r="L128" s="26"/>
      <c r="M128" s="34"/>
      <c r="N128" s="23"/>
      <c r="O128" s="74">
        <f t="shared" si="5"/>
        <v>0</v>
      </c>
      <c r="P128" s="24"/>
      <c r="Q128" s="25"/>
      <c r="R128" s="25"/>
      <c r="S128" s="35"/>
      <c r="T128" s="75">
        <f t="shared" si="4"/>
        <v>0</v>
      </c>
      <c r="U128" s="176"/>
      <c r="V128" s="29"/>
      <c r="W128" s="30"/>
    </row>
    <row r="129" spans="1:23" ht="24.95" customHeight="1" x14ac:dyDescent="0.3">
      <c r="A129" s="520"/>
      <c r="B129" s="112"/>
      <c r="C129" s="31"/>
      <c r="D129" s="26"/>
      <c r="E129" s="32"/>
      <c r="F129" s="24"/>
      <c r="G129" s="24"/>
      <c r="H129" s="33"/>
      <c r="I129" s="24"/>
      <c r="J129" s="32"/>
      <c r="K129" s="24"/>
      <c r="L129" s="26"/>
      <c r="M129" s="34"/>
      <c r="N129" s="23"/>
      <c r="O129" s="74">
        <f t="shared" si="5"/>
        <v>0</v>
      </c>
      <c r="P129" s="24"/>
      <c r="Q129" s="25"/>
      <c r="R129" s="25"/>
      <c r="S129" s="35"/>
      <c r="T129" s="75">
        <f t="shared" si="4"/>
        <v>0</v>
      </c>
      <c r="U129" s="176"/>
      <c r="V129" s="29"/>
      <c r="W129" s="30"/>
    </row>
    <row r="130" spans="1:23" ht="24.95" customHeight="1" x14ac:dyDescent="0.3">
      <c r="A130" s="520"/>
      <c r="B130" s="112"/>
      <c r="C130" s="31"/>
      <c r="D130" s="26"/>
      <c r="E130" s="32"/>
      <c r="F130" s="24"/>
      <c r="G130" s="24"/>
      <c r="H130" s="33"/>
      <c r="I130" s="24"/>
      <c r="J130" s="32"/>
      <c r="K130" s="24"/>
      <c r="L130" s="26"/>
      <c r="M130" s="34"/>
      <c r="N130" s="23"/>
      <c r="O130" s="74">
        <f t="shared" si="5"/>
        <v>0</v>
      </c>
      <c r="P130" s="24"/>
      <c r="Q130" s="25"/>
      <c r="R130" s="25"/>
      <c r="S130" s="35"/>
      <c r="T130" s="75">
        <f t="shared" si="4"/>
        <v>0</v>
      </c>
      <c r="U130" s="176"/>
      <c r="V130" s="29"/>
      <c r="W130" s="30"/>
    </row>
    <row r="131" spans="1:23" ht="24.95" customHeight="1" x14ac:dyDescent="0.3">
      <c r="A131" s="520"/>
      <c r="B131" s="112"/>
      <c r="C131" s="31"/>
      <c r="D131" s="26"/>
      <c r="E131" s="32"/>
      <c r="F131" s="24"/>
      <c r="G131" s="24"/>
      <c r="H131" s="33"/>
      <c r="I131" s="24"/>
      <c r="J131" s="32"/>
      <c r="K131" s="24"/>
      <c r="L131" s="26"/>
      <c r="M131" s="34"/>
      <c r="N131" s="23"/>
      <c r="O131" s="74">
        <f t="shared" si="5"/>
        <v>0</v>
      </c>
      <c r="P131" s="24"/>
      <c r="Q131" s="25"/>
      <c r="R131" s="25"/>
      <c r="S131" s="35"/>
      <c r="T131" s="75">
        <f t="shared" si="4"/>
        <v>0</v>
      </c>
      <c r="U131" s="176"/>
      <c r="V131" s="29"/>
      <c r="W131" s="30"/>
    </row>
    <row r="132" spans="1:23" ht="24.95" customHeight="1" x14ac:dyDescent="0.3">
      <c r="A132" s="520"/>
      <c r="B132" s="112"/>
      <c r="C132" s="31"/>
      <c r="D132" s="26"/>
      <c r="E132" s="32"/>
      <c r="F132" s="24"/>
      <c r="G132" s="24"/>
      <c r="H132" s="33"/>
      <c r="I132" s="24"/>
      <c r="J132" s="32"/>
      <c r="K132" s="24"/>
      <c r="L132" s="26"/>
      <c r="M132" s="34"/>
      <c r="N132" s="23"/>
      <c r="O132" s="74">
        <f t="shared" si="5"/>
        <v>0</v>
      </c>
      <c r="P132" s="24"/>
      <c r="Q132" s="25"/>
      <c r="R132" s="25"/>
      <c r="S132" s="35"/>
      <c r="T132" s="75">
        <f t="shared" si="4"/>
        <v>0</v>
      </c>
      <c r="U132" s="176"/>
      <c r="V132" s="29"/>
      <c r="W132" s="30"/>
    </row>
    <row r="133" spans="1:23" ht="24.95" customHeight="1" x14ac:dyDescent="0.3">
      <c r="A133" s="520"/>
      <c r="B133" s="112"/>
      <c r="C133" s="31"/>
      <c r="D133" s="26"/>
      <c r="E133" s="32"/>
      <c r="F133" s="24"/>
      <c r="G133" s="24"/>
      <c r="H133" s="33"/>
      <c r="I133" s="24"/>
      <c r="J133" s="32"/>
      <c r="K133" s="24"/>
      <c r="L133" s="26"/>
      <c r="M133" s="34"/>
      <c r="N133" s="23"/>
      <c r="O133" s="74">
        <f t="shared" si="5"/>
        <v>0</v>
      </c>
      <c r="P133" s="24"/>
      <c r="Q133" s="25"/>
      <c r="R133" s="25"/>
      <c r="S133" s="35"/>
      <c r="T133" s="75">
        <f t="shared" si="4"/>
        <v>0</v>
      </c>
      <c r="U133" s="176"/>
      <c r="V133" s="29"/>
      <c r="W133" s="30"/>
    </row>
    <row r="134" spans="1:23" ht="24.95" customHeight="1" x14ac:dyDescent="0.3">
      <c r="A134" s="520"/>
      <c r="B134" s="112"/>
      <c r="C134" s="31"/>
      <c r="D134" s="26"/>
      <c r="E134" s="32"/>
      <c r="F134" s="24"/>
      <c r="G134" s="24"/>
      <c r="H134" s="33"/>
      <c r="I134" s="24"/>
      <c r="J134" s="32"/>
      <c r="K134" s="24"/>
      <c r="L134" s="26"/>
      <c r="M134" s="34"/>
      <c r="N134" s="23"/>
      <c r="O134" s="74">
        <f t="shared" si="5"/>
        <v>0</v>
      </c>
      <c r="P134" s="24"/>
      <c r="Q134" s="25"/>
      <c r="R134" s="25"/>
      <c r="S134" s="35"/>
      <c r="T134" s="75">
        <f t="shared" si="4"/>
        <v>0</v>
      </c>
      <c r="U134" s="176"/>
      <c r="V134" s="29"/>
      <c r="W134" s="30"/>
    </row>
    <row r="135" spans="1:23" ht="24.95" customHeight="1" x14ac:dyDescent="0.3">
      <c r="A135" s="520"/>
      <c r="B135" s="112"/>
      <c r="C135" s="31"/>
      <c r="D135" s="26"/>
      <c r="E135" s="32"/>
      <c r="F135" s="24"/>
      <c r="G135" s="24"/>
      <c r="H135" s="33"/>
      <c r="I135" s="24"/>
      <c r="J135" s="32"/>
      <c r="K135" s="24"/>
      <c r="L135" s="26"/>
      <c r="M135" s="34"/>
      <c r="N135" s="23"/>
      <c r="O135" s="74">
        <f t="shared" si="5"/>
        <v>0</v>
      </c>
      <c r="P135" s="24"/>
      <c r="Q135" s="25"/>
      <c r="R135" s="25"/>
      <c r="S135" s="35"/>
      <c r="T135" s="75">
        <f t="shared" si="4"/>
        <v>0</v>
      </c>
      <c r="U135" s="176"/>
      <c r="V135" s="29"/>
      <c r="W135" s="30"/>
    </row>
    <row r="136" spans="1:23" ht="24.95" customHeight="1" x14ac:dyDescent="0.3">
      <c r="A136" s="520"/>
      <c r="B136" s="112"/>
      <c r="C136" s="31"/>
      <c r="D136" s="26"/>
      <c r="E136" s="32"/>
      <c r="F136" s="24"/>
      <c r="G136" s="24"/>
      <c r="H136" s="33"/>
      <c r="I136" s="24"/>
      <c r="J136" s="32"/>
      <c r="K136" s="24"/>
      <c r="L136" s="26"/>
      <c r="M136" s="34"/>
      <c r="N136" s="23"/>
      <c r="O136" s="74">
        <f t="shared" si="5"/>
        <v>0</v>
      </c>
      <c r="P136" s="24"/>
      <c r="Q136" s="25"/>
      <c r="R136" s="25"/>
      <c r="S136" s="35"/>
      <c r="T136" s="75">
        <f t="shared" si="4"/>
        <v>0</v>
      </c>
      <c r="U136" s="176"/>
      <c r="V136" s="29"/>
      <c r="W136" s="30"/>
    </row>
    <row r="137" spans="1:23" ht="24.95" customHeight="1" x14ac:dyDescent="0.3">
      <c r="A137" s="520"/>
      <c r="B137" s="112"/>
      <c r="C137" s="31"/>
      <c r="D137" s="26"/>
      <c r="E137" s="32"/>
      <c r="F137" s="24"/>
      <c r="G137" s="24"/>
      <c r="H137" s="33"/>
      <c r="I137" s="24"/>
      <c r="J137" s="32"/>
      <c r="K137" s="24"/>
      <c r="L137" s="26"/>
      <c r="M137" s="34"/>
      <c r="N137" s="23"/>
      <c r="O137" s="74">
        <f t="shared" si="5"/>
        <v>0</v>
      </c>
      <c r="P137" s="24"/>
      <c r="Q137" s="25"/>
      <c r="R137" s="25"/>
      <c r="S137" s="35"/>
      <c r="T137" s="75">
        <f t="shared" si="4"/>
        <v>0</v>
      </c>
      <c r="U137" s="176"/>
      <c r="V137" s="29"/>
      <c r="W137" s="30"/>
    </row>
    <row r="138" spans="1:23" ht="24.95" customHeight="1" x14ac:dyDescent="0.3">
      <c r="A138" s="520"/>
      <c r="B138" s="112"/>
      <c r="C138" s="31"/>
      <c r="D138" s="26"/>
      <c r="E138" s="32"/>
      <c r="F138" s="24"/>
      <c r="G138" s="24"/>
      <c r="H138" s="33"/>
      <c r="I138" s="24"/>
      <c r="J138" s="32"/>
      <c r="K138" s="24"/>
      <c r="L138" s="26"/>
      <c r="M138" s="34"/>
      <c r="N138" s="23"/>
      <c r="O138" s="74">
        <f t="shared" si="5"/>
        <v>0</v>
      </c>
      <c r="P138" s="24"/>
      <c r="Q138" s="25"/>
      <c r="R138" s="25"/>
      <c r="S138" s="35"/>
      <c r="T138" s="75">
        <f t="shared" si="4"/>
        <v>0</v>
      </c>
      <c r="U138" s="176"/>
      <c r="V138" s="29"/>
      <c r="W138" s="30"/>
    </row>
    <row r="139" spans="1:23" ht="24.95" customHeight="1" x14ac:dyDescent="0.3">
      <c r="A139" s="520"/>
      <c r="B139" s="112"/>
      <c r="C139" s="31"/>
      <c r="D139" s="26"/>
      <c r="E139" s="32"/>
      <c r="F139" s="24"/>
      <c r="G139" s="24"/>
      <c r="H139" s="33"/>
      <c r="I139" s="24"/>
      <c r="J139" s="32"/>
      <c r="K139" s="24"/>
      <c r="L139" s="26"/>
      <c r="M139" s="34"/>
      <c r="N139" s="23"/>
      <c r="O139" s="74">
        <f t="shared" si="5"/>
        <v>0</v>
      </c>
      <c r="P139" s="24"/>
      <c r="Q139" s="25"/>
      <c r="R139" s="25"/>
      <c r="S139" s="35"/>
      <c r="T139" s="75">
        <f t="shared" si="4"/>
        <v>0</v>
      </c>
      <c r="U139" s="176"/>
      <c r="V139" s="29"/>
      <c r="W139" s="30"/>
    </row>
    <row r="140" spans="1:23" ht="24.95" customHeight="1" x14ac:dyDescent="0.3">
      <c r="A140" s="520"/>
      <c r="B140" s="112"/>
      <c r="C140" s="31"/>
      <c r="D140" s="26"/>
      <c r="E140" s="32"/>
      <c r="F140" s="24"/>
      <c r="G140" s="24"/>
      <c r="H140" s="33"/>
      <c r="I140" s="24"/>
      <c r="J140" s="32"/>
      <c r="K140" s="24"/>
      <c r="L140" s="26"/>
      <c r="M140" s="34"/>
      <c r="N140" s="23"/>
      <c r="O140" s="74">
        <f t="shared" si="5"/>
        <v>0</v>
      </c>
      <c r="P140" s="24"/>
      <c r="Q140" s="25"/>
      <c r="R140" s="25"/>
      <c r="S140" s="35"/>
      <c r="T140" s="75">
        <f t="shared" si="4"/>
        <v>0</v>
      </c>
      <c r="U140" s="176"/>
      <c r="V140" s="29"/>
      <c r="W140" s="30"/>
    </row>
    <row r="141" spans="1:23" ht="24.95" customHeight="1" x14ac:dyDescent="0.3">
      <c r="A141" s="520"/>
      <c r="B141" s="112"/>
      <c r="C141" s="31"/>
      <c r="D141" s="26"/>
      <c r="E141" s="32"/>
      <c r="F141" s="24"/>
      <c r="G141" s="24"/>
      <c r="H141" s="33"/>
      <c r="I141" s="24"/>
      <c r="J141" s="32"/>
      <c r="K141" s="24"/>
      <c r="L141" s="26"/>
      <c r="M141" s="34"/>
      <c r="N141" s="23"/>
      <c r="O141" s="74">
        <f t="shared" si="5"/>
        <v>0</v>
      </c>
      <c r="P141" s="24"/>
      <c r="Q141" s="25"/>
      <c r="R141" s="25"/>
      <c r="S141" s="35"/>
      <c r="T141" s="75">
        <f t="shared" si="4"/>
        <v>0</v>
      </c>
      <c r="U141" s="176"/>
      <c r="V141" s="29"/>
      <c r="W141" s="30"/>
    </row>
    <row r="142" spans="1:23" ht="24.95" customHeight="1" x14ac:dyDescent="0.3">
      <c r="A142" s="520"/>
      <c r="B142" s="112"/>
      <c r="C142" s="31"/>
      <c r="D142" s="26"/>
      <c r="E142" s="32"/>
      <c r="F142" s="24"/>
      <c r="G142" s="24"/>
      <c r="H142" s="33"/>
      <c r="I142" s="24"/>
      <c r="J142" s="32"/>
      <c r="K142" s="24"/>
      <c r="L142" s="26"/>
      <c r="M142" s="34"/>
      <c r="N142" s="23"/>
      <c r="O142" s="74">
        <f t="shared" si="5"/>
        <v>0</v>
      </c>
      <c r="P142" s="24"/>
      <c r="Q142" s="25"/>
      <c r="R142" s="25"/>
      <c r="S142" s="35"/>
      <c r="T142" s="75">
        <f t="shared" si="4"/>
        <v>0</v>
      </c>
      <c r="U142" s="176"/>
      <c r="V142" s="29"/>
      <c r="W142" s="30"/>
    </row>
    <row r="143" spans="1:23" ht="24.95" customHeight="1" x14ac:dyDescent="0.3">
      <c r="A143" s="520"/>
      <c r="B143" s="112"/>
      <c r="C143" s="31"/>
      <c r="D143" s="26"/>
      <c r="E143" s="32"/>
      <c r="F143" s="24"/>
      <c r="G143" s="24"/>
      <c r="H143" s="33"/>
      <c r="I143" s="24"/>
      <c r="J143" s="32"/>
      <c r="K143" s="24"/>
      <c r="L143" s="26"/>
      <c r="M143" s="34"/>
      <c r="N143" s="23"/>
      <c r="O143" s="74">
        <f t="shared" si="5"/>
        <v>0</v>
      </c>
      <c r="P143" s="24"/>
      <c r="Q143" s="25"/>
      <c r="R143" s="25"/>
      <c r="S143" s="35"/>
      <c r="T143" s="75">
        <f t="shared" si="4"/>
        <v>0</v>
      </c>
      <c r="U143" s="176"/>
      <c r="V143" s="29"/>
      <c r="W143" s="30"/>
    </row>
    <row r="144" spans="1:23" ht="24.95" customHeight="1" x14ac:dyDescent="0.3">
      <c r="A144" s="520"/>
      <c r="B144" s="112"/>
      <c r="C144" s="31"/>
      <c r="D144" s="26"/>
      <c r="E144" s="32"/>
      <c r="F144" s="24"/>
      <c r="G144" s="24"/>
      <c r="H144" s="33"/>
      <c r="I144" s="24"/>
      <c r="J144" s="32"/>
      <c r="K144" s="24"/>
      <c r="L144" s="26"/>
      <c r="M144" s="34"/>
      <c r="N144" s="23"/>
      <c r="O144" s="74">
        <f t="shared" si="5"/>
        <v>0</v>
      </c>
      <c r="P144" s="24"/>
      <c r="Q144" s="25"/>
      <c r="R144" s="25"/>
      <c r="S144" s="35"/>
      <c r="T144" s="75">
        <f t="shared" si="4"/>
        <v>0</v>
      </c>
      <c r="U144" s="176"/>
      <c r="V144" s="29"/>
      <c r="W144" s="30"/>
    </row>
    <row r="145" spans="1:23" ht="24.95" customHeight="1" x14ac:dyDescent="0.3">
      <c r="A145" s="520"/>
      <c r="B145" s="112"/>
      <c r="C145" s="31"/>
      <c r="D145" s="26"/>
      <c r="E145" s="32"/>
      <c r="F145" s="24"/>
      <c r="G145" s="24"/>
      <c r="H145" s="33"/>
      <c r="I145" s="24"/>
      <c r="J145" s="32"/>
      <c r="K145" s="24"/>
      <c r="L145" s="26"/>
      <c r="M145" s="34"/>
      <c r="N145" s="23"/>
      <c r="O145" s="74">
        <f t="shared" si="5"/>
        <v>0</v>
      </c>
      <c r="P145" s="24"/>
      <c r="Q145" s="25"/>
      <c r="R145" s="25"/>
      <c r="S145" s="35"/>
      <c r="T145" s="75">
        <f t="shared" si="4"/>
        <v>0</v>
      </c>
      <c r="U145" s="176"/>
      <c r="V145" s="29"/>
      <c r="W145" s="30"/>
    </row>
    <row r="146" spans="1:23" ht="24.95" customHeight="1" x14ac:dyDescent="0.3">
      <c r="A146" s="520"/>
      <c r="B146" s="112"/>
      <c r="C146" s="31"/>
      <c r="D146" s="26"/>
      <c r="E146" s="32"/>
      <c r="F146" s="24"/>
      <c r="G146" s="24"/>
      <c r="H146" s="33"/>
      <c r="I146" s="24"/>
      <c r="J146" s="32"/>
      <c r="K146" s="24"/>
      <c r="L146" s="26"/>
      <c r="M146" s="34"/>
      <c r="N146" s="23"/>
      <c r="O146" s="74">
        <f t="shared" si="5"/>
        <v>0</v>
      </c>
      <c r="P146" s="24"/>
      <c r="Q146" s="25"/>
      <c r="R146" s="25"/>
      <c r="S146" s="35"/>
      <c r="T146" s="75">
        <f t="shared" si="4"/>
        <v>0</v>
      </c>
      <c r="U146" s="176"/>
      <c r="V146" s="29"/>
      <c r="W146" s="30"/>
    </row>
    <row r="147" spans="1:23" ht="24.95" customHeight="1" x14ac:dyDescent="0.3">
      <c r="A147" s="520"/>
      <c r="B147" s="112"/>
      <c r="C147" s="31"/>
      <c r="D147" s="26"/>
      <c r="E147" s="32"/>
      <c r="F147" s="24"/>
      <c r="G147" s="24"/>
      <c r="H147" s="33"/>
      <c r="I147" s="24"/>
      <c r="J147" s="32"/>
      <c r="K147" s="24"/>
      <c r="L147" s="26"/>
      <c r="M147" s="34"/>
      <c r="N147" s="23"/>
      <c r="O147" s="74">
        <f t="shared" si="5"/>
        <v>0</v>
      </c>
      <c r="P147" s="24"/>
      <c r="Q147" s="25"/>
      <c r="R147" s="25"/>
      <c r="S147" s="35"/>
      <c r="T147" s="75">
        <f t="shared" si="4"/>
        <v>0</v>
      </c>
      <c r="U147" s="176"/>
      <c r="V147" s="29"/>
      <c r="W147" s="30"/>
    </row>
    <row r="148" spans="1:23" ht="24.95" customHeight="1" x14ac:dyDescent="0.3">
      <c r="A148" s="520"/>
      <c r="B148" s="112"/>
      <c r="C148" s="31"/>
      <c r="D148" s="26"/>
      <c r="E148" s="32"/>
      <c r="F148" s="24"/>
      <c r="G148" s="24"/>
      <c r="H148" s="33"/>
      <c r="I148" s="24"/>
      <c r="J148" s="32"/>
      <c r="K148" s="24"/>
      <c r="L148" s="26"/>
      <c r="M148" s="34"/>
      <c r="N148" s="23"/>
      <c r="O148" s="74">
        <f t="shared" si="5"/>
        <v>0</v>
      </c>
      <c r="P148" s="24"/>
      <c r="Q148" s="25"/>
      <c r="R148" s="25"/>
      <c r="S148" s="35"/>
      <c r="T148" s="75">
        <f t="shared" si="4"/>
        <v>0</v>
      </c>
      <c r="U148" s="176"/>
      <c r="V148" s="29"/>
      <c r="W148" s="30"/>
    </row>
    <row r="149" spans="1:23" ht="24.95" customHeight="1" x14ac:dyDescent="0.3">
      <c r="A149" s="520"/>
      <c r="B149" s="112"/>
      <c r="C149" s="31"/>
      <c r="D149" s="26"/>
      <c r="E149" s="32"/>
      <c r="F149" s="24"/>
      <c r="G149" s="24"/>
      <c r="H149" s="33"/>
      <c r="I149" s="24"/>
      <c r="J149" s="32"/>
      <c r="K149" s="24"/>
      <c r="L149" s="26"/>
      <c r="M149" s="34"/>
      <c r="N149" s="23"/>
      <c r="O149" s="74">
        <f t="shared" si="5"/>
        <v>0</v>
      </c>
      <c r="P149" s="24"/>
      <c r="Q149" s="25"/>
      <c r="R149" s="25"/>
      <c r="S149" s="35"/>
      <c r="T149" s="75">
        <f t="shared" si="4"/>
        <v>0</v>
      </c>
      <c r="U149" s="176"/>
      <c r="V149" s="29"/>
      <c r="W149" s="30"/>
    </row>
    <row r="150" spans="1:23" ht="24.95" customHeight="1" x14ac:dyDescent="0.3">
      <c r="A150" s="520"/>
      <c r="B150" s="112"/>
      <c r="C150" s="31"/>
      <c r="D150" s="26"/>
      <c r="E150" s="32"/>
      <c r="F150" s="24"/>
      <c r="G150" s="24"/>
      <c r="H150" s="33"/>
      <c r="I150" s="24"/>
      <c r="J150" s="32"/>
      <c r="K150" s="24"/>
      <c r="L150" s="26"/>
      <c r="M150" s="34"/>
      <c r="N150" s="23"/>
      <c r="O150" s="74">
        <f t="shared" si="5"/>
        <v>0</v>
      </c>
      <c r="P150" s="24"/>
      <c r="Q150" s="25"/>
      <c r="R150" s="25"/>
      <c r="S150" s="35"/>
      <c r="T150" s="75">
        <f t="shared" si="4"/>
        <v>0</v>
      </c>
      <c r="U150" s="176"/>
      <c r="V150" s="29"/>
      <c r="W150" s="30"/>
    </row>
    <row r="151" spans="1:23" ht="24.95" customHeight="1" x14ac:dyDescent="0.3">
      <c r="A151" s="520"/>
      <c r="B151" s="112"/>
      <c r="C151" s="31"/>
      <c r="D151" s="26"/>
      <c r="E151" s="32"/>
      <c r="F151" s="24"/>
      <c r="G151" s="24"/>
      <c r="H151" s="33"/>
      <c r="I151" s="24"/>
      <c r="J151" s="32"/>
      <c r="K151" s="24"/>
      <c r="L151" s="26"/>
      <c r="M151" s="34"/>
      <c r="N151" s="23"/>
      <c r="O151" s="74">
        <f t="shared" si="5"/>
        <v>0</v>
      </c>
      <c r="P151" s="24"/>
      <c r="Q151" s="25"/>
      <c r="R151" s="25"/>
      <c r="S151" s="35"/>
      <c r="T151" s="75">
        <f t="shared" si="4"/>
        <v>0</v>
      </c>
      <c r="U151" s="176"/>
      <c r="V151" s="29"/>
      <c r="W151" s="30"/>
    </row>
    <row r="152" spans="1:23" ht="24.95" customHeight="1" x14ac:dyDescent="0.3">
      <c r="A152" s="520"/>
      <c r="B152" s="112"/>
      <c r="C152" s="31"/>
      <c r="D152" s="26"/>
      <c r="E152" s="32"/>
      <c r="F152" s="24"/>
      <c r="G152" s="24"/>
      <c r="H152" s="33"/>
      <c r="I152" s="24"/>
      <c r="J152" s="32"/>
      <c r="K152" s="24"/>
      <c r="L152" s="26"/>
      <c r="M152" s="34"/>
      <c r="N152" s="23"/>
      <c r="O152" s="74">
        <f t="shared" si="5"/>
        <v>0</v>
      </c>
      <c r="P152" s="24"/>
      <c r="Q152" s="25"/>
      <c r="R152" s="25"/>
      <c r="S152" s="35"/>
      <c r="T152" s="75">
        <f t="shared" si="4"/>
        <v>0</v>
      </c>
      <c r="U152" s="176"/>
      <c r="V152" s="29"/>
      <c r="W152" s="30"/>
    </row>
    <row r="153" spans="1:23" ht="24.95" customHeight="1" x14ac:dyDescent="0.3">
      <c r="A153" s="520"/>
      <c r="B153" s="112"/>
      <c r="C153" s="31"/>
      <c r="D153" s="26"/>
      <c r="E153" s="32"/>
      <c r="F153" s="24"/>
      <c r="G153" s="24"/>
      <c r="H153" s="33"/>
      <c r="I153" s="24"/>
      <c r="J153" s="32"/>
      <c r="K153" s="24"/>
      <c r="L153" s="26"/>
      <c r="M153" s="34"/>
      <c r="N153" s="23"/>
      <c r="O153" s="74">
        <f t="shared" si="5"/>
        <v>0</v>
      </c>
      <c r="P153" s="24"/>
      <c r="Q153" s="25"/>
      <c r="R153" s="25"/>
      <c r="S153" s="35"/>
      <c r="T153" s="75">
        <f t="shared" si="4"/>
        <v>0</v>
      </c>
      <c r="U153" s="176"/>
      <c r="V153" s="29"/>
      <c r="W153" s="30"/>
    </row>
    <row r="154" spans="1:23" ht="24.95" customHeight="1" x14ac:dyDescent="0.3">
      <c r="A154" s="520"/>
      <c r="B154" s="112"/>
      <c r="C154" s="31"/>
      <c r="D154" s="26"/>
      <c r="E154" s="32"/>
      <c r="F154" s="24"/>
      <c r="G154" s="24"/>
      <c r="H154" s="33"/>
      <c r="I154" s="24"/>
      <c r="J154" s="32"/>
      <c r="K154" s="24"/>
      <c r="L154" s="26"/>
      <c r="M154" s="34"/>
      <c r="N154" s="23"/>
      <c r="O154" s="74">
        <f t="shared" si="5"/>
        <v>0</v>
      </c>
      <c r="P154" s="24"/>
      <c r="Q154" s="25"/>
      <c r="R154" s="25"/>
      <c r="S154" s="35"/>
      <c r="T154" s="75">
        <f t="shared" si="4"/>
        <v>0</v>
      </c>
      <c r="U154" s="176"/>
      <c r="V154" s="29"/>
      <c r="W154" s="30"/>
    </row>
    <row r="155" spans="1:23" ht="24.95" customHeight="1" x14ac:dyDescent="0.3">
      <c r="A155" s="520"/>
      <c r="B155" s="112"/>
      <c r="C155" s="31"/>
      <c r="D155" s="26"/>
      <c r="E155" s="32"/>
      <c r="F155" s="24"/>
      <c r="G155" s="24"/>
      <c r="H155" s="33"/>
      <c r="I155" s="24"/>
      <c r="J155" s="32"/>
      <c r="K155" s="24"/>
      <c r="L155" s="26"/>
      <c r="M155" s="34"/>
      <c r="N155" s="23"/>
      <c r="O155" s="74">
        <f t="shared" si="5"/>
        <v>0</v>
      </c>
      <c r="P155" s="24"/>
      <c r="Q155" s="25"/>
      <c r="R155" s="25"/>
      <c r="S155" s="35"/>
      <c r="T155" s="75">
        <f t="shared" si="4"/>
        <v>0</v>
      </c>
      <c r="U155" s="176"/>
      <c r="V155" s="29"/>
      <c r="W155" s="30"/>
    </row>
    <row r="156" spans="1:23" ht="24.95" customHeight="1" x14ac:dyDescent="0.3">
      <c r="A156" s="520"/>
      <c r="B156" s="112"/>
      <c r="C156" s="31"/>
      <c r="D156" s="26"/>
      <c r="E156" s="32"/>
      <c r="F156" s="24"/>
      <c r="G156" s="24"/>
      <c r="H156" s="33"/>
      <c r="I156" s="24"/>
      <c r="J156" s="32"/>
      <c r="K156" s="24"/>
      <c r="L156" s="26"/>
      <c r="M156" s="34"/>
      <c r="N156" s="23"/>
      <c r="O156" s="74">
        <f t="shared" si="5"/>
        <v>0</v>
      </c>
      <c r="P156" s="24"/>
      <c r="Q156" s="25"/>
      <c r="R156" s="25"/>
      <c r="S156" s="35"/>
      <c r="T156" s="75">
        <f t="shared" si="4"/>
        <v>0</v>
      </c>
      <c r="U156" s="176"/>
      <c r="V156" s="29"/>
      <c r="W156" s="30"/>
    </row>
    <row r="157" spans="1:23" ht="24.95" customHeight="1" x14ac:dyDescent="0.3">
      <c r="A157" s="520"/>
      <c r="B157" s="112"/>
      <c r="C157" s="31"/>
      <c r="D157" s="26"/>
      <c r="E157" s="32"/>
      <c r="F157" s="24"/>
      <c r="G157" s="24"/>
      <c r="H157" s="33"/>
      <c r="I157" s="24"/>
      <c r="J157" s="32"/>
      <c r="K157" s="24"/>
      <c r="L157" s="26"/>
      <c r="M157" s="34"/>
      <c r="N157" s="23"/>
      <c r="O157" s="74">
        <f t="shared" si="5"/>
        <v>0</v>
      </c>
      <c r="P157" s="24"/>
      <c r="Q157" s="25"/>
      <c r="R157" s="25"/>
      <c r="S157" s="35"/>
      <c r="T157" s="75">
        <f t="shared" si="4"/>
        <v>0</v>
      </c>
      <c r="U157" s="176"/>
      <c r="V157" s="29"/>
      <c r="W157" s="30"/>
    </row>
    <row r="158" spans="1:23" ht="24.95" customHeight="1" x14ac:dyDescent="0.3">
      <c r="A158" s="520"/>
      <c r="B158" s="112"/>
      <c r="C158" s="31"/>
      <c r="D158" s="26"/>
      <c r="E158" s="32"/>
      <c r="F158" s="24"/>
      <c r="G158" s="24"/>
      <c r="H158" s="33"/>
      <c r="I158" s="24"/>
      <c r="J158" s="32"/>
      <c r="K158" s="24"/>
      <c r="L158" s="26"/>
      <c r="M158" s="34"/>
      <c r="N158" s="23"/>
      <c r="O158" s="74">
        <f t="shared" si="5"/>
        <v>0</v>
      </c>
      <c r="P158" s="24"/>
      <c r="Q158" s="25"/>
      <c r="R158" s="25"/>
      <c r="S158" s="35"/>
      <c r="T158" s="75">
        <f t="shared" si="4"/>
        <v>0</v>
      </c>
      <c r="U158" s="176"/>
      <c r="V158" s="29"/>
      <c r="W158" s="30"/>
    </row>
    <row r="159" spans="1:23" ht="24.95" customHeight="1" x14ac:dyDescent="0.3">
      <c r="A159" s="520"/>
      <c r="B159" s="112"/>
      <c r="C159" s="31"/>
      <c r="D159" s="26"/>
      <c r="E159" s="32"/>
      <c r="F159" s="24"/>
      <c r="G159" s="24"/>
      <c r="H159" s="33"/>
      <c r="I159" s="24"/>
      <c r="J159" s="32"/>
      <c r="K159" s="24"/>
      <c r="L159" s="26"/>
      <c r="M159" s="34"/>
      <c r="N159" s="23"/>
      <c r="O159" s="74">
        <f t="shared" si="5"/>
        <v>0</v>
      </c>
      <c r="P159" s="24"/>
      <c r="Q159" s="25"/>
      <c r="R159" s="25"/>
      <c r="S159" s="35"/>
      <c r="T159" s="75">
        <f t="shared" si="4"/>
        <v>0</v>
      </c>
      <c r="U159" s="176"/>
      <c r="V159" s="29"/>
      <c r="W159" s="30"/>
    </row>
    <row r="160" spans="1:23" ht="24.95" customHeight="1" x14ac:dyDescent="0.3">
      <c r="A160" s="520"/>
      <c r="B160" s="112"/>
      <c r="C160" s="31"/>
      <c r="D160" s="26"/>
      <c r="E160" s="32"/>
      <c r="F160" s="24"/>
      <c r="G160" s="24"/>
      <c r="H160" s="33"/>
      <c r="I160" s="24"/>
      <c r="J160" s="32"/>
      <c r="K160" s="24"/>
      <c r="L160" s="26"/>
      <c r="M160" s="34"/>
      <c r="N160" s="23"/>
      <c r="O160" s="74">
        <f t="shared" si="5"/>
        <v>0</v>
      </c>
      <c r="P160" s="24"/>
      <c r="Q160" s="25"/>
      <c r="R160" s="25"/>
      <c r="S160" s="35"/>
      <c r="T160" s="75">
        <f t="shared" si="4"/>
        <v>0</v>
      </c>
      <c r="U160" s="176"/>
      <c r="V160" s="29"/>
      <c r="W160" s="30"/>
    </row>
    <row r="161" spans="1:23" ht="24.95" customHeight="1" x14ac:dyDescent="0.3">
      <c r="A161" s="520"/>
      <c r="B161" s="112"/>
      <c r="C161" s="31"/>
      <c r="D161" s="26"/>
      <c r="E161" s="32"/>
      <c r="F161" s="24"/>
      <c r="G161" s="24"/>
      <c r="H161" s="33"/>
      <c r="I161" s="24"/>
      <c r="J161" s="32"/>
      <c r="K161" s="24"/>
      <c r="L161" s="26"/>
      <c r="M161" s="34"/>
      <c r="N161" s="23"/>
      <c r="O161" s="74">
        <f t="shared" si="5"/>
        <v>0</v>
      </c>
      <c r="P161" s="24"/>
      <c r="Q161" s="25"/>
      <c r="R161" s="25"/>
      <c r="S161" s="35"/>
      <c r="T161" s="75">
        <f t="shared" si="4"/>
        <v>0</v>
      </c>
      <c r="U161" s="176"/>
      <c r="V161" s="29"/>
      <c r="W161" s="30"/>
    </row>
    <row r="162" spans="1:23" ht="24.95" customHeight="1" x14ac:dyDescent="0.3">
      <c r="A162" s="520"/>
      <c r="B162" s="112"/>
      <c r="C162" s="31"/>
      <c r="D162" s="26"/>
      <c r="E162" s="32"/>
      <c r="F162" s="24"/>
      <c r="G162" s="24"/>
      <c r="H162" s="33"/>
      <c r="I162" s="24"/>
      <c r="J162" s="32"/>
      <c r="K162" s="24"/>
      <c r="L162" s="26"/>
      <c r="M162" s="34"/>
      <c r="N162" s="23"/>
      <c r="O162" s="74">
        <f t="shared" si="5"/>
        <v>0</v>
      </c>
      <c r="P162" s="24"/>
      <c r="Q162" s="25"/>
      <c r="R162" s="25"/>
      <c r="S162" s="35"/>
      <c r="T162" s="75">
        <f t="shared" si="4"/>
        <v>0</v>
      </c>
      <c r="U162" s="176"/>
      <c r="V162" s="29"/>
      <c r="W162" s="30"/>
    </row>
    <row r="163" spans="1:23" ht="24.95" customHeight="1" x14ac:dyDescent="0.3">
      <c r="A163" s="520"/>
      <c r="B163" s="112"/>
      <c r="C163" s="31"/>
      <c r="D163" s="26"/>
      <c r="E163" s="32"/>
      <c r="F163" s="24"/>
      <c r="G163" s="24"/>
      <c r="H163" s="33"/>
      <c r="I163" s="24"/>
      <c r="J163" s="32"/>
      <c r="K163" s="24"/>
      <c r="L163" s="26"/>
      <c r="M163" s="34"/>
      <c r="N163" s="23"/>
      <c r="O163" s="74">
        <f t="shared" si="5"/>
        <v>0</v>
      </c>
      <c r="P163" s="24"/>
      <c r="Q163" s="25"/>
      <c r="R163" s="25"/>
      <c r="S163" s="35"/>
      <c r="T163" s="75">
        <f t="shared" si="4"/>
        <v>0</v>
      </c>
      <c r="U163" s="176"/>
      <c r="V163" s="29"/>
      <c r="W163" s="30"/>
    </row>
    <row r="164" spans="1:23" ht="24.95" customHeight="1" x14ac:dyDescent="0.3">
      <c r="A164" s="520"/>
      <c r="B164" s="112"/>
      <c r="C164" s="31"/>
      <c r="D164" s="26"/>
      <c r="E164" s="32"/>
      <c r="F164" s="24"/>
      <c r="G164" s="24"/>
      <c r="H164" s="33"/>
      <c r="I164" s="24"/>
      <c r="J164" s="32"/>
      <c r="K164" s="24"/>
      <c r="L164" s="26"/>
      <c r="M164" s="34"/>
      <c r="N164" s="23"/>
      <c r="O164" s="74">
        <f t="shared" si="5"/>
        <v>0</v>
      </c>
      <c r="P164" s="24"/>
      <c r="Q164" s="25"/>
      <c r="R164" s="25"/>
      <c r="S164" s="35"/>
      <c r="T164" s="75">
        <f t="shared" si="4"/>
        <v>0</v>
      </c>
      <c r="U164" s="176"/>
      <c r="V164" s="29"/>
      <c r="W164" s="30"/>
    </row>
    <row r="165" spans="1:23" ht="24.95" customHeight="1" x14ac:dyDescent="0.3">
      <c r="A165" s="520"/>
      <c r="B165" s="112"/>
      <c r="C165" s="31"/>
      <c r="D165" s="26"/>
      <c r="E165" s="32"/>
      <c r="F165" s="24"/>
      <c r="G165" s="24"/>
      <c r="H165" s="33"/>
      <c r="I165" s="24"/>
      <c r="J165" s="32"/>
      <c r="K165" s="24"/>
      <c r="L165" s="26"/>
      <c r="M165" s="34"/>
      <c r="N165" s="23"/>
      <c r="O165" s="74">
        <f t="shared" si="5"/>
        <v>0</v>
      </c>
      <c r="P165" s="24"/>
      <c r="Q165" s="25"/>
      <c r="R165" s="25"/>
      <c r="S165" s="35"/>
      <c r="T165" s="75">
        <f t="shared" si="4"/>
        <v>0</v>
      </c>
      <c r="U165" s="176"/>
      <c r="V165" s="29"/>
      <c r="W165" s="30"/>
    </row>
    <row r="166" spans="1:23" ht="24.95" customHeight="1" x14ac:dyDescent="0.3">
      <c r="A166" s="520"/>
      <c r="B166" s="112"/>
      <c r="C166" s="31"/>
      <c r="D166" s="26"/>
      <c r="E166" s="32"/>
      <c r="F166" s="24"/>
      <c r="G166" s="24"/>
      <c r="H166" s="33"/>
      <c r="I166" s="24"/>
      <c r="J166" s="32"/>
      <c r="K166" s="24"/>
      <c r="L166" s="26"/>
      <c r="M166" s="34"/>
      <c r="N166" s="23"/>
      <c r="O166" s="74">
        <f t="shared" si="5"/>
        <v>0</v>
      </c>
      <c r="P166" s="24"/>
      <c r="Q166" s="25"/>
      <c r="R166" s="25"/>
      <c r="S166" s="35"/>
      <c r="T166" s="75">
        <f t="shared" si="4"/>
        <v>0</v>
      </c>
      <c r="U166" s="176"/>
      <c r="V166" s="29"/>
      <c r="W166" s="30"/>
    </row>
    <row r="167" spans="1:23" ht="24.95" customHeight="1" x14ac:dyDescent="0.3">
      <c r="A167" s="520"/>
      <c r="B167" s="112"/>
      <c r="C167" s="31"/>
      <c r="D167" s="26"/>
      <c r="E167" s="32"/>
      <c r="F167" s="24"/>
      <c r="G167" s="24"/>
      <c r="H167" s="33"/>
      <c r="I167" s="24"/>
      <c r="J167" s="32"/>
      <c r="K167" s="24"/>
      <c r="L167" s="26"/>
      <c r="M167" s="34"/>
      <c r="N167" s="23"/>
      <c r="O167" s="74">
        <f t="shared" si="5"/>
        <v>0</v>
      </c>
      <c r="P167" s="24"/>
      <c r="Q167" s="25"/>
      <c r="R167" s="25"/>
      <c r="S167" s="35"/>
      <c r="T167" s="75">
        <f t="shared" si="4"/>
        <v>0</v>
      </c>
      <c r="U167" s="176"/>
      <c r="V167" s="29"/>
      <c r="W167" s="30"/>
    </row>
    <row r="168" spans="1:23" ht="24.95" customHeight="1" x14ac:dyDescent="0.3">
      <c r="A168" s="520"/>
      <c r="B168" s="112"/>
      <c r="C168" s="31"/>
      <c r="D168" s="26"/>
      <c r="E168" s="32"/>
      <c r="F168" s="24"/>
      <c r="G168" s="24"/>
      <c r="H168" s="33"/>
      <c r="I168" s="24"/>
      <c r="J168" s="32"/>
      <c r="K168" s="24"/>
      <c r="L168" s="26"/>
      <c r="M168" s="34"/>
      <c r="N168" s="23"/>
      <c r="O168" s="74">
        <f t="shared" si="5"/>
        <v>0</v>
      </c>
      <c r="P168" s="24"/>
      <c r="Q168" s="25"/>
      <c r="R168" s="25"/>
      <c r="S168" s="35"/>
      <c r="T168" s="75">
        <f t="shared" si="4"/>
        <v>0</v>
      </c>
      <c r="U168" s="176"/>
      <c r="V168" s="29"/>
      <c r="W168" s="30"/>
    </row>
    <row r="169" spans="1:23" ht="24.95" customHeight="1" x14ac:dyDescent="0.3">
      <c r="A169" s="520"/>
      <c r="B169" s="112"/>
      <c r="C169" s="31"/>
      <c r="D169" s="26"/>
      <c r="E169" s="32"/>
      <c r="F169" s="24"/>
      <c r="G169" s="24"/>
      <c r="H169" s="33"/>
      <c r="I169" s="24"/>
      <c r="J169" s="32"/>
      <c r="K169" s="24"/>
      <c r="L169" s="26"/>
      <c r="M169" s="34"/>
      <c r="N169" s="23"/>
      <c r="O169" s="74">
        <f t="shared" si="5"/>
        <v>0</v>
      </c>
      <c r="P169" s="24"/>
      <c r="Q169" s="25"/>
      <c r="R169" s="25"/>
      <c r="S169" s="35"/>
      <c r="T169" s="75">
        <f t="shared" si="4"/>
        <v>0</v>
      </c>
      <c r="U169" s="176"/>
      <c r="V169" s="29"/>
      <c r="W169" s="30"/>
    </row>
    <row r="170" spans="1:23" ht="24.95" customHeight="1" x14ac:dyDescent="0.3">
      <c r="A170" s="520"/>
      <c r="B170" s="112"/>
      <c r="C170" s="31"/>
      <c r="D170" s="26"/>
      <c r="E170" s="32"/>
      <c r="F170" s="24"/>
      <c r="G170" s="24"/>
      <c r="H170" s="33"/>
      <c r="I170" s="24"/>
      <c r="J170" s="32"/>
      <c r="K170" s="24"/>
      <c r="L170" s="26"/>
      <c r="M170" s="34"/>
      <c r="N170" s="23"/>
      <c r="O170" s="74">
        <f t="shared" si="5"/>
        <v>0</v>
      </c>
      <c r="P170" s="24"/>
      <c r="Q170" s="25"/>
      <c r="R170" s="25"/>
      <c r="S170" s="35"/>
      <c r="T170" s="75">
        <f t="shared" ref="T170:T201" si="6">IF(ISBLANK($S170),O170,0)</f>
        <v>0</v>
      </c>
      <c r="U170" s="176"/>
      <c r="V170" s="29"/>
      <c r="W170" s="30"/>
    </row>
    <row r="171" spans="1:23" ht="24.95" customHeight="1" x14ac:dyDescent="0.3">
      <c r="A171" s="520"/>
      <c r="B171" s="112"/>
      <c r="C171" s="31"/>
      <c r="D171" s="26"/>
      <c r="E171" s="32"/>
      <c r="F171" s="24"/>
      <c r="G171" s="24"/>
      <c r="H171" s="33"/>
      <c r="I171" s="24"/>
      <c r="J171" s="32"/>
      <c r="K171" s="24"/>
      <c r="L171" s="26"/>
      <c r="M171" s="34"/>
      <c r="N171" s="23"/>
      <c r="O171" s="74">
        <f t="shared" ref="O171:O201" si="7">IF(OR(B171="R",B171="Refusé"),0,(N171*1.2))</f>
        <v>0</v>
      </c>
      <c r="P171" s="24"/>
      <c r="Q171" s="25"/>
      <c r="R171" s="25"/>
      <c r="S171" s="35"/>
      <c r="T171" s="75">
        <f t="shared" si="6"/>
        <v>0</v>
      </c>
      <c r="U171" s="176"/>
      <c r="V171" s="29"/>
      <c r="W171" s="30"/>
    </row>
    <row r="172" spans="1:23" ht="24.95" customHeight="1" x14ac:dyDescent="0.3">
      <c r="A172" s="520"/>
      <c r="B172" s="112"/>
      <c r="C172" s="31"/>
      <c r="D172" s="26"/>
      <c r="E172" s="32"/>
      <c r="F172" s="24"/>
      <c r="G172" s="24"/>
      <c r="H172" s="33"/>
      <c r="I172" s="24"/>
      <c r="J172" s="32"/>
      <c r="K172" s="24"/>
      <c r="L172" s="26"/>
      <c r="M172" s="34"/>
      <c r="N172" s="23"/>
      <c r="O172" s="74">
        <f t="shared" si="7"/>
        <v>0</v>
      </c>
      <c r="P172" s="24"/>
      <c r="Q172" s="25"/>
      <c r="R172" s="25"/>
      <c r="S172" s="35"/>
      <c r="T172" s="75">
        <f t="shared" si="6"/>
        <v>0</v>
      </c>
      <c r="U172" s="176"/>
      <c r="V172" s="29"/>
      <c r="W172" s="30"/>
    </row>
    <row r="173" spans="1:23" ht="24.95" customHeight="1" x14ac:dyDescent="0.3">
      <c r="A173" s="520"/>
      <c r="B173" s="112"/>
      <c r="C173" s="31"/>
      <c r="D173" s="26"/>
      <c r="E173" s="32"/>
      <c r="F173" s="24"/>
      <c r="G173" s="24"/>
      <c r="H173" s="33"/>
      <c r="I173" s="24"/>
      <c r="J173" s="32"/>
      <c r="K173" s="24"/>
      <c r="L173" s="26"/>
      <c r="M173" s="34"/>
      <c r="N173" s="23"/>
      <c r="O173" s="74">
        <f t="shared" si="7"/>
        <v>0</v>
      </c>
      <c r="P173" s="24"/>
      <c r="Q173" s="25"/>
      <c r="R173" s="25"/>
      <c r="S173" s="35"/>
      <c r="T173" s="75">
        <f t="shared" si="6"/>
        <v>0</v>
      </c>
      <c r="U173" s="176"/>
      <c r="V173" s="29"/>
      <c r="W173" s="30"/>
    </row>
    <row r="174" spans="1:23" ht="24.95" customHeight="1" x14ac:dyDescent="0.3">
      <c r="A174" s="520"/>
      <c r="B174" s="112"/>
      <c r="C174" s="31"/>
      <c r="D174" s="26"/>
      <c r="E174" s="32"/>
      <c r="F174" s="24"/>
      <c r="G174" s="24"/>
      <c r="H174" s="33"/>
      <c r="I174" s="24"/>
      <c r="J174" s="32"/>
      <c r="K174" s="24"/>
      <c r="L174" s="26"/>
      <c r="M174" s="34"/>
      <c r="N174" s="23"/>
      <c r="O174" s="74">
        <f t="shared" si="7"/>
        <v>0</v>
      </c>
      <c r="P174" s="24"/>
      <c r="Q174" s="25"/>
      <c r="R174" s="25"/>
      <c r="S174" s="35"/>
      <c r="T174" s="75">
        <f t="shared" si="6"/>
        <v>0</v>
      </c>
      <c r="U174" s="176"/>
      <c r="V174" s="29"/>
      <c r="W174" s="30"/>
    </row>
    <row r="175" spans="1:23" ht="24.95" customHeight="1" x14ac:dyDescent="0.3">
      <c r="A175" s="520"/>
      <c r="B175" s="112"/>
      <c r="C175" s="31"/>
      <c r="D175" s="26"/>
      <c r="E175" s="32"/>
      <c r="F175" s="24"/>
      <c r="G175" s="24"/>
      <c r="H175" s="33"/>
      <c r="I175" s="24"/>
      <c r="J175" s="32"/>
      <c r="K175" s="24"/>
      <c r="L175" s="26"/>
      <c r="M175" s="34"/>
      <c r="N175" s="23"/>
      <c r="O175" s="74">
        <f t="shared" si="7"/>
        <v>0</v>
      </c>
      <c r="P175" s="24"/>
      <c r="Q175" s="25"/>
      <c r="R175" s="25"/>
      <c r="S175" s="35"/>
      <c r="T175" s="75">
        <f t="shared" si="6"/>
        <v>0</v>
      </c>
      <c r="U175" s="176"/>
      <c r="V175" s="29"/>
      <c r="W175" s="30"/>
    </row>
    <row r="176" spans="1:23" ht="24.95" customHeight="1" x14ac:dyDescent="0.3">
      <c r="A176" s="520"/>
      <c r="B176" s="112"/>
      <c r="C176" s="31"/>
      <c r="D176" s="26"/>
      <c r="E176" s="32"/>
      <c r="F176" s="24"/>
      <c r="G176" s="24"/>
      <c r="H176" s="33"/>
      <c r="I176" s="24"/>
      <c r="J176" s="32"/>
      <c r="K176" s="24"/>
      <c r="L176" s="26"/>
      <c r="M176" s="34"/>
      <c r="N176" s="23"/>
      <c r="O176" s="74">
        <f t="shared" si="7"/>
        <v>0</v>
      </c>
      <c r="P176" s="24"/>
      <c r="Q176" s="25"/>
      <c r="R176" s="25"/>
      <c r="S176" s="35"/>
      <c r="T176" s="75">
        <f t="shared" si="6"/>
        <v>0</v>
      </c>
      <c r="U176" s="176"/>
      <c r="V176" s="29"/>
      <c r="W176" s="30"/>
    </row>
    <row r="177" spans="1:23" ht="24.95" customHeight="1" x14ac:dyDescent="0.3">
      <c r="A177" s="520"/>
      <c r="B177" s="112"/>
      <c r="C177" s="31"/>
      <c r="D177" s="26"/>
      <c r="E177" s="32"/>
      <c r="F177" s="24"/>
      <c r="G177" s="24"/>
      <c r="H177" s="33"/>
      <c r="I177" s="24"/>
      <c r="J177" s="32"/>
      <c r="K177" s="24"/>
      <c r="L177" s="26"/>
      <c r="M177" s="34"/>
      <c r="N177" s="23"/>
      <c r="O177" s="74">
        <f t="shared" si="7"/>
        <v>0</v>
      </c>
      <c r="P177" s="24"/>
      <c r="Q177" s="25"/>
      <c r="R177" s="25"/>
      <c r="S177" s="35"/>
      <c r="T177" s="75">
        <f t="shared" si="6"/>
        <v>0</v>
      </c>
      <c r="U177" s="176"/>
      <c r="V177" s="29"/>
      <c r="W177" s="30"/>
    </row>
    <row r="178" spans="1:23" ht="24.95" customHeight="1" x14ac:dyDescent="0.3">
      <c r="A178" s="520"/>
      <c r="B178" s="112"/>
      <c r="C178" s="31"/>
      <c r="D178" s="26"/>
      <c r="E178" s="32"/>
      <c r="F178" s="24"/>
      <c r="G178" s="24"/>
      <c r="H178" s="33"/>
      <c r="I178" s="24"/>
      <c r="J178" s="32"/>
      <c r="K178" s="24"/>
      <c r="L178" s="26"/>
      <c r="M178" s="34"/>
      <c r="N178" s="23"/>
      <c r="O178" s="74">
        <f t="shared" si="7"/>
        <v>0</v>
      </c>
      <c r="P178" s="24"/>
      <c r="Q178" s="25"/>
      <c r="R178" s="25"/>
      <c r="S178" s="35"/>
      <c r="T178" s="75">
        <f t="shared" si="6"/>
        <v>0</v>
      </c>
      <c r="U178" s="176"/>
      <c r="V178" s="29"/>
      <c r="W178" s="30"/>
    </row>
    <row r="179" spans="1:23" ht="24.95" customHeight="1" x14ac:dyDescent="0.3">
      <c r="A179" s="520"/>
      <c r="B179" s="112"/>
      <c r="C179" s="31"/>
      <c r="D179" s="26"/>
      <c r="E179" s="32"/>
      <c r="F179" s="24"/>
      <c r="G179" s="24"/>
      <c r="H179" s="33"/>
      <c r="I179" s="24"/>
      <c r="J179" s="32"/>
      <c r="K179" s="24"/>
      <c r="L179" s="26"/>
      <c r="M179" s="34"/>
      <c r="N179" s="23"/>
      <c r="O179" s="74">
        <f t="shared" si="7"/>
        <v>0</v>
      </c>
      <c r="P179" s="24"/>
      <c r="Q179" s="25"/>
      <c r="R179" s="25"/>
      <c r="S179" s="35"/>
      <c r="T179" s="75">
        <f t="shared" si="6"/>
        <v>0</v>
      </c>
      <c r="U179" s="176"/>
      <c r="V179" s="29"/>
      <c r="W179" s="30"/>
    </row>
    <row r="180" spans="1:23" ht="24.95" customHeight="1" x14ac:dyDescent="0.3">
      <c r="A180" s="520"/>
      <c r="B180" s="112"/>
      <c r="C180" s="31"/>
      <c r="D180" s="26"/>
      <c r="E180" s="32"/>
      <c r="F180" s="24"/>
      <c r="G180" s="24"/>
      <c r="H180" s="33"/>
      <c r="I180" s="24"/>
      <c r="J180" s="32"/>
      <c r="K180" s="24"/>
      <c r="L180" s="26"/>
      <c r="M180" s="34"/>
      <c r="N180" s="23"/>
      <c r="O180" s="74">
        <f t="shared" si="7"/>
        <v>0</v>
      </c>
      <c r="P180" s="24"/>
      <c r="Q180" s="25"/>
      <c r="R180" s="25"/>
      <c r="S180" s="35"/>
      <c r="T180" s="75">
        <f t="shared" si="6"/>
        <v>0</v>
      </c>
      <c r="U180" s="176"/>
      <c r="V180" s="29"/>
      <c r="W180" s="30"/>
    </row>
    <row r="181" spans="1:23" ht="24.95" customHeight="1" x14ac:dyDescent="0.3">
      <c r="A181" s="520"/>
      <c r="B181" s="112"/>
      <c r="C181" s="31"/>
      <c r="D181" s="26"/>
      <c r="E181" s="32"/>
      <c r="F181" s="24"/>
      <c r="G181" s="24"/>
      <c r="H181" s="33"/>
      <c r="I181" s="24"/>
      <c r="J181" s="32"/>
      <c r="K181" s="24"/>
      <c r="L181" s="26"/>
      <c r="M181" s="34"/>
      <c r="N181" s="23"/>
      <c r="O181" s="74">
        <f t="shared" si="7"/>
        <v>0</v>
      </c>
      <c r="P181" s="24"/>
      <c r="Q181" s="25"/>
      <c r="R181" s="25"/>
      <c r="S181" s="35"/>
      <c r="T181" s="75">
        <f t="shared" si="6"/>
        <v>0</v>
      </c>
      <c r="U181" s="176"/>
      <c r="V181" s="29"/>
      <c r="W181" s="30"/>
    </row>
    <row r="182" spans="1:23" ht="24.95" customHeight="1" x14ac:dyDescent="0.3">
      <c r="A182" s="520"/>
      <c r="B182" s="112"/>
      <c r="C182" s="31"/>
      <c r="D182" s="26"/>
      <c r="E182" s="32"/>
      <c r="F182" s="24"/>
      <c r="G182" s="24"/>
      <c r="H182" s="33"/>
      <c r="I182" s="24"/>
      <c r="J182" s="32"/>
      <c r="K182" s="24"/>
      <c r="L182" s="26"/>
      <c r="M182" s="34"/>
      <c r="N182" s="23"/>
      <c r="O182" s="74">
        <f t="shared" si="7"/>
        <v>0</v>
      </c>
      <c r="P182" s="24"/>
      <c r="Q182" s="25"/>
      <c r="R182" s="25"/>
      <c r="S182" s="35"/>
      <c r="T182" s="75">
        <f t="shared" si="6"/>
        <v>0</v>
      </c>
      <c r="U182" s="176"/>
      <c r="V182" s="29"/>
      <c r="W182" s="30"/>
    </row>
    <row r="183" spans="1:23" ht="24.95" customHeight="1" x14ac:dyDescent="0.3">
      <c r="A183" s="520"/>
      <c r="B183" s="112"/>
      <c r="C183" s="31"/>
      <c r="D183" s="26"/>
      <c r="E183" s="32"/>
      <c r="F183" s="24"/>
      <c r="G183" s="24"/>
      <c r="H183" s="33"/>
      <c r="I183" s="24"/>
      <c r="J183" s="32"/>
      <c r="K183" s="24"/>
      <c r="L183" s="26"/>
      <c r="M183" s="34"/>
      <c r="N183" s="23"/>
      <c r="O183" s="74">
        <f t="shared" si="7"/>
        <v>0</v>
      </c>
      <c r="P183" s="24"/>
      <c r="Q183" s="25"/>
      <c r="R183" s="25"/>
      <c r="S183" s="35"/>
      <c r="T183" s="75">
        <f t="shared" si="6"/>
        <v>0</v>
      </c>
      <c r="U183" s="176"/>
      <c r="V183" s="29"/>
      <c r="W183" s="30"/>
    </row>
    <row r="184" spans="1:23" ht="24.95" customHeight="1" x14ac:dyDescent="0.3">
      <c r="A184" s="520"/>
      <c r="B184" s="112"/>
      <c r="C184" s="31"/>
      <c r="D184" s="26"/>
      <c r="E184" s="32"/>
      <c r="F184" s="24"/>
      <c r="G184" s="24"/>
      <c r="H184" s="33"/>
      <c r="I184" s="24"/>
      <c r="J184" s="32"/>
      <c r="K184" s="24"/>
      <c r="L184" s="26"/>
      <c r="M184" s="34"/>
      <c r="N184" s="23"/>
      <c r="O184" s="74">
        <f t="shared" si="7"/>
        <v>0</v>
      </c>
      <c r="P184" s="24"/>
      <c r="Q184" s="25"/>
      <c r="R184" s="25"/>
      <c r="S184" s="35"/>
      <c r="T184" s="75">
        <f t="shared" si="6"/>
        <v>0</v>
      </c>
      <c r="U184" s="176"/>
      <c r="V184" s="29"/>
      <c r="W184" s="30"/>
    </row>
    <row r="185" spans="1:23" ht="24.95" customHeight="1" x14ac:dyDescent="0.3">
      <c r="A185" s="520"/>
      <c r="B185" s="112"/>
      <c r="C185" s="31"/>
      <c r="D185" s="26"/>
      <c r="E185" s="32"/>
      <c r="F185" s="24"/>
      <c r="G185" s="24"/>
      <c r="H185" s="33"/>
      <c r="I185" s="24"/>
      <c r="J185" s="32"/>
      <c r="K185" s="24"/>
      <c r="L185" s="26"/>
      <c r="M185" s="34"/>
      <c r="N185" s="23"/>
      <c r="O185" s="74">
        <f t="shared" si="7"/>
        <v>0</v>
      </c>
      <c r="P185" s="24"/>
      <c r="Q185" s="25"/>
      <c r="R185" s="25"/>
      <c r="S185" s="35"/>
      <c r="T185" s="75">
        <f t="shared" si="6"/>
        <v>0</v>
      </c>
      <c r="U185" s="176"/>
      <c r="V185" s="29"/>
      <c r="W185" s="30"/>
    </row>
    <row r="186" spans="1:23" ht="24.95" customHeight="1" x14ac:dyDescent="0.3">
      <c r="A186" s="520"/>
      <c r="B186" s="112"/>
      <c r="C186" s="31"/>
      <c r="D186" s="26"/>
      <c r="E186" s="32"/>
      <c r="F186" s="24"/>
      <c r="G186" s="24"/>
      <c r="H186" s="33"/>
      <c r="I186" s="24"/>
      <c r="J186" s="32"/>
      <c r="K186" s="24"/>
      <c r="L186" s="26"/>
      <c r="M186" s="34"/>
      <c r="N186" s="23"/>
      <c r="O186" s="74">
        <f t="shared" si="7"/>
        <v>0</v>
      </c>
      <c r="P186" s="24"/>
      <c r="Q186" s="25"/>
      <c r="R186" s="25"/>
      <c r="S186" s="35"/>
      <c r="T186" s="75">
        <f t="shared" si="6"/>
        <v>0</v>
      </c>
      <c r="U186" s="176"/>
      <c r="V186" s="29"/>
      <c r="W186" s="30"/>
    </row>
    <row r="187" spans="1:23" ht="24.95" customHeight="1" x14ac:dyDescent="0.3">
      <c r="A187" s="520"/>
      <c r="B187" s="112"/>
      <c r="C187" s="31"/>
      <c r="D187" s="26"/>
      <c r="E187" s="32"/>
      <c r="F187" s="24"/>
      <c r="G187" s="24"/>
      <c r="H187" s="33"/>
      <c r="I187" s="24"/>
      <c r="J187" s="32"/>
      <c r="K187" s="24"/>
      <c r="L187" s="26"/>
      <c r="M187" s="34"/>
      <c r="N187" s="23"/>
      <c r="O187" s="74">
        <f t="shared" si="7"/>
        <v>0</v>
      </c>
      <c r="P187" s="24"/>
      <c r="Q187" s="25"/>
      <c r="R187" s="25"/>
      <c r="S187" s="35"/>
      <c r="T187" s="75">
        <f t="shared" si="6"/>
        <v>0</v>
      </c>
      <c r="U187" s="176"/>
      <c r="V187" s="29"/>
      <c r="W187" s="30"/>
    </row>
    <row r="188" spans="1:23" ht="24.95" customHeight="1" x14ac:dyDescent="0.3">
      <c r="A188" s="520"/>
      <c r="B188" s="112"/>
      <c r="C188" s="31"/>
      <c r="D188" s="26"/>
      <c r="E188" s="32"/>
      <c r="F188" s="24"/>
      <c r="G188" s="24"/>
      <c r="H188" s="33"/>
      <c r="I188" s="24"/>
      <c r="J188" s="32"/>
      <c r="K188" s="24"/>
      <c r="L188" s="26"/>
      <c r="M188" s="34"/>
      <c r="N188" s="23"/>
      <c r="O188" s="74">
        <f t="shared" si="7"/>
        <v>0</v>
      </c>
      <c r="P188" s="24"/>
      <c r="Q188" s="25"/>
      <c r="R188" s="25"/>
      <c r="S188" s="35"/>
      <c r="T188" s="75">
        <f t="shared" si="6"/>
        <v>0</v>
      </c>
      <c r="U188" s="176"/>
      <c r="V188" s="29"/>
      <c r="W188" s="30"/>
    </row>
    <row r="189" spans="1:23" ht="24.95" customHeight="1" x14ac:dyDescent="0.3">
      <c r="A189" s="520"/>
      <c r="B189" s="112"/>
      <c r="C189" s="31"/>
      <c r="D189" s="26"/>
      <c r="E189" s="32"/>
      <c r="F189" s="24"/>
      <c r="G189" s="24"/>
      <c r="H189" s="33"/>
      <c r="I189" s="24"/>
      <c r="J189" s="32"/>
      <c r="K189" s="24"/>
      <c r="L189" s="26"/>
      <c r="M189" s="34"/>
      <c r="N189" s="23"/>
      <c r="O189" s="74">
        <f t="shared" si="7"/>
        <v>0</v>
      </c>
      <c r="P189" s="24"/>
      <c r="Q189" s="25"/>
      <c r="R189" s="25"/>
      <c r="S189" s="35"/>
      <c r="T189" s="75">
        <f t="shared" si="6"/>
        <v>0</v>
      </c>
      <c r="U189" s="176"/>
      <c r="V189" s="29"/>
      <c r="W189" s="30"/>
    </row>
    <row r="190" spans="1:23" ht="24.95" customHeight="1" x14ac:dyDescent="0.3">
      <c r="A190" s="520"/>
      <c r="B190" s="112"/>
      <c r="C190" s="31"/>
      <c r="D190" s="26"/>
      <c r="E190" s="32"/>
      <c r="F190" s="24"/>
      <c r="G190" s="24"/>
      <c r="H190" s="33"/>
      <c r="I190" s="24"/>
      <c r="J190" s="32"/>
      <c r="K190" s="24"/>
      <c r="L190" s="26"/>
      <c r="M190" s="34"/>
      <c r="N190" s="23"/>
      <c r="O190" s="74">
        <f t="shared" si="7"/>
        <v>0</v>
      </c>
      <c r="P190" s="24"/>
      <c r="Q190" s="25"/>
      <c r="R190" s="25"/>
      <c r="S190" s="35"/>
      <c r="T190" s="75">
        <f t="shared" si="6"/>
        <v>0</v>
      </c>
      <c r="U190" s="176"/>
      <c r="V190" s="29"/>
      <c r="W190" s="30"/>
    </row>
    <row r="191" spans="1:23" ht="24.95" customHeight="1" x14ac:dyDescent="0.3">
      <c r="A191" s="520"/>
      <c r="B191" s="112"/>
      <c r="C191" s="31"/>
      <c r="D191" s="26"/>
      <c r="E191" s="32"/>
      <c r="F191" s="24"/>
      <c r="G191" s="24"/>
      <c r="H191" s="33"/>
      <c r="I191" s="24"/>
      <c r="J191" s="32"/>
      <c r="K191" s="24"/>
      <c r="L191" s="26"/>
      <c r="M191" s="34"/>
      <c r="N191" s="23"/>
      <c r="O191" s="74">
        <f t="shared" si="7"/>
        <v>0</v>
      </c>
      <c r="P191" s="24"/>
      <c r="Q191" s="25"/>
      <c r="R191" s="25"/>
      <c r="S191" s="35"/>
      <c r="T191" s="75">
        <f t="shared" si="6"/>
        <v>0</v>
      </c>
      <c r="U191" s="176"/>
      <c r="V191" s="29"/>
      <c r="W191" s="30"/>
    </row>
    <row r="192" spans="1:23" ht="24.95" customHeight="1" x14ac:dyDescent="0.3">
      <c r="A192" s="520"/>
      <c r="B192" s="112"/>
      <c r="C192" s="31"/>
      <c r="D192" s="26"/>
      <c r="E192" s="32"/>
      <c r="F192" s="24"/>
      <c r="G192" s="24"/>
      <c r="H192" s="33"/>
      <c r="I192" s="24"/>
      <c r="J192" s="32"/>
      <c r="K192" s="24"/>
      <c r="L192" s="26"/>
      <c r="M192" s="34"/>
      <c r="N192" s="23"/>
      <c r="O192" s="74">
        <f t="shared" si="7"/>
        <v>0</v>
      </c>
      <c r="P192" s="24"/>
      <c r="Q192" s="25"/>
      <c r="R192" s="25"/>
      <c r="S192" s="35"/>
      <c r="T192" s="75">
        <f t="shared" si="6"/>
        <v>0</v>
      </c>
      <c r="U192" s="176"/>
      <c r="V192" s="29"/>
      <c r="W192" s="30"/>
    </row>
    <row r="193" spans="1:23" ht="24.95" customHeight="1" x14ac:dyDescent="0.3">
      <c r="A193" s="520"/>
      <c r="B193" s="112"/>
      <c r="C193" s="31"/>
      <c r="D193" s="26"/>
      <c r="E193" s="32"/>
      <c r="F193" s="24"/>
      <c r="G193" s="24"/>
      <c r="H193" s="33"/>
      <c r="I193" s="24"/>
      <c r="J193" s="32"/>
      <c r="K193" s="24"/>
      <c r="L193" s="26"/>
      <c r="M193" s="34"/>
      <c r="N193" s="23"/>
      <c r="O193" s="74">
        <f t="shared" si="7"/>
        <v>0</v>
      </c>
      <c r="P193" s="24"/>
      <c r="Q193" s="25"/>
      <c r="R193" s="25"/>
      <c r="S193" s="35"/>
      <c r="T193" s="75">
        <f t="shared" si="6"/>
        <v>0</v>
      </c>
      <c r="U193" s="176"/>
      <c r="V193" s="29"/>
      <c r="W193" s="30"/>
    </row>
    <row r="194" spans="1:23" ht="24.95" customHeight="1" x14ac:dyDescent="0.3">
      <c r="A194" s="520"/>
      <c r="B194" s="112"/>
      <c r="C194" s="31"/>
      <c r="D194" s="26"/>
      <c r="E194" s="32"/>
      <c r="F194" s="24"/>
      <c r="G194" s="24"/>
      <c r="H194" s="33"/>
      <c r="I194" s="24"/>
      <c r="J194" s="32"/>
      <c r="K194" s="24"/>
      <c r="L194" s="26"/>
      <c r="M194" s="34"/>
      <c r="N194" s="23"/>
      <c r="O194" s="74">
        <f t="shared" si="7"/>
        <v>0</v>
      </c>
      <c r="P194" s="24"/>
      <c r="Q194" s="25"/>
      <c r="R194" s="25"/>
      <c r="S194" s="35"/>
      <c r="T194" s="75">
        <f t="shared" si="6"/>
        <v>0</v>
      </c>
      <c r="U194" s="176"/>
      <c r="V194" s="29"/>
      <c r="W194" s="30"/>
    </row>
    <row r="195" spans="1:23" ht="24.95" customHeight="1" x14ac:dyDescent="0.3">
      <c r="A195" s="520"/>
      <c r="B195" s="112"/>
      <c r="C195" s="31"/>
      <c r="D195" s="26"/>
      <c r="E195" s="32"/>
      <c r="F195" s="24"/>
      <c r="G195" s="24"/>
      <c r="H195" s="33"/>
      <c r="I195" s="24"/>
      <c r="J195" s="32"/>
      <c r="K195" s="24"/>
      <c r="L195" s="26"/>
      <c r="M195" s="34"/>
      <c r="N195" s="23"/>
      <c r="O195" s="74">
        <f t="shared" si="7"/>
        <v>0</v>
      </c>
      <c r="P195" s="24"/>
      <c r="Q195" s="25"/>
      <c r="R195" s="25"/>
      <c r="S195" s="35"/>
      <c r="T195" s="75">
        <f t="shared" si="6"/>
        <v>0</v>
      </c>
      <c r="U195" s="176"/>
      <c r="V195" s="29"/>
      <c r="W195" s="30"/>
    </row>
    <row r="196" spans="1:23" ht="24.95" customHeight="1" x14ac:dyDescent="0.3">
      <c r="A196" s="520"/>
      <c r="B196" s="112"/>
      <c r="C196" s="31"/>
      <c r="D196" s="26"/>
      <c r="E196" s="32"/>
      <c r="F196" s="24"/>
      <c r="G196" s="24"/>
      <c r="H196" s="33"/>
      <c r="I196" s="24"/>
      <c r="J196" s="32"/>
      <c r="K196" s="24"/>
      <c r="L196" s="26"/>
      <c r="M196" s="34"/>
      <c r="N196" s="23"/>
      <c r="O196" s="74">
        <f t="shared" si="7"/>
        <v>0</v>
      </c>
      <c r="P196" s="24"/>
      <c r="Q196" s="25"/>
      <c r="R196" s="25"/>
      <c r="S196" s="35"/>
      <c r="T196" s="75">
        <f t="shared" si="6"/>
        <v>0</v>
      </c>
      <c r="U196" s="176"/>
      <c r="V196" s="29"/>
      <c r="W196" s="30"/>
    </row>
    <row r="197" spans="1:23" ht="24.95" customHeight="1" x14ac:dyDescent="0.3">
      <c r="A197" s="520"/>
      <c r="B197" s="112"/>
      <c r="C197" s="31"/>
      <c r="D197" s="26"/>
      <c r="E197" s="32"/>
      <c r="F197" s="24"/>
      <c r="G197" s="24"/>
      <c r="H197" s="33"/>
      <c r="I197" s="24"/>
      <c r="J197" s="32"/>
      <c r="K197" s="24"/>
      <c r="L197" s="26"/>
      <c r="M197" s="34"/>
      <c r="N197" s="23"/>
      <c r="O197" s="74">
        <f t="shared" si="7"/>
        <v>0</v>
      </c>
      <c r="P197" s="24"/>
      <c r="Q197" s="25"/>
      <c r="R197" s="25"/>
      <c r="S197" s="35"/>
      <c r="T197" s="75">
        <f t="shared" si="6"/>
        <v>0</v>
      </c>
      <c r="U197" s="176"/>
      <c r="V197" s="29"/>
      <c r="W197" s="30"/>
    </row>
    <row r="198" spans="1:23" ht="24.95" customHeight="1" x14ac:dyDescent="0.3">
      <c r="A198" s="520"/>
      <c r="B198" s="112"/>
      <c r="C198" s="31"/>
      <c r="D198" s="26"/>
      <c r="E198" s="32"/>
      <c r="F198" s="24"/>
      <c r="G198" s="24"/>
      <c r="H198" s="33"/>
      <c r="I198" s="24"/>
      <c r="J198" s="32"/>
      <c r="K198" s="24"/>
      <c r="L198" s="26"/>
      <c r="M198" s="34"/>
      <c r="N198" s="23"/>
      <c r="O198" s="74">
        <f t="shared" si="7"/>
        <v>0</v>
      </c>
      <c r="P198" s="24"/>
      <c r="Q198" s="25"/>
      <c r="R198" s="25"/>
      <c r="S198" s="35"/>
      <c r="T198" s="75">
        <f t="shared" si="6"/>
        <v>0</v>
      </c>
      <c r="U198" s="176"/>
      <c r="V198" s="29"/>
      <c r="W198" s="30"/>
    </row>
    <row r="199" spans="1:23" ht="24.95" customHeight="1" x14ac:dyDescent="0.3">
      <c r="A199" s="520"/>
      <c r="B199" s="112"/>
      <c r="C199" s="31"/>
      <c r="D199" s="26"/>
      <c r="E199" s="32"/>
      <c r="F199" s="24"/>
      <c r="G199" s="24"/>
      <c r="H199" s="33"/>
      <c r="I199" s="24"/>
      <c r="J199" s="32"/>
      <c r="K199" s="24"/>
      <c r="L199" s="26"/>
      <c r="M199" s="34"/>
      <c r="N199" s="23"/>
      <c r="O199" s="74">
        <f t="shared" si="7"/>
        <v>0</v>
      </c>
      <c r="P199" s="24"/>
      <c r="Q199" s="25"/>
      <c r="R199" s="25"/>
      <c r="S199" s="35"/>
      <c r="T199" s="75">
        <f t="shared" si="6"/>
        <v>0</v>
      </c>
      <c r="U199" s="176"/>
      <c r="V199" s="29"/>
      <c r="W199" s="30"/>
    </row>
    <row r="200" spans="1:23" ht="24.95" customHeight="1" x14ac:dyDescent="0.3">
      <c r="A200" s="520"/>
      <c r="B200" s="112"/>
      <c r="C200" s="31"/>
      <c r="D200" s="26"/>
      <c r="E200" s="32"/>
      <c r="F200" s="24"/>
      <c r="G200" s="24"/>
      <c r="H200" s="33"/>
      <c r="I200" s="24"/>
      <c r="J200" s="32"/>
      <c r="K200" s="24"/>
      <c r="L200" s="26"/>
      <c r="M200" s="34"/>
      <c r="N200" s="23"/>
      <c r="O200" s="74">
        <f t="shared" si="7"/>
        <v>0</v>
      </c>
      <c r="P200" s="24"/>
      <c r="Q200" s="25"/>
      <c r="R200" s="25"/>
      <c r="S200" s="35"/>
      <c r="T200" s="75">
        <f t="shared" si="6"/>
        <v>0</v>
      </c>
      <c r="U200" s="176"/>
      <c r="V200" s="29"/>
      <c r="W200" s="30"/>
    </row>
    <row r="201" spans="1:23" ht="24.95" customHeight="1" x14ac:dyDescent="0.3">
      <c r="A201" s="520"/>
      <c r="B201" s="112"/>
      <c r="C201" s="31"/>
      <c r="D201" s="26"/>
      <c r="E201" s="32"/>
      <c r="F201" s="24"/>
      <c r="G201" s="24"/>
      <c r="H201" s="33"/>
      <c r="I201" s="24"/>
      <c r="J201" s="32"/>
      <c r="K201" s="24"/>
      <c r="L201" s="26"/>
      <c r="M201" s="34"/>
      <c r="N201" s="23"/>
      <c r="O201" s="74">
        <f t="shared" si="7"/>
        <v>0</v>
      </c>
      <c r="P201" s="24"/>
      <c r="Q201" s="25"/>
      <c r="R201" s="25"/>
      <c r="S201" s="35"/>
      <c r="T201" s="75">
        <f t="shared" si="6"/>
        <v>0</v>
      </c>
      <c r="U201" s="176"/>
      <c r="V201" s="29"/>
      <c r="W201" s="30"/>
    </row>
    <row r="202" spans="1:23" ht="24.95" customHeight="1" x14ac:dyDescent="0.3">
      <c r="A202" s="520"/>
      <c r="B202" s="112"/>
      <c r="C202" s="31"/>
      <c r="D202" s="26"/>
      <c r="E202" s="32"/>
      <c r="F202" s="24"/>
      <c r="G202" s="24"/>
      <c r="H202" s="33"/>
      <c r="I202" s="24"/>
      <c r="J202" s="32"/>
      <c r="K202" s="24"/>
      <c r="L202" s="26"/>
      <c r="M202" s="34"/>
      <c r="N202" s="23"/>
      <c r="O202" s="74">
        <f>IF(OR(B202="R",B202="Refusé"),0,(N202*1.2))</f>
        <v>0</v>
      </c>
      <c r="P202" s="24"/>
      <c r="Q202" s="25"/>
      <c r="R202" s="25"/>
      <c r="S202" s="35"/>
      <c r="T202" s="75">
        <f>IF(ISBLANK($S202),O202,0)</f>
        <v>0</v>
      </c>
      <c r="U202" s="176"/>
      <c r="V202" s="29"/>
      <c r="W202" s="30"/>
    </row>
    <row r="203" spans="1:23" ht="39" customHeight="1" thickBot="1" x14ac:dyDescent="0.3">
      <c r="A203" s="177"/>
      <c r="B203" s="178" t="s">
        <v>8</v>
      </c>
      <c r="C203" s="179"/>
      <c r="D203" s="180"/>
      <c r="E203" s="181"/>
      <c r="F203" s="181"/>
      <c r="G203" s="181"/>
      <c r="H203" s="182"/>
      <c r="I203" s="181"/>
      <c r="J203" s="181"/>
      <c r="K203" s="181"/>
      <c r="L203" s="180"/>
      <c r="M203" s="181"/>
      <c r="N203" s="325">
        <f>SUM(N106:N202)</f>
        <v>0</v>
      </c>
      <c r="O203" s="325">
        <f>SUM(O106:O202)</f>
        <v>0</v>
      </c>
      <c r="P203" s="181"/>
      <c r="Q203" s="183"/>
      <c r="R203" s="183"/>
      <c r="S203" s="180"/>
      <c r="T203" s="325">
        <f>SUM(T106:T202)</f>
        <v>0</v>
      </c>
      <c r="U203" s="184"/>
      <c r="V203" s="184"/>
      <c r="W203" s="185"/>
    </row>
    <row r="204" spans="1:23" ht="51.95" customHeight="1" thickBot="1" x14ac:dyDescent="0.3">
      <c r="P204" s="448"/>
      <c r="Q204" s="450" t="s">
        <v>50</v>
      </c>
      <c r="R204" s="470">
        <f>O203-T203</f>
        <v>0</v>
      </c>
      <c r="S204" s="449" t="s">
        <v>118</v>
      </c>
    </row>
    <row r="205" spans="1:23" x14ac:dyDescent="0.25">
      <c r="U205" s="326"/>
    </row>
    <row r="207" spans="1:23" ht="81" customHeight="1" x14ac:dyDescent="0.25">
      <c r="A207" s="524" t="s">
        <v>116</v>
      </c>
      <c r="B207" s="522"/>
      <c r="C207" s="522"/>
      <c r="D207" s="522"/>
      <c r="E207" s="522"/>
      <c r="F207" s="522"/>
      <c r="G207" s="522"/>
      <c r="H207" s="522"/>
      <c r="I207" s="522"/>
      <c r="J207" s="522"/>
      <c r="K207" s="522"/>
      <c r="L207" s="522"/>
      <c r="M207" s="522"/>
      <c r="N207" s="522"/>
      <c r="O207" s="522"/>
      <c r="P207" s="522"/>
      <c r="Q207" s="522"/>
      <c r="R207" s="522"/>
      <c r="S207" s="522"/>
      <c r="T207" s="522"/>
      <c r="U207" s="522"/>
      <c r="V207" s="522"/>
      <c r="W207" s="523"/>
    </row>
    <row r="208" spans="1:23" ht="72.75" customHeight="1" x14ac:dyDescent="0.25">
      <c r="A208" s="189"/>
      <c r="B208" s="147" t="s">
        <v>14</v>
      </c>
      <c r="C208" s="147" t="s">
        <v>0</v>
      </c>
      <c r="D208" s="148" t="s">
        <v>30</v>
      </c>
      <c r="E208" s="147" t="s">
        <v>2</v>
      </c>
      <c r="F208" s="147" t="s">
        <v>9</v>
      </c>
      <c r="G208" s="147" t="s">
        <v>117</v>
      </c>
      <c r="H208" s="149" t="s">
        <v>12</v>
      </c>
      <c r="I208" s="147" t="s">
        <v>11</v>
      </c>
      <c r="J208" s="147" t="s">
        <v>20</v>
      </c>
      <c r="K208" s="147" t="s">
        <v>6</v>
      </c>
      <c r="L208" s="148" t="s">
        <v>35</v>
      </c>
      <c r="M208" s="147" t="s">
        <v>4</v>
      </c>
      <c r="N208" s="150" t="s">
        <v>32</v>
      </c>
      <c r="O208" s="150" t="s">
        <v>33</v>
      </c>
      <c r="P208" s="147" t="s">
        <v>5</v>
      </c>
      <c r="Q208" s="147" t="s">
        <v>13</v>
      </c>
      <c r="R208" s="151" t="s">
        <v>19</v>
      </c>
      <c r="S208" s="148" t="s">
        <v>3</v>
      </c>
      <c r="T208" s="152" t="s">
        <v>40</v>
      </c>
      <c r="U208" s="152" t="s">
        <v>29</v>
      </c>
      <c r="V208" s="153" t="s">
        <v>53</v>
      </c>
      <c r="W208" s="190" t="s">
        <v>10</v>
      </c>
    </row>
    <row r="209" spans="1:23" ht="24.95" customHeight="1" x14ac:dyDescent="0.25">
      <c r="A209" s="502" t="s">
        <v>71</v>
      </c>
      <c r="B209" s="191"/>
      <c r="C209" s="31"/>
      <c r="D209" s="26"/>
      <c r="E209" s="32"/>
      <c r="F209" s="24"/>
      <c r="G209" s="24"/>
      <c r="H209" s="33"/>
      <c r="I209" s="24"/>
      <c r="J209" s="32"/>
      <c r="K209" s="24"/>
      <c r="L209" s="26"/>
      <c r="M209" s="34"/>
      <c r="N209" s="23"/>
      <c r="O209" s="201">
        <f t="shared" ref="O209:O271" si="8">IF(OR(B209="R",B209="Refusé"),0,(N209*1.2))</f>
        <v>0</v>
      </c>
      <c r="P209" s="24"/>
      <c r="Q209" s="25"/>
      <c r="R209" s="25">
        <v>42668</v>
      </c>
      <c r="S209" s="35"/>
      <c r="T209" s="202">
        <f t="shared" ref="T209:T271" si="9">IF(ISBLANK($S209),O209,0)</f>
        <v>0</v>
      </c>
      <c r="U209" s="176"/>
      <c r="V209" s="29"/>
      <c r="W209" s="61"/>
    </row>
    <row r="210" spans="1:23" ht="24.95" customHeight="1" x14ac:dyDescent="0.25">
      <c r="A210" s="502"/>
      <c r="B210" s="191"/>
      <c r="C210" s="31"/>
      <c r="D210" s="26"/>
      <c r="E210" s="32"/>
      <c r="F210" s="24"/>
      <c r="G210" s="24"/>
      <c r="H210" s="33"/>
      <c r="I210" s="24"/>
      <c r="J210" s="32"/>
      <c r="K210" s="24"/>
      <c r="L210" s="26"/>
      <c r="M210" s="34"/>
      <c r="N210" s="23"/>
      <c r="O210" s="201">
        <f t="shared" si="8"/>
        <v>0</v>
      </c>
      <c r="P210" s="24"/>
      <c r="Q210" s="25"/>
      <c r="R210" s="25"/>
      <c r="S210" s="35"/>
      <c r="T210" s="202">
        <f t="shared" si="9"/>
        <v>0</v>
      </c>
      <c r="U210" s="176"/>
      <c r="V210" s="29"/>
      <c r="W210" s="61"/>
    </row>
    <row r="211" spans="1:23" ht="24.95" customHeight="1" x14ac:dyDescent="0.25">
      <c r="A211" s="502"/>
      <c r="B211" s="191"/>
      <c r="C211" s="31"/>
      <c r="D211" s="26"/>
      <c r="E211" s="32"/>
      <c r="F211" s="24"/>
      <c r="G211" s="24"/>
      <c r="H211" s="33"/>
      <c r="I211" s="24"/>
      <c r="J211" s="32"/>
      <c r="K211" s="24"/>
      <c r="L211" s="26"/>
      <c r="M211" s="34"/>
      <c r="N211" s="23"/>
      <c r="O211" s="201">
        <f t="shared" si="8"/>
        <v>0</v>
      </c>
      <c r="P211" s="24"/>
      <c r="Q211" s="25"/>
      <c r="R211" s="25"/>
      <c r="S211" s="35"/>
      <c r="T211" s="202">
        <f t="shared" si="9"/>
        <v>0</v>
      </c>
      <c r="U211" s="176"/>
      <c r="V211" s="29"/>
      <c r="W211" s="61"/>
    </row>
    <row r="212" spans="1:23" ht="24.95" customHeight="1" x14ac:dyDescent="0.25">
      <c r="A212" s="502"/>
      <c r="B212" s="191"/>
      <c r="C212" s="31"/>
      <c r="D212" s="26"/>
      <c r="E212" s="32"/>
      <c r="F212" s="24"/>
      <c r="G212" s="24"/>
      <c r="H212" s="33"/>
      <c r="I212" s="24"/>
      <c r="J212" s="32"/>
      <c r="K212" s="24"/>
      <c r="L212" s="26"/>
      <c r="M212" s="34"/>
      <c r="N212" s="23"/>
      <c r="O212" s="201">
        <f t="shared" si="8"/>
        <v>0</v>
      </c>
      <c r="P212" s="24"/>
      <c r="Q212" s="25"/>
      <c r="R212" s="25"/>
      <c r="S212" s="35"/>
      <c r="T212" s="202">
        <f t="shared" si="9"/>
        <v>0</v>
      </c>
      <c r="U212" s="176"/>
      <c r="V212" s="29"/>
      <c r="W212" s="61"/>
    </row>
    <row r="213" spans="1:23" ht="24.95" customHeight="1" x14ac:dyDescent="0.25">
      <c r="A213" s="502"/>
      <c r="B213" s="191"/>
      <c r="C213" s="31"/>
      <c r="D213" s="26"/>
      <c r="E213" s="32"/>
      <c r="F213" s="24"/>
      <c r="G213" s="24"/>
      <c r="H213" s="33"/>
      <c r="I213" s="24"/>
      <c r="J213" s="32"/>
      <c r="K213" s="24"/>
      <c r="L213" s="26"/>
      <c r="M213" s="34"/>
      <c r="N213" s="23"/>
      <c r="O213" s="201">
        <f t="shared" si="8"/>
        <v>0</v>
      </c>
      <c r="P213" s="24"/>
      <c r="Q213" s="25"/>
      <c r="R213" s="25"/>
      <c r="S213" s="35"/>
      <c r="T213" s="202">
        <f t="shared" si="9"/>
        <v>0</v>
      </c>
      <c r="U213" s="176"/>
      <c r="V213" s="29"/>
      <c r="W213" s="61"/>
    </row>
    <row r="214" spans="1:23" ht="24.95" customHeight="1" x14ac:dyDescent="0.25">
      <c r="A214" s="502"/>
      <c r="B214" s="191"/>
      <c r="C214" s="31"/>
      <c r="D214" s="26"/>
      <c r="E214" s="32"/>
      <c r="F214" s="24"/>
      <c r="G214" s="24"/>
      <c r="H214" s="33"/>
      <c r="I214" s="24"/>
      <c r="J214" s="32"/>
      <c r="K214" s="24"/>
      <c r="L214" s="26"/>
      <c r="M214" s="34"/>
      <c r="N214" s="23"/>
      <c r="O214" s="201">
        <f t="shared" si="8"/>
        <v>0</v>
      </c>
      <c r="P214" s="24"/>
      <c r="Q214" s="25"/>
      <c r="R214" s="25"/>
      <c r="S214" s="35"/>
      <c r="T214" s="202">
        <f t="shared" si="9"/>
        <v>0</v>
      </c>
      <c r="U214" s="176"/>
      <c r="V214" s="29"/>
      <c r="W214" s="61"/>
    </row>
    <row r="215" spans="1:23" ht="24.95" customHeight="1" x14ac:dyDescent="0.25">
      <c r="A215" s="502"/>
      <c r="B215" s="191"/>
      <c r="C215" s="31"/>
      <c r="D215" s="26"/>
      <c r="E215" s="32"/>
      <c r="F215" s="24"/>
      <c r="G215" s="24"/>
      <c r="H215" s="33"/>
      <c r="I215" s="24"/>
      <c r="J215" s="32"/>
      <c r="K215" s="24"/>
      <c r="L215" s="26"/>
      <c r="M215" s="34"/>
      <c r="N215" s="23"/>
      <c r="O215" s="201">
        <f t="shared" si="8"/>
        <v>0</v>
      </c>
      <c r="P215" s="24"/>
      <c r="Q215" s="25"/>
      <c r="R215" s="25"/>
      <c r="S215" s="35"/>
      <c r="T215" s="202">
        <f t="shared" si="9"/>
        <v>0</v>
      </c>
      <c r="U215" s="176"/>
      <c r="V215" s="29"/>
      <c r="W215" s="61"/>
    </row>
    <row r="216" spans="1:23" ht="24.95" customHeight="1" x14ac:dyDescent="0.25">
      <c r="A216" s="502"/>
      <c r="B216" s="191"/>
      <c r="C216" s="31"/>
      <c r="D216" s="26"/>
      <c r="E216" s="32"/>
      <c r="F216" s="24"/>
      <c r="G216" s="24"/>
      <c r="H216" s="33"/>
      <c r="I216" s="24"/>
      <c r="J216" s="32"/>
      <c r="K216" s="24"/>
      <c r="L216" s="26"/>
      <c r="M216" s="34"/>
      <c r="N216" s="23"/>
      <c r="O216" s="201">
        <f t="shared" si="8"/>
        <v>0</v>
      </c>
      <c r="P216" s="24"/>
      <c r="Q216" s="25"/>
      <c r="R216" s="25"/>
      <c r="S216" s="35"/>
      <c r="T216" s="202">
        <f t="shared" si="9"/>
        <v>0</v>
      </c>
      <c r="U216" s="176"/>
      <c r="V216" s="29"/>
      <c r="W216" s="61"/>
    </row>
    <row r="217" spans="1:23" ht="24.95" customHeight="1" x14ac:dyDescent="0.25">
      <c r="A217" s="502"/>
      <c r="B217" s="191"/>
      <c r="C217" s="31"/>
      <c r="D217" s="26"/>
      <c r="E217" s="32"/>
      <c r="F217" s="24"/>
      <c r="G217" s="24"/>
      <c r="H217" s="33"/>
      <c r="I217" s="24"/>
      <c r="J217" s="32"/>
      <c r="K217" s="24"/>
      <c r="L217" s="26"/>
      <c r="M217" s="34"/>
      <c r="N217" s="23"/>
      <c r="O217" s="201">
        <f t="shared" si="8"/>
        <v>0</v>
      </c>
      <c r="P217" s="24"/>
      <c r="Q217" s="25"/>
      <c r="R217" s="25"/>
      <c r="S217" s="35"/>
      <c r="T217" s="202">
        <f t="shared" si="9"/>
        <v>0</v>
      </c>
      <c r="U217" s="176"/>
      <c r="V217" s="29"/>
      <c r="W217" s="61"/>
    </row>
    <row r="218" spans="1:23" ht="24.95" customHeight="1" x14ac:dyDescent="0.25">
      <c r="A218" s="502"/>
      <c r="B218" s="191"/>
      <c r="C218" s="31"/>
      <c r="D218" s="26"/>
      <c r="E218" s="32"/>
      <c r="F218" s="24"/>
      <c r="G218" s="24"/>
      <c r="H218" s="33"/>
      <c r="I218" s="24"/>
      <c r="J218" s="32"/>
      <c r="K218" s="24"/>
      <c r="L218" s="26"/>
      <c r="M218" s="34"/>
      <c r="N218" s="23"/>
      <c r="O218" s="201">
        <f t="shared" si="8"/>
        <v>0</v>
      </c>
      <c r="P218" s="24"/>
      <c r="Q218" s="25"/>
      <c r="R218" s="25"/>
      <c r="S218" s="35"/>
      <c r="T218" s="202">
        <f t="shared" si="9"/>
        <v>0</v>
      </c>
      <c r="U218" s="176"/>
      <c r="V218" s="29"/>
      <c r="W218" s="61"/>
    </row>
    <row r="219" spans="1:23" ht="24.95" customHeight="1" x14ac:dyDescent="0.25">
      <c r="A219" s="502"/>
      <c r="B219" s="191"/>
      <c r="C219" s="31"/>
      <c r="D219" s="26"/>
      <c r="E219" s="32"/>
      <c r="F219" s="24"/>
      <c r="G219" s="24"/>
      <c r="H219" s="33"/>
      <c r="I219" s="24"/>
      <c r="J219" s="32"/>
      <c r="K219" s="24"/>
      <c r="L219" s="26"/>
      <c r="M219" s="34"/>
      <c r="N219" s="23"/>
      <c r="O219" s="201">
        <f t="shared" si="8"/>
        <v>0</v>
      </c>
      <c r="P219" s="24"/>
      <c r="Q219" s="25"/>
      <c r="R219" s="25"/>
      <c r="S219" s="35"/>
      <c r="T219" s="202">
        <f t="shared" si="9"/>
        <v>0</v>
      </c>
      <c r="U219" s="176"/>
      <c r="V219" s="29"/>
      <c r="W219" s="61"/>
    </row>
    <row r="220" spans="1:23" ht="24.95" customHeight="1" x14ac:dyDescent="0.25">
      <c r="A220" s="502"/>
      <c r="B220" s="191"/>
      <c r="C220" s="31"/>
      <c r="D220" s="26"/>
      <c r="E220" s="32"/>
      <c r="F220" s="24"/>
      <c r="G220" s="24"/>
      <c r="H220" s="33"/>
      <c r="I220" s="24"/>
      <c r="J220" s="32"/>
      <c r="K220" s="24"/>
      <c r="L220" s="26"/>
      <c r="M220" s="34"/>
      <c r="N220" s="23"/>
      <c r="O220" s="201">
        <f t="shared" si="8"/>
        <v>0</v>
      </c>
      <c r="P220" s="24"/>
      <c r="Q220" s="25"/>
      <c r="R220" s="25"/>
      <c r="S220" s="35"/>
      <c r="T220" s="202">
        <f t="shared" si="9"/>
        <v>0</v>
      </c>
      <c r="U220" s="176"/>
      <c r="V220" s="29"/>
      <c r="W220" s="61"/>
    </row>
    <row r="221" spans="1:23" ht="24.95" customHeight="1" x14ac:dyDescent="0.25">
      <c r="A221" s="502"/>
      <c r="B221" s="191"/>
      <c r="C221" s="31"/>
      <c r="D221" s="26"/>
      <c r="E221" s="32"/>
      <c r="F221" s="24"/>
      <c r="G221" s="24"/>
      <c r="H221" s="33"/>
      <c r="I221" s="24"/>
      <c r="J221" s="32"/>
      <c r="K221" s="24"/>
      <c r="L221" s="26"/>
      <c r="M221" s="34"/>
      <c r="N221" s="23"/>
      <c r="O221" s="201">
        <f t="shared" si="8"/>
        <v>0</v>
      </c>
      <c r="P221" s="24"/>
      <c r="Q221" s="25"/>
      <c r="R221" s="25"/>
      <c r="S221" s="35"/>
      <c r="T221" s="202">
        <f t="shared" si="9"/>
        <v>0</v>
      </c>
      <c r="U221" s="176"/>
      <c r="V221" s="29"/>
      <c r="W221" s="61"/>
    </row>
    <row r="222" spans="1:23" ht="24.95" customHeight="1" x14ac:dyDescent="0.25">
      <c r="A222" s="502"/>
      <c r="B222" s="191"/>
      <c r="C222" s="31"/>
      <c r="D222" s="26"/>
      <c r="E222" s="32"/>
      <c r="F222" s="24"/>
      <c r="G222" s="24"/>
      <c r="H222" s="33"/>
      <c r="I222" s="24"/>
      <c r="J222" s="32"/>
      <c r="K222" s="24"/>
      <c r="L222" s="26"/>
      <c r="M222" s="34"/>
      <c r="N222" s="23"/>
      <c r="O222" s="201">
        <f t="shared" si="8"/>
        <v>0</v>
      </c>
      <c r="P222" s="24"/>
      <c r="Q222" s="25"/>
      <c r="R222" s="25"/>
      <c r="S222" s="35"/>
      <c r="T222" s="202">
        <f t="shared" si="9"/>
        <v>0</v>
      </c>
      <c r="U222" s="176"/>
      <c r="V222" s="29"/>
      <c r="W222" s="61"/>
    </row>
    <row r="223" spans="1:23" ht="24.95" customHeight="1" x14ac:dyDescent="0.25">
      <c r="A223" s="502"/>
      <c r="B223" s="191"/>
      <c r="C223" s="31"/>
      <c r="D223" s="26"/>
      <c r="E223" s="32"/>
      <c r="F223" s="24"/>
      <c r="G223" s="24"/>
      <c r="H223" s="33"/>
      <c r="I223" s="24"/>
      <c r="J223" s="32"/>
      <c r="K223" s="24"/>
      <c r="L223" s="26"/>
      <c r="M223" s="34"/>
      <c r="N223" s="23"/>
      <c r="O223" s="201">
        <f t="shared" si="8"/>
        <v>0</v>
      </c>
      <c r="P223" s="24"/>
      <c r="Q223" s="25"/>
      <c r="R223" s="25"/>
      <c r="S223" s="35"/>
      <c r="T223" s="202">
        <f t="shared" si="9"/>
        <v>0</v>
      </c>
      <c r="U223" s="176"/>
      <c r="V223" s="29"/>
      <c r="W223" s="61"/>
    </row>
    <row r="224" spans="1:23" ht="24.95" customHeight="1" x14ac:dyDescent="0.25">
      <c r="A224" s="502"/>
      <c r="B224" s="191"/>
      <c r="C224" s="31"/>
      <c r="D224" s="26"/>
      <c r="E224" s="32"/>
      <c r="F224" s="24"/>
      <c r="G224" s="24"/>
      <c r="H224" s="33"/>
      <c r="I224" s="24"/>
      <c r="J224" s="32"/>
      <c r="K224" s="24"/>
      <c r="L224" s="26"/>
      <c r="M224" s="34"/>
      <c r="N224" s="23"/>
      <c r="O224" s="201">
        <f t="shared" si="8"/>
        <v>0</v>
      </c>
      <c r="P224" s="24"/>
      <c r="Q224" s="25"/>
      <c r="R224" s="25"/>
      <c r="S224" s="35"/>
      <c r="T224" s="202">
        <f t="shared" si="9"/>
        <v>0</v>
      </c>
      <c r="U224" s="176"/>
      <c r="V224" s="29"/>
      <c r="W224" s="61"/>
    </row>
    <row r="225" spans="1:23" ht="24.95" customHeight="1" x14ac:dyDescent="0.25">
      <c r="A225" s="502"/>
      <c r="B225" s="191"/>
      <c r="C225" s="31"/>
      <c r="D225" s="26"/>
      <c r="E225" s="32"/>
      <c r="F225" s="24"/>
      <c r="G225" s="24"/>
      <c r="H225" s="33"/>
      <c r="I225" s="24"/>
      <c r="J225" s="32"/>
      <c r="K225" s="24"/>
      <c r="L225" s="26"/>
      <c r="M225" s="34"/>
      <c r="N225" s="23"/>
      <c r="O225" s="201">
        <f t="shared" si="8"/>
        <v>0</v>
      </c>
      <c r="P225" s="24"/>
      <c r="Q225" s="25"/>
      <c r="R225" s="25"/>
      <c r="S225" s="35"/>
      <c r="T225" s="202">
        <f t="shared" si="9"/>
        <v>0</v>
      </c>
      <c r="U225" s="176"/>
      <c r="V225" s="29"/>
      <c r="W225" s="61"/>
    </row>
    <row r="226" spans="1:23" ht="24.95" customHeight="1" x14ac:dyDescent="0.25">
      <c r="A226" s="502"/>
      <c r="B226" s="191"/>
      <c r="C226" s="31"/>
      <c r="D226" s="26"/>
      <c r="E226" s="32"/>
      <c r="F226" s="24"/>
      <c r="G226" s="24"/>
      <c r="H226" s="33"/>
      <c r="I226" s="24"/>
      <c r="J226" s="32"/>
      <c r="K226" s="24"/>
      <c r="L226" s="26"/>
      <c r="M226" s="34"/>
      <c r="N226" s="23"/>
      <c r="O226" s="201">
        <f t="shared" si="8"/>
        <v>0</v>
      </c>
      <c r="P226" s="24"/>
      <c r="Q226" s="25"/>
      <c r="R226" s="25"/>
      <c r="S226" s="35"/>
      <c r="T226" s="202">
        <f t="shared" si="9"/>
        <v>0</v>
      </c>
      <c r="U226" s="176"/>
      <c r="V226" s="29"/>
      <c r="W226" s="61"/>
    </row>
    <row r="227" spans="1:23" ht="24.95" customHeight="1" x14ac:dyDescent="0.25">
      <c r="A227" s="502"/>
      <c r="B227" s="191"/>
      <c r="C227" s="31"/>
      <c r="D227" s="26"/>
      <c r="E227" s="32"/>
      <c r="F227" s="24"/>
      <c r="G227" s="24"/>
      <c r="H227" s="33"/>
      <c r="I227" s="24"/>
      <c r="J227" s="32"/>
      <c r="K227" s="24"/>
      <c r="L227" s="26"/>
      <c r="M227" s="34"/>
      <c r="N227" s="23"/>
      <c r="O227" s="201">
        <f t="shared" si="8"/>
        <v>0</v>
      </c>
      <c r="P227" s="24"/>
      <c r="Q227" s="25"/>
      <c r="R227" s="25"/>
      <c r="S227" s="35"/>
      <c r="T227" s="202">
        <f t="shared" si="9"/>
        <v>0</v>
      </c>
      <c r="U227" s="176"/>
      <c r="V227" s="29"/>
      <c r="W227" s="61"/>
    </row>
    <row r="228" spans="1:23" ht="24.95" customHeight="1" x14ac:dyDescent="0.25">
      <c r="A228" s="502"/>
      <c r="B228" s="191"/>
      <c r="C228" s="31"/>
      <c r="D228" s="26"/>
      <c r="E228" s="32"/>
      <c r="F228" s="24"/>
      <c r="G228" s="24"/>
      <c r="H228" s="33"/>
      <c r="I228" s="24"/>
      <c r="J228" s="32"/>
      <c r="K228" s="24"/>
      <c r="L228" s="26"/>
      <c r="M228" s="34"/>
      <c r="N228" s="23"/>
      <c r="O228" s="201">
        <f t="shared" si="8"/>
        <v>0</v>
      </c>
      <c r="P228" s="24"/>
      <c r="Q228" s="25"/>
      <c r="R228" s="25"/>
      <c r="S228" s="35"/>
      <c r="T228" s="202">
        <f t="shared" si="9"/>
        <v>0</v>
      </c>
      <c r="U228" s="176"/>
      <c r="V228" s="29"/>
      <c r="W228" s="61"/>
    </row>
    <row r="229" spans="1:23" ht="24.95" customHeight="1" x14ac:dyDescent="0.25">
      <c r="A229" s="502"/>
      <c r="B229" s="191"/>
      <c r="C229" s="31"/>
      <c r="D229" s="26"/>
      <c r="E229" s="32"/>
      <c r="F229" s="24"/>
      <c r="G229" s="24"/>
      <c r="H229" s="33"/>
      <c r="I229" s="24"/>
      <c r="J229" s="32"/>
      <c r="K229" s="24"/>
      <c r="L229" s="26"/>
      <c r="M229" s="34"/>
      <c r="N229" s="23"/>
      <c r="O229" s="201">
        <f t="shared" si="8"/>
        <v>0</v>
      </c>
      <c r="P229" s="24"/>
      <c r="Q229" s="25"/>
      <c r="R229" s="25"/>
      <c r="S229" s="35"/>
      <c r="T229" s="202">
        <f t="shared" si="9"/>
        <v>0</v>
      </c>
      <c r="U229" s="176"/>
      <c r="V229" s="29"/>
      <c r="W229" s="61"/>
    </row>
    <row r="230" spans="1:23" ht="24.95" customHeight="1" x14ac:dyDescent="0.25">
      <c r="A230" s="502"/>
      <c r="B230" s="191"/>
      <c r="C230" s="31"/>
      <c r="D230" s="26"/>
      <c r="E230" s="32"/>
      <c r="F230" s="24"/>
      <c r="G230" s="24"/>
      <c r="H230" s="33"/>
      <c r="I230" s="24"/>
      <c r="J230" s="32"/>
      <c r="K230" s="24"/>
      <c r="L230" s="26"/>
      <c r="M230" s="34"/>
      <c r="N230" s="23"/>
      <c r="O230" s="201">
        <f t="shared" si="8"/>
        <v>0</v>
      </c>
      <c r="P230" s="24"/>
      <c r="Q230" s="25"/>
      <c r="R230" s="25"/>
      <c r="S230" s="35"/>
      <c r="T230" s="202">
        <f t="shared" si="9"/>
        <v>0</v>
      </c>
      <c r="U230" s="176"/>
      <c r="V230" s="29"/>
      <c r="W230" s="61"/>
    </row>
    <row r="231" spans="1:23" ht="24.95" customHeight="1" x14ac:dyDescent="0.25">
      <c r="A231" s="502"/>
      <c r="B231" s="191"/>
      <c r="C231" s="31"/>
      <c r="D231" s="26"/>
      <c r="E231" s="32"/>
      <c r="F231" s="24"/>
      <c r="G231" s="24"/>
      <c r="H231" s="33"/>
      <c r="I231" s="24"/>
      <c r="J231" s="32"/>
      <c r="K231" s="24"/>
      <c r="L231" s="26"/>
      <c r="M231" s="34"/>
      <c r="N231" s="23"/>
      <c r="O231" s="201">
        <f t="shared" si="8"/>
        <v>0</v>
      </c>
      <c r="P231" s="24"/>
      <c r="Q231" s="25"/>
      <c r="R231" s="25"/>
      <c r="S231" s="35"/>
      <c r="T231" s="202">
        <f t="shared" si="9"/>
        <v>0</v>
      </c>
      <c r="U231" s="176"/>
      <c r="V231" s="29"/>
      <c r="W231" s="61"/>
    </row>
    <row r="232" spans="1:23" ht="24.95" customHeight="1" x14ac:dyDescent="0.25">
      <c r="A232" s="502"/>
      <c r="B232" s="191"/>
      <c r="C232" s="31"/>
      <c r="D232" s="26"/>
      <c r="E232" s="32"/>
      <c r="F232" s="24"/>
      <c r="G232" s="24"/>
      <c r="H232" s="33"/>
      <c r="I232" s="24"/>
      <c r="J232" s="32"/>
      <c r="K232" s="24"/>
      <c r="L232" s="26"/>
      <c r="M232" s="34"/>
      <c r="N232" s="23"/>
      <c r="O232" s="201">
        <f t="shared" si="8"/>
        <v>0</v>
      </c>
      <c r="P232" s="24"/>
      <c r="Q232" s="25"/>
      <c r="R232" s="25"/>
      <c r="S232" s="35"/>
      <c r="T232" s="202">
        <f t="shared" si="9"/>
        <v>0</v>
      </c>
      <c r="U232" s="176"/>
      <c r="V232" s="29"/>
      <c r="W232" s="61"/>
    </row>
    <row r="233" spans="1:23" ht="24.95" customHeight="1" x14ac:dyDescent="0.25">
      <c r="A233" s="502"/>
      <c r="B233" s="191"/>
      <c r="C233" s="31"/>
      <c r="D233" s="26"/>
      <c r="E233" s="32"/>
      <c r="F233" s="24"/>
      <c r="G233" s="24"/>
      <c r="H233" s="33"/>
      <c r="I233" s="24"/>
      <c r="J233" s="32"/>
      <c r="K233" s="24"/>
      <c r="L233" s="26"/>
      <c r="M233" s="34"/>
      <c r="N233" s="23"/>
      <c r="O233" s="201">
        <f t="shared" si="8"/>
        <v>0</v>
      </c>
      <c r="P233" s="24"/>
      <c r="Q233" s="25"/>
      <c r="R233" s="25"/>
      <c r="S233" s="35"/>
      <c r="T233" s="202">
        <f t="shared" si="9"/>
        <v>0</v>
      </c>
      <c r="U233" s="176"/>
      <c r="V233" s="29"/>
      <c r="W233" s="61"/>
    </row>
    <row r="234" spans="1:23" ht="24.95" customHeight="1" x14ac:dyDescent="0.25">
      <c r="A234" s="502"/>
      <c r="B234" s="191"/>
      <c r="C234" s="31"/>
      <c r="D234" s="26"/>
      <c r="E234" s="32"/>
      <c r="F234" s="24"/>
      <c r="G234" s="24"/>
      <c r="H234" s="33"/>
      <c r="I234" s="24"/>
      <c r="J234" s="32"/>
      <c r="K234" s="24"/>
      <c r="L234" s="26"/>
      <c r="M234" s="34"/>
      <c r="N234" s="23"/>
      <c r="O234" s="201">
        <f t="shared" si="8"/>
        <v>0</v>
      </c>
      <c r="P234" s="24"/>
      <c r="Q234" s="25"/>
      <c r="R234" s="25"/>
      <c r="S234" s="35"/>
      <c r="T234" s="202">
        <f t="shared" si="9"/>
        <v>0</v>
      </c>
      <c r="U234" s="176"/>
      <c r="V234" s="29"/>
      <c r="W234" s="61"/>
    </row>
    <row r="235" spans="1:23" ht="24.95" customHeight="1" x14ac:dyDescent="0.25">
      <c r="A235" s="502"/>
      <c r="B235" s="191"/>
      <c r="C235" s="31"/>
      <c r="D235" s="26"/>
      <c r="E235" s="32"/>
      <c r="F235" s="24"/>
      <c r="G235" s="24"/>
      <c r="H235" s="33"/>
      <c r="I235" s="24"/>
      <c r="J235" s="32"/>
      <c r="K235" s="24"/>
      <c r="L235" s="26"/>
      <c r="M235" s="34"/>
      <c r="N235" s="23"/>
      <c r="O235" s="201">
        <f t="shared" si="8"/>
        <v>0</v>
      </c>
      <c r="P235" s="24"/>
      <c r="Q235" s="25"/>
      <c r="R235" s="25"/>
      <c r="S235" s="35"/>
      <c r="T235" s="202">
        <f t="shared" si="9"/>
        <v>0</v>
      </c>
      <c r="U235" s="176"/>
      <c r="V235" s="29"/>
      <c r="W235" s="61"/>
    </row>
    <row r="236" spans="1:23" ht="24.95" customHeight="1" x14ac:dyDescent="0.25">
      <c r="A236" s="502"/>
      <c r="B236" s="191"/>
      <c r="C236" s="31"/>
      <c r="D236" s="26"/>
      <c r="E236" s="32"/>
      <c r="F236" s="24"/>
      <c r="G236" s="24"/>
      <c r="H236" s="33"/>
      <c r="I236" s="24"/>
      <c r="J236" s="32"/>
      <c r="K236" s="24"/>
      <c r="L236" s="26"/>
      <c r="M236" s="34"/>
      <c r="N236" s="23"/>
      <c r="O236" s="201">
        <f t="shared" si="8"/>
        <v>0</v>
      </c>
      <c r="P236" s="24"/>
      <c r="Q236" s="25"/>
      <c r="R236" s="25"/>
      <c r="S236" s="35"/>
      <c r="T236" s="202">
        <f t="shared" si="9"/>
        <v>0</v>
      </c>
      <c r="U236" s="176"/>
      <c r="V236" s="29"/>
      <c r="W236" s="61"/>
    </row>
    <row r="237" spans="1:23" ht="24.95" customHeight="1" x14ac:dyDescent="0.25">
      <c r="A237" s="502"/>
      <c r="B237" s="191"/>
      <c r="C237" s="31"/>
      <c r="D237" s="26"/>
      <c r="E237" s="32"/>
      <c r="F237" s="24"/>
      <c r="G237" s="24"/>
      <c r="H237" s="33"/>
      <c r="I237" s="24"/>
      <c r="J237" s="32"/>
      <c r="K237" s="24"/>
      <c r="L237" s="26"/>
      <c r="M237" s="34"/>
      <c r="N237" s="23"/>
      <c r="O237" s="201">
        <f t="shared" si="8"/>
        <v>0</v>
      </c>
      <c r="P237" s="24"/>
      <c r="Q237" s="25"/>
      <c r="R237" s="25"/>
      <c r="S237" s="35"/>
      <c r="T237" s="202">
        <f t="shared" si="9"/>
        <v>0</v>
      </c>
      <c r="U237" s="176"/>
      <c r="V237" s="29"/>
      <c r="W237" s="61"/>
    </row>
    <row r="238" spans="1:23" ht="24.95" customHeight="1" x14ac:dyDescent="0.25">
      <c r="A238" s="502"/>
      <c r="B238" s="191"/>
      <c r="C238" s="31"/>
      <c r="D238" s="26"/>
      <c r="E238" s="32"/>
      <c r="F238" s="24"/>
      <c r="G238" s="24"/>
      <c r="H238" s="33"/>
      <c r="I238" s="24"/>
      <c r="J238" s="32"/>
      <c r="K238" s="24"/>
      <c r="L238" s="26"/>
      <c r="M238" s="34"/>
      <c r="N238" s="23"/>
      <c r="O238" s="201">
        <f t="shared" si="8"/>
        <v>0</v>
      </c>
      <c r="P238" s="24"/>
      <c r="Q238" s="25"/>
      <c r="R238" s="25"/>
      <c r="S238" s="35"/>
      <c r="T238" s="202">
        <f t="shared" si="9"/>
        <v>0</v>
      </c>
      <c r="U238" s="176"/>
      <c r="V238" s="29"/>
      <c r="W238" s="61"/>
    </row>
    <row r="239" spans="1:23" ht="24.95" customHeight="1" x14ac:dyDescent="0.25">
      <c r="A239" s="502"/>
      <c r="B239" s="191"/>
      <c r="C239" s="31"/>
      <c r="D239" s="26"/>
      <c r="E239" s="32"/>
      <c r="F239" s="24"/>
      <c r="G239" s="24"/>
      <c r="H239" s="33"/>
      <c r="I239" s="24"/>
      <c r="J239" s="32"/>
      <c r="K239" s="24"/>
      <c r="L239" s="26"/>
      <c r="M239" s="34"/>
      <c r="N239" s="23"/>
      <c r="O239" s="201">
        <f t="shared" si="8"/>
        <v>0</v>
      </c>
      <c r="P239" s="24"/>
      <c r="Q239" s="25"/>
      <c r="R239" s="25"/>
      <c r="S239" s="35"/>
      <c r="T239" s="202">
        <f t="shared" si="9"/>
        <v>0</v>
      </c>
      <c r="U239" s="176"/>
      <c r="V239" s="29"/>
      <c r="W239" s="61"/>
    </row>
    <row r="240" spans="1:23" ht="24.95" customHeight="1" x14ac:dyDescent="0.25">
      <c r="A240" s="502"/>
      <c r="B240" s="191"/>
      <c r="C240" s="31"/>
      <c r="D240" s="26"/>
      <c r="E240" s="32"/>
      <c r="F240" s="24"/>
      <c r="G240" s="24"/>
      <c r="H240" s="33"/>
      <c r="I240" s="24"/>
      <c r="J240" s="32"/>
      <c r="K240" s="24"/>
      <c r="L240" s="26"/>
      <c r="M240" s="34"/>
      <c r="N240" s="23"/>
      <c r="O240" s="201">
        <f t="shared" si="8"/>
        <v>0</v>
      </c>
      <c r="P240" s="24"/>
      <c r="Q240" s="25"/>
      <c r="R240" s="25"/>
      <c r="S240" s="35"/>
      <c r="T240" s="202">
        <f t="shared" si="9"/>
        <v>0</v>
      </c>
      <c r="U240" s="176"/>
      <c r="V240" s="29"/>
      <c r="W240" s="61"/>
    </row>
    <row r="241" spans="1:23" ht="24.95" customHeight="1" x14ac:dyDescent="0.25">
      <c r="A241" s="502"/>
      <c r="B241" s="191"/>
      <c r="C241" s="31"/>
      <c r="D241" s="26"/>
      <c r="E241" s="32"/>
      <c r="F241" s="24"/>
      <c r="G241" s="24"/>
      <c r="H241" s="33"/>
      <c r="I241" s="24"/>
      <c r="J241" s="32"/>
      <c r="K241" s="24"/>
      <c r="L241" s="26"/>
      <c r="M241" s="34"/>
      <c r="N241" s="23"/>
      <c r="O241" s="201">
        <f t="shared" si="8"/>
        <v>0</v>
      </c>
      <c r="P241" s="24"/>
      <c r="Q241" s="25"/>
      <c r="R241" s="25"/>
      <c r="S241" s="35"/>
      <c r="T241" s="202">
        <f t="shared" si="9"/>
        <v>0</v>
      </c>
      <c r="U241" s="176"/>
      <c r="V241" s="29"/>
      <c r="W241" s="61"/>
    </row>
    <row r="242" spans="1:23" ht="24.95" customHeight="1" x14ac:dyDescent="0.25">
      <c r="A242" s="502"/>
      <c r="B242" s="191"/>
      <c r="C242" s="31"/>
      <c r="D242" s="26"/>
      <c r="E242" s="32"/>
      <c r="F242" s="24"/>
      <c r="G242" s="24"/>
      <c r="H242" s="33"/>
      <c r="I242" s="24"/>
      <c r="J242" s="32"/>
      <c r="K242" s="24"/>
      <c r="L242" s="26"/>
      <c r="M242" s="34"/>
      <c r="N242" s="23"/>
      <c r="O242" s="201">
        <f t="shared" si="8"/>
        <v>0</v>
      </c>
      <c r="P242" s="24"/>
      <c r="Q242" s="25"/>
      <c r="R242" s="25"/>
      <c r="S242" s="35"/>
      <c r="T242" s="202">
        <f t="shared" si="9"/>
        <v>0</v>
      </c>
      <c r="U242" s="176"/>
      <c r="V242" s="29"/>
      <c r="W242" s="61"/>
    </row>
    <row r="243" spans="1:23" ht="24.95" customHeight="1" x14ac:dyDescent="0.25">
      <c r="A243" s="502"/>
      <c r="B243" s="191"/>
      <c r="C243" s="31"/>
      <c r="D243" s="26"/>
      <c r="E243" s="32"/>
      <c r="F243" s="24"/>
      <c r="G243" s="24"/>
      <c r="H243" s="33"/>
      <c r="I243" s="24"/>
      <c r="J243" s="32"/>
      <c r="K243" s="24"/>
      <c r="L243" s="26"/>
      <c r="M243" s="34"/>
      <c r="N243" s="23"/>
      <c r="O243" s="201">
        <f t="shared" si="8"/>
        <v>0</v>
      </c>
      <c r="P243" s="24"/>
      <c r="Q243" s="25"/>
      <c r="R243" s="25"/>
      <c r="S243" s="35"/>
      <c r="T243" s="202">
        <f t="shared" si="9"/>
        <v>0</v>
      </c>
      <c r="U243" s="176"/>
      <c r="V243" s="29"/>
      <c r="W243" s="61"/>
    </row>
    <row r="244" spans="1:23" ht="24.95" customHeight="1" x14ac:dyDescent="0.25">
      <c r="A244" s="502"/>
      <c r="B244" s="191"/>
      <c r="C244" s="31"/>
      <c r="D244" s="26"/>
      <c r="E244" s="32"/>
      <c r="F244" s="24"/>
      <c r="G244" s="24"/>
      <c r="H244" s="33"/>
      <c r="I244" s="24"/>
      <c r="J244" s="32"/>
      <c r="K244" s="24"/>
      <c r="L244" s="26"/>
      <c r="M244" s="34"/>
      <c r="N244" s="23"/>
      <c r="O244" s="201">
        <f t="shared" si="8"/>
        <v>0</v>
      </c>
      <c r="P244" s="24"/>
      <c r="Q244" s="25"/>
      <c r="R244" s="25"/>
      <c r="S244" s="35"/>
      <c r="T244" s="202">
        <f t="shared" si="9"/>
        <v>0</v>
      </c>
      <c r="U244" s="176"/>
      <c r="V244" s="29"/>
      <c r="W244" s="61"/>
    </row>
    <row r="245" spans="1:23" ht="24.95" customHeight="1" x14ac:dyDescent="0.25">
      <c r="A245" s="502"/>
      <c r="B245" s="191"/>
      <c r="C245" s="31"/>
      <c r="D245" s="26"/>
      <c r="E245" s="32"/>
      <c r="F245" s="24"/>
      <c r="G245" s="24"/>
      <c r="H245" s="33"/>
      <c r="I245" s="24"/>
      <c r="J245" s="32"/>
      <c r="K245" s="24"/>
      <c r="L245" s="26"/>
      <c r="M245" s="34"/>
      <c r="N245" s="23"/>
      <c r="O245" s="201">
        <f t="shared" si="8"/>
        <v>0</v>
      </c>
      <c r="P245" s="24"/>
      <c r="Q245" s="25"/>
      <c r="R245" s="25"/>
      <c r="S245" s="35"/>
      <c r="T245" s="202">
        <f t="shared" si="9"/>
        <v>0</v>
      </c>
      <c r="U245" s="176"/>
      <c r="V245" s="29"/>
      <c r="W245" s="61"/>
    </row>
    <row r="246" spans="1:23" ht="24.95" customHeight="1" x14ac:dyDescent="0.25">
      <c r="A246" s="502"/>
      <c r="B246" s="191"/>
      <c r="C246" s="31"/>
      <c r="D246" s="26"/>
      <c r="E246" s="32"/>
      <c r="F246" s="24"/>
      <c r="G246" s="24"/>
      <c r="H246" s="33"/>
      <c r="I246" s="24"/>
      <c r="J246" s="32"/>
      <c r="K246" s="24"/>
      <c r="L246" s="26"/>
      <c r="M246" s="34"/>
      <c r="N246" s="23"/>
      <c r="O246" s="201">
        <f t="shared" si="8"/>
        <v>0</v>
      </c>
      <c r="P246" s="24"/>
      <c r="Q246" s="25"/>
      <c r="R246" s="25"/>
      <c r="S246" s="35"/>
      <c r="T246" s="202">
        <f t="shared" si="9"/>
        <v>0</v>
      </c>
      <c r="U246" s="176"/>
      <c r="V246" s="29"/>
      <c r="W246" s="61"/>
    </row>
    <row r="247" spans="1:23" ht="24.95" customHeight="1" x14ac:dyDescent="0.25">
      <c r="A247" s="502"/>
      <c r="B247" s="191"/>
      <c r="C247" s="31"/>
      <c r="D247" s="26"/>
      <c r="E247" s="32"/>
      <c r="F247" s="24"/>
      <c r="G247" s="24"/>
      <c r="H247" s="33"/>
      <c r="I247" s="24"/>
      <c r="J247" s="32"/>
      <c r="K247" s="24"/>
      <c r="L247" s="26"/>
      <c r="M247" s="34"/>
      <c r="N247" s="23"/>
      <c r="O247" s="201">
        <f t="shared" si="8"/>
        <v>0</v>
      </c>
      <c r="P247" s="24"/>
      <c r="Q247" s="25"/>
      <c r="R247" s="25"/>
      <c r="S247" s="35"/>
      <c r="T247" s="202">
        <f t="shared" si="9"/>
        <v>0</v>
      </c>
      <c r="U247" s="176"/>
      <c r="V247" s="29"/>
      <c r="W247" s="61"/>
    </row>
    <row r="248" spans="1:23" ht="24.95" customHeight="1" x14ac:dyDescent="0.25">
      <c r="A248" s="502"/>
      <c r="B248" s="191"/>
      <c r="C248" s="31"/>
      <c r="D248" s="26"/>
      <c r="E248" s="32"/>
      <c r="F248" s="24"/>
      <c r="G248" s="24"/>
      <c r="H248" s="33"/>
      <c r="I248" s="24"/>
      <c r="J248" s="32"/>
      <c r="K248" s="24"/>
      <c r="L248" s="26"/>
      <c r="M248" s="34"/>
      <c r="N248" s="23"/>
      <c r="O248" s="201">
        <f t="shared" si="8"/>
        <v>0</v>
      </c>
      <c r="P248" s="24"/>
      <c r="Q248" s="25"/>
      <c r="R248" s="25"/>
      <c r="S248" s="35"/>
      <c r="T248" s="202">
        <f t="shared" si="9"/>
        <v>0</v>
      </c>
      <c r="U248" s="176"/>
      <c r="V248" s="29"/>
      <c r="W248" s="61"/>
    </row>
    <row r="249" spans="1:23" ht="24.95" customHeight="1" x14ac:dyDescent="0.25">
      <c r="A249" s="502"/>
      <c r="B249" s="191"/>
      <c r="C249" s="31"/>
      <c r="D249" s="26"/>
      <c r="E249" s="32"/>
      <c r="F249" s="24"/>
      <c r="G249" s="24"/>
      <c r="H249" s="33"/>
      <c r="I249" s="24"/>
      <c r="J249" s="32"/>
      <c r="K249" s="24"/>
      <c r="L249" s="26"/>
      <c r="M249" s="34"/>
      <c r="N249" s="23"/>
      <c r="O249" s="201">
        <f t="shared" si="8"/>
        <v>0</v>
      </c>
      <c r="P249" s="24"/>
      <c r="Q249" s="25"/>
      <c r="R249" s="25"/>
      <c r="S249" s="35"/>
      <c r="T249" s="202">
        <f t="shared" si="9"/>
        <v>0</v>
      </c>
      <c r="U249" s="176"/>
      <c r="V249" s="29"/>
      <c r="W249" s="61"/>
    </row>
    <row r="250" spans="1:23" ht="24.95" customHeight="1" x14ac:dyDescent="0.25">
      <c r="A250" s="502"/>
      <c r="B250" s="191"/>
      <c r="C250" s="31"/>
      <c r="D250" s="26"/>
      <c r="E250" s="32"/>
      <c r="F250" s="24"/>
      <c r="G250" s="24"/>
      <c r="H250" s="33"/>
      <c r="I250" s="24"/>
      <c r="J250" s="32"/>
      <c r="K250" s="24"/>
      <c r="L250" s="26"/>
      <c r="M250" s="34"/>
      <c r="N250" s="23"/>
      <c r="O250" s="201">
        <f t="shared" si="8"/>
        <v>0</v>
      </c>
      <c r="P250" s="24"/>
      <c r="Q250" s="25"/>
      <c r="R250" s="25"/>
      <c r="S250" s="35"/>
      <c r="T250" s="202">
        <f t="shared" si="9"/>
        <v>0</v>
      </c>
      <c r="U250" s="176"/>
      <c r="V250" s="29"/>
      <c r="W250" s="61"/>
    </row>
    <row r="251" spans="1:23" ht="24.95" customHeight="1" x14ac:dyDescent="0.25">
      <c r="A251" s="502"/>
      <c r="B251" s="191"/>
      <c r="C251" s="31"/>
      <c r="D251" s="26"/>
      <c r="E251" s="32"/>
      <c r="F251" s="24"/>
      <c r="G251" s="24"/>
      <c r="H251" s="33"/>
      <c r="I251" s="24"/>
      <c r="J251" s="32"/>
      <c r="K251" s="24"/>
      <c r="L251" s="26"/>
      <c r="M251" s="34"/>
      <c r="N251" s="23"/>
      <c r="O251" s="201">
        <f t="shared" si="8"/>
        <v>0</v>
      </c>
      <c r="P251" s="24"/>
      <c r="Q251" s="25"/>
      <c r="R251" s="25"/>
      <c r="S251" s="35"/>
      <c r="T251" s="202">
        <f t="shared" si="9"/>
        <v>0</v>
      </c>
      <c r="U251" s="176"/>
      <c r="V251" s="29"/>
      <c r="W251" s="61"/>
    </row>
    <row r="252" spans="1:23" ht="24.95" customHeight="1" x14ac:dyDescent="0.25">
      <c r="A252" s="502"/>
      <c r="B252" s="191"/>
      <c r="C252" s="31"/>
      <c r="D252" s="26"/>
      <c r="E252" s="32"/>
      <c r="F252" s="24"/>
      <c r="G252" s="24"/>
      <c r="H252" s="33"/>
      <c r="I252" s="24"/>
      <c r="J252" s="32"/>
      <c r="K252" s="24"/>
      <c r="L252" s="26"/>
      <c r="M252" s="34"/>
      <c r="N252" s="23"/>
      <c r="O252" s="201">
        <f t="shared" si="8"/>
        <v>0</v>
      </c>
      <c r="P252" s="24"/>
      <c r="Q252" s="25"/>
      <c r="R252" s="25"/>
      <c r="S252" s="35"/>
      <c r="T252" s="202">
        <f t="shared" si="9"/>
        <v>0</v>
      </c>
      <c r="U252" s="176"/>
      <c r="V252" s="29"/>
      <c r="W252" s="61"/>
    </row>
    <row r="253" spans="1:23" ht="24.95" customHeight="1" x14ac:dyDescent="0.25">
      <c r="A253" s="502"/>
      <c r="B253" s="191"/>
      <c r="C253" s="31"/>
      <c r="D253" s="26"/>
      <c r="E253" s="32"/>
      <c r="F253" s="24"/>
      <c r="G253" s="24"/>
      <c r="H253" s="33"/>
      <c r="I253" s="24"/>
      <c r="J253" s="32"/>
      <c r="K253" s="24"/>
      <c r="L253" s="26"/>
      <c r="M253" s="34"/>
      <c r="N253" s="23"/>
      <c r="O253" s="201">
        <f t="shared" si="8"/>
        <v>0</v>
      </c>
      <c r="P253" s="24"/>
      <c r="Q253" s="25"/>
      <c r="R253" s="25"/>
      <c r="S253" s="35"/>
      <c r="T253" s="202">
        <f t="shared" si="9"/>
        <v>0</v>
      </c>
      <c r="U253" s="176"/>
      <c r="V253" s="29"/>
      <c r="W253" s="61"/>
    </row>
    <row r="254" spans="1:23" ht="24.95" customHeight="1" x14ac:dyDescent="0.25">
      <c r="A254" s="502"/>
      <c r="B254" s="191"/>
      <c r="C254" s="31"/>
      <c r="D254" s="26"/>
      <c r="E254" s="32"/>
      <c r="F254" s="24"/>
      <c r="G254" s="24"/>
      <c r="H254" s="33"/>
      <c r="I254" s="24"/>
      <c r="J254" s="32"/>
      <c r="K254" s="24"/>
      <c r="L254" s="26"/>
      <c r="M254" s="34"/>
      <c r="N254" s="23"/>
      <c r="O254" s="201">
        <f t="shared" si="8"/>
        <v>0</v>
      </c>
      <c r="P254" s="24"/>
      <c r="Q254" s="25"/>
      <c r="R254" s="25"/>
      <c r="S254" s="35"/>
      <c r="T254" s="202">
        <f t="shared" si="9"/>
        <v>0</v>
      </c>
      <c r="U254" s="176"/>
      <c r="V254" s="29"/>
      <c r="W254" s="61"/>
    </row>
    <row r="255" spans="1:23" ht="24.95" customHeight="1" x14ac:dyDescent="0.25">
      <c r="A255" s="502"/>
      <c r="B255" s="191"/>
      <c r="C255" s="31"/>
      <c r="D255" s="26"/>
      <c r="E255" s="32"/>
      <c r="F255" s="24"/>
      <c r="G255" s="24"/>
      <c r="H255" s="33"/>
      <c r="I255" s="24"/>
      <c r="J255" s="32"/>
      <c r="K255" s="24"/>
      <c r="L255" s="26"/>
      <c r="M255" s="34"/>
      <c r="N255" s="23"/>
      <c r="O255" s="201">
        <f t="shared" si="8"/>
        <v>0</v>
      </c>
      <c r="P255" s="24"/>
      <c r="Q255" s="25"/>
      <c r="R255" s="25"/>
      <c r="S255" s="35"/>
      <c r="T255" s="202">
        <f t="shared" si="9"/>
        <v>0</v>
      </c>
      <c r="U255" s="176"/>
      <c r="V255" s="29"/>
      <c r="W255" s="61"/>
    </row>
    <row r="256" spans="1:23" ht="24.95" customHeight="1" x14ac:dyDescent="0.25">
      <c r="A256" s="502"/>
      <c r="B256" s="191"/>
      <c r="C256" s="31"/>
      <c r="D256" s="26"/>
      <c r="E256" s="32"/>
      <c r="F256" s="24"/>
      <c r="G256" s="24"/>
      <c r="H256" s="33"/>
      <c r="I256" s="24"/>
      <c r="J256" s="32"/>
      <c r="K256" s="24"/>
      <c r="L256" s="26"/>
      <c r="M256" s="34"/>
      <c r="N256" s="23"/>
      <c r="O256" s="201">
        <f t="shared" si="8"/>
        <v>0</v>
      </c>
      <c r="P256" s="24"/>
      <c r="Q256" s="25"/>
      <c r="R256" s="25"/>
      <c r="S256" s="35"/>
      <c r="T256" s="202">
        <f t="shared" si="9"/>
        <v>0</v>
      </c>
      <c r="U256" s="176"/>
      <c r="V256" s="29"/>
      <c r="W256" s="61"/>
    </row>
    <row r="257" spans="1:23" ht="24.95" customHeight="1" x14ac:dyDescent="0.25">
      <c r="A257" s="502"/>
      <c r="B257" s="191"/>
      <c r="C257" s="31"/>
      <c r="D257" s="26"/>
      <c r="E257" s="32"/>
      <c r="F257" s="24"/>
      <c r="G257" s="24"/>
      <c r="H257" s="33"/>
      <c r="I257" s="24"/>
      <c r="J257" s="32"/>
      <c r="K257" s="24"/>
      <c r="L257" s="26"/>
      <c r="M257" s="34"/>
      <c r="N257" s="23"/>
      <c r="O257" s="201">
        <f t="shared" si="8"/>
        <v>0</v>
      </c>
      <c r="P257" s="24"/>
      <c r="Q257" s="25"/>
      <c r="R257" s="25"/>
      <c r="S257" s="35"/>
      <c r="T257" s="202">
        <f t="shared" si="9"/>
        <v>0</v>
      </c>
      <c r="U257" s="176"/>
      <c r="V257" s="29"/>
      <c r="W257" s="61"/>
    </row>
    <row r="258" spans="1:23" ht="24.95" customHeight="1" x14ac:dyDescent="0.25">
      <c r="A258" s="502"/>
      <c r="B258" s="191"/>
      <c r="C258" s="31"/>
      <c r="D258" s="26"/>
      <c r="E258" s="32"/>
      <c r="F258" s="24"/>
      <c r="G258" s="24"/>
      <c r="H258" s="33"/>
      <c r="I258" s="24"/>
      <c r="J258" s="32"/>
      <c r="K258" s="24"/>
      <c r="L258" s="26"/>
      <c r="M258" s="34"/>
      <c r="N258" s="23"/>
      <c r="O258" s="201">
        <f t="shared" si="8"/>
        <v>0</v>
      </c>
      <c r="P258" s="24"/>
      <c r="Q258" s="25"/>
      <c r="R258" s="25"/>
      <c r="S258" s="35"/>
      <c r="T258" s="202">
        <f t="shared" si="9"/>
        <v>0</v>
      </c>
      <c r="U258" s="176"/>
      <c r="V258" s="29"/>
      <c r="W258" s="61"/>
    </row>
    <row r="259" spans="1:23" ht="24.95" customHeight="1" x14ac:dyDescent="0.25">
      <c r="A259" s="502"/>
      <c r="B259" s="191"/>
      <c r="C259" s="31"/>
      <c r="D259" s="26"/>
      <c r="E259" s="32"/>
      <c r="F259" s="24"/>
      <c r="G259" s="24"/>
      <c r="H259" s="33"/>
      <c r="I259" s="24"/>
      <c r="J259" s="32"/>
      <c r="K259" s="24"/>
      <c r="L259" s="26"/>
      <c r="M259" s="34"/>
      <c r="N259" s="23"/>
      <c r="O259" s="201">
        <f t="shared" si="8"/>
        <v>0</v>
      </c>
      <c r="P259" s="24"/>
      <c r="Q259" s="25"/>
      <c r="R259" s="25"/>
      <c r="S259" s="35"/>
      <c r="T259" s="202">
        <f t="shared" si="9"/>
        <v>0</v>
      </c>
      <c r="U259" s="176"/>
      <c r="V259" s="29"/>
      <c r="W259" s="61"/>
    </row>
    <row r="260" spans="1:23" ht="24.95" customHeight="1" x14ac:dyDescent="0.25">
      <c r="A260" s="502"/>
      <c r="B260" s="191"/>
      <c r="C260" s="31"/>
      <c r="D260" s="26"/>
      <c r="E260" s="32"/>
      <c r="F260" s="24"/>
      <c r="G260" s="24"/>
      <c r="H260" s="33"/>
      <c r="I260" s="24"/>
      <c r="J260" s="32"/>
      <c r="K260" s="24"/>
      <c r="L260" s="26"/>
      <c r="M260" s="34"/>
      <c r="N260" s="23"/>
      <c r="O260" s="201">
        <f t="shared" si="8"/>
        <v>0</v>
      </c>
      <c r="P260" s="24"/>
      <c r="Q260" s="25"/>
      <c r="R260" s="25"/>
      <c r="S260" s="35"/>
      <c r="T260" s="202">
        <f t="shared" si="9"/>
        <v>0</v>
      </c>
      <c r="U260" s="176"/>
      <c r="V260" s="29"/>
      <c r="W260" s="61"/>
    </row>
    <row r="261" spans="1:23" ht="24.95" customHeight="1" x14ac:dyDescent="0.25">
      <c r="A261" s="502"/>
      <c r="B261" s="191"/>
      <c r="C261" s="31"/>
      <c r="D261" s="26"/>
      <c r="E261" s="32"/>
      <c r="F261" s="24"/>
      <c r="G261" s="24"/>
      <c r="H261" s="33"/>
      <c r="I261" s="24"/>
      <c r="J261" s="32"/>
      <c r="K261" s="24"/>
      <c r="L261" s="26"/>
      <c r="M261" s="34"/>
      <c r="N261" s="23"/>
      <c r="O261" s="201">
        <f t="shared" si="8"/>
        <v>0</v>
      </c>
      <c r="P261" s="24"/>
      <c r="Q261" s="25"/>
      <c r="R261" s="25"/>
      <c r="S261" s="35"/>
      <c r="T261" s="202">
        <f t="shared" si="9"/>
        <v>0</v>
      </c>
      <c r="U261" s="176"/>
      <c r="V261" s="29"/>
      <c r="W261" s="61"/>
    </row>
    <row r="262" spans="1:23" ht="24.95" customHeight="1" x14ac:dyDescent="0.25">
      <c r="A262" s="502"/>
      <c r="B262" s="191"/>
      <c r="C262" s="31"/>
      <c r="D262" s="26"/>
      <c r="E262" s="32"/>
      <c r="F262" s="24"/>
      <c r="G262" s="24"/>
      <c r="H262" s="33"/>
      <c r="I262" s="24"/>
      <c r="J262" s="32"/>
      <c r="K262" s="24"/>
      <c r="L262" s="26"/>
      <c r="M262" s="34"/>
      <c r="N262" s="23"/>
      <c r="O262" s="201">
        <f t="shared" si="8"/>
        <v>0</v>
      </c>
      <c r="P262" s="24"/>
      <c r="Q262" s="25"/>
      <c r="R262" s="25"/>
      <c r="S262" s="35"/>
      <c r="T262" s="202">
        <f t="shared" si="9"/>
        <v>0</v>
      </c>
      <c r="U262" s="176"/>
      <c r="V262" s="29"/>
      <c r="W262" s="61"/>
    </row>
    <row r="263" spans="1:23" ht="24.95" customHeight="1" x14ac:dyDescent="0.25">
      <c r="A263" s="502"/>
      <c r="B263" s="191"/>
      <c r="C263" s="31"/>
      <c r="D263" s="26"/>
      <c r="E263" s="32"/>
      <c r="F263" s="24"/>
      <c r="G263" s="24"/>
      <c r="H263" s="33"/>
      <c r="I263" s="24"/>
      <c r="J263" s="32"/>
      <c r="K263" s="24"/>
      <c r="L263" s="26"/>
      <c r="M263" s="34"/>
      <c r="N263" s="23"/>
      <c r="O263" s="201">
        <f t="shared" si="8"/>
        <v>0</v>
      </c>
      <c r="P263" s="24"/>
      <c r="Q263" s="25"/>
      <c r="R263" s="25"/>
      <c r="S263" s="35"/>
      <c r="T263" s="202">
        <f t="shared" si="9"/>
        <v>0</v>
      </c>
      <c r="U263" s="176"/>
      <c r="V263" s="29"/>
      <c r="W263" s="61"/>
    </row>
    <row r="264" spans="1:23" ht="24.95" customHeight="1" x14ac:dyDescent="0.25">
      <c r="A264" s="502"/>
      <c r="B264" s="191"/>
      <c r="C264" s="31"/>
      <c r="D264" s="26"/>
      <c r="E264" s="32"/>
      <c r="F264" s="24"/>
      <c r="G264" s="24"/>
      <c r="H264" s="33"/>
      <c r="I264" s="24"/>
      <c r="J264" s="32"/>
      <c r="K264" s="24"/>
      <c r="L264" s="26"/>
      <c r="M264" s="34"/>
      <c r="N264" s="23"/>
      <c r="O264" s="201">
        <f t="shared" si="8"/>
        <v>0</v>
      </c>
      <c r="P264" s="24"/>
      <c r="Q264" s="25"/>
      <c r="R264" s="25"/>
      <c r="S264" s="35"/>
      <c r="T264" s="202">
        <f t="shared" si="9"/>
        <v>0</v>
      </c>
      <c r="U264" s="176"/>
      <c r="V264" s="29"/>
      <c r="W264" s="61"/>
    </row>
    <row r="265" spans="1:23" ht="24.95" customHeight="1" x14ac:dyDescent="0.25">
      <c r="A265" s="502"/>
      <c r="B265" s="191"/>
      <c r="C265" s="31"/>
      <c r="D265" s="26"/>
      <c r="E265" s="32"/>
      <c r="F265" s="24"/>
      <c r="G265" s="24"/>
      <c r="H265" s="33"/>
      <c r="I265" s="24"/>
      <c r="J265" s="32"/>
      <c r="K265" s="24"/>
      <c r="L265" s="26"/>
      <c r="M265" s="34"/>
      <c r="N265" s="23"/>
      <c r="O265" s="201">
        <f t="shared" si="8"/>
        <v>0</v>
      </c>
      <c r="P265" s="24"/>
      <c r="Q265" s="25"/>
      <c r="R265" s="25"/>
      <c r="S265" s="35"/>
      <c r="T265" s="202">
        <f t="shared" si="9"/>
        <v>0</v>
      </c>
      <c r="U265" s="176"/>
      <c r="V265" s="29"/>
      <c r="W265" s="61"/>
    </row>
    <row r="266" spans="1:23" ht="24.95" customHeight="1" x14ac:dyDescent="0.25">
      <c r="A266" s="502"/>
      <c r="B266" s="191"/>
      <c r="C266" s="31"/>
      <c r="D266" s="26"/>
      <c r="E266" s="32"/>
      <c r="F266" s="24"/>
      <c r="G266" s="24"/>
      <c r="H266" s="33"/>
      <c r="I266" s="24"/>
      <c r="J266" s="32"/>
      <c r="K266" s="24"/>
      <c r="L266" s="26"/>
      <c r="M266" s="34"/>
      <c r="N266" s="23"/>
      <c r="O266" s="201">
        <f t="shared" si="8"/>
        <v>0</v>
      </c>
      <c r="P266" s="24"/>
      <c r="Q266" s="25"/>
      <c r="R266" s="25"/>
      <c r="S266" s="35"/>
      <c r="T266" s="202">
        <f t="shared" si="9"/>
        <v>0</v>
      </c>
      <c r="U266" s="176"/>
      <c r="V266" s="29"/>
      <c r="W266" s="61"/>
    </row>
    <row r="267" spans="1:23" ht="24.95" customHeight="1" x14ac:dyDescent="0.25">
      <c r="A267" s="502"/>
      <c r="B267" s="191"/>
      <c r="C267" s="31"/>
      <c r="D267" s="26"/>
      <c r="E267" s="32"/>
      <c r="F267" s="24"/>
      <c r="G267" s="24"/>
      <c r="H267" s="33"/>
      <c r="I267" s="24"/>
      <c r="J267" s="32"/>
      <c r="K267" s="24"/>
      <c r="L267" s="26"/>
      <c r="M267" s="34"/>
      <c r="N267" s="23"/>
      <c r="O267" s="201">
        <f t="shared" si="8"/>
        <v>0</v>
      </c>
      <c r="P267" s="24"/>
      <c r="Q267" s="25"/>
      <c r="R267" s="25"/>
      <c r="S267" s="35"/>
      <c r="T267" s="202">
        <f t="shared" si="9"/>
        <v>0</v>
      </c>
      <c r="U267" s="176"/>
      <c r="V267" s="29"/>
      <c r="W267" s="61"/>
    </row>
    <row r="268" spans="1:23" ht="24.95" customHeight="1" x14ac:dyDescent="0.25">
      <c r="A268" s="502"/>
      <c r="B268" s="191"/>
      <c r="C268" s="31"/>
      <c r="D268" s="26"/>
      <c r="E268" s="32"/>
      <c r="F268" s="24"/>
      <c r="G268" s="24"/>
      <c r="H268" s="33"/>
      <c r="I268" s="24"/>
      <c r="J268" s="32"/>
      <c r="K268" s="24"/>
      <c r="L268" s="26"/>
      <c r="M268" s="34"/>
      <c r="N268" s="23"/>
      <c r="O268" s="201">
        <f t="shared" si="8"/>
        <v>0</v>
      </c>
      <c r="P268" s="24"/>
      <c r="Q268" s="25"/>
      <c r="R268" s="25"/>
      <c r="S268" s="35"/>
      <c r="T268" s="202">
        <f t="shared" si="9"/>
        <v>0</v>
      </c>
      <c r="U268" s="176"/>
      <c r="V268" s="29"/>
      <c r="W268" s="61"/>
    </row>
    <row r="269" spans="1:23" ht="24.95" customHeight="1" x14ac:dyDescent="0.25">
      <c r="A269" s="502"/>
      <c r="B269" s="191"/>
      <c r="C269" s="31"/>
      <c r="D269" s="26"/>
      <c r="E269" s="32"/>
      <c r="F269" s="24"/>
      <c r="G269" s="24"/>
      <c r="H269" s="33"/>
      <c r="I269" s="24"/>
      <c r="J269" s="32"/>
      <c r="K269" s="24"/>
      <c r="L269" s="26"/>
      <c r="M269" s="34"/>
      <c r="N269" s="23"/>
      <c r="O269" s="201">
        <f t="shared" si="8"/>
        <v>0</v>
      </c>
      <c r="P269" s="24"/>
      <c r="Q269" s="25"/>
      <c r="R269" s="25"/>
      <c r="S269" s="35"/>
      <c r="T269" s="202">
        <f t="shared" si="9"/>
        <v>0</v>
      </c>
      <c r="U269" s="176"/>
      <c r="V269" s="29"/>
      <c r="W269" s="61"/>
    </row>
    <row r="270" spans="1:23" ht="24.95" customHeight="1" x14ac:dyDescent="0.25">
      <c r="A270" s="502"/>
      <c r="B270" s="191"/>
      <c r="C270" s="31"/>
      <c r="D270" s="26"/>
      <c r="E270" s="32"/>
      <c r="F270" s="24"/>
      <c r="G270" s="24"/>
      <c r="H270" s="33"/>
      <c r="I270" s="24"/>
      <c r="J270" s="32"/>
      <c r="K270" s="24"/>
      <c r="L270" s="26"/>
      <c r="M270" s="34"/>
      <c r="N270" s="23"/>
      <c r="O270" s="201">
        <f t="shared" si="8"/>
        <v>0</v>
      </c>
      <c r="P270" s="24"/>
      <c r="Q270" s="25"/>
      <c r="R270" s="25"/>
      <c r="S270" s="35"/>
      <c r="T270" s="202">
        <f t="shared" si="9"/>
        <v>0</v>
      </c>
      <c r="U270" s="176"/>
      <c r="V270" s="29"/>
      <c r="W270" s="61"/>
    </row>
    <row r="271" spans="1:23" ht="24.95" customHeight="1" x14ac:dyDescent="0.25">
      <c r="A271" s="502"/>
      <c r="B271" s="191"/>
      <c r="C271" s="31"/>
      <c r="D271" s="26"/>
      <c r="E271" s="32"/>
      <c r="F271" s="24"/>
      <c r="G271" s="24"/>
      <c r="H271" s="33"/>
      <c r="I271" s="24"/>
      <c r="J271" s="32"/>
      <c r="K271" s="24"/>
      <c r="L271" s="26"/>
      <c r="M271" s="34"/>
      <c r="N271" s="23"/>
      <c r="O271" s="201">
        <f t="shared" si="8"/>
        <v>0</v>
      </c>
      <c r="P271" s="24"/>
      <c r="Q271" s="25"/>
      <c r="R271" s="25"/>
      <c r="S271" s="35"/>
      <c r="T271" s="202">
        <f t="shared" si="9"/>
        <v>0</v>
      </c>
      <c r="U271" s="176"/>
      <c r="V271" s="29"/>
      <c r="W271" s="61"/>
    </row>
    <row r="272" spans="1:23" ht="24.95" customHeight="1" x14ac:dyDescent="0.25">
      <c r="A272" s="502"/>
      <c r="B272" s="191"/>
      <c r="C272" s="31"/>
      <c r="D272" s="26"/>
      <c r="E272" s="32"/>
      <c r="F272" s="24"/>
      <c r="G272" s="24"/>
      <c r="H272" s="33"/>
      <c r="I272" s="24"/>
      <c r="J272" s="32"/>
      <c r="K272" s="24"/>
      <c r="L272" s="26"/>
      <c r="M272" s="34"/>
      <c r="N272" s="23"/>
      <c r="O272" s="201">
        <f t="shared" ref="O272:O305" si="10">IF(OR(B272="R",B272="Refusé"),0,(N272*1.2))</f>
        <v>0</v>
      </c>
      <c r="P272" s="24"/>
      <c r="Q272" s="25"/>
      <c r="R272" s="25"/>
      <c r="S272" s="35"/>
      <c r="T272" s="202">
        <f t="shared" ref="T272:T305" si="11">IF(ISBLANK($S272),O272,0)</f>
        <v>0</v>
      </c>
      <c r="U272" s="176"/>
      <c r="V272" s="29"/>
      <c r="W272" s="61"/>
    </row>
    <row r="273" spans="1:23" ht="24.95" customHeight="1" x14ac:dyDescent="0.25">
      <c r="A273" s="502"/>
      <c r="B273" s="191"/>
      <c r="C273" s="31"/>
      <c r="D273" s="26"/>
      <c r="E273" s="32"/>
      <c r="F273" s="24"/>
      <c r="G273" s="24"/>
      <c r="H273" s="33"/>
      <c r="I273" s="24"/>
      <c r="J273" s="32"/>
      <c r="K273" s="24"/>
      <c r="L273" s="26"/>
      <c r="M273" s="34"/>
      <c r="N273" s="23"/>
      <c r="O273" s="201">
        <f t="shared" si="10"/>
        <v>0</v>
      </c>
      <c r="P273" s="24"/>
      <c r="Q273" s="25"/>
      <c r="R273" s="25"/>
      <c r="S273" s="35"/>
      <c r="T273" s="202">
        <f t="shared" si="11"/>
        <v>0</v>
      </c>
      <c r="U273" s="176"/>
      <c r="V273" s="29"/>
      <c r="W273" s="61"/>
    </row>
    <row r="274" spans="1:23" ht="24.95" customHeight="1" x14ac:dyDescent="0.25">
      <c r="A274" s="502"/>
      <c r="B274" s="191"/>
      <c r="C274" s="31"/>
      <c r="D274" s="26"/>
      <c r="E274" s="32"/>
      <c r="F274" s="24"/>
      <c r="G274" s="24"/>
      <c r="H274" s="33"/>
      <c r="I274" s="24"/>
      <c r="J274" s="32"/>
      <c r="K274" s="24"/>
      <c r="L274" s="26"/>
      <c r="M274" s="34"/>
      <c r="N274" s="23"/>
      <c r="O274" s="201">
        <f t="shared" si="10"/>
        <v>0</v>
      </c>
      <c r="P274" s="24"/>
      <c r="Q274" s="25"/>
      <c r="R274" s="25"/>
      <c r="S274" s="35"/>
      <c r="T274" s="202">
        <f t="shared" si="11"/>
        <v>0</v>
      </c>
      <c r="U274" s="176"/>
      <c r="V274" s="29"/>
      <c r="W274" s="61"/>
    </row>
    <row r="275" spans="1:23" ht="24.95" customHeight="1" x14ac:dyDescent="0.25">
      <c r="A275" s="502"/>
      <c r="B275" s="191"/>
      <c r="C275" s="31"/>
      <c r="D275" s="26"/>
      <c r="E275" s="32"/>
      <c r="F275" s="24"/>
      <c r="G275" s="24"/>
      <c r="H275" s="33"/>
      <c r="I275" s="24"/>
      <c r="J275" s="32"/>
      <c r="K275" s="24"/>
      <c r="L275" s="26"/>
      <c r="M275" s="34"/>
      <c r="N275" s="23"/>
      <c r="O275" s="201">
        <f t="shared" si="10"/>
        <v>0</v>
      </c>
      <c r="P275" s="24"/>
      <c r="Q275" s="25"/>
      <c r="R275" s="25"/>
      <c r="S275" s="35"/>
      <c r="T275" s="202">
        <f t="shared" si="11"/>
        <v>0</v>
      </c>
      <c r="U275" s="176"/>
      <c r="V275" s="29"/>
      <c r="W275" s="61"/>
    </row>
    <row r="276" spans="1:23" ht="24.95" customHeight="1" x14ac:dyDescent="0.25">
      <c r="A276" s="502"/>
      <c r="B276" s="191"/>
      <c r="C276" s="31"/>
      <c r="D276" s="26"/>
      <c r="E276" s="32"/>
      <c r="F276" s="24"/>
      <c r="G276" s="24"/>
      <c r="H276" s="33"/>
      <c r="I276" s="24"/>
      <c r="J276" s="32"/>
      <c r="K276" s="24"/>
      <c r="L276" s="26"/>
      <c r="M276" s="34"/>
      <c r="N276" s="23"/>
      <c r="O276" s="201">
        <f t="shared" si="10"/>
        <v>0</v>
      </c>
      <c r="P276" s="24"/>
      <c r="Q276" s="25"/>
      <c r="R276" s="25"/>
      <c r="S276" s="35"/>
      <c r="T276" s="202">
        <f t="shared" si="11"/>
        <v>0</v>
      </c>
      <c r="U276" s="176"/>
      <c r="V276" s="29"/>
      <c r="W276" s="61"/>
    </row>
    <row r="277" spans="1:23" ht="24.95" customHeight="1" x14ac:dyDescent="0.25">
      <c r="A277" s="502"/>
      <c r="B277" s="191"/>
      <c r="C277" s="31"/>
      <c r="D277" s="26"/>
      <c r="E277" s="32"/>
      <c r="F277" s="24"/>
      <c r="G277" s="24"/>
      <c r="H277" s="33"/>
      <c r="I277" s="24"/>
      <c r="J277" s="32"/>
      <c r="K277" s="24"/>
      <c r="L277" s="26"/>
      <c r="M277" s="34"/>
      <c r="N277" s="23"/>
      <c r="O277" s="201">
        <f t="shared" si="10"/>
        <v>0</v>
      </c>
      <c r="P277" s="24"/>
      <c r="Q277" s="25"/>
      <c r="R277" s="25"/>
      <c r="S277" s="35"/>
      <c r="T277" s="202">
        <f t="shared" si="11"/>
        <v>0</v>
      </c>
      <c r="U277" s="176"/>
      <c r="V277" s="29"/>
      <c r="W277" s="61"/>
    </row>
    <row r="278" spans="1:23" ht="24.95" customHeight="1" x14ac:dyDescent="0.25">
      <c r="A278" s="502"/>
      <c r="B278" s="191"/>
      <c r="C278" s="31"/>
      <c r="D278" s="26"/>
      <c r="E278" s="32"/>
      <c r="F278" s="24"/>
      <c r="G278" s="24"/>
      <c r="H278" s="33"/>
      <c r="I278" s="24"/>
      <c r="J278" s="32"/>
      <c r="K278" s="24"/>
      <c r="L278" s="26"/>
      <c r="M278" s="34"/>
      <c r="N278" s="23"/>
      <c r="O278" s="201">
        <f t="shared" si="10"/>
        <v>0</v>
      </c>
      <c r="P278" s="24"/>
      <c r="Q278" s="25"/>
      <c r="R278" s="25"/>
      <c r="S278" s="35"/>
      <c r="T278" s="202">
        <f t="shared" si="11"/>
        <v>0</v>
      </c>
      <c r="U278" s="176"/>
      <c r="V278" s="29"/>
      <c r="W278" s="61"/>
    </row>
    <row r="279" spans="1:23" ht="24.95" customHeight="1" x14ac:dyDescent="0.25">
      <c r="A279" s="502"/>
      <c r="B279" s="191"/>
      <c r="C279" s="31"/>
      <c r="D279" s="26"/>
      <c r="E279" s="32"/>
      <c r="F279" s="24"/>
      <c r="G279" s="24"/>
      <c r="H279" s="33"/>
      <c r="I279" s="24"/>
      <c r="J279" s="32"/>
      <c r="K279" s="24"/>
      <c r="L279" s="26"/>
      <c r="M279" s="34"/>
      <c r="N279" s="23"/>
      <c r="O279" s="201">
        <f t="shared" si="10"/>
        <v>0</v>
      </c>
      <c r="P279" s="24"/>
      <c r="Q279" s="25"/>
      <c r="R279" s="25"/>
      <c r="S279" s="35"/>
      <c r="T279" s="202">
        <f t="shared" si="11"/>
        <v>0</v>
      </c>
      <c r="U279" s="176"/>
      <c r="V279" s="29"/>
      <c r="W279" s="61"/>
    </row>
    <row r="280" spans="1:23" ht="24.95" customHeight="1" x14ac:dyDescent="0.25">
      <c r="A280" s="502"/>
      <c r="B280" s="191"/>
      <c r="C280" s="31"/>
      <c r="D280" s="26"/>
      <c r="E280" s="32"/>
      <c r="F280" s="24"/>
      <c r="G280" s="24"/>
      <c r="H280" s="33"/>
      <c r="I280" s="24"/>
      <c r="J280" s="32"/>
      <c r="K280" s="24"/>
      <c r="L280" s="26"/>
      <c r="M280" s="34"/>
      <c r="N280" s="23"/>
      <c r="O280" s="201">
        <f t="shared" si="10"/>
        <v>0</v>
      </c>
      <c r="P280" s="24"/>
      <c r="Q280" s="25"/>
      <c r="R280" s="25"/>
      <c r="S280" s="35"/>
      <c r="T280" s="202">
        <f t="shared" si="11"/>
        <v>0</v>
      </c>
      <c r="U280" s="176"/>
      <c r="V280" s="29"/>
      <c r="W280" s="61"/>
    </row>
    <row r="281" spans="1:23" ht="24.95" customHeight="1" x14ac:dyDescent="0.25">
      <c r="A281" s="502"/>
      <c r="B281" s="191"/>
      <c r="C281" s="31"/>
      <c r="D281" s="26"/>
      <c r="E281" s="32"/>
      <c r="F281" s="24"/>
      <c r="G281" s="24"/>
      <c r="H281" s="33"/>
      <c r="I281" s="24"/>
      <c r="J281" s="32"/>
      <c r="K281" s="24"/>
      <c r="L281" s="26"/>
      <c r="M281" s="34"/>
      <c r="N281" s="23"/>
      <c r="O281" s="201">
        <f t="shared" si="10"/>
        <v>0</v>
      </c>
      <c r="P281" s="24"/>
      <c r="Q281" s="25"/>
      <c r="R281" s="25"/>
      <c r="S281" s="35"/>
      <c r="T281" s="202">
        <f t="shared" si="11"/>
        <v>0</v>
      </c>
      <c r="U281" s="176"/>
      <c r="V281" s="29"/>
      <c r="W281" s="61"/>
    </row>
    <row r="282" spans="1:23" ht="24.95" customHeight="1" x14ac:dyDescent="0.25">
      <c r="A282" s="502"/>
      <c r="B282" s="191"/>
      <c r="C282" s="31"/>
      <c r="D282" s="26"/>
      <c r="E282" s="32"/>
      <c r="F282" s="24"/>
      <c r="G282" s="24"/>
      <c r="H282" s="33"/>
      <c r="I282" s="24"/>
      <c r="J282" s="32"/>
      <c r="K282" s="24"/>
      <c r="L282" s="26"/>
      <c r="M282" s="34"/>
      <c r="N282" s="23"/>
      <c r="O282" s="201">
        <f t="shared" si="10"/>
        <v>0</v>
      </c>
      <c r="P282" s="24"/>
      <c r="Q282" s="25"/>
      <c r="R282" s="25"/>
      <c r="S282" s="35"/>
      <c r="T282" s="202">
        <f t="shared" si="11"/>
        <v>0</v>
      </c>
      <c r="U282" s="176"/>
      <c r="V282" s="29"/>
      <c r="W282" s="61"/>
    </row>
    <row r="283" spans="1:23" ht="24.95" customHeight="1" x14ac:dyDescent="0.25">
      <c r="A283" s="502"/>
      <c r="B283" s="191"/>
      <c r="C283" s="31"/>
      <c r="D283" s="26"/>
      <c r="E283" s="32"/>
      <c r="F283" s="24"/>
      <c r="G283" s="24"/>
      <c r="H283" s="33"/>
      <c r="I283" s="24"/>
      <c r="J283" s="32"/>
      <c r="K283" s="24"/>
      <c r="L283" s="26"/>
      <c r="M283" s="34"/>
      <c r="N283" s="23"/>
      <c r="O283" s="201">
        <f t="shared" si="10"/>
        <v>0</v>
      </c>
      <c r="P283" s="24"/>
      <c r="Q283" s="25"/>
      <c r="R283" s="25"/>
      <c r="S283" s="35"/>
      <c r="T283" s="202">
        <f t="shared" si="11"/>
        <v>0</v>
      </c>
      <c r="U283" s="176"/>
      <c r="V283" s="29"/>
      <c r="W283" s="61"/>
    </row>
    <row r="284" spans="1:23" ht="24.95" customHeight="1" x14ac:dyDescent="0.25">
      <c r="A284" s="502"/>
      <c r="B284" s="191"/>
      <c r="C284" s="31"/>
      <c r="D284" s="26"/>
      <c r="E284" s="32"/>
      <c r="F284" s="24"/>
      <c r="G284" s="24"/>
      <c r="H284" s="33"/>
      <c r="I284" s="24"/>
      <c r="J284" s="32"/>
      <c r="K284" s="24"/>
      <c r="L284" s="26"/>
      <c r="M284" s="34"/>
      <c r="N284" s="23"/>
      <c r="O284" s="201">
        <f t="shared" si="10"/>
        <v>0</v>
      </c>
      <c r="P284" s="24"/>
      <c r="Q284" s="25"/>
      <c r="R284" s="25"/>
      <c r="S284" s="35"/>
      <c r="T284" s="202">
        <f t="shared" si="11"/>
        <v>0</v>
      </c>
      <c r="U284" s="176"/>
      <c r="V284" s="29"/>
      <c r="W284" s="61"/>
    </row>
    <row r="285" spans="1:23" ht="24.95" customHeight="1" x14ac:dyDescent="0.25">
      <c r="A285" s="502"/>
      <c r="B285" s="191"/>
      <c r="C285" s="31"/>
      <c r="D285" s="26"/>
      <c r="E285" s="32"/>
      <c r="F285" s="24"/>
      <c r="G285" s="24"/>
      <c r="H285" s="33"/>
      <c r="I285" s="24"/>
      <c r="J285" s="32"/>
      <c r="K285" s="24"/>
      <c r="L285" s="26"/>
      <c r="M285" s="34"/>
      <c r="N285" s="23"/>
      <c r="O285" s="201">
        <f t="shared" si="10"/>
        <v>0</v>
      </c>
      <c r="P285" s="24"/>
      <c r="Q285" s="25"/>
      <c r="R285" s="25"/>
      <c r="S285" s="35"/>
      <c r="T285" s="202">
        <f t="shared" si="11"/>
        <v>0</v>
      </c>
      <c r="U285" s="176"/>
      <c r="V285" s="29"/>
      <c r="W285" s="61"/>
    </row>
    <row r="286" spans="1:23" ht="24.95" customHeight="1" x14ac:dyDescent="0.25">
      <c r="A286" s="502"/>
      <c r="B286" s="191"/>
      <c r="C286" s="31"/>
      <c r="D286" s="26"/>
      <c r="E286" s="32"/>
      <c r="F286" s="24"/>
      <c r="G286" s="24"/>
      <c r="H286" s="33"/>
      <c r="I286" s="24"/>
      <c r="J286" s="32"/>
      <c r="K286" s="24"/>
      <c r="L286" s="26"/>
      <c r="M286" s="34"/>
      <c r="N286" s="23"/>
      <c r="O286" s="201">
        <f t="shared" si="10"/>
        <v>0</v>
      </c>
      <c r="P286" s="24"/>
      <c r="Q286" s="25"/>
      <c r="R286" s="25"/>
      <c r="S286" s="35"/>
      <c r="T286" s="202">
        <f t="shared" si="11"/>
        <v>0</v>
      </c>
      <c r="U286" s="176"/>
      <c r="V286" s="29"/>
      <c r="W286" s="61"/>
    </row>
    <row r="287" spans="1:23" ht="24.95" customHeight="1" x14ac:dyDescent="0.25">
      <c r="A287" s="502"/>
      <c r="B287" s="191"/>
      <c r="C287" s="31"/>
      <c r="D287" s="26"/>
      <c r="E287" s="32"/>
      <c r="F287" s="24"/>
      <c r="G287" s="24"/>
      <c r="H287" s="33"/>
      <c r="I287" s="24"/>
      <c r="J287" s="32"/>
      <c r="K287" s="24"/>
      <c r="L287" s="26"/>
      <c r="M287" s="34"/>
      <c r="N287" s="23"/>
      <c r="O287" s="201">
        <f t="shared" si="10"/>
        <v>0</v>
      </c>
      <c r="P287" s="24"/>
      <c r="Q287" s="25"/>
      <c r="R287" s="25"/>
      <c r="S287" s="35"/>
      <c r="T287" s="202">
        <f t="shared" si="11"/>
        <v>0</v>
      </c>
      <c r="U287" s="176"/>
      <c r="V287" s="29"/>
      <c r="W287" s="61"/>
    </row>
    <row r="288" spans="1:23" ht="24.95" customHeight="1" x14ac:dyDescent="0.25">
      <c r="A288" s="502"/>
      <c r="B288" s="191"/>
      <c r="C288" s="31"/>
      <c r="D288" s="26"/>
      <c r="E288" s="32"/>
      <c r="F288" s="24"/>
      <c r="G288" s="24"/>
      <c r="H288" s="33"/>
      <c r="I288" s="24"/>
      <c r="J288" s="32"/>
      <c r="K288" s="24"/>
      <c r="L288" s="26"/>
      <c r="M288" s="34"/>
      <c r="N288" s="23"/>
      <c r="O288" s="201">
        <f t="shared" si="10"/>
        <v>0</v>
      </c>
      <c r="P288" s="24"/>
      <c r="Q288" s="25"/>
      <c r="R288" s="25"/>
      <c r="S288" s="35"/>
      <c r="T288" s="202">
        <f t="shared" si="11"/>
        <v>0</v>
      </c>
      <c r="U288" s="176"/>
      <c r="V288" s="29"/>
      <c r="W288" s="61"/>
    </row>
    <row r="289" spans="1:23" ht="24.95" customHeight="1" x14ac:dyDescent="0.25">
      <c r="A289" s="502"/>
      <c r="B289" s="191"/>
      <c r="C289" s="31"/>
      <c r="D289" s="26"/>
      <c r="E289" s="32"/>
      <c r="F289" s="24"/>
      <c r="G289" s="24"/>
      <c r="H289" s="33"/>
      <c r="I289" s="24"/>
      <c r="J289" s="32"/>
      <c r="K289" s="24"/>
      <c r="L289" s="26"/>
      <c r="M289" s="34"/>
      <c r="N289" s="23"/>
      <c r="O289" s="201">
        <f t="shared" si="10"/>
        <v>0</v>
      </c>
      <c r="P289" s="24"/>
      <c r="Q289" s="25"/>
      <c r="R289" s="25"/>
      <c r="S289" s="35"/>
      <c r="T289" s="202">
        <f t="shared" si="11"/>
        <v>0</v>
      </c>
      <c r="U289" s="176"/>
      <c r="V289" s="29"/>
      <c r="W289" s="61"/>
    </row>
    <row r="290" spans="1:23" ht="24.95" customHeight="1" x14ac:dyDescent="0.25">
      <c r="A290" s="502"/>
      <c r="B290" s="191"/>
      <c r="C290" s="31"/>
      <c r="D290" s="26"/>
      <c r="E290" s="32"/>
      <c r="F290" s="24"/>
      <c r="G290" s="24"/>
      <c r="H290" s="33"/>
      <c r="I290" s="24"/>
      <c r="J290" s="32"/>
      <c r="K290" s="24"/>
      <c r="L290" s="26"/>
      <c r="M290" s="34"/>
      <c r="N290" s="23"/>
      <c r="O290" s="201">
        <f t="shared" si="10"/>
        <v>0</v>
      </c>
      <c r="P290" s="24"/>
      <c r="Q290" s="25"/>
      <c r="R290" s="25"/>
      <c r="S290" s="35"/>
      <c r="T290" s="202">
        <f t="shared" si="11"/>
        <v>0</v>
      </c>
      <c r="U290" s="176"/>
      <c r="V290" s="29"/>
      <c r="W290" s="61"/>
    </row>
    <row r="291" spans="1:23" ht="24.95" customHeight="1" x14ac:dyDescent="0.25">
      <c r="A291" s="502"/>
      <c r="B291" s="191"/>
      <c r="C291" s="31"/>
      <c r="D291" s="26"/>
      <c r="E291" s="32"/>
      <c r="F291" s="24"/>
      <c r="G291" s="24"/>
      <c r="H291" s="33"/>
      <c r="I291" s="24"/>
      <c r="J291" s="32"/>
      <c r="K291" s="24"/>
      <c r="L291" s="26"/>
      <c r="M291" s="34"/>
      <c r="N291" s="23"/>
      <c r="O291" s="201">
        <f t="shared" si="10"/>
        <v>0</v>
      </c>
      <c r="P291" s="24"/>
      <c r="Q291" s="25"/>
      <c r="R291" s="25"/>
      <c r="S291" s="35"/>
      <c r="T291" s="202">
        <f t="shared" si="11"/>
        <v>0</v>
      </c>
      <c r="U291" s="176"/>
      <c r="V291" s="29"/>
      <c r="W291" s="61"/>
    </row>
    <row r="292" spans="1:23" ht="24.95" customHeight="1" x14ac:dyDescent="0.25">
      <c r="A292" s="502"/>
      <c r="B292" s="191"/>
      <c r="C292" s="31"/>
      <c r="D292" s="26"/>
      <c r="E292" s="32"/>
      <c r="F292" s="24"/>
      <c r="G292" s="24"/>
      <c r="H292" s="33"/>
      <c r="I292" s="24"/>
      <c r="J292" s="32"/>
      <c r="K292" s="24"/>
      <c r="L292" s="26"/>
      <c r="M292" s="34"/>
      <c r="N292" s="23"/>
      <c r="O292" s="201">
        <f t="shared" si="10"/>
        <v>0</v>
      </c>
      <c r="P292" s="24"/>
      <c r="Q292" s="25"/>
      <c r="R292" s="25"/>
      <c r="S292" s="35"/>
      <c r="T292" s="202">
        <f t="shared" si="11"/>
        <v>0</v>
      </c>
      <c r="U292" s="176"/>
      <c r="V292" s="29"/>
      <c r="W292" s="61"/>
    </row>
    <row r="293" spans="1:23" ht="24.95" customHeight="1" x14ac:dyDescent="0.25">
      <c r="A293" s="502"/>
      <c r="B293" s="191"/>
      <c r="C293" s="31"/>
      <c r="D293" s="26"/>
      <c r="E293" s="32"/>
      <c r="F293" s="24"/>
      <c r="G293" s="24"/>
      <c r="H293" s="33"/>
      <c r="I293" s="24"/>
      <c r="J293" s="32"/>
      <c r="K293" s="24"/>
      <c r="L293" s="26"/>
      <c r="M293" s="34"/>
      <c r="N293" s="23"/>
      <c r="O293" s="201">
        <f t="shared" si="10"/>
        <v>0</v>
      </c>
      <c r="P293" s="24"/>
      <c r="Q293" s="25"/>
      <c r="R293" s="25"/>
      <c r="S293" s="35"/>
      <c r="T293" s="202">
        <f t="shared" si="11"/>
        <v>0</v>
      </c>
      <c r="U293" s="176"/>
      <c r="V293" s="29"/>
      <c r="W293" s="61"/>
    </row>
    <row r="294" spans="1:23" ht="24.95" customHeight="1" x14ac:dyDescent="0.25">
      <c r="A294" s="502"/>
      <c r="B294" s="191"/>
      <c r="C294" s="31"/>
      <c r="D294" s="26"/>
      <c r="E294" s="32"/>
      <c r="F294" s="24"/>
      <c r="G294" s="24"/>
      <c r="H294" s="33"/>
      <c r="I294" s="24"/>
      <c r="J294" s="32"/>
      <c r="K294" s="24"/>
      <c r="L294" s="26"/>
      <c r="M294" s="34"/>
      <c r="N294" s="23"/>
      <c r="O294" s="201">
        <f t="shared" si="10"/>
        <v>0</v>
      </c>
      <c r="P294" s="24"/>
      <c r="Q294" s="25"/>
      <c r="R294" s="25"/>
      <c r="S294" s="35"/>
      <c r="T294" s="202">
        <f t="shared" si="11"/>
        <v>0</v>
      </c>
      <c r="U294" s="176"/>
      <c r="V294" s="29"/>
      <c r="W294" s="61"/>
    </row>
    <row r="295" spans="1:23" ht="24.95" customHeight="1" x14ac:dyDescent="0.25">
      <c r="A295" s="502"/>
      <c r="B295" s="191"/>
      <c r="C295" s="31"/>
      <c r="D295" s="26"/>
      <c r="E295" s="32"/>
      <c r="F295" s="24"/>
      <c r="G295" s="24"/>
      <c r="H295" s="33"/>
      <c r="I295" s="24"/>
      <c r="J295" s="32"/>
      <c r="K295" s="24"/>
      <c r="L295" s="26"/>
      <c r="M295" s="34"/>
      <c r="N295" s="23"/>
      <c r="O295" s="201">
        <f t="shared" si="10"/>
        <v>0</v>
      </c>
      <c r="P295" s="24"/>
      <c r="Q295" s="25"/>
      <c r="R295" s="25"/>
      <c r="S295" s="35"/>
      <c r="T295" s="202">
        <f t="shared" si="11"/>
        <v>0</v>
      </c>
      <c r="U295" s="176"/>
      <c r="V295" s="29"/>
      <c r="W295" s="61"/>
    </row>
    <row r="296" spans="1:23" ht="24.95" customHeight="1" x14ac:dyDescent="0.25">
      <c r="A296" s="502"/>
      <c r="B296" s="191"/>
      <c r="C296" s="31"/>
      <c r="D296" s="26"/>
      <c r="E296" s="32"/>
      <c r="F296" s="24"/>
      <c r="G296" s="24"/>
      <c r="H296" s="33"/>
      <c r="I296" s="24"/>
      <c r="J296" s="32"/>
      <c r="K296" s="24"/>
      <c r="L296" s="26"/>
      <c r="M296" s="34"/>
      <c r="N296" s="23"/>
      <c r="O296" s="201">
        <f t="shared" si="10"/>
        <v>0</v>
      </c>
      <c r="P296" s="24"/>
      <c r="Q296" s="25"/>
      <c r="R296" s="25"/>
      <c r="S296" s="35"/>
      <c r="T296" s="202">
        <f t="shared" si="11"/>
        <v>0</v>
      </c>
      <c r="U296" s="176"/>
      <c r="V296" s="29"/>
      <c r="W296" s="61"/>
    </row>
    <row r="297" spans="1:23" ht="24.95" customHeight="1" x14ac:dyDescent="0.25">
      <c r="A297" s="502"/>
      <c r="B297" s="191"/>
      <c r="C297" s="31"/>
      <c r="D297" s="26"/>
      <c r="E297" s="32"/>
      <c r="F297" s="24"/>
      <c r="G297" s="24"/>
      <c r="H297" s="33"/>
      <c r="I297" s="24"/>
      <c r="J297" s="32"/>
      <c r="K297" s="24"/>
      <c r="L297" s="26"/>
      <c r="M297" s="34"/>
      <c r="N297" s="23"/>
      <c r="O297" s="201">
        <f t="shared" si="10"/>
        <v>0</v>
      </c>
      <c r="P297" s="24"/>
      <c r="Q297" s="25"/>
      <c r="R297" s="25"/>
      <c r="S297" s="35"/>
      <c r="T297" s="202">
        <f t="shared" si="11"/>
        <v>0</v>
      </c>
      <c r="U297" s="176"/>
      <c r="V297" s="29"/>
      <c r="W297" s="61"/>
    </row>
    <row r="298" spans="1:23" ht="24.95" customHeight="1" x14ac:dyDescent="0.25">
      <c r="A298" s="502"/>
      <c r="B298" s="191"/>
      <c r="C298" s="31"/>
      <c r="D298" s="26"/>
      <c r="E298" s="32"/>
      <c r="F298" s="24"/>
      <c r="G298" s="24"/>
      <c r="H298" s="33"/>
      <c r="I298" s="24"/>
      <c r="J298" s="32"/>
      <c r="K298" s="24"/>
      <c r="L298" s="26"/>
      <c r="M298" s="34"/>
      <c r="N298" s="23"/>
      <c r="O298" s="201">
        <f t="shared" si="10"/>
        <v>0</v>
      </c>
      <c r="P298" s="24"/>
      <c r="Q298" s="25"/>
      <c r="R298" s="25"/>
      <c r="S298" s="35"/>
      <c r="T298" s="202">
        <f t="shared" si="11"/>
        <v>0</v>
      </c>
      <c r="U298" s="176"/>
      <c r="V298" s="29"/>
      <c r="W298" s="61"/>
    </row>
    <row r="299" spans="1:23" ht="24.95" customHeight="1" x14ac:dyDescent="0.25">
      <c r="A299" s="502"/>
      <c r="B299" s="191"/>
      <c r="C299" s="31"/>
      <c r="D299" s="26"/>
      <c r="E299" s="32"/>
      <c r="F299" s="24"/>
      <c r="G299" s="24"/>
      <c r="H299" s="33"/>
      <c r="I299" s="24"/>
      <c r="J299" s="32"/>
      <c r="K299" s="24"/>
      <c r="L299" s="26"/>
      <c r="M299" s="34"/>
      <c r="N299" s="23"/>
      <c r="O299" s="201">
        <f t="shared" si="10"/>
        <v>0</v>
      </c>
      <c r="P299" s="24"/>
      <c r="Q299" s="25"/>
      <c r="R299" s="25"/>
      <c r="S299" s="35"/>
      <c r="T299" s="202">
        <f t="shared" si="11"/>
        <v>0</v>
      </c>
      <c r="U299" s="176"/>
      <c r="V299" s="29"/>
      <c r="W299" s="61"/>
    </row>
    <row r="300" spans="1:23" ht="24.95" customHeight="1" x14ac:dyDescent="0.25">
      <c r="A300" s="502"/>
      <c r="B300" s="191"/>
      <c r="C300" s="31"/>
      <c r="D300" s="26"/>
      <c r="E300" s="32"/>
      <c r="F300" s="24"/>
      <c r="G300" s="24"/>
      <c r="H300" s="33"/>
      <c r="I300" s="24"/>
      <c r="J300" s="32"/>
      <c r="K300" s="24"/>
      <c r="L300" s="26"/>
      <c r="M300" s="34"/>
      <c r="N300" s="23"/>
      <c r="O300" s="201">
        <f t="shared" si="10"/>
        <v>0</v>
      </c>
      <c r="P300" s="24"/>
      <c r="Q300" s="25"/>
      <c r="R300" s="25"/>
      <c r="S300" s="35"/>
      <c r="T300" s="202">
        <f t="shared" si="11"/>
        <v>0</v>
      </c>
      <c r="U300" s="176"/>
      <c r="V300" s="29"/>
      <c r="W300" s="61"/>
    </row>
    <row r="301" spans="1:23" ht="24.95" customHeight="1" x14ac:dyDescent="0.25">
      <c r="A301" s="502"/>
      <c r="B301" s="191"/>
      <c r="C301" s="31"/>
      <c r="D301" s="26"/>
      <c r="E301" s="32"/>
      <c r="F301" s="24"/>
      <c r="G301" s="24"/>
      <c r="H301" s="33"/>
      <c r="I301" s="24"/>
      <c r="J301" s="32"/>
      <c r="K301" s="24"/>
      <c r="L301" s="26"/>
      <c r="M301" s="34"/>
      <c r="N301" s="23"/>
      <c r="O301" s="201">
        <f t="shared" si="10"/>
        <v>0</v>
      </c>
      <c r="P301" s="24"/>
      <c r="Q301" s="25"/>
      <c r="R301" s="25"/>
      <c r="S301" s="35"/>
      <c r="T301" s="202">
        <f t="shared" si="11"/>
        <v>0</v>
      </c>
      <c r="U301" s="176"/>
      <c r="V301" s="29"/>
      <c r="W301" s="61"/>
    </row>
    <row r="302" spans="1:23" ht="24.95" customHeight="1" x14ac:dyDescent="0.25">
      <c r="A302" s="502"/>
      <c r="B302" s="191"/>
      <c r="C302" s="31"/>
      <c r="D302" s="26"/>
      <c r="E302" s="32"/>
      <c r="F302" s="24"/>
      <c r="G302" s="24"/>
      <c r="H302" s="33"/>
      <c r="I302" s="24"/>
      <c r="J302" s="32"/>
      <c r="K302" s="24"/>
      <c r="L302" s="26"/>
      <c r="M302" s="34"/>
      <c r="N302" s="23"/>
      <c r="O302" s="201">
        <f t="shared" si="10"/>
        <v>0</v>
      </c>
      <c r="P302" s="24"/>
      <c r="Q302" s="25"/>
      <c r="R302" s="25"/>
      <c r="S302" s="35"/>
      <c r="T302" s="202">
        <f t="shared" si="11"/>
        <v>0</v>
      </c>
      <c r="U302" s="176"/>
      <c r="V302" s="29"/>
      <c r="W302" s="61"/>
    </row>
    <row r="303" spans="1:23" ht="24.95" customHeight="1" x14ac:dyDescent="0.25">
      <c r="A303" s="502"/>
      <c r="B303" s="191"/>
      <c r="C303" s="31"/>
      <c r="D303" s="26"/>
      <c r="E303" s="32"/>
      <c r="F303" s="24"/>
      <c r="G303" s="24"/>
      <c r="H303" s="33"/>
      <c r="I303" s="24"/>
      <c r="J303" s="32"/>
      <c r="K303" s="24"/>
      <c r="L303" s="26"/>
      <c r="M303" s="34"/>
      <c r="N303" s="23"/>
      <c r="O303" s="201">
        <f t="shared" si="10"/>
        <v>0</v>
      </c>
      <c r="P303" s="24"/>
      <c r="Q303" s="25"/>
      <c r="R303" s="25"/>
      <c r="S303" s="35"/>
      <c r="T303" s="202">
        <f t="shared" si="11"/>
        <v>0</v>
      </c>
      <c r="U303" s="176"/>
      <c r="V303" s="29"/>
      <c r="W303" s="61"/>
    </row>
    <row r="304" spans="1:23" ht="24.95" customHeight="1" x14ac:dyDescent="0.25">
      <c r="A304" s="502"/>
      <c r="B304" s="191"/>
      <c r="C304" s="31"/>
      <c r="D304" s="26"/>
      <c r="E304" s="32"/>
      <c r="F304" s="24"/>
      <c r="G304" s="24"/>
      <c r="H304" s="33"/>
      <c r="I304" s="24"/>
      <c r="J304" s="32"/>
      <c r="K304" s="24"/>
      <c r="L304" s="26"/>
      <c r="M304" s="34"/>
      <c r="N304" s="23"/>
      <c r="O304" s="201">
        <f t="shared" si="10"/>
        <v>0</v>
      </c>
      <c r="P304" s="24"/>
      <c r="Q304" s="25"/>
      <c r="R304" s="25"/>
      <c r="S304" s="35"/>
      <c r="T304" s="202">
        <f t="shared" si="11"/>
        <v>0</v>
      </c>
      <c r="U304" s="176"/>
      <c r="V304" s="29"/>
      <c r="W304" s="61"/>
    </row>
    <row r="305" spans="1:23" ht="24.95" customHeight="1" x14ac:dyDescent="0.25">
      <c r="A305" s="502"/>
      <c r="B305" s="192"/>
      <c r="C305" s="36"/>
      <c r="D305" s="37"/>
      <c r="E305" s="38"/>
      <c r="F305" s="39"/>
      <c r="G305" s="39"/>
      <c r="H305" s="40"/>
      <c r="I305" s="39"/>
      <c r="J305" s="38"/>
      <c r="K305" s="39"/>
      <c r="L305" s="37"/>
      <c r="M305" s="41"/>
      <c r="N305" s="42"/>
      <c r="O305" s="201">
        <f t="shared" si="10"/>
        <v>0</v>
      </c>
      <c r="P305" s="39"/>
      <c r="Q305" s="43"/>
      <c r="R305" s="43"/>
      <c r="S305" s="155"/>
      <c r="T305" s="202">
        <f t="shared" si="11"/>
        <v>0</v>
      </c>
      <c r="U305" s="193"/>
      <c r="V305" s="29"/>
      <c r="W305" s="61"/>
    </row>
    <row r="306" spans="1:23" ht="39" customHeight="1" thickBot="1" x14ac:dyDescent="0.3">
      <c r="A306" s="194"/>
      <c r="B306" s="195" t="s">
        <v>8</v>
      </c>
      <c r="C306" s="159"/>
      <c r="D306" s="160"/>
      <c r="E306" s="161"/>
      <c r="F306" s="161"/>
      <c r="G306" s="161"/>
      <c r="H306" s="162"/>
      <c r="I306" s="161"/>
      <c r="J306" s="161"/>
      <c r="K306" s="161"/>
      <c r="L306" s="160"/>
      <c r="M306" s="196"/>
      <c r="N306" s="323">
        <f>SUBTOTAL(109,Tableau26410[MONTANT TOTAL  HT])</f>
        <v>0</v>
      </c>
      <c r="O306" s="323">
        <f>SUBTOTAL(109,Tableau26410[MONTANT TOTAL TTC])</f>
        <v>0</v>
      </c>
      <c r="P306" s="161"/>
      <c r="Q306" s="197"/>
      <c r="R306" s="197"/>
      <c r="S306" s="160"/>
      <c r="T306" s="327">
        <f>SUBTOTAL(109,Tableau26410[RESTE A RECEVOIR])</f>
        <v>0</v>
      </c>
      <c r="U306" s="198"/>
      <c r="V306" s="199"/>
      <c r="W306" s="166"/>
    </row>
    <row r="307" spans="1:23" ht="51.95" customHeight="1" thickBot="1" x14ac:dyDescent="0.3">
      <c r="P307" s="448"/>
      <c r="Q307" s="450" t="s">
        <v>50</v>
      </c>
      <c r="R307" s="470">
        <f>Tableau26410[[#Totals],[MONTANT TOTAL TTC]]-Tableau26410[[#Totals],[RESTE A RECEVOIR]]</f>
        <v>0</v>
      </c>
      <c r="S307" s="449" t="s">
        <v>118</v>
      </c>
    </row>
    <row r="310" spans="1:23" ht="81" customHeight="1" x14ac:dyDescent="0.25">
      <c r="A310" s="521" t="s">
        <v>103</v>
      </c>
      <c r="B310" s="522"/>
      <c r="C310" s="522"/>
      <c r="D310" s="522"/>
      <c r="E310" s="522"/>
      <c r="F310" s="522"/>
      <c r="G310" s="522"/>
      <c r="H310" s="522"/>
      <c r="I310" s="522"/>
      <c r="J310" s="522"/>
      <c r="K310" s="522"/>
      <c r="L310" s="522"/>
      <c r="M310" s="522"/>
      <c r="N310" s="522"/>
      <c r="O310" s="522"/>
      <c r="P310" s="522"/>
      <c r="Q310" s="522"/>
      <c r="R310" s="522"/>
      <c r="S310" s="522"/>
      <c r="T310" s="522"/>
      <c r="U310" s="522"/>
      <c r="V310" s="522"/>
      <c r="W310" s="523"/>
    </row>
    <row r="311" spans="1:23" ht="84" customHeight="1" x14ac:dyDescent="0.25">
      <c r="A311" s="189"/>
      <c r="B311" s="147" t="s">
        <v>14</v>
      </c>
      <c r="C311" s="147" t="s">
        <v>0</v>
      </c>
      <c r="D311" s="148" t="s">
        <v>30</v>
      </c>
      <c r="E311" s="147" t="s">
        <v>2</v>
      </c>
      <c r="F311" s="147" t="s">
        <v>9</v>
      </c>
      <c r="G311" s="147" t="s">
        <v>117</v>
      </c>
      <c r="H311" s="149" t="s">
        <v>12</v>
      </c>
      <c r="I311" s="147" t="s">
        <v>11</v>
      </c>
      <c r="J311" s="147" t="s">
        <v>20</v>
      </c>
      <c r="K311" s="147" t="s">
        <v>6</v>
      </c>
      <c r="L311" s="148" t="s">
        <v>35</v>
      </c>
      <c r="M311" s="147" t="s">
        <v>4</v>
      </c>
      <c r="N311" s="150" t="s">
        <v>32</v>
      </c>
      <c r="O311" s="150" t="s">
        <v>33</v>
      </c>
      <c r="P311" s="147" t="s">
        <v>5</v>
      </c>
      <c r="Q311" s="147" t="s">
        <v>13</v>
      </c>
      <c r="R311" s="151" t="s">
        <v>19</v>
      </c>
      <c r="S311" s="148" t="s">
        <v>3</v>
      </c>
      <c r="T311" s="152" t="s">
        <v>40</v>
      </c>
      <c r="U311" s="152" t="s">
        <v>29</v>
      </c>
      <c r="V311" s="153" t="s">
        <v>53</v>
      </c>
      <c r="W311" s="190" t="s">
        <v>10</v>
      </c>
    </row>
    <row r="312" spans="1:23" ht="24.95" customHeight="1" x14ac:dyDescent="0.25">
      <c r="A312" s="507" t="s">
        <v>103</v>
      </c>
      <c r="B312" s="191"/>
      <c r="C312" s="31"/>
      <c r="D312" s="26"/>
      <c r="E312" s="32"/>
      <c r="F312" s="24"/>
      <c r="G312" s="24"/>
      <c r="H312" s="33"/>
      <c r="I312" s="24"/>
      <c r="J312" s="32"/>
      <c r="K312" s="24"/>
      <c r="L312" s="26"/>
      <c r="M312" s="34"/>
      <c r="N312" s="23"/>
      <c r="O312" s="201">
        <f t="shared" ref="O312:O375" si="12">IF(OR(B312="R",B312="Refusé"),0,(N312*1.2))</f>
        <v>0</v>
      </c>
      <c r="P312" s="24"/>
      <c r="Q312" s="25"/>
      <c r="R312" s="25">
        <v>42668</v>
      </c>
      <c r="S312" s="35"/>
      <c r="T312" s="202">
        <f t="shared" ref="T312:T375" si="13">IF(ISBLANK($S312),O312,0)</f>
        <v>0</v>
      </c>
      <c r="U312" s="176"/>
      <c r="V312" s="29"/>
      <c r="W312" s="61"/>
    </row>
    <row r="313" spans="1:23" ht="24.95" customHeight="1" x14ac:dyDescent="0.25">
      <c r="A313" s="507"/>
      <c r="B313" s="191"/>
      <c r="C313" s="31"/>
      <c r="D313" s="26"/>
      <c r="E313" s="32"/>
      <c r="F313" s="24"/>
      <c r="G313" s="24"/>
      <c r="H313" s="33"/>
      <c r="I313" s="24"/>
      <c r="J313" s="32"/>
      <c r="K313" s="24"/>
      <c r="L313" s="26"/>
      <c r="M313" s="34"/>
      <c r="N313" s="23"/>
      <c r="O313" s="201">
        <f t="shared" si="12"/>
        <v>0</v>
      </c>
      <c r="P313" s="24"/>
      <c r="Q313" s="25"/>
      <c r="R313" s="25"/>
      <c r="S313" s="35"/>
      <c r="T313" s="202">
        <f t="shared" si="13"/>
        <v>0</v>
      </c>
      <c r="U313" s="176"/>
      <c r="V313" s="29"/>
      <c r="W313" s="61"/>
    </row>
    <row r="314" spans="1:23" ht="24.95" customHeight="1" x14ac:dyDescent="0.25">
      <c r="A314" s="507"/>
      <c r="B314" s="191"/>
      <c r="C314" s="31"/>
      <c r="D314" s="26"/>
      <c r="E314" s="32"/>
      <c r="F314" s="24"/>
      <c r="G314" s="24"/>
      <c r="H314" s="33"/>
      <c r="I314" s="24"/>
      <c r="J314" s="32"/>
      <c r="K314" s="24"/>
      <c r="L314" s="26"/>
      <c r="M314" s="34"/>
      <c r="N314" s="23"/>
      <c r="O314" s="201">
        <f t="shared" si="12"/>
        <v>0</v>
      </c>
      <c r="P314" s="24"/>
      <c r="Q314" s="25"/>
      <c r="R314" s="25"/>
      <c r="S314" s="35"/>
      <c r="T314" s="202">
        <f t="shared" si="13"/>
        <v>0</v>
      </c>
      <c r="U314" s="176"/>
      <c r="V314" s="29"/>
      <c r="W314" s="61"/>
    </row>
    <row r="315" spans="1:23" ht="24.95" customHeight="1" x14ac:dyDescent="0.25">
      <c r="A315" s="507"/>
      <c r="B315" s="191"/>
      <c r="C315" s="31"/>
      <c r="D315" s="26"/>
      <c r="E315" s="32"/>
      <c r="F315" s="24"/>
      <c r="G315" s="24"/>
      <c r="H315" s="33"/>
      <c r="I315" s="24"/>
      <c r="J315" s="32"/>
      <c r="K315" s="24"/>
      <c r="L315" s="26"/>
      <c r="M315" s="34"/>
      <c r="N315" s="23"/>
      <c r="O315" s="201">
        <f t="shared" si="12"/>
        <v>0</v>
      </c>
      <c r="P315" s="24"/>
      <c r="Q315" s="25"/>
      <c r="R315" s="25"/>
      <c r="S315" s="35"/>
      <c r="T315" s="202">
        <f t="shared" si="13"/>
        <v>0</v>
      </c>
      <c r="U315" s="176"/>
      <c r="V315" s="29"/>
      <c r="W315" s="61"/>
    </row>
    <row r="316" spans="1:23" ht="24.95" customHeight="1" x14ac:dyDescent="0.25">
      <c r="A316" s="507"/>
      <c r="B316" s="191"/>
      <c r="C316" s="31"/>
      <c r="D316" s="26"/>
      <c r="E316" s="32"/>
      <c r="F316" s="24"/>
      <c r="G316" s="24"/>
      <c r="H316" s="33"/>
      <c r="I316" s="24"/>
      <c r="J316" s="32"/>
      <c r="K316" s="24"/>
      <c r="L316" s="26"/>
      <c r="M316" s="34"/>
      <c r="N316" s="23"/>
      <c r="O316" s="201">
        <f t="shared" si="12"/>
        <v>0</v>
      </c>
      <c r="P316" s="24"/>
      <c r="Q316" s="25"/>
      <c r="R316" s="25"/>
      <c r="S316" s="35"/>
      <c r="T316" s="202">
        <f t="shared" si="13"/>
        <v>0</v>
      </c>
      <c r="U316" s="176"/>
      <c r="V316" s="29"/>
      <c r="W316" s="61"/>
    </row>
    <row r="317" spans="1:23" ht="24.95" customHeight="1" x14ac:dyDescent="0.25">
      <c r="A317" s="507"/>
      <c r="B317" s="191"/>
      <c r="C317" s="31"/>
      <c r="D317" s="26"/>
      <c r="E317" s="32"/>
      <c r="F317" s="24"/>
      <c r="G317" s="24"/>
      <c r="H317" s="33"/>
      <c r="I317" s="24"/>
      <c r="J317" s="32"/>
      <c r="K317" s="24"/>
      <c r="L317" s="26"/>
      <c r="M317" s="34"/>
      <c r="N317" s="23"/>
      <c r="O317" s="201">
        <f t="shared" si="12"/>
        <v>0</v>
      </c>
      <c r="P317" s="24"/>
      <c r="Q317" s="25"/>
      <c r="R317" s="25"/>
      <c r="S317" s="35"/>
      <c r="T317" s="202">
        <f t="shared" si="13"/>
        <v>0</v>
      </c>
      <c r="U317" s="176"/>
      <c r="V317" s="29"/>
      <c r="W317" s="61"/>
    </row>
    <row r="318" spans="1:23" ht="24.95" customHeight="1" x14ac:dyDescent="0.25">
      <c r="A318" s="507"/>
      <c r="B318" s="191"/>
      <c r="C318" s="31"/>
      <c r="D318" s="26"/>
      <c r="E318" s="32"/>
      <c r="F318" s="24"/>
      <c r="G318" s="24"/>
      <c r="H318" s="33"/>
      <c r="I318" s="24"/>
      <c r="J318" s="32"/>
      <c r="K318" s="24"/>
      <c r="L318" s="26"/>
      <c r="M318" s="34"/>
      <c r="N318" s="23"/>
      <c r="O318" s="201">
        <f t="shared" si="12"/>
        <v>0</v>
      </c>
      <c r="P318" s="24"/>
      <c r="Q318" s="25"/>
      <c r="R318" s="25"/>
      <c r="S318" s="35"/>
      <c r="T318" s="202">
        <f t="shared" si="13"/>
        <v>0</v>
      </c>
      <c r="U318" s="176"/>
      <c r="V318" s="29"/>
      <c r="W318" s="61"/>
    </row>
    <row r="319" spans="1:23" ht="24.95" customHeight="1" x14ac:dyDescent="0.25">
      <c r="A319" s="507"/>
      <c r="B319" s="191"/>
      <c r="C319" s="31"/>
      <c r="D319" s="26"/>
      <c r="E319" s="32"/>
      <c r="F319" s="24"/>
      <c r="G319" s="24"/>
      <c r="H319" s="33"/>
      <c r="I319" s="24"/>
      <c r="J319" s="32"/>
      <c r="K319" s="24"/>
      <c r="L319" s="26"/>
      <c r="M319" s="34"/>
      <c r="N319" s="23"/>
      <c r="O319" s="201">
        <f t="shared" si="12"/>
        <v>0</v>
      </c>
      <c r="P319" s="24"/>
      <c r="Q319" s="25"/>
      <c r="R319" s="25"/>
      <c r="S319" s="35"/>
      <c r="T319" s="202">
        <f t="shared" si="13"/>
        <v>0</v>
      </c>
      <c r="U319" s="176"/>
      <c r="V319" s="29"/>
      <c r="W319" s="61"/>
    </row>
    <row r="320" spans="1:23" ht="24.95" customHeight="1" x14ac:dyDescent="0.25">
      <c r="A320" s="507"/>
      <c r="B320" s="191"/>
      <c r="C320" s="31"/>
      <c r="D320" s="26"/>
      <c r="E320" s="32"/>
      <c r="F320" s="24"/>
      <c r="G320" s="24"/>
      <c r="H320" s="33"/>
      <c r="I320" s="24"/>
      <c r="J320" s="32"/>
      <c r="K320" s="24"/>
      <c r="L320" s="26"/>
      <c r="M320" s="34"/>
      <c r="N320" s="23"/>
      <c r="O320" s="201">
        <f t="shared" si="12"/>
        <v>0</v>
      </c>
      <c r="P320" s="24"/>
      <c r="Q320" s="25"/>
      <c r="R320" s="25"/>
      <c r="S320" s="35"/>
      <c r="T320" s="202">
        <f t="shared" si="13"/>
        <v>0</v>
      </c>
      <c r="U320" s="176"/>
      <c r="V320" s="29"/>
      <c r="W320" s="61"/>
    </row>
    <row r="321" spans="1:23" ht="24.95" customHeight="1" x14ac:dyDescent="0.25">
      <c r="A321" s="507"/>
      <c r="B321" s="191"/>
      <c r="C321" s="31"/>
      <c r="D321" s="26"/>
      <c r="E321" s="32"/>
      <c r="F321" s="24"/>
      <c r="G321" s="24"/>
      <c r="H321" s="33"/>
      <c r="I321" s="24"/>
      <c r="J321" s="32"/>
      <c r="K321" s="24"/>
      <c r="L321" s="26"/>
      <c r="M321" s="34"/>
      <c r="N321" s="23"/>
      <c r="O321" s="201">
        <f t="shared" si="12"/>
        <v>0</v>
      </c>
      <c r="P321" s="24"/>
      <c r="Q321" s="25"/>
      <c r="R321" s="25"/>
      <c r="S321" s="35"/>
      <c r="T321" s="202">
        <f t="shared" si="13"/>
        <v>0</v>
      </c>
      <c r="U321" s="176"/>
      <c r="V321" s="29"/>
      <c r="W321" s="61"/>
    </row>
    <row r="322" spans="1:23" ht="24.95" customHeight="1" x14ac:dyDescent="0.25">
      <c r="A322" s="507"/>
      <c r="B322" s="191"/>
      <c r="C322" s="31"/>
      <c r="D322" s="26"/>
      <c r="E322" s="32"/>
      <c r="F322" s="24"/>
      <c r="G322" s="24"/>
      <c r="H322" s="33"/>
      <c r="I322" s="24"/>
      <c r="J322" s="32"/>
      <c r="K322" s="24"/>
      <c r="L322" s="26"/>
      <c r="M322" s="34"/>
      <c r="N322" s="23"/>
      <c r="O322" s="201">
        <f t="shared" si="12"/>
        <v>0</v>
      </c>
      <c r="P322" s="24"/>
      <c r="Q322" s="25"/>
      <c r="R322" s="25"/>
      <c r="S322" s="35"/>
      <c r="T322" s="202">
        <f t="shared" si="13"/>
        <v>0</v>
      </c>
      <c r="U322" s="176"/>
      <c r="V322" s="29"/>
      <c r="W322" s="61"/>
    </row>
    <row r="323" spans="1:23" ht="24.95" customHeight="1" x14ac:dyDescent="0.25">
      <c r="A323" s="507"/>
      <c r="B323" s="191"/>
      <c r="C323" s="31"/>
      <c r="D323" s="26"/>
      <c r="E323" s="32"/>
      <c r="F323" s="24"/>
      <c r="G323" s="24"/>
      <c r="H323" s="33"/>
      <c r="I323" s="24"/>
      <c r="J323" s="32"/>
      <c r="K323" s="24"/>
      <c r="L323" s="26"/>
      <c r="M323" s="34"/>
      <c r="N323" s="23"/>
      <c r="O323" s="201">
        <f t="shared" si="12"/>
        <v>0</v>
      </c>
      <c r="P323" s="24"/>
      <c r="Q323" s="25"/>
      <c r="R323" s="25"/>
      <c r="S323" s="35"/>
      <c r="T323" s="202">
        <f t="shared" si="13"/>
        <v>0</v>
      </c>
      <c r="U323" s="176"/>
      <c r="V323" s="29"/>
      <c r="W323" s="61"/>
    </row>
    <row r="324" spans="1:23" ht="24.95" customHeight="1" x14ac:dyDescent="0.25">
      <c r="A324" s="507"/>
      <c r="B324" s="191"/>
      <c r="C324" s="31"/>
      <c r="D324" s="26"/>
      <c r="E324" s="32"/>
      <c r="F324" s="24"/>
      <c r="G324" s="24"/>
      <c r="H324" s="33"/>
      <c r="I324" s="24"/>
      <c r="J324" s="32"/>
      <c r="K324" s="24"/>
      <c r="L324" s="26"/>
      <c r="M324" s="34"/>
      <c r="N324" s="23"/>
      <c r="O324" s="201">
        <f t="shared" si="12"/>
        <v>0</v>
      </c>
      <c r="P324" s="24"/>
      <c r="Q324" s="25"/>
      <c r="R324" s="25"/>
      <c r="S324" s="35"/>
      <c r="T324" s="202">
        <f t="shared" si="13"/>
        <v>0</v>
      </c>
      <c r="U324" s="176"/>
      <c r="V324" s="29"/>
      <c r="W324" s="61"/>
    </row>
    <row r="325" spans="1:23" ht="24.95" customHeight="1" x14ac:dyDescent="0.25">
      <c r="A325" s="507"/>
      <c r="B325" s="191"/>
      <c r="C325" s="31"/>
      <c r="D325" s="26"/>
      <c r="E325" s="32"/>
      <c r="F325" s="24"/>
      <c r="G325" s="24"/>
      <c r="H325" s="33"/>
      <c r="I325" s="24"/>
      <c r="J325" s="32"/>
      <c r="K325" s="24"/>
      <c r="L325" s="26"/>
      <c r="M325" s="34"/>
      <c r="N325" s="23"/>
      <c r="O325" s="201">
        <f t="shared" si="12"/>
        <v>0</v>
      </c>
      <c r="P325" s="24"/>
      <c r="Q325" s="25"/>
      <c r="R325" s="25"/>
      <c r="S325" s="35"/>
      <c r="T325" s="202">
        <f t="shared" si="13"/>
        <v>0</v>
      </c>
      <c r="U325" s="176"/>
      <c r="V325" s="29"/>
      <c r="W325" s="61"/>
    </row>
    <row r="326" spans="1:23" ht="24.95" customHeight="1" x14ac:dyDescent="0.25">
      <c r="A326" s="507"/>
      <c r="B326" s="191"/>
      <c r="C326" s="31"/>
      <c r="D326" s="26"/>
      <c r="E326" s="32"/>
      <c r="F326" s="24"/>
      <c r="G326" s="24"/>
      <c r="H326" s="33"/>
      <c r="I326" s="24"/>
      <c r="J326" s="32"/>
      <c r="K326" s="24"/>
      <c r="L326" s="26"/>
      <c r="M326" s="34"/>
      <c r="N326" s="23"/>
      <c r="O326" s="201">
        <f t="shared" si="12"/>
        <v>0</v>
      </c>
      <c r="P326" s="24"/>
      <c r="Q326" s="25"/>
      <c r="R326" s="25"/>
      <c r="S326" s="35"/>
      <c r="T326" s="202">
        <f t="shared" si="13"/>
        <v>0</v>
      </c>
      <c r="U326" s="176"/>
      <c r="V326" s="29"/>
      <c r="W326" s="61"/>
    </row>
    <row r="327" spans="1:23" ht="24.95" customHeight="1" x14ac:dyDescent="0.25">
      <c r="A327" s="507"/>
      <c r="B327" s="191"/>
      <c r="C327" s="31"/>
      <c r="D327" s="26"/>
      <c r="E327" s="32"/>
      <c r="F327" s="24"/>
      <c r="G327" s="24"/>
      <c r="H327" s="33"/>
      <c r="I327" s="24"/>
      <c r="J327" s="32"/>
      <c r="K327" s="24"/>
      <c r="L327" s="26"/>
      <c r="M327" s="34"/>
      <c r="N327" s="23"/>
      <c r="O327" s="201">
        <f t="shared" si="12"/>
        <v>0</v>
      </c>
      <c r="P327" s="24"/>
      <c r="Q327" s="25"/>
      <c r="R327" s="25"/>
      <c r="S327" s="35"/>
      <c r="T327" s="202">
        <f t="shared" si="13"/>
        <v>0</v>
      </c>
      <c r="U327" s="176"/>
      <c r="V327" s="29"/>
      <c r="W327" s="61"/>
    </row>
    <row r="328" spans="1:23" ht="24.95" customHeight="1" x14ac:dyDescent="0.25">
      <c r="A328" s="507"/>
      <c r="B328" s="191"/>
      <c r="C328" s="31"/>
      <c r="D328" s="26"/>
      <c r="E328" s="32"/>
      <c r="F328" s="24"/>
      <c r="G328" s="24"/>
      <c r="H328" s="33"/>
      <c r="I328" s="24"/>
      <c r="J328" s="32"/>
      <c r="K328" s="24"/>
      <c r="L328" s="26"/>
      <c r="M328" s="34"/>
      <c r="N328" s="23"/>
      <c r="O328" s="201">
        <f t="shared" si="12"/>
        <v>0</v>
      </c>
      <c r="P328" s="24"/>
      <c r="Q328" s="25"/>
      <c r="R328" s="25"/>
      <c r="S328" s="35"/>
      <c r="T328" s="202">
        <f t="shared" si="13"/>
        <v>0</v>
      </c>
      <c r="U328" s="176"/>
      <c r="V328" s="29"/>
      <c r="W328" s="61"/>
    </row>
    <row r="329" spans="1:23" ht="24.95" customHeight="1" x14ac:dyDescent="0.25">
      <c r="A329" s="507"/>
      <c r="B329" s="191"/>
      <c r="C329" s="31"/>
      <c r="D329" s="26"/>
      <c r="E329" s="32"/>
      <c r="F329" s="24"/>
      <c r="G329" s="24"/>
      <c r="H329" s="33"/>
      <c r="I329" s="24"/>
      <c r="J329" s="32"/>
      <c r="K329" s="24"/>
      <c r="L329" s="26"/>
      <c r="M329" s="34"/>
      <c r="N329" s="23"/>
      <c r="O329" s="201">
        <f t="shared" si="12"/>
        <v>0</v>
      </c>
      <c r="P329" s="24"/>
      <c r="Q329" s="25"/>
      <c r="R329" s="25"/>
      <c r="S329" s="35"/>
      <c r="T329" s="202">
        <f t="shared" si="13"/>
        <v>0</v>
      </c>
      <c r="U329" s="176"/>
      <c r="V329" s="29"/>
      <c r="W329" s="61"/>
    </row>
    <row r="330" spans="1:23" ht="24.95" customHeight="1" x14ac:dyDescent="0.25">
      <c r="A330" s="507"/>
      <c r="B330" s="191"/>
      <c r="C330" s="31"/>
      <c r="D330" s="26"/>
      <c r="E330" s="32"/>
      <c r="F330" s="24"/>
      <c r="G330" s="24"/>
      <c r="H330" s="33"/>
      <c r="I330" s="24"/>
      <c r="J330" s="32"/>
      <c r="K330" s="24"/>
      <c r="L330" s="26"/>
      <c r="M330" s="34"/>
      <c r="N330" s="23"/>
      <c r="O330" s="201">
        <f t="shared" si="12"/>
        <v>0</v>
      </c>
      <c r="P330" s="24"/>
      <c r="Q330" s="25"/>
      <c r="R330" s="25"/>
      <c r="S330" s="35"/>
      <c r="T330" s="202">
        <f t="shared" si="13"/>
        <v>0</v>
      </c>
      <c r="U330" s="176"/>
      <c r="V330" s="29"/>
      <c r="W330" s="61"/>
    </row>
    <row r="331" spans="1:23" ht="24.95" customHeight="1" x14ac:dyDescent="0.25">
      <c r="A331" s="507"/>
      <c r="B331" s="191"/>
      <c r="C331" s="31"/>
      <c r="D331" s="26"/>
      <c r="E331" s="32"/>
      <c r="F331" s="24"/>
      <c r="G331" s="24"/>
      <c r="H331" s="33"/>
      <c r="I331" s="24"/>
      <c r="J331" s="32"/>
      <c r="K331" s="24"/>
      <c r="L331" s="26"/>
      <c r="M331" s="34"/>
      <c r="N331" s="23"/>
      <c r="O331" s="201">
        <f t="shared" si="12"/>
        <v>0</v>
      </c>
      <c r="P331" s="24"/>
      <c r="Q331" s="25"/>
      <c r="R331" s="25"/>
      <c r="S331" s="35"/>
      <c r="T331" s="202">
        <f t="shared" si="13"/>
        <v>0</v>
      </c>
      <c r="U331" s="176"/>
      <c r="V331" s="29"/>
      <c r="W331" s="61"/>
    </row>
    <row r="332" spans="1:23" ht="24.95" customHeight="1" x14ac:dyDescent="0.25">
      <c r="A332" s="507"/>
      <c r="B332" s="191"/>
      <c r="C332" s="31"/>
      <c r="D332" s="26"/>
      <c r="E332" s="32"/>
      <c r="F332" s="24"/>
      <c r="G332" s="24"/>
      <c r="H332" s="33"/>
      <c r="I332" s="24"/>
      <c r="J332" s="32"/>
      <c r="K332" s="24"/>
      <c r="L332" s="26"/>
      <c r="M332" s="34"/>
      <c r="N332" s="23"/>
      <c r="O332" s="201">
        <f t="shared" si="12"/>
        <v>0</v>
      </c>
      <c r="P332" s="24"/>
      <c r="Q332" s="25"/>
      <c r="R332" s="25"/>
      <c r="S332" s="35"/>
      <c r="T332" s="202">
        <f t="shared" si="13"/>
        <v>0</v>
      </c>
      <c r="U332" s="176"/>
      <c r="V332" s="29"/>
      <c r="W332" s="61"/>
    </row>
    <row r="333" spans="1:23" ht="24.95" customHeight="1" x14ac:dyDescent="0.25">
      <c r="A333" s="507"/>
      <c r="B333" s="191"/>
      <c r="C333" s="31"/>
      <c r="D333" s="26"/>
      <c r="E333" s="32"/>
      <c r="F333" s="24"/>
      <c r="G333" s="24"/>
      <c r="H333" s="33"/>
      <c r="I333" s="24"/>
      <c r="J333" s="32"/>
      <c r="K333" s="24"/>
      <c r="L333" s="26"/>
      <c r="M333" s="34"/>
      <c r="N333" s="23"/>
      <c r="O333" s="201">
        <f t="shared" si="12"/>
        <v>0</v>
      </c>
      <c r="P333" s="24"/>
      <c r="Q333" s="25"/>
      <c r="R333" s="25"/>
      <c r="S333" s="35"/>
      <c r="T333" s="202">
        <f t="shared" si="13"/>
        <v>0</v>
      </c>
      <c r="U333" s="176"/>
      <c r="V333" s="29"/>
      <c r="W333" s="61"/>
    </row>
    <row r="334" spans="1:23" ht="24.95" customHeight="1" x14ac:dyDescent="0.25">
      <c r="A334" s="507"/>
      <c r="B334" s="191"/>
      <c r="C334" s="31"/>
      <c r="D334" s="26"/>
      <c r="E334" s="32"/>
      <c r="F334" s="24"/>
      <c r="G334" s="24"/>
      <c r="H334" s="33"/>
      <c r="I334" s="24"/>
      <c r="J334" s="32"/>
      <c r="K334" s="24"/>
      <c r="L334" s="26"/>
      <c r="M334" s="34"/>
      <c r="N334" s="23"/>
      <c r="O334" s="201">
        <f t="shared" si="12"/>
        <v>0</v>
      </c>
      <c r="P334" s="24"/>
      <c r="Q334" s="25"/>
      <c r="R334" s="25"/>
      <c r="S334" s="35"/>
      <c r="T334" s="202">
        <f t="shared" si="13"/>
        <v>0</v>
      </c>
      <c r="U334" s="176"/>
      <c r="V334" s="29"/>
      <c r="W334" s="61"/>
    </row>
    <row r="335" spans="1:23" ht="24.95" customHeight="1" x14ac:dyDescent="0.25">
      <c r="A335" s="507"/>
      <c r="B335" s="191"/>
      <c r="C335" s="31"/>
      <c r="D335" s="26"/>
      <c r="E335" s="32"/>
      <c r="F335" s="24"/>
      <c r="G335" s="24"/>
      <c r="H335" s="33"/>
      <c r="I335" s="24"/>
      <c r="J335" s="32"/>
      <c r="K335" s="24"/>
      <c r="L335" s="26"/>
      <c r="M335" s="34"/>
      <c r="N335" s="23"/>
      <c r="O335" s="201">
        <f t="shared" si="12"/>
        <v>0</v>
      </c>
      <c r="P335" s="24"/>
      <c r="Q335" s="25"/>
      <c r="R335" s="25"/>
      <c r="S335" s="35"/>
      <c r="T335" s="202">
        <f t="shared" si="13"/>
        <v>0</v>
      </c>
      <c r="U335" s="176"/>
      <c r="V335" s="29"/>
      <c r="W335" s="61"/>
    </row>
    <row r="336" spans="1:23" ht="24.95" customHeight="1" x14ac:dyDescent="0.25">
      <c r="A336" s="507"/>
      <c r="B336" s="191"/>
      <c r="C336" s="31"/>
      <c r="D336" s="26"/>
      <c r="E336" s="32"/>
      <c r="F336" s="24"/>
      <c r="G336" s="24"/>
      <c r="H336" s="33"/>
      <c r="I336" s="24"/>
      <c r="J336" s="32"/>
      <c r="K336" s="24"/>
      <c r="L336" s="26"/>
      <c r="M336" s="34"/>
      <c r="N336" s="23"/>
      <c r="O336" s="201">
        <f t="shared" si="12"/>
        <v>0</v>
      </c>
      <c r="P336" s="24"/>
      <c r="Q336" s="25"/>
      <c r="R336" s="25"/>
      <c r="S336" s="35"/>
      <c r="T336" s="202">
        <f t="shared" si="13"/>
        <v>0</v>
      </c>
      <c r="U336" s="176"/>
      <c r="V336" s="29"/>
      <c r="W336" s="61"/>
    </row>
    <row r="337" spans="1:23" ht="24.95" customHeight="1" x14ac:dyDescent="0.25">
      <c r="A337" s="507"/>
      <c r="B337" s="191"/>
      <c r="C337" s="31"/>
      <c r="D337" s="26"/>
      <c r="E337" s="32"/>
      <c r="F337" s="24"/>
      <c r="G337" s="24"/>
      <c r="H337" s="33"/>
      <c r="I337" s="24"/>
      <c r="J337" s="32"/>
      <c r="K337" s="24"/>
      <c r="L337" s="26"/>
      <c r="M337" s="34"/>
      <c r="N337" s="23"/>
      <c r="O337" s="201">
        <f t="shared" si="12"/>
        <v>0</v>
      </c>
      <c r="P337" s="24"/>
      <c r="Q337" s="25"/>
      <c r="R337" s="25"/>
      <c r="S337" s="35"/>
      <c r="T337" s="202">
        <f t="shared" si="13"/>
        <v>0</v>
      </c>
      <c r="U337" s="176"/>
      <c r="V337" s="29"/>
      <c r="W337" s="61"/>
    </row>
    <row r="338" spans="1:23" ht="24.95" customHeight="1" x14ac:dyDescent="0.25">
      <c r="A338" s="507"/>
      <c r="B338" s="191"/>
      <c r="C338" s="31"/>
      <c r="D338" s="26"/>
      <c r="E338" s="32"/>
      <c r="F338" s="24"/>
      <c r="G338" s="24"/>
      <c r="H338" s="33"/>
      <c r="I338" s="24"/>
      <c r="J338" s="32"/>
      <c r="K338" s="24"/>
      <c r="L338" s="26"/>
      <c r="M338" s="34"/>
      <c r="N338" s="23"/>
      <c r="O338" s="201">
        <f t="shared" si="12"/>
        <v>0</v>
      </c>
      <c r="P338" s="24"/>
      <c r="Q338" s="25"/>
      <c r="R338" s="25"/>
      <c r="S338" s="35"/>
      <c r="T338" s="202">
        <f t="shared" si="13"/>
        <v>0</v>
      </c>
      <c r="U338" s="176"/>
      <c r="V338" s="29"/>
      <c r="W338" s="61"/>
    </row>
    <row r="339" spans="1:23" ht="24.95" customHeight="1" x14ac:dyDescent="0.25">
      <c r="A339" s="507"/>
      <c r="B339" s="191"/>
      <c r="C339" s="31"/>
      <c r="D339" s="26"/>
      <c r="E339" s="32"/>
      <c r="F339" s="24"/>
      <c r="G339" s="24"/>
      <c r="H339" s="33"/>
      <c r="I339" s="24"/>
      <c r="J339" s="32"/>
      <c r="K339" s="24"/>
      <c r="L339" s="26"/>
      <c r="M339" s="34"/>
      <c r="N339" s="23"/>
      <c r="O339" s="201">
        <f t="shared" si="12"/>
        <v>0</v>
      </c>
      <c r="P339" s="24"/>
      <c r="Q339" s="25"/>
      <c r="R339" s="25"/>
      <c r="S339" s="35"/>
      <c r="T339" s="202">
        <f t="shared" si="13"/>
        <v>0</v>
      </c>
      <c r="U339" s="176"/>
      <c r="V339" s="29"/>
      <c r="W339" s="61"/>
    </row>
    <row r="340" spans="1:23" ht="24.95" customHeight="1" x14ac:dyDescent="0.25">
      <c r="A340" s="507"/>
      <c r="B340" s="191"/>
      <c r="C340" s="31"/>
      <c r="D340" s="26"/>
      <c r="E340" s="32"/>
      <c r="F340" s="24"/>
      <c r="G340" s="24"/>
      <c r="H340" s="33"/>
      <c r="I340" s="24"/>
      <c r="J340" s="32"/>
      <c r="K340" s="24"/>
      <c r="L340" s="26"/>
      <c r="M340" s="34"/>
      <c r="N340" s="23"/>
      <c r="O340" s="201">
        <f t="shared" si="12"/>
        <v>0</v>
      </c>
      <c r="P340" s="24"/>
      <c r="Q340" s="25"/>
      <c r="R340" s="25"/>
      <c r="S340" s="35"/>
      <c r="T340" s="202">
        <f t="shared" si="13"/>
        <v>0</v>
      </c>
      <c r="U340" s="176"/>
      <c r="V340" s="29"/>
      <c r="W340" s="61"/>
    </row>
    <row r="341" spans="1:23" ht="24.95" customHeight="1" x14ac:dyDescent="0.25">
      <c r="A341" s="507"/>
      <c r="B341" s="191"/>
      <c r="C341" s="31"/>
      <c r="D341" s="26"/>
      <c r="E341" s="32"/>
      <c r="F341" s="24"/>
      <c r="G341" s="24"/>
      <c r="H341" s="33"/>
      <c r="I341" s="24"/>
      <c r="J341" s="32"/>
      <c r="K341" s="24"/>
      <c r="L341" s="26"/>
      <c r="M341" s="34"/>
      <c r="N341" s="23"/>
      <c r="O341" s="201">
        <f t="shared" si="12"/>
        <v>0</v>
      </c>
      <c r="P341" s="24"/>
      <c r="Q341" s="25"/>
      <c r="R341" s="25"/>
      <c r="S341" s="35"/>
      <c r="T341" s="202">
        <f t="shared" si="13"/>
        <v>0</v>
      </c>
      <c r="U341" s="176"/>
      <c r="V341" s="29"/>
      <c r="W341" s="61"/>
    </row>
    <row r="342" spans="1:23" ht="24.95" customHeight="1" x14ac:dyDescent="0.25">
      <c r="A342" s="507"/>
      <c r="B342" s="191"/>
      <c r="C342" s="31"/>
      <c r="D342" s="26"/>
      <c r="E342" s="32"/>
      <c r="F342" s="24"/>
      <c r="G342" s="24"/>
      <c r="H342" s="33"/>
      <c r="I342" s="24"/>
      <c r="J342" s="32"/>
      <c r="K342" s="24"/>
      <c r="L342" s="26"/>
      <c r="M342" s="34"/>
      <c r="N342" s="23"/>
      <c r="O342" s="201">
        <f t="shared" si="12"/>
        <v>0</v>
      </c>
      <c r="P342" s="24"/>
      <c r="Q342" s="25"/>
      <c r="R342" s="25"/>
      <c r="S342" s="35"/>
      <c r="T342" s="202">
        <f t="shared" si="13"/>
        <v>0</v>
      </c>
      <c r="U342" s="176"/>
      <c r="V342" s="29"/>
      <c r="W342" s="61"/>
    </row>
    <row r="343" spans="1:23" ht="24.95" customHeight="1" x14ac:dyDescent="0.25">
      <c r="A343" s="507"/>
      <c r="B343" s="191"/>
      <c r="C343" s="31"/>
      <c r="D343" s="26"/>
      <c r="E343" s="32"/>
      <c r="F343" s="24"/>
      <c r="G343" s="24"/>
      <c r="H343" s="33"/>
      <c r="I343" s="24"/>
      <c r="J343" s="32"/>
      <c r="K343" s="24"/>
      <c r="L343" s="26"/>
      <c r="M343" s="34"/>
      <c r="N343" s="23"/>
      <c r="O343" s="201">
        <f t="shared" si="12"/>
        <v>0</v>
      </c>
      <c r="P343" s="24"/>
      <c r="Q343" s="25"/>
      <c r="R343" s="25"/>
      <c r="S343" s="35"/>
      <c r="T343" s="202">
        <f t="shared" si="13"/>
        <v>0</v>
      </c>
      <c r="U343" s="176"/>
      <c r="V343" s="29"/>
      <c r="W343" s="61"/>
    </row>
    <row r="344" spans="1:23" ht="24.95" customHeight="1" x14ac:dyDescent="0.25">
      <c r="A344" s="507"/>
      <c r="B344" s="191"/>
      <c r="C344" s="31"/>
      <c r="D344" s="26"/>
      <c r="E344" s="32"/>
      <c r="F344" s="24"/>
      <c r="G344" s="24"/>
      <c r="H344" s="33"/>
      <c r="I344" s="24"/>
      <c r="J344" s="32"/>
      <c r="K344" s="24"/>
      <c r="L344" s="26"/>
      <c r="M344" s="34"/>
      <c r="N344" s="23"/>
      <c r="O344" s="201">
        <f t="shared" si="12"/>
        <v>0</v>
      </c>
      <c r="P344" s="24"/>
      <c r="Q344" s="25"/>
      <c r="R344" s="25"/>
      <c r="S344" s="35"/>
      <c r="T344" s="202">
        <f t="shared" si="13"/>
        <v>0</v>
      </c>
      <c r="U344" s="176"/>
      <c r="V344" s="29"/>
      <c r="W344" s="61"/>
    </row>
    <row r="345" spans="1:23" ht="24.95" customHeight="1" x14ac:dyDescent="0.25">
      <c r="A345" s="507"/>
      <c r="B345" s="191"/>
      <c r="C345" s="31"/>
      <c r="D345" s="26"/>
      <c r="E345" s="32"/>
      <c r="F345" s="24"/>
      <c r="G345" s="24"/>
      <c r="H345" s="33"/>
      <c r="I345" s="24"/>
      <c r="J345" s="32"/>
      <c r="K345" s="24"/>
      <c r="L345" s="26"/>
      <c r="M345" s="34"/>
      <c r="N345" s="23"/>
      <c r="O345" s="201">
        <f t="shared" si="12"/>
        <v>0</v>
      </c>
      <c r="P345" s="24"/>
      <c r="Q345" s="25"/>
      <c r="R345" s="25"/>
      <c r="S345" s="35"/>
      <c r="T345" s="202">
        <f t="shared" si="13"/>
        <v>0</v>
      </c>
      <c r="U345" s="176"/>
      <c r="V345" s="29"/>
      <c r="W345" s="61"/>
    </row>
    <row r="346" spans="1:23" ht="24.95" customHeight="1" x14ac:dyDescent="0.25">
      <c r="A346" s="507"/>
      <c r="B346" s="191"/>
      <c r="C346" s="31"/>
      <c r="D346" s="26"/>
      <c r="E346" s="32"/>
      <c r="F346" s="24"/>
      <c r="G346" s="24"/>
      <c r="H346" s="33"/>
      <c r="I346" s="24"/>
      <c r="J346" s="32"/>
      <c r="K346" s="24"/>
      <c r="L346" s="26"/>
      <c r="M346" s="34"/>
      <c r="N346" s="23"/>
      <c r="O346" s="201">
        <f t="shared" si="12"/>
        <v>0</v>
      </c>
      <c r="P346" s="24"/>
      <c r="Q346" s="25"/>
      <c r="R346" s="25"/>
      <c r="S346" s="35"/>
      <c r="T346" s="202">
        <f t="shared" si="13"/>
        <v>0</v>
      </c>
      <c r="U346" s="176"/>
      <c r="V346" s="29"/>
      <c r="W346" s="61"/>
    </row>
    <row r="347" spans="1:23" ht="24.95" customHeight="1" x14ac:dyDescent="0.25">
      <c r="A347" s="507"/>
      <c r="B347" s="191"/>
      <c r="C347" s="31"/>
      <c r="D347" s="26"/>
      <c r="E347" s="32"/>
      <c r="F347" s="24"/>
      <c r="G347" s="24"/>
      <c r="H347" s="33"/>
      <c r="I347" s="24"/>
      <c r="J347" s="32"/>
      <c r="K347" s="24"/>
      <c r="L347" s="26"/>
      <c r="M347" s="34"/>
      <c r="N347" s="23"/>
      <c r="O347" s="201">
        <f t="shared" si="12"/>
        <v>0</v>
      </c>
      <c r="P347" s="24"/>
      <c r="Q347" s="25"/>
      <c r="R347" s="25"/>
      <c r="S347" s="35"/>
      <c r="T347" s="202">
        <f t="shared" si="13"/>
        <v>0</v>
      </c>
      <c r="U347" s="176"/>
      <c r="V347" s="29"/>
      <c r="W347" s="61"/>
    </row>
    <row r="348" spans="1:23" ht="24.95" customHeight="1" x14ac:dyDescent="0.25">
      <c r="A348" s="507"/>
      <c r="B348" s="191"/>
      <c r="C348" s="31"/>
      <c r="D348" s="26"/>
      <c r="E348" s="32"/>
      <c r="F348" s="24"/>
      <c r="G348" s="24"/>
      <c r="H348" s="33"/>
      <c r="I348" s="24"/>
      <c r="J348" s="32"/>
      <c r="K348" s="24"/>
      <c r="L348" s="26"/>
      <c r="M348" s="34"/>
      <c r="N348" s="23"/>
      <c r="O348" s="201">
        <f t="shared" si="12"/>
        <v>0</v>
      </c>
      <c r="P348" s="24"/>
      <c r="Q348" s="25"/>
      <c r="R348" s="25"/>
      <c r="S348" s="35"/>
      <c r="T348" s="202">
        <f t="shared" si="13"/>
        <v>0</v>
      </c>
      <c r="U348" s="176"/>
      <c r="V348" s="29"/>
      <c r="W348" s="61"/>
    </row>
    <row r="349" spans="1:23" ht="24.95" customHeight="1" x14ac:dyDescent="0.25">
      <c r="A349" s="507"/>
      <c r="B349" s="191"/>
      <c r="C349" s="31"/>
      <c r="D349" s="26"/>
      <c r="E349" s="32"/>
      <c r="F349" s="24"/>
      <c r="G349" s="24"/>
      <c r="H349" s="33"/>
      <c r="I349" s="24"/>
      <c r="J349" s="32"/>
      <c r="K349" s="24"/>
      <c r="L349" s="26"/>
      <c r="M349" s="34"/>
      <c r="N349" s="23"/>
      <c r="O349" s="201">
        <f t="shared" si="12"/>
        <v>0</v>
      </c>
      <c r="P349" s="24"/>
      <c r="Q349" s="25"/>
      <c r="R349" s="25"/>
      <c r="S349" s="35"/>
      <c r="T349" s="202">
        <f t="shared" si="13"/>
        <v>0</v>
      </c>
      <c r="U349" s="176"/>
      <c r="V349" s="29"/>
      <c r="W349" s="61"/>
    </row>
    <row r="350" spans="1:23" ht="24.95" customHeight="1" x14ac:dyDescent="0.25">
      <c r="A350" s="507"/>
      <c r="B350" s="191"/>
      <c r="C350" s="31"/>
      <c r="D350" s="26"/>
      <c r="E350" s="32"/>
      <c r="F350" s="24"/>
      <c r="G350" s="24"/>
      <c r="H350" s="33"/>
      <c r="I350" s="24"/>
      <c r="J350" s="32"/>
      <c r="K350" s="24"/>
      <c r="L350" s="26"/>
      <c r="M350" s="34"/>
      <c r="N350" s="23"/>
      <c r="O350" s="201">
        <f t="shared" si="12"/>
        <v>0</v>
      </c>
      <c r="P350" s="24"/>
      <c r="Q350" s="25"/>
      <c r="R350" s="25"/>
      <c r="S350" s="35"/>
      <c r="T350" s="202">
        <f t="shared" si="13"/>
        <v>0</v>
      </c>
      <c r="U350" s="176"/>
      <c r="V350" s="29"/>
      <c r="W350" s="61"/>
    </row>
    <row r="351" spans="1:23" ht="24.95" customHeight="1" x14ac:dyDescent="0.25">
      <c r="A351" s="507"/>
      <c r="B351" s="191"/>
      <c r="C351" s="31"/>
      <c r="D351" s="26"/>
      <c r="E351" s="32"/>
      <c r="F351" s="24"/>
      <c r="G351" s="24"/>
      <c r="H351" s="33"/>
      <c r="I351" s="24"/>
      <c r="J351" s="32"/>
      <c r="K351" s="24"/>
      <c r="L351" s="26"/>
      <c r="M351" s="34"/>
      <c r="N351" s="23"/>
      <c r="O351" s="201">
        <f t="shared" si="12"/>
        <v>0</v>
      </c>
      <c r="P351" s="24"/>
      <c r="Q351" s="25"/>
      <c r="R351" s="25"/>
      <c r="S351" s="35"/>
      <c r="T351" s="202">
        <f t="shared" si="13"/>
        <v>0</v>
      </c>
      <c r="U351" s="176"/>
      <c r="V351" s="29"/>
      <c r="W351" s="61"/>
    </row>
    <row r="352" spans="1:23" ht="24.95" customHeight="1" x14ac:dyDescent="0.25">
      <c r="A352" s="507"/>
      <c r="B352" s="191"/>
      <c r="C352" s="31"/>
      <c r="D352" s="26"/>
      <c r="E352" s="32"/>
      <c r="F352" s="24"/>
      <c r="G352" s="24"/>
      <c r="H352" s="33"/>
      <c r="I352" s="24"/>
      <c r="J352" s="32"/>
      <c r="K352" s="24"/>
      <c r="L352" s="26"/>
      <c r="M352" s="34"/>
      <c r="N352" s="23"/>
      <c r="O352" s="201">
        <f t="shared" si="12"/>
        <v>0</v>
      </c>
      <c r="P352" s="24"/>
      <c r="Q352" s="25"/>
      <c r="R352" s="25"/>
      <c r="S352" s="35"/>
      <c r="T352" s="202">
        <f t="shared" si="13"/>
        <v>0</v>
      </c>
      <c r="U352" s="176"/>
      <c r="V352" s="29"/>
      <c r="W352" s="61"/>
    </row>
    <row r="353" spans="1:23" ht="24.95" customHeight="1" x14ac:dyDescent="0.25">
      <c r="A353" s="507"/>
      <c r="B353" s="191"/>
      <c r="C353" s="31"/>
      <c r="D353" s="26"/>
      <c r="E353" s="32"/>
      <c r="F353" s="24"/>
      <c r="G353" s="24"/>
      <c r="H353" s="33"/>
      <c r="I353" s="24"/>
      <c r="J353" s="32"/>
      <c r="K353" s="24"/>
      <c r="L353" s="26"/>
      <c r="M353" s="34"/>
      <c r="N353" s="23"/>
      <c r="O353" s="201">
        <f t="shared" si="12"/>
        <v>0</v>
      </c>
      <c r="P353" s="24"/>
      <c r="Q353" s="25"/>
      <c r="R353" s="25"/>
      <c r="S353" s="35"/>
      <c r="T353" s="202">
        <f t="shared" si="13"/>
        <v>0</v>
      </c>
      <c r="U353" s="176"/>
      <c r="V353" s="29"/>
      <c r="W353" s="61"/>
    </row>
    <row r="354" spans="1:23" ht="24.95" customHeight="1" x14ac:dyDescent="0.25">
      <c r="A354" s="507"/>
      <c r="B354" s="191"/>
      <c r="C354" s="31"/>
      <c r="D354" s="26"/>
      <c r="E354" s="32"/>
      <c r="F354" s="24"/>
      <c r="G354" s="24"/>
      <c r="H354" s="33"/>
      <c r="I354" s="24"/>
      <c r="J354" s="32"/>
      <c r="K354" s="24"/>
      <c r="L354" s="26"/>
      <c r="M354" s="34"/>
      <c r="N354" s="23"/>
      <c r="O354" s="201">
        <f t="shared" si="12"/>
        <v>0</v>
      </c>
      <c r="P354" s="24"/>
      <c r="Q354" s="25"/>
      <c r="R354" s="25"/>
      <c r="S354" s="35"/>
      <c r="T354" s="202">
        <f t="shared" si="13"/>
        <v>0</v>
      </c>
      <c r="U354" s="176"/>
      <c r="V354" s="29"/>
      <c r="W354" s="61"/>
    </row>
    <row r="355" spans="1:23" ht="24.95" customHeight="1" x14ac:dyDescent="0.25">
      <c r="A355" s="507"/>
      <c r="B355" s="191"/>
      <c r="C355" s="31"/>
      <c r="D355" s="26"/>
      <c r="E355" s="32"/>
      <c r="F355" s="24"/>
      <c r="G355" s="24"/>
      <c r="H355" s="33"/>
      <c r="I355" s="24"/>
      <c r="J355" s="32"/>
      <c r="K355" s="24"/>
      <c r="L355" s="26"/>
      <c r="M355" s="34"/>
      <c r="N355" s="23"/>
      <c r="O355" s="201">
        <f t="shared" si="12"/>
        <v>0</v>
      </c>
      <c r="P355" s="24"/>
      <c r="Q355" s="25"/>
      <c r="R355" s="25"/>
      <c r="S355" s="35"/>
      <c r="T355" s="202">
        <f t="shared" si="13"/>
        <v>0</v>
      </c>
      <c r="U355" s="176"/>
      <c r="V355" s="29"/>
      <c r="W355" s="61"/>
    </row>
    <row r="356" spans="1:23" ht="24.95" customHeight="1" x14ac:dyDescent="0.25">
      <c r="A356" s="507"/>
      <c r="B356" s="191"/>
      <c r="C356" s="31"/>
      <c r="D356" s="26"/>
      <c r="E356" s="32"/>
      <c r="F356" s="24"/>
      <c r="G356" s="24"/>
      <c r="H356" s="33"/>
      <c r="I356" s="24"/>
      <c r="J356" s="32"/>
      <c r="K356" s="24"/>
      <c r="L356" s="26"/>
      <c r="M356" s="34"/>
      <c r="N356" s="23"/>
      <c r="O356" s="201">
        <f t="shared" si="12"/>
        <v>0</v>
      </c>
      <c r="P356" s="24"/>
      <c r="Q356" s="25"/>
      <c r="R356" s="25"/>
      <c r="S356" s="35"/>
      <c r="T356" s="202">
        <f t="shared" si="13"/>
        <v>0</v>
      </c>
      <c r="U356" s="176"/>
      <c r="V356" s="29"/>
      <c r="W356" s="61"/>
    </row>
    <row r="357" spans="1:23" ht="24.95" customHeight="1" x14ac:dyDescent="0.25">
      <c r="A357" s="507"/>
      <c r="B357" s="191"/>
      <c r="C357" s="31"/>
      <c r="D357" s="26"/>
      <c r="E357" s="32"/>
      <c r="F357" s="24"/>
      <c r="G357" s="24"/>
      <c r="H357" s="33"/>
      <c r="I357" s="24"/>
      <c r="J357" s="32"/>
      <c r="K357" s="24"/>
      <c r="L357" s="26"/>
      <c r="M357" s="34"/>
      <c r="N357" s="23"/>
      <c r="O357" s="201">
        <f t="shared" si="12"/>
        <v>0</v>
      </c>
      <c r="P357" s="24"/>
      <c r="Q357" s="25"/>
      <c r="R357" s="25"/>
      <c r="S357" s="35"/>
      <c r="T357" s="202">
        <f t="shared" si="13"/>
        <v>0</v>
      </c>
      <c r="U357" s="176"/>
      <c r="V357" s="29"/>
      <c r="W357" s="61"/>
    </row>
    <row r="358" spans="1:23" ht="24.95" customHeight="1" x14ac:dyDescent="0.25">
      <c r="A358" s="507"/>
      <c r="B358" s="191"/>
      <c r="C358" s="31"/>
      <c r="D358" s="26"/>
      <c r="E358" s="32"/>
      <c r="F358" s="24"/>
      <c r="G358" s="24"/>
      <c r="H358" s="33"/>
      <c r="I358" s="24"/>
      <c r="J358" s="32"/>
      <c r="K358" s="24"/>
      <c r="L358" s="26"/>
      <c r="M358" s="34"/>
      <c r="N358" s="23"/>
      <c r="O358" s="201">
        <f t="shared" si="12"/>
        <v>0</v>
      </c>
      <c r="P358" s="24"/>
      <c r="Q358" s="25"/>
      <c r="R358" s="25"/>
      <c r="S358" s="35"/>
      <c r="T358" s="202">
        <f t="shared" si="13"/>
        <v>0</v>
      </c>
      <c r="U358" s="176"/>
      <c r="V358" s="29"/>
      <c r="W358" s="61"/>
    </row>
    <row r="359" spans="1:23" ht="24.95" customHeight="1" x14ac:dyDescent="0.25">
      <c r="A359" s="507"/>
      <c r="B359" s="191"/>
      <c r="C359" s="31"/>
      <c r="D359" s="26"/>
      <c r="E359" s="32"/>
      <c r="F359" s="24"/>
      <c r="G359" s="24"/>
      <c r="H359" s="33"/>
      <c r="I359" s="24"/>
      <c r="J359" s="32"/>
      <c r="K359" s="24"/>
      <c r="L359" s="26"/>
      <c r="M359" s="34"/>
      <c r="N359" s="23"/>
      <c r="O359" s="201">
        <f t="shared" si="12"/>
        <v>0</v>
      </c>
      <c r="P359" s="24"/>
      <c r="Q359" s="25"/>
      <c r="R359" s="25"/>
      <c r="S359" s="35"/>
      <c r="T359" s="202">
        <f t="shared" si="13"/>
        <v>0</v>
      </c>
      <c r="U359" s="176"/>
      <c r="V359" s="29"/>
      <c r="W359" s="61"/>
    </row>
    <row r="360" spans="1:23" ht="24.95" customHeight="1" x14ac:dyDescent="0.25">
      <c r="A360" s="507"/>
      <c r="B360" s="191"/>
      <c r="C360" s="31"/>
      <c r="D360" s="26"/>
      <c r="E360" s="32"/>
      <c r="F360" s="24"/>
      <c r="G360" s="24"/>
      <c r="H360" s="33"/>
      <c r="I360" s="24"/>
      <c r="J360" s="32"/>
      <c r="K360" s="24"/>
      <c r="L360" s="26"/>
      <c r="M360" s="34"/>
      <c r="N360" s="23"/>
      <c r="O360" s="201">
        <f t="shared" si="12"/>
        <v>0</v>
      </c>
      <c r="P360" s="24"/>
      <c r="Q360" s="25"/>
      <c r="R360" s="25"/>
      <c r="S360" s="35"/>
      <c r="T360" s="202">
        <f t="shared" si="13"/>
        <v>0</v>
      </c>
      <c r="U360" s="176"/>
      <c r="V360" s="29"/>
      <c r="W360" s="61"/>
    </row>
    <row r="361" spans="1:23" ht="24.95" customHeight="1" x14ac:dyDescent="0.25">
      <c r="A361" s="507"/>
      <c r="B361" s="191"/>
      <c r="C361" s="31"/>
      <c r="D361" s="26"/>
      <c r="E361" s="32"/>
      <c r="F361" s="24"/>
      <c r="G361" s="24"/>
      <c r="H361" s="33"/>
      <c r="I361" s="24"/>
      <c r="J361" s="32"/>
      <c r="K361" s="24"/>
      <c r="L361" s="26"/>
      <c r="M361" s="34"/>
      <c r="N361" s="23"/>
      <c r="O361" s="201">
        <f t="shared" si="12"/>
        <v>0</v>
      </c>
      <c r="P361" s="24"/>
      <c r="Q361" s="25"/>
      <c r="R361" s="25"/>
      <c r="S361" s="35"/>
      <c r="T361" s="202">
        <f t="shared" si="13"/>
        <v>0</v>
      </c>
      <c r="U361" s="176"/>
      <c r="V361" s="29"/>
      <c r="W361" s="61"/>
    </row>
    <row r="362" spans="1:23" ht="24.95" customHeight="1" x14ac:dyDescent="0.25">
      <c r="A362" s="507"/>
      <c r="B362" s="191"/>
      <c r="C362" s="31"/>
      <c r="D362" s="26"/>
      <c r="E362" s="32"/>
      <c r="F362" s="24"/>
      <c r="G362" s="24"/>
      <c r="H362" s="33"/>
      <c r="I362" s="24"/>
      <c r="J362" s="32"/>
      <c r="K362" s="24"/>
      <c r="L362" s="26"/>
      <c r="M362" s="34"/>
      <c r="N362" s="23"/>
      <c r="O362" s="201">
        <f t="shared" si="12"/>
        <v>0</v>
      </c>
      <c r="P362" s="24"/>
      <c r="Q362" s="25"/>
      <c r="R362" s="25"/>
      <c r="S362" s="35"/>
      <c r="T362" s="202">
        <f t="shared" si="13"/>
        <v>0</v>
      </c>
      <c r="U362" s="176"/>
      <c r="V362" s="29"/>
      <c r="W362" s="61"/>
    </row>
    <row r="363" spans="1:23" ht="24.95" customHeight="1" x14ac:dyDescent="0.25">
      <c r="A363" s="507"/>
      <c r="B363" s="191"/>
      <c r="C363" s="31"/>
      <c r="D363" s="26"/>
      <c r="E363" s="32"/>
      <c r="F363" s="24"/>
      <c r="G363" s="24"/>
      <c r="H363" s="33"/>
      <c r="I363" s="24"/>
      <c r="J363" s="32"/>
      <c r="K363" s="24"/>
      <c r="L363" s="26"/>
      <c r="M363" s="34"/>
      <c r="N363" s="23"/>
      <c r="O363" s="201">
        <f t="shared" si="12"/>
        <v>0</v>
      </c>
      <c r="P363" s="24"/>
      <c r="Q363" s="25"/>
      <c r="R363" s="25"/>
      <c r="S363" s="35"/>
      <c r="T363" s="202">
        <f t="shared" si="13"/>
        <v>0</v>
      </c>
      <c r="U363" s="176"/>
      <c r="V363" s="29"/>
      <c r="W363" s="61"/>
    </row>
    <row r="364" spans="1:23" ht="24.95" customHeight="1" x14ac:dyDescent="0.25">
      <c r="A364" s="507"/>
      <c r="B364" s="191"/>
      <c r="C364" s="31"/>
      <c r="D364" s="26"/>
      <c r="E364" s="32"/>
      <c r="F364" s="24"/>
      <c r="G364" s="24"/>
      <c r="H364" s="33"/>
      <c r="I364" s="24"/>
      <c r="J364" s="32"/>
      <c r="K364" s="24"/>
      <c r="L364" s="26"/>
      <c r="M364" s="34"/>
      <c r="N364" s="23"/>
      <c r="O364" s="201">
        <f t="shared" si="12"/>
        <v>0</v>
      </c>
      <c r="P364" s="24"/>
      <c r="Q364" s="25"/>
      <c r="R364" s="25"/>
      <c r="S364" s="35"/>
      <c r="T364" s="202">
        <f t="shared" si="13"/>
        <v>0</v>
      </c>
      <c r="U364" s="176"/>
      <c r="V364" s="29"/>
      <c r="W364" s="61"/>
    </row>
    <row r="365" spans="1:23" ht="24.95" customHeight="1" x14ac:dyDescent="0.25">
      <c r="A365" s="507"/>
      <c r="B365" s="191"/>
      <c r="C365" s="31"/>
      <c r="D365" s="26"/>
      <c r="E365" s="32"/>
      <c r="F365" s="24"/>
      <c r="G365" s="24"/>
      <c r="H365" s="33"/>
      <c r="I365" s="24"/>
      <c r="J365" s="32"/>
      <c r="K365" s="24"/>
      <c r="L365" s="26"/>
      <c r="M365" s="34"/>
      <c r="N365" s="23"/>
      <c r="O365" s="201">
        <f t="shared" si="12"/>
        <v>0</v>
      </c>
      <c r="P365" s="24"/>
      <c r="Q365" s="25"/>
      <c r="R365" s="25"/>
      <c r="S365" s="35"/>
      <c r="T365" s="202">
        <f t="shared" si="13"/>
        <v>0</v>
      </c>
      <c r="U365" s="176"/>
      <c r="V365" s="29"/>
      <c r="W365" s="61"/>
    </row>
    <row r="366" spans="1:23" ht="24.95" customHeight="1" x14ac:dyDescent="0.25">
      <c r="A366" s="507"/>
      <c r="B366" s="191"/>
      <c r="C366" s="31"/>
      <c r="D366" s="26"/>
      <c r="E366" s="32"/>
      <c r="F366" s="24"/>
      <c r="G366" s="24"/>
      <c r="H366" s="33"/>
      <c r="I366" s="24"/>
      <c r="J366" s="32"/>
      <c r="K366" s="24"/>
      <c r="L366" s="26"/>
      <c r="M366" s="34"/>
      <c r="N366" s="23"/>
      <c r="O366" s="201">
        <f t="shared" si="12"/>
        <v>0</v>
      </c>
      <c r="P366" s="24"/>
      <c r="Q366" s="25"/>
      <c r="R366" s="25"/>
      <c r="S366" s="35"/>
      <c r="T366" s="202">
        <f t="shared" si="13"/>
        <v>0</v>
      </c>
      <c r="U366" s="176"/>
      <c r="V366" s="29"/>
      <c r="W366" s="61"/>
    </row>
    <row r="367" spans="1:23" ht="24.95" customHeight="1" x14ac:dyDescent="0.25">
      <c r="A367" s="507"/>
      <c r="B367" s="191"/>
      <c r="C367" s="31"/>
      <c r="D367" s="26"/>
      <c r="E367" s="32"/>
      <c r="F367" s="24"/>
      <c r="G367" s="24"/>
      <c r="H367" s="33"/>
      <c r="I367" s="24"/>
      <c r="J367" s="32"/>
      <c r="K367" s="24"/>
      <c r="L367" s="26"/>
      <c r="M367" s="34"/>
      <c r="N367" s="23"/>
      <c r="O367" s="201">
        <f t="shared" si="12"/>
        <v>0</v>
      </c>
      <c r="P367" s="24"/>
      <c r="Q367" s="25"/>
      <c r="R367" s="25"/>
      <c r="S367" s="35"/>
      <c r="T367" s="202">
        <f t="shared" si="13"/>
        <v>0</v>
      </c>
      <c r="U367" s="176"/>
      <c r="V367" s="29"/>
      <c r="W367" s="61"/>
    </row>
    <row r="368" spans="1:23" ht="24.95" customHeight="1" x14ac:dyDescent="0.25">
      <c r="A368" s="507"/>
      <c r="B368" s="191"/>
      <c r="C368" s="31"/>
      <c r="D368" s="26"/>
      <c r="E368" s="32"/>
      <c r="F368" s="24"/>
      <c r="G368" s="24"/>
      <c r="H368" s="33"/>
      <c r="I368" s="24"/>
      <c r="J368" s="32"/>
      <c r="K368" s="24"/>
      <c r="L368" s="26"/>
      <c r="M368" s="34"/>
      <c r="N368" s="23"/>
      <c r="O368" s="201">
        <f t="shared" si="12"/>
        <v>0</v>
      </c>
      <c r="P368" s="24"/>
      <c r="Q368" s="25"/>
      <c r="R368" s="25"/>
      <c r="S368" s="35"/>
      <c r="T368" s="202">
        <f t="shared" si="13"/>
        <v>0</v>
      </c>
      <c r="U368" s="176"/>
      <c r="V368" s="29"/>
      <c r="W368" s="61"/>
    </row>
    <row r="369" spans="1:23" ht="24.95" customHeight="1" x14ac:dyDescent="0.25">
      <c r="A369" s="507"/>
      <c r="B369" s="191"/>
      <c r="C369" s="31"/>
      <c r="D369" s="26"/>
      <c r="E369" s="32"/>
      <c r="F369" s="24"/>
      <c r="G369" s="24"/>
      <c r="H369" s="33"/>
      <c r="I369" s="24"/>
      <c r="J369" s="32"/>
      <c r="K369" s="24"/>
      <c r="L369" s="26"/>
      <c r="M369" s="34"/>
      <c r="N369" s="23"/>
      <c r="O369" s="201">
        <f t="shared" si="12"/>
        <v>0</v>
      </c>
      <c r="P369" s="24"/>
      <c r="Q369" s="25"/>
      <c r="R369" s="25"/>
      <c r="S369" s="35"/>
      <c r="T369" s="202">
        <f t="shared" si="13"/>
        <v>0</v>
      </c>
      <c r="U369" s="176"/>
      <c r="V369" s="29"/>
      <c r="W369" s="61"/>
    </row>
    <row r="370" spans="1:23" ht="24.95" customHeight="1" x14ac:dyDescent="0.25">
      <c r="A370" s="507"/>
      <c r="B370" s="191"/>
      <c r="C370" s="31"/>
      <c r="D370" s="26"/>
      <c r="E370" s="32"/>
      <c r="F370" s="24"/>
      <c r="G370" s="24"/>
      <c r="H370" s="33"/>
      <c r="I370" s="24"/>
      <c r="J370" s="32"/>
      <c r="K370" s="24"/>
      <c r="L370" s="26"/>
      <c r="M370" s="34"/>
      <c r="N370" s="23"/>
      <c r="O370" s="201">
        <f t="shared" si="12"/>
        <v>0</v>
      </c>
      <c r="P370" s="24"/>
      <c r="Q370" s="25"/>
      <c r="R370" s="25"/>
      <c r="S370" s="35"/>
      <c r="T370" s="202">
        <f t="shared" si="13"/>
        <v>0</v>
      </c>
      <c r="U370" s="176"/>
      <c r="V370" s="29"/>
      <c r="W370" s="61"/>
    </row>
    <row r="371" spans="1:23" ht="24.95" customHeight="1" x14ac:dyDescent="0.25">
      <c r="A371" s="507"/>
      <c r="B371" s="191"/>
      <c r="C371" s="31"/>
      <c r="D371" s="26"/>
      <c r="E371" s="32"/>
      <c r="F371" s="24"/>
      <c r="G371" s="24"/>
      <c r="H371" s="33"/>
      <c r="I371" s="24"/>
      <c r="J371" s="32"/>
      <c r="K371" s="24"/>
      <c r="L371" s="26"/>
      <c r="M371" s="34"/>
      <c r="N371" s="23"/>
      <c r="O371" s="201">
        <f t="shared" si="12"/>
        <v>0</v>
      </c>
      <c r="P371" s="24"/>
      <c r="Q371" s="25"/>
      <c r="R371" s="25"/>
      <c r="S371" s="35"/>
      <c r="T371" s="202">
        <f t="shared" si="13"/>
        <v>0</v>
      </c>
      <c r="U371" s="176"/>
      <c r="V371" s="29"/>
      <c r="W371" s="61"/>
    </row>
    <row r="372" spans="1:23" ht="24.95" customHeight="1" x14ac:dyDescent="0.25">
      <c r="A372" s="507"/>
      <c r="B372" s="191"/>
      <c r="C372" s="31"/>
      <c r="D372" s="26"/>
      <c r="E372" s="32"/>
      <c r="F372" s="24"/>
      <c r="G372" s="24"/>
      <c r="H372" s="33"/>
      <c r="I372" s="24"/>
      <c r="J372" s="32"/>
      <c r="K372" s="24"/>
      <c r="L372" s="26"/>
      <c r="M372" s="34"/>
      <c r="N372" s="23"/>
      <c r="O372" s="201">
        <f t="shared" si="12"/>
        <v>0</v>
      </c>
      <c r="P372" s="24"/>
      <c r="Q372" s="25"/>
      <c r="R372" s="25"/>
      <c r="S372" s="35"/>
      <c r="T372" s="202">
        <f t="shared" si="13"/>
        <v>0</v>
      </c>
      <c r="U372" s="176"/>
      <c r="V372" s="29"/>
      <c r="W372" s="61"/>
    </row>
    <row r="373" spans="1:23" ht="24.95" customHeight="1" x14ac:dyDescent="0.25">
      <c r="A373" s="507"/>
      <c r="B373" s="191"/>
      <c r="C373" s="31"/>
      <c r="D373" s="26"/>
      <c r="E373" s="32"/>
      <c r="F373" s="24"/>
      <c r="G373" s="24"/>
      <c r="H373" s="33"/>
      <c r="I373" s="24"/>
      <c r="J373" s="32"/>
      <c r="K373" s="24"/>
      <c r="L373" s="26"/>
      <c r="M373" s="34"/>
      <c r="N373" s="23"/>
      <c r="O373" s="201">
        <f t="shared" si="12"/>
        <v>0</v>
      </c>
      <c r="P373" s="24"/>
      <c r="Q373" s="25"/>
      <c r="R373" s="25"/>
      <c r="S373" s="35"/>
      <c r="T373" s="202">
        <f t="shared" si="13"/>
        <v>0</v>
      </c>
      <c r="U373" s="176"/>
      <c r="V373" s="29"/>
      <c r="W373" s="61"/>
    </row>
    <row r="374" spans="1:23" ht="24.95" customHeight="1" x14ac:dyDescent="0.25">
      <c r="A374" s="507"/>
      <c r="B374" s="191"/>
      <c r="C374" s="31"/>
      <c r="D374" s="26"/>
      <c r="E374" s="32"/>
      <c r="F374" s="24"/>
      <c r="G374" s="24"/>
      <c r="H374" s="33"/>
      <c r="I374" s="24"/>
      <c r="J374" s="32"/>
      <c r="K374" s="24"/>
      <c r="L374" s="26"/>
      <c r="M374" s="34"/>
      <c r="N374" s="23"/>
      <c r="O374" s="201">
        <f t="shared" si="12"/>
        <v>0</v>
      </c>
      <c r="P374" s="24"/>
      <c r="Q374" s="25"/>
      <c r="R374" s="25"/>
      <c r="S374" s="35"/>
      <c r="T374" s="202">
        <f t="shared" si="13"/>
        <v>0</v>
      </c>
      <c r="U374" s="176"/>
      <c r="V374" s="29"/>
      <c r="W374" s="61"/>
    </row>
    <row r="375" spans="1:23" ht="24.95" customHeight="1" x14ac:dyDescent="0.25">
      <c r="A375" s="507"/>
      <c r="B375" s="191"/>
      <c r="C375" s="31"/>
      <c r="D375" s="26"/>
      <c r="E375" s="32"/>
      <c r="F375" s="24"/>
      <c r="G375" s="24"/>
      <c r="H375" s="33"/>
      <c r="I375" s="24"/>
      <c r="J375" s="32"/>
      <c r="K375" s="24"/>
      <c r="L375" s="26"/>
      <c r="M375" s="34"/>
      <c r="N375" s="23"/>
      <c r="O375" s="201">
        <f t="shared" si="12"/>
        <v>0</v>
      </c>
      <c r="P375" s="24"/>
      <c r="Q375" s="25"/>
      <c r="R375" s="25"/>
      <c r="S375" s="35"/>
      <c r="T375" s="202">
        <f t="shared" si="13"/>
        <v>0</v>
      </c>
      <c r="U375" s="176"/>
      <c r="V375" s="29"/>
      <c r="W375" s="61"/>
    </row>
    <row r="376" spans="1:23" ht="24.95" customHeight="1" x14ac:dyDescent="0.25">
      <c r="A376" s="507"/>
      <c r="B376" s="191"/>
      <c r="C376" s="31"/>
      <c r="D376" s="26"/>
      <c r="E376" s="32"/>
      <c r="F376" s="24"/>
      <c r="G376" s="24"/>
      <c r="H376" s="33"/>
      <c r="I376" s="24"/>
      <c r="J376" s="32"/>
      <c r="K376" s="24"/>
      <c r="L376" s="26"/>
      <c r="M376" s="34"/>
      <c r="N376" s="23"/>
      <c r="O376" s="201">
        <f t="shared" ref="O376:O408" si="14">IF(OR(B376="R",B376="Refusé"),0,(N376*1.2))</f>
        <v>0</v>
      </c>
      <c r="P376" s="24"/>
      <c r="Q376" s="25"/>
      <c r="R376" s="25"/>
      <c r="S376" s="35"/>
      <c r="T376" s="202">
        <f t="shared" ref="T376:T408" si="15">IF(ISBLANK($S376),O376,0)</f>
        <v>0</v>
      </c>
      <c r="U376" s="176"/>
      <c r="V376" s="29"/>
      <c r="W376" s="61"/>
    </row>
    <row r="377" spans="1:23" ht="24.95" customHeight="1" x14ac:dyDescent="0.25">
      <c r="A377" s="507"/>
      <c r="B377" s="191"/>
      <c r="C377" s="31"/>
      <c r="D377" s="26"/>
      <c r="E377" s="32"/>
      <c r="F377" s="24"/>
      <c r="G377" s="24"/>
      <c r="H377" s="33"/>
      <c r="I377" s="24"/>
      <c r="J377" s="32"/>
      <c r="K377" s="24"/>
      <c r="L377" s="26"/>
      <c r="M377" s="34"/>
      <c r="N377" s="23"/>
      <c r="O377" s="201">
        <f t="shared" si="14"/>
        <v>0</v>
      </c>
      <c r="P377" s="24"/>
      <c r="Q377" s="25"/>
      <c r="R377" s="25"/>
      <c r="S377" s="35"/>
      <c r="T377" s="202">
        <f t="shared" si="15"/>
        <v>0</v>
      </c>
      <c r="U377" s="176"/>
      <c r="V377" s="29"/>
      <c r="W377" s="61"/>
    </row>
    <row r="378" spans="1:23" ht="24.95" customHeight="1" x14ac:dyDescent="0.25">
      <c r="A378" s="507"/>
      <c r="B378" s="191"/>
      <c r="C378" s="31"/>
      <c r="D378" s="26"/>
      <c r="E378" s="32"/>
      <c r="F378" s="24"/>
      <c r="G378" s="24"/>
      <c r="H378" s="33"/>
      <c r="I378" s="24"/>
      <c r="J378" s="32"/>
      <c r="K378" s="24"/>
      <c r="L378" s="26"/>
      <c r="M378" s="34"/>
      <c r="N378" s="23"/>
      <c r="O378" s="201">
        <f t="shared" si="14"/>
        <v>0</v>
      </c>
      <c r="P378" s="24"/>
      <c r="Q378" s="25"/>
      <c r="R378" s="25"/>
      <c r="S378" s="35"/>
      <c r="T378" s="202">
        <f t="shared" si="15"/>
        <v>0</v>
      </c>
      <c r="U378" s="176"/>
      <c r="V378" s="29"/>
      <c r="W378" s="61"/>
    </row>
    <row r="379" spans="1:23" ht="24.95" customHeight="1" x14ac:dyDescent="0.25">
      <c r="A379" s="507"/>
      <c r="B379" s="191"/>
      <c r="C379" s="31"/>
      <c r="D379" s="26"/>
      <c r="E379" s="32"/>
      <c r="F379" s="24"/>
      <c r="G379" s="24"/>
      <c r="H379" s="33"/>
      <c r="I379" s="24"/>
      <c r="J379" s="32"/>
      <c r="K379" s="24"/>
      <c r="L379" s="26"/>
      <c r="M379" s="34"/>
      <c r="N379" s="23"/>
      <c r="O379" s="201">
        <f t="shared" si="14"/>
        <v>0</v>
      </c>
      <c r="P379" s="24"/>
      <c r="Q379" s="25"/>
      <c r="R379" s="25"/>
      <c r="S379" s="35"/>
      <c r="T379" s="202">
        <f t="shared" si="15"/>
        <v>0</v>
      </c>
      <c r="U379" s="176"/>
      <c r="V379" s="29"/>
      <c r="W379" s="61"/>
    </row>
    <row r="380" spans="1:23" ht="24.95" customHeight="1" x14ac:dyDescent="0.25">
      <c r="A380" s="507"/>
      <c r="B380" s="191"/>
      <c r="C380" s="31"/>
      <c r="D380" s="26"/>
      <c r="E380" s="32"/>
      <c r="F380" s="24"/>
      <c r="G380" s="24"/>
      <c r="H380" s="33"/>
      <c r="I380" s="24"/>
      <c r="J380" s="32"/>
      <c r="K380" s="24"/>
      <c r="L380" s="26"/>
      <c r="M380" s="34"/>
      <c r="N380" s="23"/>
      <c r="O380" s="201">
        <f t="shared" si="14"/>
        <v>0</v>
      </c>
      <c r="P380" s="24"/>
      <c r="Q380" s="25"/>
      <c r="R380" s="25"/>
      <c r="S380" s="35"/>
      <c r="T380" s="202">
        <f t="shared" si="15"/>
        <v>0</v>
      </c>
      <c r="U380" s="176"/>
      <c r="V380" s="29"/>
      <c r="W380" s="61"/>
    </row>
    <row r="381" spans="1:23" ht="24.95" customHeight="1" x14ac:dyDescent="0.25">
      <c r="A381" s="507"/>
      <c r="B381" s="191"/>
      <c r="C381" s="31"/>
      <c r="D381" s="26"/>
      <c r="E381" s="32"/>
      <c r="F381" s="24"/>
      <c r="G381" s="24"/>
      <c r="H381" s="33"/>
      <c r="I381" s="24"/>
      <c r="J381" s="32"/>
      <c r="K381" s="24"/>
      <c r="L381" s="26"/>
      <c r="M381" s="34"/>
      <c r="N381" s="23"/>
      <c r="O381" s="201">
        <f t="shared" si="14"/>
        <v>0</v>
      </c>
      <c r="P381" s="24"/>
      <c r="Q381" s="25"/>
      <c r="R381" s="25"/>
      <c r="S381" s="35"/>
      <c r="T381" s="202">
        <f t="shared" si="15"/>
        <v>0</v>
      </c>
      <c r="U381" s="176"/>
      <c r="V381" s="29"/>
      <c r="W381" s="61"/>
    </row>
    <row r="382" spans="1:23" ht="24.95" customHeight="1" x14ac:dyDescent="0.25">
      <c r="A382" s="507"/>
      <c r="B382" s="191"/>
      <c r="C382" s="31"/>
      <c r="D382" s="26"/>
      <c r="E382" s="32"/>
      <c r="F382" s="24"/>
      <c r="G382" s="24"/>
      <c r="H382" s="33"/>
      <c r="I382" s="24"/>
      <c r="J382" s="32"/>
      <c r="K382" s="24"/>
      <c r="L382" s="26"/>
      <c r="M382" s="34"/>
      <c r="N382" s="23"/>
      <c r="O382" s="201">
        <f t="shared" si="14"/>
        <v>0</v>
      </c>
      <c r="P382" s="24"/>
      <c r="Q382" s="25"/>
      <c r="R382" s="25"/>
      <c r="S382" s="35"/>
      <c r="T382" s="202">
        <f t="shared" si="15"/>
        <v>0</v>
      </c>
      <c r="U382" s="176"/>
      <c r="V382" s="29"/>
      <c r="W382" s="61"/>
    </row>
    <row r="383" spans="1:23" ht="24.95" customHeight="1" x14ac:dyDescent="0.25">
      <c r="A383" s="507"/>
      <c r="B383" s="191"/>
      <c r="C383" s="31"/>
      <c r="D383" s="26"/>
      <c r="E383" s="32"/>
      <c r="F383" s="24"/>
      <c r="G383" s="24"/>
      <c r="H383" s="33"/>
      <c r="I383" s="24"/>
      <c r="J383" s="32"/>
      <c r="K383" s="24"/>
      <c r="L383" s="26"/>
      <c r="M383" s="34"/>
      <c r="N383" s="23"/>
      <c r="O383" s="201">
        <f t="shared" si="14"/>
        <v>0</v>
      </c>
      <c r="P383" s="24"/>
      <c r="Q383" s="25"/>
      <c r="R383" s="25"/>
      <c r="S383" s="35"/>
      <c r="T383" s="202">
        <f t="shared" si="15"/>
        <v>0</v>
      </c>
      <c r="U383" s="176"/>
      <c r="V383" s="29"/>
      <c r="W383" s="61"/>
    </row>
    <row r="384" spans="1:23" ht="24.95" customHeight="1" x14ac:dyDescent="0.25">
      <c r="A384" s="507"/>
      <c r="B384" s="191"/>
      <c r="C384" s="31"/>
      <c r="D384" s="26"/>
      <c r="E384" s="32"/>
      <c r="F384" s="24"/>
      <c r="G384" s="24"/>
      <c r="H384" s="33"/>
      <c r="I384" s="24"/>
      <c r="J384" s="32"/>
      <c r="K384" s="24"/>
      <c r="L384" s="26"/>
      <c r="M384" s="34"/>
      <c r="N384" s="23"/>
      <c r="O384" s="201">
        <f t="shared" si="14"/>
        <v>0</v>
      </c>
      <c r="P384" s="24"/>
      <c r="Q384" s="25"/>
      <c r="R384" s="25"/>
      <c r="S384" s="35"/>
      <c r="T384" s="202">
        <f t="shared" si="15"/>
        <v>0</v>
      </c>
      <c r="U384" s="176"/>
      <c r="V384" s="29"/>
      <c r="W384" s="61"/>
    </row>
    <row r="385" spans="1:23" ht="24.95" customHeight="1" x14ac:dyDescent="0.25">
      <c r="A385" s="507"/>
      <c r="B385" s="191"/>
      <c r="C385" s="31"/>
      <c r="D385" s="26"/>
      <c r="E385" s="32"/>
      <c r="F385" s="24"/>
      <c r="G385" s="24"/>
      <c r="H385" s="33"/>
      <c r="I385" s="24"/>
      <c r="J385" s="32"/>
      <c r="K385" s="24"/>
      <c r="L385" s="26"/>
      <c r="M385" s="34"/>
      <c r="N385" s="23"/>
      <c r="O385" s="201">
        <f t="shared" si="14"/>
        <v>0</v>
      </c>
      <c r="P385" s="24"/>
      <c r="Q385" s="25"/>
      <c r="R385" s="25"/>
      <c r="S385" s="35"/>
      <c r="T385" s="202">
        <f t="shared" si="15"/>
        <v>0</v>
      </c>
      <c r="U385" s="176"/>
      <c r="V385" s="29"/>
      <c r="W385" s="61"/>
    </row>
    <row r="386" spans="1:23" ht="24.95" customHeight="1" x14ac:dyDescent="0.25">
      <c r="A386" s="507"/>
      <c r="B386" s="191"/>
      <c r="C386" s="31"/>
      <c r="D386" s="26"/>
      <c r="E386" s="32"/>
      <c r="F386" s="24"/>
      <c r="G386" s="24"/>
      <c r="H386" s="33"/>
      <c r="I386" s="24"/>
      <c r="J386" s="32"/>
      <c r="K386" s="24"/>
      <c r="L386" s="26"/>
      <c r="M386" s="34"/>
      <c r="N386" s="23"/>
      <c r="O386" s="201">
        <f t="shared" si="14"/>
        <v>0</v>
      </c>
      <c r="P386" s="24"/>
      <c r="Q386" s="25"/>
      <c r="R386" s="25"/>
      <c r="S386" s="35"/>
      <c r="T386" s="202">
        <f t="shared" si="15"/>
        <v>0</v>
      </c>
      <c r="U386" s="176"/>
      <c r="V386" s="29"/>
      <c r="W386" s="61"/>
    </row>
    <row r="387" spans="1:23" ht="24.95" customHeight="1" x14ac:dyDescent="0.25">
      <c r="A387" s="507"/>
      <c r="B387" s="191"/>
      <c r="C387" s="31"/>
      <c r="D387" s="26"/>
      <c r="E387" s="32"/>
      <c r="F387" s="24"/>
      <c r="G387" s="24"/>
      <c r="H387" s="33"/>
      <c r="I387" s="24"/>
      <c r="J387" s="32"/>
      <c r="K387" s="24"/>
      <c r="L387" s="26"/>
      <c r="M387" s="34"/>
      <c r="N387" s="23"/>
      <c r="O387" s="201">
        <f t="shared" si="14"/>
        <v>0</v>
      </c>
      <c r="P387" s="24"/>
      <c r="Q387" s="25"/>
      <c r="R387" s="25"/>
      <c r="S387" s="35"/>
      <c r="T387" s="202">
        <f t="shared" si="15"/>
        <v>0</v>
      </c>
      <c r="U387" s="176"/>
      <c r="V387" s="29"/>
      <c r="W387" s="61"/>
    </row>
    <row r="388" spans="1:23" ht="24.95" customHeight="1" x14ac:dyDescent="0.25">
      <c r="A388" s="507"/>
      <c r="B388" s="191"/>
      <c r="C388" s="31"/>
      <c r="D388" s="26"/>
      <c r="E388" s="32"/>
      <c r="F388" s="24"/>
      <c r="G388" s="24"/>
      <c r="H388" s="33"/>
      <c r="I388" s="24"/>
      <c r="J388" s="32"/>
      <c r="K388" s="24"/>
      <c r="L388" s="26"/>
      <c r="M388" s="34"/>
      <c r="N388" s="23"/>
      <c r="O388" s="201">
        <f t="shared" si="14"/>
        <v>0</v>
      </c>
      <c r="P388" s="24"/>
      <c r="Q388" s="25"/>
      <c r="R388" s="25"/>
      <c r="S388" s="35"/>
      <c r="T388" s="202">
        <f t="shared" si="15"/>
        <v>0</v>
      </c>
      <c r="U388" s="176"/>
      <c r="V388" s="29"/>
      <c r="W388" s="61"/>
    </row>
    <row r="389" spans="1:23" ht="24.95" customHeight="1" x14ac:dyDescent="0.25">
      <c r="A389" s="507"/>
      <c r="B389" s="191"/>
      <c r="C389" s="31"/>
      <c r="D389" s="26"/>
      <c r="E389" s="32"/>
      <c r="F389" s="24"/>
      <c r="G389" s="24"/>
      <c r="H389" s="33"/>
      <c r="I389" s="24"/>
      <c r="J389" s="32"/>
      <c r="K389" s="24"/>
      <c r="L389" s="26"/>
      <c r="M389" s="34"/>
      <c r="N389" s="23"/>
      <c r="O389" s="201">
        <f t="shared" si="14"/>
        <v>0</v>
      </c>
      <c r="P389" s="24"/>
      <c r="Q389" s="25"/>
      <c r="R389" s="25"/>
      <c r="S389" s="35"/>
      <c r="T389" s="202">
        <f t="shared" si="15"/>
        <v>0</v>
      </c>
      <c r="U389" s="176"/>
      <c r="V389" s="29"/>
      <c r="W389" s="61"/>
    </row>
    <row r="390" spans="1:23" ht="24.95" customHeight="1" x14ac:dyDescent="0.25">
      <c r="A390" s="507"/>
      <c r="B390" s="191"/>
      <c r="C390" s="31"/>
      <c r="D390" s="26"/>
      <c r="E390" s="32"/>
      <c r="F390" s="24"/>
      <c r="G390" s="24"/>
      <c r="H390" s="33"/>
      <c r="I390" s="24"/>
      <c r="J390" s="32"/>
      <c r="K390" s="24"/>
      <c r="L390" s="26"/>
      <c r="M390" s="34"/>
      <c r="N390" s="23"/>
      <c r="O390" s="201">
        <f t="shared" si="14"/>
        <v>0</v>
      </c>
      <c r="P390" s="24"/>
      <c r="Q390" s="25"/>
      <c r="R390" s="25"/>
      <c r="S390" s="35"/>
      <c r="T390" s="202">
        <f t="shared" si="15"/>
        <v>0</v>
      </c>
      <c r="U390" s="176"/>
      <c r="V390" s="29"/>
      <c r="W390" s="61"/>
    </row>
    <row r="391" spans="1:23" ht="24.95" customHeight="1" x14ac:dyDescent="0.25">
      <c r="A391" s="507"/>
      <c r="B391" s="191"/>
      <c r="C391" s="31"/>
      <c r="D391" s="26"/>
      <c r="E391" s="32"/>
      <c r="F391" s="24"/>
      <c r="G391" s="24"/>
      <c r="H391" s="33"/>
      <c r="I391" s="24"/>
      <c r="J391" s="32"/>
      <c r="K391" s="24"/>
      <c r="L391" s="26"/>
      <c r="M391" s="34"/>
      <c r="N391" s="23"/>
      <c r="O391" s="201">
        <f t="shared" si="14"/>
        <v>0</v>
      </c>
      <c r="P391" s="24"/>
      <c r="Q391" s="25"/>
      <c r="R391" s="25"/>
      <c r="S391" s="35"/>
      <c r="T391" s="202">
        <f t="shared" si="15"/>
        <v>0</v>
      </c>
      <c r="U391" s="176"/>
      <c r="V391" s="29"/>
      <c r="W391" s="61"/>
    </row>
    <row r="392" spans="1:23" ht="24.95" customHeight="1" x14ac:dyDescent="0.25">
      <c r="A392" s="507"/>
      <c r="B392" s="191"/>
      <c r="C392" s="31"/>
      <c r="D392" s="26"/>
      <c r="E392" s="32"/>
      <c r="F392" s="24"/>
      <c r="G392" s="24"/>
      <c r="H392" s="33"/>
      <c r="I392" s="24"/>
      <c r="J392" s="32"/>
      <c r="K392" s="24"/>
      <c r="L392" s="26"/>
      <c r="M392" s="34"/>
      <c r="N392" s="23"/>
      <c r="O392" s="201">
        <f t="shared" si="14"/>
        <v>0</v>
      </c>
      <c r="P392" s="24"/>
      <c r="Q392" s="25"/>
      <c r="R392" s="25"/>
      <c r="S392" s="35"/>
      <c r="T392" s="202">
        <f t="shared" si="15"/>
        <v>0</v>
      </c>
      <c r="U392" s="176"/>
      <c r="V392" s="29"/>
      <c r="W392" s="61"/>
    </row>
    <row r="393" spans="1:23" ht="24.95" customHeight="1" x14ac:dyDescent="0.25">
      <c r="A393" s="507"/>
      <c r="B393" s="191"/>
      <c r="C393" s="31"/>
      <c r="D393" s="26"/>
      <c r="E393" s="32"/>
      <c r="F393" s="24"/>
      <c r="G393" s="24"/>
      <c r="H393" s="33"/>
      <c r="I393" s="24"/>
      <c r="J393" s="32"/>
      <c r="K393" s="24"/>
      <c r="L393" s="26"/>
      <c r="M393" s="34"/>
      <c r="N393" s="23"/>
      <c r="O393" s="201">
        <f t="shared" si="14"/>
        <v>0</v>
      </c>
      <c r="P393" s="24"/>
      <c r="Q393" s="25"/>
      <c r="R393" s="25"/>
      <c r="S393" s="35"/>
      <c r="T393" s="202">
        <f t="shared" si="15"/>
        <v>0</v>
      </c>
      <c r="U393" s="176"/>
      <c r="V393" s="29"/>
      <c r="W393" s="61"/>
    </row>
    <row r="394" spans="1:23" ht="24.95" customHeight="1" x14ac:dyDescent="0.25">
      <c r="A394" s="507"/>
      <c r="B394" s="191"/>
      <c r="C394" s="31"/>
      <c r="D394" s="26"/>
      <c r="E394" s="32"/>
      <c r="F394" s="24"/>
      <c r="G394" s="24"/>
      <c r="H394" s="33"/>
      <c r="I394" s="24"/>
      <c r="J394" s="32"/>
      <c r="K394" s="24"/>
      <c r="L394" s="26"/>
      <c r="M394" s="34"/>
      <c r="N394" s="23"/>
      <c r="O394" s="201">
        <f t="shared" si="14"/>
        <v>0</v>
      </c>
      <c r="P394" s="24"/>
      <c r="Q394" s="25"/>
      <c r="R394" s="25"/>
      <c r="S394" s="35"/>
      <c r="T394" s="202">
        <f t="shared" si="15"/>
        <v>0</v>
      </c>
      <c r="U394" s="176"/>
      <c r="V394" s="29"/>
      <c r="W394" s="61"/>
    </row>
    <row r="395" spans="1:23" ht="24.95" customHeight="1" x14ac:dyDescent="0.25">
      <c r="A395" s="507"/>
      <c r="B395" s="191"/>
      <c r="C395" s="31"/>
      <c r="D395" s="26"/>
      <c r="E395" s="32"/>
      <c r="F395" s="24"/>
      <c r="G395" s="24"/>
      <c r="H395" s="33"/>
      <c r="I395" s="24"/>
      <c r="J395" s="32"/>
      <c r="K395" s="24"/>
      <c r="L395" s="26"/>
      <c r="M395" s="34"/>
      <c r="N395" s="23"/>
      <c r="O395" s="201">
        <f t="shared" si="14"/>
        <v>0</v>
      </c>
      <c r="P395" s="24"/>
      <c r="Q395" s="25"/>
      <c r="R395" s="25"/>
      <c r="S395" s="35"/>
      <c r="T395" s="202">
        <f t="shared" si="15"/>
        <v>0</v>
      </c>
      <c r="U395" s="176"/>
      <c r="V395" s="29"/>
      <c r="W395" s="61"/>
    </row>
    <row r="396" spans="1:23" ht="24.95" customHeight="1" x14ac:dyDescent="0.25">
      <c r="A396" s="507"/>
      <c r="B396" s="191"/>
      <c r="C396" s="31"/>
      <c r="D396" s="26"/>
      <c r="E396" s="32"/>
      <c r="F396" s="24"/>
      <c r="G396" s="24"/>
      <c r="H396" s="33"/>
      <c r="I396" s="24"/>
      <c r="J396" s="32"/>
      <c r="K396" s="24"/>
      <c r="L396" s="26"/>
      <c r="M396" s="34"/>
      <c r="N396" s="23"/>
      <c r="O396" s="201">
        <f t="shared" si="14"/>
        <v>0</v>
      </c>
      <c r="P396" s="24"/>
      <c r="Q396" s="25"/>
      <c r="R396" s="25"/>
      <c r="S396" s="35"/>
      <c r="T396" s="202">
        <f t="shared" si="15"/>
        <v>0</v>
      </c>
      <c r="U396" s="176"/>
      <c r="V396" s="29"/>
      <c r="W396" s="61"/>
    </row>
    <row r="397" spans="1:23" ht="24.95" customHeight="1" x14ac:dyDescent="0.25">
      <c r="A397" s="507"/>
      <c r="B397" s="191"/>
      <c r="C397" s="31"/>
      <c r="D397" s="26"/>
      <c r="E397" s="32"/>
      <c r="F397" s="24"/>
      <c r="G397" s="24"/>
      <c r="H397" s="33"/>
      <c r="I397" s="24"/>
      <c r="J397" s="32"/>
      <c r="K397" s="24"/>
      <c r="L397" s="26"/>
      <c r="M397" s="34"/>
      <c r="N397" s="23"/>
      <c r="O397" s="201">
        <f t="shared" si="14"/>
        <v>0</v>
      </c>
      <c r="P397" s="24"/>
      <c r="Q397" s="25"/>
      <c r="R397" s="25"/>
      <c r="S397" s="35"/>
      <c r="T397" s="202">
        <f t="shared" si="15"/>
        <v>0</v>
      </c>
      <c r="U397" s="176"/>
      <c r="V397" s="29"/>
      <c r="W397" s="61"/>
    </row>
    <row r="398" spans="1:23" ht="24.95" customHeight="1" x14ac:dyDescent="0.25">
      <c r="A398" s="507"/>
      <c r="B398" s="191"/>
      <c r="C398" s="31"/>
      <c r="D398" s="26"/>
      <c r="E398" s="32"/>
      <c r="F398" s="24"/>
      <c r="G398" s="24"/>
      <c r="H398" s="33"/>
      <c r="I398" s="24"/>
      <c r="J398" s="32"/>
      <c r="K398" s="24"/>
      <c r="L398" s="26"/>
      <c r="M398" s="34"/>
      <c r="N398" s="23"/>
      <c r="O398" s="201">
        <f t="shared" si="14"/>
        <v>0</v>
      </c>
      <c r="P398" s="24"/>
      <c r="Q398" s="25"/>
      <c r="R398" s="25"/>
      <c r="S398" s="35"/>
      <c r="T398" s="202">
        <f t="shared" si="15"/>
        <v>0</v>
      </c>
      <c r="U398" s="176"/>
      <c r="V398" s="29"/>
      <c r="W398" s="61"/>
    </row>
    <row r="399" spans="1:23" ht="24.95" customHeight="1" x14ac:dyDescent="0.25">
      <c r="A399" s="507"/>
      <c r="B399" s="191"/>
      <c r="C399" s="31"/>
      <c r="D399" s="26"/>
      <c r="E399" s="32"/>
      <c r="F399" s="24"/>
      <c r="G399" s="24"/>
      <c r="H399" s="33"/>
      <c r="I399" s="24"/>
      <c r="J399" s="32"/>
      <c r="K399" s="24"/>
      <c r="L399" s="26"/>
      <c r="M399" s="34"/>
      <c r="N399" s="23"/>
      <c r="O399" s="201">
        <f t="shared" si="14"/>
        <v>0</v>
      </c>
      <c r="P399" s="24"/>
      <c r="Q399" s="25"/>
      <c r="R399" s="25"/>
      <c r="S399" s="35"/>
      <c r="T399" s="202">
        <f t="shared" si="15"/>
        <v>0</v>
      </c>
      <c r="U399" s="176"/>
      <c r="V399" s="29"/>
      <c r="W399" s="61"/>
    </row>
    <row r="400" spans="1:23" ht="24.95" customHeight="1" x14ac:dyDescent="0.25">
      <c r="A400" s="507"/>
      <c r="B400" s="191"/>
      <c r="C400" s="31"/>
      <c r="D400" s="26"/>
      <c r="E400" s="32"/>
      <c r="F400" s="24"/>
      <c r="G400" s="24"/>
      <c r="H400" s="33"/>
      <c r="I400" s="24"/>
      <c r="J400" s="32"/>
      <c r="K400" s="24"/>
      <c r="L400" s="26"/>
      <c r="M400" s="34"/>
      <c r="N400" s="23"/>
      <c r="O400" s="201">
        <f t="shared" si="14"/>
        <v>0</v>
      </c>
      <c r="P400" s="24"/>
      <c r="Q400" s="25"/>
      <c r="R400" s="25"/>
      <c r="S400" s="35"/>
      <c r="T400" s="202">
        <f t="shared" si="15"/>
        <v>0</v>
      </c>
      <c r="U400" s="176"/>
      <c r="V400" s="29"/>
      <c r="W400" s="61"/>
    </row>
    <row r="401" spans="1:23" ht="24.95" customHeight="1" x14ac:dyDescent="0.25">
      <c r="A401" s="507"/>
      <c r="B401" s="191"/>
      <c r="C401" s="31"/>
      <c r="D401" s="26"/>
      <c r="E401" s="32"/>
      <c r="F401" s="24"/>
      <c r="G401" s="24"/>
      <c r="H401" s="33"/>
      <c r="I401" s="24"/>
      <c r="J401" s="32"/>
      <c r="K401" s="24"/>
      <c r="L401" s="26"/>
      <c r="M401" s="34"/>
      <c r="N401" s="23"/>
      <c r="O401" s="201">
        <f t="shared" si="14"/>
        <v>0</v>
      </c>
      <c r="P401" s="24"/>
      <c r="Q401" s="25"/>
      <c r="R401" s="25"/>
      <c r="S401" s="35"/>
      <c r="T401" s="202">
        <f t="shared" si="15"/>
        <v>0</v>
      </c>
      <c r="U401" s="176"/>
      <c r="V401" s="29"/>
      <c r="W401" s="61"/>
    </row>
    <row r="402" spans="1:23" ht="24.95" customHeight="1" x14ac:dyDescent="0.25">
      <c r="A402" s="507"/>
      <c r="B402" s="191"/>
      <c r="C402" s="31"/>
      <c r="D402" s="26"/>
      <c r="E402" s="32"/>
      <c r="F402" s="24"/>
      <c r="G402" s="24"/>
      <c r="H402" s="33"/>
      <c r="I402" s="24"/>
      <c r="J402" s="32"/>
      <c r="K402" s="24"/>
      <c r="L402" s="26"/>
      <c r="M402" s="34"/>
      <c r="N402" s="23"/>
      <c r="O402" s="201">
        <f t="shared" si="14"/>
        <v>0</v>
      </c>
      <c r="P402" s="24"/>
      <c r="Q402" s="25"/>
      <c r="R402" s="25"/>
      <c r="S402" s="35"/>
      <c r="T402" s="202">
        <f t="shared" si="15"/>
        <v>0</v>
      </c>
      <c r="U402" s="176"/>
      <c r="V402" s="29"/>
      <c r="W402" s="61"/>
    </row>
    <row r="403" spans="1:23" ht="24.95" customHeight="1" x14ac:dyDescent="0.25">
      <c r="A403" s="507"/>
      <c r="B403" s="191"/>
      <c r="C403" s="31"/>
      <c r="D403" s="26"/>
      <c r="E403" s="32"/>
      <c r="F403" s="24"/>
      <c r="G403" s="24"/>
      <c r="H403" s="33"/>
      <c r="I403" s="24"/>
      <c r="J403" s="32"/>
      <c r="K403" s="24"/>
      <c r="L403" s="26"/>
      <c r="M403" s="34"/>
      <c r="N403" s="23"/>
      <c r="O403" s="201">
        <f t="shared" si="14"/>
        <v>0</v>
      </c>
      <c r="P403" s="24"/>
      <c r="Q403" s="25"/>
      <c r="R403" s="25"/>
      <c r="S403" s="35"/>
      <c r="T403" s="202">
        <f t="shared" si="15"/>
        <v>0</v>
      </c>
      <c r="U403" s="176"/>
      <c r="V403" s="29"/>
      <c r="W403" s="61"/>
    </row>
    <row r="404" spans="1:23" ht="24.95" customHeight="1" x14ac:dyDescent="0.25">
      <c r="A404" s="507"/>
      <c r="B404" s="191"/>
      <c r="C404" s="31"/>
      <c r="D404" s="26"/>
      <c r="E404" s="32"/>
      <c r="F404" s="24"/>
      <c r="G404" s="24"/>
      <c r="H404" s="33"/>
      <c r="I404" s="24"/>
      <c r="J404" s="32"/>
      <c r="K404" s="24"/>
      <c r="L404" s="26"/>
      <c r="M404" s="34"/>
      <c r="N404" s="23"/>
      <c r="O404" s="201">
        <f t="shared" si="14"/>
        <v>0</v>
      </c>
      <c r="P404" s="24"/>
      <c r="Q404" s="25"/>
      <c r="R404" s="25"/>
      <c r="S404" s="35"/>
      <c r="T404" s="202">
        <f t="shared" si="15"/>
        <v>0</v>
      </c>
      <c r="U404" s="176"/>
      <c r="V404" s="29"/>
      <c r="W404" s="61"/>
    </row>
    <row r="405" spans="1:23" ht="24.95" customHeight="1" x14ac:dyDescent="0.25">
      <c r="A405" s="507"/>
      <c r="B405" s="191"/>
      <c r="C405" s="31"/>
      <c r="D405" s="26"/>
      <c r="E405" s="32"/>
      <c r="F405" s="24"/>
      <c r="G405" s="24"/>
      <c r="H405" s="33"/>
      <c r="I405" s="24"/>
      <c r="J405" s="32"/>
      <c r="K405" s="24"/>
      <c r="L405" s="26"/>
      <c r="M405" s="34"/>
      <c r="N405" s="23"/>
      <c r="O405" s="201">
        <f t="shared" si="14"/>
        <v>0</v>
      </c>
      <c r="P405" s="24"/>
      <c r="Q405" s="25"/>
      <c r="R405" s="25"/>
      <c r="S405" s="35"/>
      <c r="T405" s="202">
        <f t="shared" si="15"/>
        <v>0</v>
      </c>
      <c r="U405" s="176"/>
      <c r="V405" s="29"/>
      <c r="W405" s="61"/>
    </row>
    <row r="406" spans="1:23" ht="24.95" customHeight="1" x14ac:dyDescent="0.25">
      <c r="A406" s="507"/>
      <c r="B406" s="191"/>
      <c r="C406" s="31"/>
      <c r="D406" s="26"/>
      <c r="E406" s="32"/>
      <c r="F406" s="24"/>
      <c r="G406" s="24"/>
      <c r="H406" s="33"/>
      <c r="I406" s="24"/>
      <c r="J406" s="32"/>
      <c r="K406" s="24"/>
      <c r="L406" s="26"/>
      <c r="M406" s="34"/>
      <c r="N406" s="23"/>
      <c r="O406" s="201">
        <f t="shared" si="14"/>
        <v>0</v>
      </c>
      <c r="P406" s="24"/>
      <c r="Q406" s="25"/>
      <c r="R406" s="25"/>
      <c r="S406" s="35"/>
      <c r="T406" s="202">
        <f t="shared" si="15"/>
        <v>0</v>
      </c>
      <c r="U406" s="176"/>
      <c r="V406" s="29"/>
      <c r="W406" s="61"/>
    </row>
    <row r="407" spans="1:23" ht="24.95" customHeight="1" x14ac:dyDescent="0.25">
      <c r="A407" s="507"/>
      <c r="B407" s="191"/>
      <c r="C407" s="31"/>
      <c r="D407" s="26"/>
      <c r="E407" s="32"/>
      <c r="F407" s="24"/>
      <c r="G407" s="24"/>
      <c r="H407" s="33"/>
      <c r="I407" s="24"/>
      <c r="J407" s="32"/>
      <c r="K407" s="24"/>
      <c r="L407" s="26"/>
      <c r="M407" s="34"/>
      <c r="N407" s="23"/>
      <c r="O407" s="201">
        <f t="shared" si="14"/>
        <v>0</v>
      </c>
      <c r="P407" s="24"/>
      <c r="Q407" s="25"/>
      <c r="R407" s="25"/>
      <c r="S407" s="35"/>
      <c r="T407" s="202">
        <f t="shared" si="15"/>
        <v>0</v>
      </c>
      <c r="U407" s="176"/>
      <c r="V407" s="29"/>
      <c r="W407" s="61"/>
    </row>
    <row r="408" spans="1:23" ht="24.95" customHeight="1" x14ac:dyDescent="0.25">
      <c r="A408" s="507"/>
      <c r="B408" s="192"/>
      <c r="C408" s="36"/>
      <c r="D408" s="37"/>
      <c r="E408" s="38"/>
      <c r="F408" s="39"/>
      <c r="G408" s="39"/>
      <c r="H408" s="40"/>
      <c r="I408" s="39"/>
      <c r="J408" s="38"/>
      <c r="K408" s="39"/>
      <c r="L408" s="37"/>
      <c r="M408" s="41"/>
      <c r="N408" s="42"/>
      <c r="O408" s="201">
        <f t="shared" si="14"/>
        <v>0</v>
      </c>
      <c r="P408" s="39"/>
      <c r="Q408" s="43"/>
      <c r="R408" s="43">
        <v>42668</v>
      </c>
      <c r="S408" s="155"/>
      <c r="T408" s="202">
        <f t="shared" si="15"/>
        <v>0</v>
      </c>
      <c r="U408" s="193"/>
      <c r="V408" s="29"/>
      <c r="W408" s="61"/>
    </row>
    <row r="409" spans="1:23" ht="39" customHeight="1" thickBot="1" x14ac:dyDescent="0.3">
      <c r="A409" s="194"/>
      <c r="B409" s="195" t="s">
        <v>8</v>
      </c>
      <c r="C409" s="159"/>
      <c r="D409" s="160"/>
      <c r="E409" s="161"/>
      <c r="F409" s="161"/>
      <c r="G409" s="161"/>
      <c r="H409" s="162"/>
      <c r="I409" s="161"/>
      <c r="J409" s="161"/>
      <c r="K409" s="161"/>
      <c r="L409" s="160"/>
      <c r="M409" s="196"/>
      <c r="N409" s="323">
        <f>SUBTOTAL(109,Tableau2641023[MONTANT TOTAL  HT])</f>
        <v>0</v>
      </c>
      <c r="O409" s="323">
        <f>SUBTOTAL(109,Tableau2641023[MONTANT TOTAL TTC])</f>
        <v>0</v>
      </c>
      <c r="P409" s="161"/>
      <c r="Q409" s="197"/>
      <c r="R409" s="197"/>
      <c r="S409" s="160"/>
      <c r="T409" s="327">
        <f>SUBTOTAL(109,Tableau2641023[RESTE A RECEVOIR])</f>
        <v>0</v>
      </c>
      <c r="U409" s="198"/>
      <c r="V409" s="199"/>
      <c r="W409" s="166"/>
    </row>
    <row r="410" spans="1:23" ht="52.5" customHeight="1" thickBot="1" x14ac:dyDescent="0.3">
      <c r="P410" s="448"/>
      <c r="Q410" s="450" t="s">
        <v>50</v>
      </c>
      <c r="R410" s="470">
        <f>Tableau2641023[[#Totals],[MONTANT TOTAL TTC]]-Tableau2641023[[#Totals],[RESTE A RECEVOIR]]</f>
        <v>0</v>
      </c>
      <c r="S410" s="449" t="s">
        <v>118</v>
      </c>
    </row>
    <row r="415" spans="1:23" ht="16.5" thickBot="1" x14ac:dyDescent="0.3"/>
    <row r="416" spans="1:23" ht="55.5" customHeight="1" x14ac:dyDescent="0.25">
      <c r="N416" s="514" t="s">
        <v>43</v>
      </c>
      <c r="O416" s="515"/>
      <c r="P416" s="452" t="s">
        <v>42</v>
      </c>
      <c r="Q416" s="453" t="s">
        <v>40</v>
      </c>
      <c r="R416" s="454" t="s">
        <v>119</v>
      </c>
    </row>
    <row r="417" spans="14:18" ht="60.75" customHeight="1" thickBot="1" x14ac:dyDescent="0.3">
      <c r="N417" s="516"/>
      <c r="O417" s="517"/>
      <c r="P417" s="455">
        <f>Tableau2641023[[#Totals],[MONTANT TOTAL TTC]]+Tableau26410[[#Totals],[MONTANT TOTAL TTC]]+O203+Tableau269[[#Totals],[MONTANT TOTAL TTC]]</f>
        <v>0</v>
      </c>
      <c r="Q417" s="456">
        <f>Tableau2641023[[#Totals],[RESTE A RECEVOIR]]+Tableau26410[[#Totals],[RESTE A RECEVOIR]]+T203+Tableau269[[#Totals],[RESTE A RECEVOIR]]</f>
        <v>0</v>
      </c>
      <c r="R417" s="457">
        <f>R410+R307+R204+R101</f>
        <v>0</v>
      </c>
    </row>
    <row r="423" spans="14:18" x14ac:dyDescent="0.25">
      <c r="Q423" s="89"/>
    </row>
  </sheetData>
  <sheetProtection algorithmName="SHA-512" hashValue="1tsNjZ+fNnABkaUfIto9a6YIOypYnMeAIkOHHmba/qYaz8tXRtQiM/fp83Ns/UoLFgyT6x67n11mt2Oy4ogT1w==" saltValue="1WUe8UoEnVvVg7GhQDOkhQ==" spinCount="100000" sheet="1" objects="1" scenarios="1"/>
  <mergeCells count="9">
    <mergeCell ref="N416:O417"/>
    <mergeCell ref="A209:A305"/>
    <mergeCell ref="A3:A99"/>
    <mergeCell ref="A106:A202"/>
    <mergeCell ref="A1:W1"/>
    <mergeCell ref="A207:W207"/>
    <mergeCell ref="A104:W104"/>
    <mergeCell ref="A310:W310"/>
    <mergeCell ref="A312:A408"/>
  </mergeCells>
  <conditionalFormatting sqref="L203:N206 L306:N309 L100:N100 O105 L3:L99 L2:M2 L105:M105 L105:L202 L208:M208 L208:L305 L411:N415 L418:N1048576 L416:M417">
    <cfRule type="cellIs" dxfId="805" priority="192" operator="equal">
      <formula>"OUI"</formula>
    </cfRule>
    <cfRule type="cellIs" dxfId="804" priority="193" operator="equal">
      <formula>"NON"</formula>
    </cfRule>
  </conditionalFormatting>
  <conditionalFormatting sqref="T106:T203">
    <cfRule type="cellIs" dxfId="803" priority="157" operator="greaterThan">
      <formula>0</formula>
    </cfRule>
  </conditionalFormatting>
  <conditionalFormatting sqref="T3:T103 T106:T206 T209:T309 T411:T1048576">
    <cfRule type="cellIs" dxfId="802" priority="135" operator="greaterThan">
      <formula>0</formula>
    </cfRule>
  </conditionalFormatting>
  <conditionalFormatting sqref="M2:M103 M105:M206 M208:M309 M411:M1048576">
    <cfRule type="cellIs" dxfId="801" priority="124" operator="equal">
      <formula>"NON"</formula>
    </cfRule>
    <cfRule type="cellIs" dxfId="800" priority="125" operator="equal">
      <formula>"OUI"</formula>
    </cfRule>
  </conditionalFormatting>
  <conditionalFormatting sqref="T306">
    <cfRule type="cellIs" dxfId="799" priority="117" operator="greaterThan">
      <formula>0</formula>
    </cfRule>
  </conditionalFormatting>
  <conditionalFormatting sqref="W3:W307 V209:V304">
    <cfRule type="expression" dxfId="798" priority="54">
      <formula>IF($B3="P",1)</formula>
    </cfRule>
    <cfRule type="expression" dxfId="797" priority="111">
      <formula>IF($B3="R",1)</formula>
    </cfRule>
  </conditionalFormatting>
  <conditionalFormatting sqref="V3:V99 V209:V304">
    <cfRule type="cellIs" dxfId="796" priority="100" operator="equal">
      <formula>"VINCENT CHEROUX"</formula>
    </cfRule>
    <cfRule type="cellIs" dxfId="795" priority="101" operator="equal">
      <formula>"MICHEL NUNES"</formula>
    </cfRule>
    <cfRule type="cellIs" dxfId="794" priority="102" operator="equal">
      <formula>"JULIE FROUMESOL"</formula>
    </cfRule>
    <cfRule type="cellIs" dxfId="793" priority="103" operator="equal">
      <formula>"MARIE CLAIRE ROCA"</formula>
    </cfRule>
    <cfRule type="cellIs" dxfId="792" priority="104" operator="equal">
      <formula>"VANESSA CAUCHOIS"</formula>
    </cfRule>
    <cfRule type="cellIs" dxfId="791" priority="105" operator="equal">
      <formula>"GERAD DOSJOUB"</formula>
    </cfRule>
    <cfRule type="cellIs" dxfId="790" priority="106" operator="equal">
      <formula>"PASCAL JOCALLAZ"</formula>
    </cfRule>
    <cfRule type="cellIs" dxfId="789" priority="107" operator="equal">
      <formula>"JEAN-LUC ORENGO"</formula>
    </cfRule>
    <cfRule type="cellIs" dxfId="788" priority="108" operator="equal">
      <formula>"PHILIPPE GAILLARD"</formula>
    </cfRule>
    <cfRule type="cellIs" dxfId="787" priority="109" operator="equal">
      <formula>"CATHERINE LACOURT"</formula>
    </cfRule>
    <cfRule type="cellIs" dxfId="786" priority="110" operator="equal">
      <formula>"ANNIE CRAMARD"</formula>
    </cfRule>
  </conditionalFormatting>
  <conditionalFormatting sqref="V106:V202">
    <cfRule type="expression" dxfId="785" priority="97">
      <formula>IF($B106="R",1)</formula>
    </cfRule>
  </conditionalFormatting>
  <conditionalFormatting sqref="V106:V202">
    <cfRule type="cellIs" dxfId="784" priority="86" operator="equal">
      <formula>"VINCENT CHEROUX"</formula>
    </cfRule>
    <cfRule type="cellIs" dxfId="783" priority="87" operator="equal">
      <formula>"MICHEL NUNES"</formula>
    </cfRule>
    <cfRule type="cellIs" dxfId="782" priority="88" operator="equal">
      <formula>"JULIE FROUMESOL"</formula>
    </cfRule>
    <cfRule type="cellIs" dxfId="781" priority="89" operator="equal">
      <formula>"MARIE CLAIRE ROCA"</formula>
    </cfRule>
    <cfRule type="cellIs" dxfId="780" priority="90" operator="equal">
      <formula>"VANESSA CAUCHOIS"</formula>
    </cfRule>
    <cfRule type="cellIs" dxfId="779" priority="91" operator="equal">
      <formula>"GERAD DOSJOUB"</formula>
    </cfRule>
    <cfRule type="cellIs" dxfId="778" priority="92" operator="equal">
      <formula>"PASCAL JOCALLAZ"</formula>
    </cfRule>
    <cfRule type="cellIs" dxfId="777" priority="93" operator="equal">
      <formula>"JEAN-LUC ORENGO"</formula>
    </cfRule>
    <cfRule type="cellIs" dxfId="776" priority="94" operator="equal">
      <formula>"PHILIPPE GAILLARD"</formula>
    </cfRule>
    <cfRule type="cellIs" dxfId="775" priority="95" operator="equal">
      <formula>"CATHERINE LACOURT"</formula>
    </cfRule>
    <cfRule type="cellIs" dxfId="774" priority="96" operator="equal">
      <formula>"ANNIE CRAMARD"</formula>
    </cfRule>
  </conditionalFormatting>
  <conditionalFormatting sqref="V305">
    <cfRule type="expression" dxfId="773" priority="69">
      <formula>IF($B305="R",1)</formula>
    </cfRule>
  </conditionalFormatting>
  <conditionalFormatting sqref="V305">
    <cfRule type="cellIs" dxfId="772" priority="58" operator="equal">
      <formula>"VINCENT CHEROUX"</formula>
    </cfRule>
    <cfRule type="cellIs" dxfId="771" priority="59" operator="equal">
      <formula>"MICHEL NUNES"</formula>
    </cfRule>
    <cfRule type="cellIs" dxfId="770" priority="60" operator="equal">
      <formula>"JULIE FROUMESOL"</formula>
    </cfRule>
    <cfRule type="cellIs" dxfId="769" priority="61" operator="equal">
      <formula>"MARIE CLAIRE ROCA"</formula>
    </cfRule>
    <cfRule type="cellIs" dxfId="768" priority="62" operator="equal">
      <formula>"VANESSA CAUCHOIS"</formula>
    </cfRule>
    <cfRule type="cellIs" dxfId="767" priority="63" operator="equal">
      <formula>"GERAD DOSJOUB"</formula>
    </cfRule>
    <cfRule type="cellIs" dxfId="766" priority="64" operator="equal">
      <formula>"PASCAL JOCALLAZ"</formula>
    </cfRule>
    <cfRule type="cellIs" dxfId="765" priority="65" operator="equal">
      <formula>"JEAN-LUC ORENGO"</formula>
    </cfRule>
    <cfRule type="cellIs" dxfId="764" priority="66" operator="equal">
      <formula>"PHILIPPE GAILLARD"</formula>
    </cfRule>
    <cfRule type="cellIs" dxfId="763" priority="67" operator="equal">
      <formula>"CATHERINE LACOURT"</formula>
    </cfRule>
    <cfRule type="cellIs" dxfId="762" priority="68" operator="equal">
      <formula>"ANNIE CRAMARD"</formula>
    </cfRule>
  </conditionalFormatting>
  <conditionalFormatting sqref="B106:U106 B105 B219:V307 B208:E208 H208:V208 B107:V207 B3:V104">
    <cfRule type="expression" dxfId="761" priority="55">
      <formula>IF($B3="P",1)</formula>
    </cfRule>
    <cfRule type="expression" dxfId="760" priority="56">
      <formula>IF($B3="R",1)</formula>
    </cfRule>
  </conditionalFormatting>
  <conditionalFormatting sqref="V210:V217 B209:U217">
    <cfRule type="expression" dxfId="759" priority="365">
      <formula>IF($B200="P",1)</formula>
    </cfRule>
    <cfRule type="expression" dxfId="758" priority="366">
      <formula>IF($B209="R",1)</formula>
    </cfRule>
  </conditionalFormatting>
  <conditionalFormatting sqref="B218:V218">
    <cfRule type="expression" dxfId="757" priority="369">
      <formula>IF(#REF!="P",1)</formula>
    </cfRule>
    <cfRule type="expression" dxfId="756" priority="370">
      <formula>IF($B218="R",1)</formula>
    </cfRule>
  </conditionalFormatting>
  <conditionalFormatting sqref="B106:U106 B105 B219:W307 B208:E208 H208:W208 B107:W207 B3:W104">
    <cfRule type="expression" dxfId="755" priority="53">
      <formula>IF($B3="A",1)</formula>
    </cfRule>
  </conditionalFormatting>
  <conditionalFormatting sqref="R3:R308">
    <cfRule type="expression" dxfId="754" priority="52">
      <formula>AND(AC1048571&lt;&gt;"",AC1048571&lt;TODAY()-45)</formula>
    </cfRule>
  </conditionalFormatting>
  <conditionalFormatting sqref="L409:N410 L311:M311 L312:L408">
    <cfRule type="cellIs" dxfId="753" priority="46" operator="equal">
      <formula>"OUI"</formula>
    </cfRule>
    <cfRule type="cellIs" dxfId="752" priority="47" operator="equal">
      <formula>"NON"</formula>
    </cfRule>
  </conditionalFormatting>
  <conditionalFormatting sqref="T312:T410">
    <cfRule type="cellIs" dxfId="751" priority="45" operator="greaterThan">
      <formula>0</formula>
    </cfRule>
  </conditionalFormatting>
  <conditionalFormatting sqref="M311:M410">
    <cfRule type="cellIs" dxfId="750" priority="43" operator="equal">
      <formula>"NON"</formula>
    </cfRule>
    <cfRule type="cellIs" dxfId="749" priority="44" operator="equal">
      <formula>"OUI"</formula>
    </cfRule>
  </conditionalFormatting>
  <conditionalFormatting sqref="T409">
    <cfRule type="cellIs" dxfId="748" priority="42" operator="greaterThan">
      <formula>0</formula>
    </cfRule>
  </conditionalFormatting>
  <conditionalFormatting sqref="W310:W410 V312:V407">
    <cfRule type="expression" dxfId="747" priority="41">
      <formula>IF($B310="R",1)</formula>
    </cfRule>
  </conditionalFormatting>
  <conditionalFormatting sqref="V312:V407">
    <cfRule type="cellIs" dxfId="746" priority="30" operator="equal">
      <formula>"VINCENT CHEROUX"</formula>
    </cfRule>
    <cfRule type="cellIs" dxfId="745" priority="31" operator="equal">
      <formula>"MICHEL NUNES"</formula>
    </cfRule>
    <cfRule type="cellIs" dxfId="744" priority="32" operator="equal">
      <formula>"JULIE FROUMESOL"</formula>
    </cfRule>
    <cfRule type="cellIs" dxfId="743" priority="33" operator="equal">
      <formula>"MARIE CLAIRE ROCA"</formula>
    </cfRule>
    <cfRule type="cellIs" dxfId="742" priority="34" operator="equal">
      <formula>"VANESSA CAUCHOIS"</formula>
    </cfRule>
    <cfRule type="cellIs" dxfId="741" priority="35" operator="equal">
      <formula>"GERAD DOSJOUB"</formula>
    </cfRule>
    <cfRule type="cellIs" dxfId="740" priority="36" operator="equal">
      <formula>"PASCAL JOCALLAZ"</formula>
    </cfRule>
    <cfRule type="cellIs" dxfId="739" priority="37" operator="equal">
      <formula>"JEAN-LUC ORENGO"</formula>
    </cfRule>
    <cfRule type="cellIs" dxfId="738" priority="38" operator="equal">
      <formula>"PHILIPPE GAILLARD"</formula>
    </cfRule>
    <cfRule type="cellIs" dxfId="737" priority="39" operator="equal">
      <formula>"CATHERINE LACOURT"</formula>
    </cfRule>
    <cfRule type="cellIs" dxfId="736" priority="40" operator="equal">
      <formula>"ANNIE CRAMARD"</formula>
    </cfRule>
  </conditionalFormatting>
  <conditionalFormatting sqref="V408">
    <cfRule type="expression" dxfId="735" priority="29">
      <formula>IF($B408="R",1)</formula>
    </cfRule>
  </conditionalFormatting>
  <conditionalFormatting sqref="V408">
    <cfRule type="cellIs" dxfId="734" priority="18" operator="equal">
      <formula>"VINCENT CHEROUX"</formula>
    </cfRule>
    <cfRule type="cellIs" dxfId="733" priority="19" operator="equal">
      <formula>"MICHEL NUNES"</formula>
    </cfRule>
    <cfRule type="cellIs" dxfId="732" priority="20" operator="equal">
      <formula>"JULIE FROUMESOL"</formula>
    </cfRule>
    <cfRule type="cellIs" dxfId="731" priority="21" operator="equal">
      <formula>"MARIE CLAIRE ROCA"</formula>
    </cfRule>
    <cfRule type="cellIs" dxfId="730" priority="22" operator="equal">
      <formula>"VANESSA CAUCHOIS"</formula>
    </cfRule>
    <cfRule type="cellIs" dxfId="729" priority="23" operator="equal">
      <formula>"GERAD DOSJOUB"</formula>
    </cfRule>
    <cfRule type="cellIs" dxfId="728" priority="24" operator="equal">
      <formula>"PASCAL JOCALLAZ"</formula>
    </cfRule>
    <cfRule type="cellIs" dxfId="727" priority="25" operator="equal">
      <formula>"JEAN-LUC ORENGO"</formula>
    </cfRule>
    <cfRule type="cellIs" dxfId="726" priority="26" operator="equal">
      <formula>"PHILIPPE GAILLARD"</formula>
    </cfRule>
    <cfRule type="cellIs" dxfId="725" priority="27" operator="equal">
      <formula>"CATHERINE LACOURT"</formula>
    </cfRule>
    <cfRule type="cellIs" dxfId="724" priority="28" operator="equal">
      <formula>"ANNIE CRAMARD"</formula>
    </cfRule>
  </conditionalFormatting>
  <conditionalFormatting sqref="B310:V310 B311:E311 H311:V311 B322:V410">
    <cfRule type="expression" dxfId="723" priority="16">
      <formula>IF($B310="P",1)</formula>
    </cfRule>
  </conditionalFormatting>
  <conditionalFormatting sqref="V313:V320 B312:U320">
    <cfRule type="expression" dxfId="722" priority="48">
      <formula>IF($B303="P",1)</formula>
    </cfRule>
    <cfRule type="expression" dxfId="721" priority="49">
      <formula>IF($B312="R",1)</formula>
    </cfRule>
  </conditionalFormatting>
  <conditionalFormatting sqref="B321:V321">
    <cfRule type="expression" dxfId="720" priority="50">
      <formula>IF(#REF!="P",1)</formula>
    </cfRule>
    <cfRule type="expression" dxfId="719" priority="51">
      <formula>IF($B321="R",1)</formula>
    </cfRule>
  </conditionalFormatting>
  <conditionalFormatting sqref="B106:U106 B105 B311:E311 H311:W311 B208:E208 H208:W208 B312:W412 B219:W310 B107:W207 B3:W104">
    <cfRule type="expression" dxfId="718" priority="14">
      <formula>IF($B3="A",1)</formula>
    </cfRule>
    <cfRule type="expression" dxfId="717" priority="15">
      <formula>IF($B3="P",1)</formula>
    </cfRule>
    <cfRule type="expression" dxfId="716" priority="17">
      <formula>IF($B3="R",1)</formula>
    </cfRule>
  </conditionalFormatting>
  <conditionalFormatting sqref="R3:R412">
    <cfRule type="expression" dxfId="715" priority="13">
      <formula>AND(AC1048571&lt;&gt;"",AC1048571&lt;TODAY()-45)</formula>
    </cfRule>
  </conditionalFormatting>
  <conditionalFormatting sqref="Q410">
    <cfRule type="expression" dxfId="714" priority="12">
      <formula>AND(AB402&lt;&gt;"",AB402&lt;TODAY()-45)</formula>
    </cfRule>
  </conditionalFormatting>
  <conditionalFormatting sqref="R410">
    <cfRule type="cellIs" dxfId="713" priority="11" operator="greaterThan">
      <formula>0</formula>
    </cfRule>
  </conditionalFormatting>
  <conditionalFormatting sqref="P307:S307">
    <cfRule type="expression" dxfId="712" priority="10">
      <formula>IF($B307="P",1)</formula>
    </cfRule>
  </conditionalFormatting>
  <conditionalFormatting sqref="Q307">
    <cfRule type="expression" dxfId="711" priority="9">
      <formula>AND(AB299&lt;&gt;"",AB299&lt;TODAY()-45)</formula>
    </cfRule>
  </conditionalFormatting>
  <conditionalFormatting sqref="R307">
    <cfRule type="cellIs" dxfId="710" priority="8" operator="greaterThan">
      <formula>0</formula>
    </cfRule>
  </conditionalFormatting>
  <conditionalFormatting sqref="P204:S204">
    <cfRule type="expression" dxfId="709" priority="7">
      <formula>IF($B204="P",1)</formula>
    </cfRule>
  </conditionalFormatting>
  <conditionalFormatting sqref="Q204">
    <cfRule type="expression" dxfId="708" priority="6">
      <formula>AND(AB196&lt;&gt;"",AB196&lt;TODAY()-45)</formula>
    </cfRule>
  </conditionalFormatting>
  <conditionalFormatting sqref="R204">
    <cfRule type="cellIs" dxfId="707" priority="5" operator="greaterThan">
      <formula>0</formula>
    </cfRule>
  </conditionalFormatting>
  <conditionalFormatting sqref="P101:S101">
    <cfRule type="expression" dxfId="706" priority="4">
      <formula>IF($B101="P",1)</formula>
    </cfRule>
  </conditionalFormatting>
  <conditionalFormatting sqref="Q101">
    <cfRule type="expression" dxfId="705" priority="3">
      <formula>AND(AB93&lt;&gt;"",AB93&lt;TODAY()-45)</formula>
    </cfRule>
  </conditionalFormatting>
  <conditionalFormatting sqref="R101">
    <cfRule type="cellIs" dxfId="704" priority="2" operator="greaterThan">
      <formula>0</formula>
    </cfRule>
  </conditionalFormatting>
  <conditionalFormatting sqref="P1:P1048576">
    <cfRule type="containsText" dxfId="703" priority="1" operator="containsText" text="DMD">
      <formula>NOT(ISERROR(SEARCH("DMD",P1)))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W129"/>
  <sheetViews>
    <sheetView zoomScaleNormal="100" workbookViewId="0">
      <pane xSplit="1" ySplit="2" topLeftCell="H84" activePane="bottomRight" state="frozen"/>
      <selection pane="topRight" activeCell="B1" sqref="B1"/>
      <selection pane="bottomLeft" activeCell="A3" sqref="A3"/>
      <selection pane="bottomRight" activeCell="Q87" sqref="Q87"/>
    </sheetView>
  </sheetViews>
  <sheetFormatPr baseColWidth="10" defaultColWidth="11" defaultRowHeight="15" x14ac:dyDescent="0.25"/>
  <cols>
    <col min="1" max="1" width="13.85546875" style="238" customWidth="1"/>
    <col min="2" max="2" width="10.85546875" style="6" customWidth="1"/>
    <col min="3" max="3" width="13.85546875" style="6" customWidth="1"/>
    <col min="4" max="4" width="25.5703125" style="65" customWidth="1"/>
    <col min="5" max="5" width="30.5703125" style="6" customWidth="1"/>
    <col min="6" max="6" width="25.5703125" style="6" customWidth="1"/>
    <col min="7" max="7" width="19.42578125" style="6" customWidth="1"/>
    <col min="8" max="8" width="18.7109375" style="67" customWidth="1"/>
    <col min="9" max="9" width="18.7109375" style="6" customWidth="1"/>
    <col min="10" max="10" width="26.5703125" style="6" customWidth="1"/>
    <col min="11" max="11" width="17.85546875" style="6" customWidth="1"/>
    <col min="12" max="12" width="10.5703125" style="72" customWidth="1"/>
    <col min="13" max="13" width="18.5703125" style="289" customWidth="1"/>
    <col min="14" max="14" width="18.5703125" style="68" customWidth="1"/>
    <col min="15" max="15" width="19.140625" style="6" customWidth="1"/>
    <col min="16" max="16" width="15.85546875" style="6" customWidth="1"/>
    <col min="17" max="17" width="18.5703125" style="6" customWidth="1"/>
    <col min="18" max="18" width="18.5703125" style="65" customWidth="1"/>
    <col min="19" max="19" width="23.5703125" style="65" customWidth="1"/>
    <col min="20" max="20" width="24.5703125" style="68" customWidth="1"/>
    <col min="21" max="21" width="20.85546875" style="6" customWidth="1"/>
    <col min="22" max="22" width="26.5703125" style="6" customWidth="1"/>
    <col min="23" max="16384" width="11" style="6"/>
  </cols>
  <sheetData>
    <row r="1" spans="1:20" ht="93" customHeight="1" x14ac:dyDescent="0.25">
      <c r="A1" s="203" t="s">
        <v>52</v>
      </c>
      <c r="B1" s="532" t="s">
        <v>75</v>
      </c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</row>
    <row r="2" spans="1:20" ht="80.099999999999994" customHeight="1" x14ac:dyDescent="0.25">
      <c r="A2" s="204"/>
      <c r="B2" s="205" t="s">
        <v>14</v>
      </c>
      <c r="C2" s="205" t="s">
        <v>0</v>
      </c>
      <c r="D2" s="207" t="s">
        <v>2</v>
      </c>
      <c r="E2" s="207" t="s">
        <v>9</v>
      </c>
      <c r="F2" s="207" t="s">
        <v>117</v>
      </c>
      <c r="G2" s="208" t="s">
        <v>12</v>
      </c>
      <c r="H2" s="207" t="s">
        <v>11</v>
      </c>
      <c r="I2" s="207" t="s">
        <v>20</v>
      </c>
      <c r="J2" s="207" t="s">
        <v>6</v>
      </c>
      <c r="K2" s="206" t="s">
        <v>31</v>
      </c>
      <c r="L2" s="207" t="s">
        <v>4</v>
      </c>
      <c r="M2" s="209" t="s">
        <v>32</v>
      </c>
      <c r="N2" s="209" t="s">
        <v>33</v>
      </c>
      <c r="O2" s="207" t="s">
        <v>5</v>
      </c>
      <c r="P2" s="207" t="s">
        <v>13</v>
      </c>
      <c r="Q2" s="206" t="s">
        <v>3</v>
      </c>
      <c r="R2" s="209" t="s">
        <v>7</v>
      </c>
      <c r="S2" s="210" t="s">
        <v>53</v>
      </c>
      <c r="T2" s="210" t="s">
        <v>10</v>
      </c>
    </row>
    <row r="3" spans="1:20" s="89" customFormat="1" ht="24.95" customHeight="1" x14ac:dyDescent="0.3">
      <c r="A3" s="518" t="s">
        <v>72</v>
      </c>
      <c r="B3" s="211"/>
      <c r="C3" s="212"/>
      <c r="D3" s="212"/>
      <c r="E3" s="212"/>
      <c r="F3" s="212"/>
      <c r="G3" s="214"/>
      <c r="H3" s="212"/>
      <c r="I3" s="212"/>
      <c r="J3" s="24"/>
      <c r="K3" s="213"/>
      <c r="L3" s="392"/>
      <c r="M3" s="212"/>
      <c r="N3" s="292">
        <f t="shared" ref="N3:N28" si="0">IF(OR(B3="R",B3="Refusé"),0,(M3*1.2))</f>
        <v>0</v>
      </c>
      <c r="O3" s="212"/>
      <c r="P3" s="212"/>
      <c r="Q3" s="35"/>
      <c r="R3" s="293">
        <f t="shared" ref="R3:R28" si="1">IF(ISBLANK($Q3),N3,0)</f>
        <v>0</v>
      </c>
      <c r="S3" s="29"/>
      <c r="T3" s="216"/>
    </row>
    <row r="4" spans="1:20" s="89" customFormat="1" ht="24.95" customHeight="1" x14ac:dyDescent="0.3">
      <c r="A4" s="528"/>
      <c r="B4" s="211"/>
      <c r="C4" s="212"/>
      <c r="D4" s="212"/>
      <c r="E4" s="212"/>
      <c r="F4" s="212"/>
      <c r="G4" s="214"/>
      <c r="H4" s="212"/>
      <c r="I4" s="212"/>
      <c r="J4" s="212"/>
      <c r="K4" s="213"/>
      <c r="L4" s="392"/>
      <c r="M4" s="215"/>
      <c r="N4" s="292">
        <f t="shared" si="0"/>
        <v>0</v>
      </c>
      <c r="O4" s="212"/>
      <c r="P4" s="212"/>
      <c r="Q4" s="35"/>
      <c r="R4" s="293">
        <f t="shared" si="1"/>
        <v>0</v>
      </c>
      <c r="S4" s="29"/>
      <c r="T4" s="217"/>
    </row>
    <row r="5" spans="1:20" s="89" customFormat="1" ht="24.95" customHeight="1" x14ac:dyDescent="0.3">
      <c r="A5" s="528"/>
      <c r="B5" s="211"/>
      <c r="C5" s="212"/>
      <c r="D5" s="212"/>
      <c r="E5" s="212"/>
      <c r="F5" s="212"/>
      <c r="G5" s="214"/>
      <c r="H5" s="212"/>
      <c r="I5" s="212"/>
      <c r="J5" s="212"/>
      <c r="K5" s="213"/>
      <c r="L5" s="392"/>
      <c r="M5" s="215"/>
      <c r="N5" s="292">
        <f t="shared" si="0"/>
        <v>0</v>
      </c>
      <c r="O5" s="212"/>
      <c r="P5" s="212"/>
      <c r="Q5" s="35"/>
      <c r="R5" s="293">
        <f t="shared" si="1"/>
        <v>0</v>
      </c>
      <c r="S5" s="29"/>
      <c r="T5" s="217"/>
    </row>
    <row r="6" spans="1:20" s="89" customFormat="1" ht="24.95" customHeight="1" x14ac:dyDescent="0.3">
      <c r="A6" s="528"/>
      <c r="B6" s="211"/>
      <c r="C6" s="212"/>
      <c r="D6" s="212"/>
      <c r="E6" s="212"/>
      <c r="F6" s="212"/>
      <c r="G6" s="214"/>
      <c r="H6" s="212"/>
      <c r="I6" s="212"/>
      <c r="J6" s="212"/>
      <c r="K6" s="213"/>
      <c r="L6" s="392"/>
      <c r="M6" s="215"/>
      <c r="N6" s="292">
        <f t="shared" si="0"/>
        <v>0</v>
      </c>
      <c r="O6" s="212"/>
      <c r="P6" s="212"/>
      <c r="Q6" s="35"/>
      <c r="R6" s="293">
        <f t="shared" si="1"/>
        <v>0</v>
      </c>
      <c r="S6" s="29"/>
      <c r="T6" s="217"/>
    </row>
    <row r="7" spans="1:20" s="89" customFormat="1" ht="24.95" customHeight="1" x14ac:dyDescent="0.3">
      <c r="A7" s="528"/>
      <c r="B7" s="211"/>
      <c r="C7" s="212"/>
      <c r="D7" s="212"/>
      <c r="E7" s="212"/>
      <c r="F7" s="212"/>
      <c r="G7" s="214"/>
      <c r="H7" s="212"/>
      <c r="I7" s="212"/>
      <c r="J7" s="212"/>
      <c r="K7" s="213"/>
      <c r="L7" s="392"/>
      <c r="M7" s="215"/>
      <c r="N7" s="292">
        <f t="shared" si="0"/>
        <v>0</v>
      </c>
      <c r="O7" s="212"/>
      <c r="P7" s="212"/>
      <c r="Q7" s="35"/>
      <c r="R7" s="293">
        <f t="shared" si="1"/>
        <v>0</v>
      </c>
      <c r="S7" s="29"/>
      <c r="T7" s="217"/>
    </row>
    <row r="8" spans="1:20" s="89" customFormat="1" ht="24.95" customHeight="1" x14ac:dyDescent="0.3">
      <c r="A8" s="528"/>
      <c r="B8" s="211"/>
      <c r="C8" s="212"/>
      <c r="D8" s="212"/>
      <c r="E8" s="212"/>
      <c r="F8" s="212"/>
      <c r="G8" s="214"/>
      <c r="H8" s="212"/>
      <c r="I8" s="212"/>
      <c r="J8" s="212"/>
      <c r="K8" s="213"/>
      <c r="L8" s="392"/>
      <c r="M8" s="215"/>
      <c r="N8" s="292">
        <f t="shared" si="0"/>
        <v>0</v>
      </c>
      <c r="O8" s="212"/>
      <c r="P8" s="212"/>
      <c r="Q8" s="35"/>
      <c r="R8" s="293">
        <f t="shared" si="1"/>
        <v>0</v>
      </c>
      <c r="S8" s="29"/>
      <c r="T8" s="217"/>
    </row>
    <row r="9" spans="1:20" s="89" customFormat="1" ht="24.95" customHeight="1" x14ac:dyDescent="0.3">
      <c r="A9" s="528"/>
      <c r="B9" s="211"/>
      <c r="C9" s="212"/>
      <c r="D9" s="212"/>
      <c r="E9" s="212"/>
      <c r="F9" s="212"/>
      <c r="G9" s="214"/>
      <c r="H9" s="212"/>
      <c r="I9" s="212"/>
      <c r="J9" s="212"/>
      <c r="K9" s="213"/>
      <c r="L9" s="392"/>
      <c r="M9" s="215"/>
      <c r="N9" s="292">
        <f t="shared" si="0"/>
        <v>0</v>
      </c>
      <c r="O9" s="212"/>
      <c r="P9" s="212"/>
      <c r="Q9" s="35"/>
      <c r="R9" s="293">
        <f t="shared" si="1"/>
        <v>0</v>
      </c>
      <c r="S9" s="29"/>
      <c r="T9" s="217"/>
    </row>
    <row r="10" spans="1:20" s="89" customFormat="1" ht="24.95" customHeight="1" x14ac:dyDescent="0.3">
      <c r="A10" s="528"/>
      <c r="B10" s="211"/>
      <c r="C10" s="212"/>
      <c r="D10" s="212"/>
      <c r="E10" s="212"/>
      <c r="F10" s="212"/>
      <c r="G10" s="214"/>
      <c r="H10" s="212"/>
      <c r="I10" s="212"/>
      <c r="J10" s="212"/>
      <c r="K10" s="213"/>
      <c r="L10" s="392"/>
      <c r="M10" s="215"/>
      <c r="N10" s="292">
        <f t="shared" si="0"/>
        <v>0</v>
      </c>
      <c r="O10" s="212"/>
      <c r="P10" s="212"/>
      <c r="Q10" s="35"/>
      <c r="R10" s="293">
        <f t="shared" si="1"/>
        <v>0</v>
      </c>
      <c r="S10" s="29"/>
      <c r="T10" s="217"/>
    </row>
    <row r="11" spans="1:20" s="89" customFormat="1" ht="24.95" customHeight="1" x14ac:dyDescent="0.3">
      <c r="A11" s="528"/>
      <c r="B11" s="211"/>
      <c r="C11" s="212"/>
      <c r="D11" s="212"/>
      <c r="E11" s="212"/>
      <c r="F11" s="212"/>
      <c r="G11" s="214"/>
      <c r="H11" s="212"/>
      <c r="I11" s="212"/>
      <c r="J11" s="212"/>
      <c r="K11" s="213"/>
      <c r="L11" s="392"/>
      <c r="M11" s="215"/>
      <c r="N11" s="292">
        <f t="shared" si="0"/>
        <v>0</v>
      </c>
      <c r="O11" s="212"/>
      <c r="P11" s="212"/>
      <c r="Q11" s="35"/>
      <c r="R11" s="293">
        <f t="shared" si="1"/>
        <v>0</v>
      </c>
      <c r="S11" s="29"/>
      <c r="T11" s="217"/>
    </row>
    <row r="12" spans="1:20" s="89" customFormat="1" ht="24.95" customHeight="1" x14ac:dyDescent="0.3">
      <c r="A12" s="528"/>
      <c r="B12" s="211"/>
      <c r="C12" s="212"/>
      <c r="D12" s="212"/>
      <c r="E12" s="212"/>
      <c r="F12" s="212"/>
      <c r="G12" s="214"/>
      <c r="H12" s="212"/>
      <c r="I12" s="212"/>
      <c r="J12" s="212"/>
      <c r="K12" s="213"/>
      <c r="L12" s="392"/>
      <c r="M12" s="215"/>
      <c r="N12" s="292">
        <f t="shared" si="0"/>
        <v>0</v>
      </c>
      <c r="O12" s="212"/>
      <c r="P12" s="212"/>
      <c r="Q12" s="35"/>
      <c r="R12" s="293">
        <f t="shared" si="1"/>
        <v>0</v>
      </c>
      <c r="S12" s="29"/>
      <c r="T12" s="217"/>
    </row>
    <row r="13" spans="1:20" s="89" customFormat="1" ht="24.95" customHeight="1" x14ac:dyDescent="0.3">
      <c r="A13" s="528"/>
      <c r="B13" s="211"/>
      <c r="C13" s="212"/>
      <c r="D13" s="212"/>
      <c r="E13" s="212"/>
      <c r="F13" s="212"/>
      <c r="G13" s="214"/>
      <c r="H13" s="212"/>
      <c r="I13" s="212"/>
      <c r="J13" s="212"/>
      <c r="K13" s="213"/>
      <c r="L13" s="392"/>
      <c r="M13" s="215"/>
      <c r="N13" s="292">
        <f t="shared" si="0"/>
        <v>0</v>
      </c>
      <c r="O13" s="212"/>
      <c r="P13" s="212"/>
      <c r="Q13" s="35"/>
      <c r="R13" s="293">
        <f t="shared" si="1"/>
        <v>0</v>
      </c>
      <c r="S13" s="29"/>
      <c r="T13" s="217"/>
    </row>
    <row r="14" spans="1:20" s="89" customFormat="1" ht="24.95" customHeight="1" x14ac:dyDescent="0.3">
      <c r="A14" s="528"/>
      <c r="B14" s="211"/>
      <c r="C14" s="212"/>
      <c r="D14" s="212"/>
      <c r="E14" s="212"/>
      <c r="F14" s="212"/>
      <c r="G14" s="214"/>
      <c r="H14" s="212"/>
      <c r="I14" s="212"/>
      <c r="J14" s="212"/>
      <c r="K14" s="213"/>
      <c r="L14" s="392"/>
      <c r="M14" s="215"/>
      <c r="N14" s="292">
        <f t="shared" si="0"/>
        <v>0</v>
      </c>
      <c r="O14" s="212"/>
      <c r="P14" s="212"/>
      <c r="Q14" s="35"/>
      <c r="R14" s="293">
        <f t="shared" si="1"/>
        <v>0</v>
      </c>
      <c r="S14" s="29"/>
      <c r="T14" s="217"/>
    </row>
    <row r="15" spans="1:20" s="89" customFormat="1" ht="24.95" customHeight="1" x14ac:dyDescent="0.3">
      <c r="A15" s="528"/>
      <c r="B15" s="211"/>
      <c r="C15" s="212"/>
      <c r="D15" s="212"/>
      <c r="E15" s="212"/>
      <c r="F15" s="212"/>
      <c r="G15" s="214"/>
      <c r="H15" s="212"/>
      <c r="I15" s="212"/>
      <c r="J15" s="212"/>
      <c r="K15" s="213"/>
      <c r="L15" s="392"/>
      <c r="M15" s="215"/>
      <c r="N15" s="292">
        <f t="shared" si="0"/>
        <v>0</v>
      </c>
      <c r="O15" s="212"/>
      <c r="P15" s="212"/>
      <c r="Q15" s="35"/>
      <c r="R15" s="293">
        <f t="shared" si="1"/>
        <v>0</v>
      </c>
      <c r="S15" s="29"/>
      <c r="T15" s="217"/>
    </row>
    <row r="16" spans="1:20" s="89" customFormat="1" ht="24.95" customHeight="1" x14ac:dyDescent="0.3">
      <c r="A16" s="528"/>
      <c r="B16" s="211"/>
      <c r="C16" s="212"/>
      <c r="D16" s="212"/>
      <c r="E16" s="212"/>
      <c r="F16" s="212"/>
      <c r="G16" s="214"/>
      <c r="H16" s="212"/>
      <c r="I16" s="212"/>
      <c r="J16" s="212"/>
      <c r="K16" s="213"/>
      <c r="L16" s="392"/>
      <c r="M16" s="215"/>
      <c r="N16" s="292">
        <f t="shared" si="0"/>
        <v>0</v>
      </c>
      <c r="O16" s="212"/>
      <c r="P16" s="212"/>
      <c r="Q16" s="35"/>
      <c r="R16" s="293">
        <f t="shared" si="1"/>
        <v>0</v>
      </c>
      <c r="S16" s="29"/>
      <c r="T16" s="217"/>
    </row>
    <row r="17" spans="1:21" s="89" customFormat="1" ht="24.95" customHeight="1" x14ac:dyDescent="0.3">
      <c r="A17" s="528"/>
      <c r="B17" s="211"/>
      <c r="C17" s="212"/>
      <c r="D17" s="212"/>
      <c r="E17" s="212"/>
      <c r="F17" s="212"/>
      <c r="G17" s="214"/>
      <c r="H17" s="212"/>
      <c r="I17" s="212"/>
      <c r="J17" s="212"/>
      <c r="K17" s="213"/>
      <c r="L17" s="392"/>
      <c r="M17" s="215"/>
      <c r="N17" s="292">
        <f t="shared" si="0"/>
        <v>0</v>
      </c>
      <c r="O17" s="212"/>
      <c r="P17" s="212"/>
      <c r="Q17" s="35"/>
      <c r="R17" s="293">
        <f t="shared" si="1"/>
        <v>0</v>
      </c>
      <c r="S17" s="29"/>
      <c r="T17" s="217"/>
    </row>
    <row r="18" spans="1:21" s="89" customFormat="1" ht="24.95" customHeight="1" x14ac:dyDescent="0.3">
      <c r="A18" s="528"/>
      <c r="B18" s="211"/>
      <c r="C18" s="212"/>
      <c r="D18" s="212"/>
      <c r="E18" s="212"/>
      <c r="F18" s="212"/>
      <c r="G18" s="214"/>
      <c r="H18" s="212"/>
      <c r="I18" s="212"/>
      <c r="J18" s="212"/>
      <c r="K18" s="213"/>
      <c r="L18" s="392"/>
      <c r="M18" s="215"/>
      <c r="N18" s="292">
        <f t="shared" si="0"/>
        <v>0</v>
      </c>
      <c r="O18" s="212"/>
      <c r="P18" s="212"/>
      <c r="Q18" s="35"/>
      <c r="R18" s="293">
        <f t="shared" si="1"/>
        <v>0</v>
      </c>
      <c r="S18" s="29"/>
      <c r="T18" s="217"/>
    </row>
    <row r="19" spans="1:21" s="89" customFormat="1" ht="24.95" customHeight="1" x14ac:dyDescent="0.3">
      <c r="A19" s="528"/>
      <c r="B19" s="211"/>
      <c r="C19" s="212"/>
      <c r="D19" s="212"/>
      <c r="E19" s="212"/>
      <c r="F19" s="212"/>
      <c r="G19" s="214"/>
      <c r="H19" s="212"/>
      <c r="I19" s="212"/>
      <c r="J19" s="212"/>
      <c r="K19" s="213"/>
      <c r="L19" s="392"/>
      <c r="M19" s="215"/>
      <c r="N19" s="292">
        <f t="shared" si="0"/>
        <v>0</v>
      </c>
      <c r="O19" s="212"/>
      <c r="P19" s="212"/>
      <c r="Q19" s="35"/>
      <c r="R19" s="293">
        <f t="shared" si="1"/>
        <v>0</v>
      </c>
      <c r="S19" s="29"/>
      <c r="T19" s="217"/>
    </row>
    <row r="20" spans="1:21" s="89" customFormat="1" ht="24.95" customHeight="1" x14ac:dyDescent="0.3">
      <c r="A20" s="528"/>
      <c r="B20" s="211"/>
      <c r="C20" s="212"/>
      <c r="D20" s="212"/>
      <c r="E20" s="212"/>
      <c r="F20" s="212"/>
      <c r="G20" s="214"/>
      <c r="H20" s="212"/>
      <c r="I20" s="212"/>
      <c r="J20" s="212"/>
      <c r="K20" s="213"/>
      <c r="L20" s="392"/>
      <c r="M20" s="215"/>
      <c r="N20" s="292">
        <f t="shared" si="0"/>
        <v>0</v>
      </c>
      <c r="O20" s="212"/>
      <c r="P20" s="212"/>
      <c r="Q20" s="35"/>
      <c r="R20" s="293">
        <f t="shared" si="1"/>
        <v>0</v>
      </c>
      <c r="S20" s="29"/>
      <c r="T20" s="217"/>
    </row>
    <row r="21" spans="1:21" s="89" customFormat="1" ht="24.95" customHeight="1" x14ac:dyDescent="0.3">
      <c r="A21" s="528"/>
      <c r="B21" s="211"/>
      <c r="C21" s="212"/>
      <c r="D21" s="212"/>
      <c r="E21" s="212"/>
      <c r="F21" s="212"/>
      <c r="G21" s="214"/>
      <c r="H21" s="212"/>
      <c r="I21" s="212"/>
      <c r="J21" s="212"/>
      <c r="K21" s="213"/>
      <c r="L21" s="392"/>
      <c r="M21" s="215"/>
      <c r="N21" s="292">
        <f t="shared" si="0"/>
        <v>0</v>
      </c>
      <c r="O21" s="212"/>
      <c r="P21" s="212"/>
      <c r="Q21" s="35"/>
      <c r="R21" s="293">
        <f t="shared" si="1"/>
        <v>0</v>
      </c>
      <c r="S21" s="29"/>
      <c r="T21" s="217"/>
    </row>
    <row r="22" spans="1:21" s="89" customFormat="1" ht="24.95" customHeight="1" x14ac:dyDescent="0.3">
      <c r="A22" s="528"/>
      <c r="B22" s="211"/>
      <c r="C22" s="212"/>
      <c r="D22" s="212"/>
      <c r="E22" s="212"/>
      <c r="F22" s="212"/>
      <c r="G22" s="214"/>
      <c r="H22" s="212"/>
      <c r="I22" s="212"/>
      <c r="J22" s="212"/>
      <c r="K22" s="213"/>
      <c r="L22" s="392"/>
      <c r="M22" s="215"/>
      <c r="N22" s="292">
        <f t="shared" si="0"/>
        <v>0</v>
      </c>
      <c r="O22" s="212"/>
      <c r="P22" s="212"/>
      <c r="Q22" s="35"/>
      <c r="R22" s="293">
        <f t="shared" si="1"/>
        <v>0</v>
      </c>
      <c r="S22" s="29"/>
      <c r="T22" s="217"/>
    </row>
    <row r="23" spans="1:21" s="89" customFormat="1" ht="24.95" customHeight="1" x14ac:dyDescent="0.3">
      <c r="A23" s="528"/>
      <c r="B23" s="211"/>
      <c r="C23" s="212"/>
      <c r="D23" s="212"/>
      <c r="E23" s="212"/>
      <c r="F23" s="212"/>
      <c r="G23" s="214"/>
      <c r="H23" s="212"/>
      <c r="I23" s="212"/>
      <c r="J23" s="212"/>
      <c r="K23" s="213"/>
      <c r="L23" s="392"/>
      <c r="M23" s="215"/>
      <c r="N23" s="292">
        <f t="shared" si="0"/>
        <v>0</v>
      </c>
      <c r="O23" s="212"/>
      <c r="P23" s="212"/>
      <c r="Q23" s="35"/>
      <c r="R23" s="293">
        <f t="shared" si="1"/>
        <v>0</v>
      </c>
      <c r="S23" s="29"/>
      <c r="T23" s="217"/>
    </row>
    <row r="24" spans="1:21" s="89" customFormat="1" ht="24.95" customHeight="1" x14ac:dyDescent="0.3">
      <c r="A24" s="528"/>
      <c r="B24" s="211"/>
      <c r="C24" s="212"/>
      <c r="D24" s="212"/>
      <c r="E24" s="212"/>
      <c r="F24" s="212"/>
      <c r="G24" s="214"/>
      <c r="H24" s="212"/>
      <c r="I24" s="212"/>
      <c r="J24" s="212"/>
      <c r="K24" s="213"/>
      <c r="L24" s="392"/>
      <c r="M24" s="215"/>
      <c r="N24" s="292">
        <f t="shared" si="0"/>
        <v>0</v>
      </c>
      <c r="O24" s="212"/>
      <c r="P24" s="212"/>
      <c r="Q24" s="35"/>
      <c r="R24" s="293">
        <f t="shared" si="1"/>
        <v>0</v>
      </c>
      <c r="S24" s="29"/>
      <c r="T24" s="217"/>
    </row>
    <row r="25" spans="1:21" s="89" customFormat="1" ht="24.95" customHeight="1" x14ac:dyDescent="0.3">
      <c r="A25" s="528"/>
      <c r="B25" s="211"/>
      <c r="C25" s="212"/>
      <c r="D25" s="212"/>
      <c r="E25" s="212"/>
      <c r="F25" s="212"/>
      <c r="G25" s="214"/>
      <c r="H25" s="212"/>
      <c r="I25" s="212"/>
      <c r="J25" s="212"/>
      <c r="K25" s="213"/>
      <c r="L25" s="392"/>
      <c r="M25" s="215"/>
      <c r="N25" s="292">
        <f t="shared" si="0"/>
        <v>0</v>
      </c>
      <c r="O25" s="212"/>
      <c r="P25" s="212"/>
      <c r="Q25" s="35"/>
      <c r="R25" s="293">
        <f t="shared" si="1"/>
        <v>0</v>
      </c>
      <c r="S25" s="29"/>
      <c r="T25" s="217"/>
    </row>
    <row r="26" spans="1:21" s="89" customFormat="1" ht="24.95" customHeight="1" x14ac:dyDescent="0.3">
      <c r="A26" s="528"/>
      <c r="B26" s="218"/>
      <c r="C26" s="212"/>
      <c r="D26" s="212"/>
      <c r="E26" s="212"/>
      <c r="F26" s="212"/>
      <c r="G26" s="214"/>
      <c r="H26" s="212"/>
      <c r="I26" s="212"/>
      <c r="J26" s="219"/>
      <c r="K26" s="213"/>
      <c r="L26" s="393"/>
      <c r="M26" s="215"/>
      <c r="N26" s="292">
        <f t="shared" si="0"/>
        <v>0</v>
      </c>
      <c r="O26" s="212"/>
      <c r="P26" s="215"/>
      <c r="Q26" s="35"/>
      <c r="R26" s="293">
        <f t="shared" si="1"/>
        <v>0</v>
      </c>
      <c r="S26" s="29"/>
      <c r="T26" s="217"/>
    </row>
    <row r="27" spans="1:21" s="89" customFormat="1" ht="24.95" customHeight="1" x14ac:dyDescent="0.3">
      <c r="A27" s="528"/>
      <c r="B27" s="211"/>
      <c r="C27" s="212"/>
      <c r="D27" s="212"/>
      <c r="E27" s="212"/>
      <c r="F27" s="212"/>
      <c r="G27" s="214"/>
      <c r="H27" s="212"/>
      <c r="I27" s="212"/>
      <c r="J27" s="212"/>
      <c r="K27" s="213"/>
      <c r="L27" s="392"/>
      <c r="M27" s="215"/>
      <c r="N27" s="292">
        <f t="shared" si="0"/>
        <v>0</v>
      </c>
      <c r="O27" s="212"/>
      <c r="P27" s="212"/>
      <c r="Q27" s="35"/>
      <c r="R27" s="293">
        <f t="shared" si="1"/>
        <v>0</v>
      </c>
      <c r="S27" s="29"/>
      <c r="T27" s="217"/>
    </row>
    <row r="28" spans="1:21" s="89" customFormat="1" ht="24.95" customHeight="1" x14ac:dyDescent="0.3">
      <c r="A28" s="528"/>
      <c r="B28" s="220"/>
      <c r="C28" s="221"/>
      <c r="D28" s="221"/>
      <c r="E28" s="221"/>
      <c r="F28" s="221"/>
      <c r="G28" s="223"/>
      <c r="H28" s="221"/>
      <c r="I28" s="221"/>
      <c r="J28" s="221"/>
      <c r="K28" s="222"/>
      <c r="L28" s="394"/>
      <c r="M28" s="224"/>
      <c r="N28" s="292">
        <f t="shared" si="0"/>
        <v>0</v>
      </c>
      <c r="O28" s="221"/>
      <c r="P28" s="221"/>
      <c r="Q28" s="155"/>
      <c r="R28" s="293">
        <f t="shared" si="1"/>
        <v>0</v>
      </c>
      <c r="S28" s="29"/>
      <c r="T28" s="217"/>
    </row>
    <row r="29" spans="1:21" ht="41.25" customHeight="1" thickBot="1" x14ac:dyDescent="0.3">
      <c r="A29" s="225"/>
      <c r="B29" s="226" t="s">
        <v>8</v>
      </c>
      <c r="C29" s="227"/>
      <c r="D29" s="227"/>
      <c r="E29" s="227"/>
      <c r="F29" s="227"/>
      <c r="G29" s="229"/>
      <c r="H29" s="227"/>
      <c r="I29" s="227"/>
      <c r="J29" s="227"/>
      <c r="K29" s="228"/>
      <c r="L29" s="395"/>
      <c r="M29" s="328">
        <f>SUBTOTAL(109,Tableau112[MONTANT TOTAL  HT])</f>
        <v>0</v>
      </c>
      <c r="N29" s="329">
        <f>SUBTOTAL(109,Tableau112[MONTANT TOTAL TTC])</f>
        <v>0</v>
      </c>
      <c r="O29" s="227"/>
      <c r="P29" s="227"/>
      <c r="Q29" s="228"/>
      <c r="R29" s="329">
        <f>SUBTOTAL(109,Tableau112[RESTE A RECEVOIR TTC])</f>
        <v>0</v>
      </c>
      <c r="S29" s="230"/>
      <c r="T29" s="231"/>
    </row>
    <row r="30" spans="1:21" s="126" customFormat="1" ht="50.25" customHeight="1" x14ac:dyDescent="0.25">
      <c r="A30" s="232"/>
      <c r="B30" s="233"/>
      <c r="C30" s="233"/>
      <c r="D30" s="234"/>
      <c r="E30" s="233"/>
      <c r="F30" s="233"/>
      <c r="G30" s="233"/>
      <c r="H30" s="235"/>
      <c r="I30" s="233"/>
      <c r="J30" s="233"/>
      <c r="K30" s="233"/>
      <c r="L30" s="396"/>
      <c r="M30" s="233"/>
      <c r="N30" s="443"/>
      <c r="O30" s="444" t="s">
        <v>50</v>
      </c>
      <c r="P30" s="469">
        <f t="shared" ref="P30" si="2">N29-R29</f>
        <v>0</v>
      </c>
      <c r="Q30" s="445" t="s">
        <v>118</v>
      </c>
      <c r="R30" s="446"/>
      <c r="S30" s="236"/>
      <c r="T30" s="237"/>
    </row>
    <row r="31" spans="1:21" ht="30" customHeight="1" x14ac:dyDescent="0.25">
      <c r="B31" s="239"/>
      <c r="C31" s="239"/>
      <c r="D31" s="240"/>
      <c r="E31" s="239"/>
      <c r="F31" s="239"/>
      <c r="G31" s="239"/>
      <c r="H31" s="241"/>
      <c r="I31" s="239"/>
      <c r="J31" s="239"/>
      <c r="K31" s="239"/>
      <c r="L31" s="397"/>
      <c r="M31" s="242"/>
      <c r="N31" s="243"/>
      <c r="O31" s="239"/>
      <c r="P31" s="239"/>
      <c r="Q31" s="239"/>
      <c r="R31" s="240"/>
      <c r="S31" s="240"/>
      <c r="T31" s="243"/>
      <c r="U31" s="239"/>
    </row>
    <row r="32" spans="1:21" s="126" customFormat="1" ht="15" customHeight="1" thickBot="1" x14ac:dyDescent="0.3">
      <c r="A32" s="238"/>
      <c r="B32" s="244"/>
      <c r="C32" s="244"/>
      <c r="D32" s="245"/>
      <c r="E32" s="244"/>
      <c r="F32" s="244"/>
      <c r="G32" s="244"/>
      <c r="H32" s="246"/>
      <c r="I32" s="244"/>
      <c r="J32" s="244"/>
      <c r="K32" s="244"/>
      <c r="L32" s="398"/>
      <c r="M32" s="248"/>
      <c r="N32" s="248"/>
      <c r="O32" s="244"/>
      <c r="P32" s="248"/>
      <c r="Q32" s="248"/>
      <c r="R32" s="247"/>
      <c r="S32" s="247"/>
      <c r="T32" s="249"/>
      <c r="U32" s="248"/>
    </row>
    <row r="33" spans="1:20" ht="80.099999999999994" customHeight="1" x14ac:dyDescent="0.25">
      <c r="A33" s="203"/>
      <c r="B33" s="532" t="s">
        <v>54</v>
      </c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2"/>
      <c r="T33" s="532"/>
    </row>
    <row r="34" spans="1:20" ht="80.099999999999994" customHeight="1" x14ac:dyDescent="0.25">
      <c r="A34" s="529" t="s">
        <v>73</v>
      </c>
      <c r="B34" s="205" t="s">
        <v>14</v>
      </c>
      <c r="C34" s="205" t="s">
        <v>0</v>
      </c>
      <c r="D34" s="207" t="s">
        <v>2</v>
      </c>
      <c r="E34" s="207" t="s">
        <v>9</v>
      </c>
      <c r="F34" s="207" t="s">
        <v>117</v>
      </c>
      <c r="G34" s="208" t="s">
        <v>12</v>
      </c>
      <c r="H34" s="207" t="s">
        <v>11</v>
      </c>
      <c r="I34" s="207" t="s">
        <v>20</v>
      </c>
      <c r="J34" s="207" t="s">
        <v>6</v>
      </c>
      <c r="K34" s="206" t="s">
        <v>31</v>
      </c>
      <c r="L34" s="250" t="s">
        <v>4</v>
      </c>
      <c r="M34" s="209" t="s">
        <v>32</v>
      </c>
      <c r="N34" s="209" t="s">
        <v>33</v>
      </c>
      <c r="O34" s="207" t="s">
        <v>5</v>
      </c>
      <c r="P34" s="207" t="s">
        <v>13</v>
      </c>
      <c r="Q34" s="206" t="s">
        <v>3</v>
      </c>
      <c r="R34" s="209" t="s">
        <v>7</v>
      </c>
      <c r="S34" s="210" t="s">
        <v>53</v>
      </c>
      <c r="T34" s="251" t="s">
        <v>10</v>
      </c>
    </row>
    <row r="35" spans="1:20" s="89" customFormat="1" ht="24.95" customHeight="1" x14ac:dyDescent="0.25">
      <c r="A35" s="529"/>
      <c r="B35" s="211"/>
      <c r="C35" s="212"/>
      <c r="D35" s="212"/>
      <c r="E35" s="212"/>
      <c r="F35" s="212"/>
      <c r="G35" s="214"/>
      <c r="H35" s="212"/>
      <c r="I35" s="212"/>
      <c r="J35" s="24"/>
      <c r="K35" s="213"/>
      <c r="L35" s="392"/>
      <c r="M35" s="215"/>
      <c r="N35" s="292">
        <f t="shared" ref="N35:N61" si="3">IF(OR(B35="R",B35="Refusé"),0,(M35*1.2))</f>
        <v>0</v>
      </c>
      <c r="O35" s="221"/>
      <c r="P35" s="221"/>
      <c r="Q35" s="155"/>
      <c r="R35" s="293">
        <f t="shared" ref="R35:R60" si="4">IF(ISBLANK($Q35),N35,0)</f>
        <v>0</v>
      </c>
      <c r="S35" s="29"/>
      <c r="T35" s="252"/>
    </row>
    <row r="36" spans="1:20" s="89" customFormat="1" ht="24.95" customHeight="1" x14ac:dyDescent="0.25">
      <c r="A36" s="529"/>
      <c r="B36" s="211"/>
      <c r="C36" s="212"/>
      <c r="D36" s="212"/>
      <c r="E36" s="212"/>
      <c r="F36" s="212"/>
      <c r="G36" s="214"/>
      <c r="H36" s="212"/>
      <c r="I36" s="212"/>
      <c r="J36" s="212"/>
      <c r="K36" s="213"/>
      <c r="L36" s="392"/>
      <c r="M36" s="215"/>
      <c r="N36" s="292">
        <f t="shared" si="3"/>
        <v>0</v>
      </c>
      <c r="O36" s="212"/>
      <c r="P36" s="212"/>
      <c r="Q36" s="35"/>
      <c r="R36" s="293">
        <f t="shared" si="4"/>
        <v>0</v>
      </c>
      <c r="S36" s="29"/>
      <c r="T36" s="252"/>
    </row>
    <row r="37" spans="1:20" s="89" customFormat="1" ht="24.95" customHeight="1" x14ac:dyDescent="0.25">
      <c r="A37" s="529"/>
      <c r="B37" s="211"/>
      <c r="C37" s="212"/>
      <c r="D37" s="212"/>
      <c r="E37" s="212"/>
      <c r="F37" s="212"/>
      <c r="G37" s="214"/>
      <c r="H37" s="212"/>
      <c r="I37" s="212"/>
      <c r="J37" s="212"/>
      <c r="K37" s="213"/>
      <c r="L37" s="392"/>
      <c r="M37" s="215"/>
      <c r="N37" s="292">
        <f t="shared" si="3"/>
        <v>0</v>
      </c>
      <c r="O37" s="212"/>
      <c r="P37" s="212"/>
      <c r="Q37" s="35"/>
      <c r="R37" s="293">
        <f t="shared" si="4"/>
        <v>0</v>
      </c>
      <c r="S37" s="29"/>
      <c r="T37" s="252"/>
    </row>
    <row r="38" spans="1:20" s="89" customFormat="1" ht="24.95" customHeight="1" x14ac:dyDescent="0.25">
      <c r="A38" s="529"/>
      <c r="B38" s="211"/>
      <c r="C38" s="212"/>
      <c r="D38" s="212"/>
      <c r="E38" s="212"/>
      <c r="F38" s="212"/>
      <c r="G38" s="214"/>
      <c r="H38" s="212"/>
      <c r="I38" s="212"/>
      <c r="J38" s="212"/>
      <c r="K38" s="213"/>
      <c r="L38" s="392"/>
      <c r="M38" s="215"/>
      <c r="N38" s="292">
        <f t="shared" si="3"/>
        <v>0</v>
      </c>
      <c r="O38" s="212"/>
      <c r="P38" s="212"/>
      <c r="Q38" s="35"/>
      <c r="R38" s="293">
        <f t="shared" si="4"/>
        <v>0</v>
      </c>
      <c r="S38" s="29"/>
      <c r="T38" s="252"/>
    </row>
    <row r="39" spans="1:20" s="89" customFormat="1" ht="24.95" customHeight="1" x14ac:dyDescent="0.25">
      <c r="A39" s="529"/>
      <c r="B39" s="211"/>
      <c r="C39" s="212"/>
      <c r="D39" s="221"/>
      <c r="E39" s="221"/>
      <c r="F39" s="212"/>
      <c r="G39" s="223"/>
      <c r="H39" s="221"/>
      <c r="I39" s="212"/>
      <c r="J39" s="212"/>
      <c r="K39" s="213"/>
      <c r="L39" s="392"/>
      <c r="M39" s="215"/>
      <c r="N39" s="292">
        <f t="shared" si="3"/>
        <v>0</v>
      </c>
      <c r="O39" s="212"/>
      <c r="P39" s="212"/>
      <c r="Q39" s="35"/>
      <c r="R39" s="293">
        <f t="shared" si="4"/>
        <v>0</v>
      </c>
      <c r="S39" s="29"/>
      <c r="T39" s="252"/>
    </row>
    <row r="40" spans="1:20" s="89" customFormat="1" ht="24.95" customHeight="1" x14ac:dyDescent="0.25">
      <c r="A40" s="529"/>
      <c r="B40" s="211"/>
      <c r="C40" s="212"/>
      <c r="D40" s="212"/>
      <c r="E40" s="212"/>
      <c r="F40" s="212"/>
      <c r="G40" s="214"/>
      <c r="H40" s="212"/>
      <c r="I40" s="212"/>
      <c r="J40" s="211"/>
      <c r="K40" s="213"/>
      <c r="L40" s="392"/>
      <c r="M40" s="215"/>
      <c r="N40" s="292">
        <f t="shared" si="3"/>
        <v>0</v>
      </c>
      <c r="O40" s="212"/>
      <c r="P40" s="212"/>
      <c r="Q40" s="35"/>
      <c r="R40" s="293">
        <f t="shared" si="4"/>
        <v>0</v>
      </c>
      <c r="S40" s="29"/>
      <c r="T40" s="252"/>
    </row>
    <row r="41" spans="1:20" s="89" customFormat="1" ht="24.95" customHeight="1" x14ac:dyDescent="0.25">
      <c r="A41" s="529"/>
      <c r="B41" s="211"/>
      <c r="C41" s="212"/>
      <c r="D41" s="212"/>
      <c r="E41" s="212"/>
      <c r="F41" s="212"/>
      <c r="G41" s="214"/>
      <c r="H41" s="212"/>
      <c r="I41" s="212"/>
      <c r="J41" s="211"/>
      <c r="K41" s="213"/>
      <c r="L41" s="392"/>
      <c r="M41" s="215"/>
      <c r="N41" s="292">
        <f t="shared" si="3"/>
        <v>0</v>
      </c>
      <c r="O41" s="212"/>
      <c r="P41" s="212"/>
      <c r="Q41" s="35"/>
      <c r="R41" s="293">
        <f t="shared" si="4"/>
        <v>0</v>
      </c>
      <c r="S41" s="29"/>
      <c r="T41" s="252"/>
    </row>
    <row r="42" spans="1:20" s="89" customFormat="1" ht="24.95" customHeight="1" x14ac:dyDescent="0.25">
      <c r="A42" s="529"/>
      <c r="B42" s="211"/>
      <c r="C42" s="212"/>
      <c r="D42" s="212"/>
      <c r="E42" s="212"/>
      <c r="F42" s="212"/>
      <c r="G42" s="214"/>
      <c r="H42" s="253"/>
      <c r="I42" s="212"/>
      <c r="J42" s="211"/>
      <c r="K42" s="213"/>
      <c r="L42" s="392"/>
      <c r="M42" s="215"/>
      <c r="N42" s="292">
        <f t="shared" si="3"/>
        <v>0</v>
      </c>
      <c r="O42" s="212"/>
      <c r="P42" s="212"/>
      <c r="Q42" s="35"/>
      <c r="R42" s="293">
        <f t="shared" si="4"/>
        <v>0</v>
      </c>
      <c r="S42" s="29"/>
      <c r="T42" s="252"/>
    </row>
    <row r="43" spans="1:20" s="89" customFormat="1" ht="24.95" customHeight="1" x14ac:dyDescent="0.25">
      <c r="A43" s="529"/>
      <c r="B43" s="211"/>
      <c r="C43" s="212"/>
      <c r="D43" s="212"/>
      <c r="E43" s="212"/>
      <c r="F43" s="212"/>
      <c r="G43" s="214"/>
      <c r="H43" s="212"/>
      <c r="I43" s="212"/>
      <c r="J43" s="211"/>
      <c r="K43" s="213"/>
      <c r="L43" s="392"/>
      <c r="M43" s="215"/>
      <c r="N43" s="292">
        <f t="shared" si="3"/>
        <v>0</v>
      </c>
      <c r="O43" s="212"/>
      <c r="P43" s="212"/>
      <c r="Q43" s="35"/>
      <c r="R43" s="293">
        <f t="shared" si="4"/>
        <v>0</v>
      </c>
      <c r="S43" s="29"/>
      <c r="T43" s="252"/>
    </row>
    <row r="44" spans="1:20" s="89" customFormat="1" ht="24.95" customHeight="1" x14ac:dyDescent="0.25">
      <c r="A44" s="529"/>
      <c r="B44" s="211"/>
      <c r="C44" s="212"/>
      <c r="D44" s="254"/>
      <c r="E44" s="254"/>
      <c r="F44" s="212"/>
      <c r="G44" s="255"/>
      <c r="H44" s="254"/>
      <c r="I44" s="254"/>
      <c r="J44" s="212"/>
      <c r="K44" s="213"/>
      <c r="L44" s="392"/>
      <c r="M44" s="215"/>
      <c r="N44" s="292">
        <f t="shared" si="3"/>
        <v>0</v>
      </c>
      <c r="O44" s="212"/>
      <c r="P44" s="212"/>
      <c r="Q44" s="35"/>
      <c r="R44" s="293">
        <f t="shared" si="4"/>
        <v>0</v>
      </c>
      <c r="S44" s="29"/>
      <c r="T44" s="252"/>
    </row>
    <row r="45" spans="1:20" s="89" customFormat="1" ht="24.95" customHeight="1" x14ac:dyDescent="0.25">
      <c r="A45" s="529"/>
      <c r="B45" s="211"/>
      <c r="C45" s="212"/>
      <c r="D45" s="212"/>
      <c r="E45" s="212"/>
      <c r="F45" s="212"/>
      <c r="G45" s="214"/>
      <c r="H45" s="212"/>
      <c r="I45" s="212"/>
      <c r="J45" s="212"/>
      <c r="K45" s="213"/>
      <c r="L45" s="392"/>
      <c r="M45" s="215"/>
      <c r="N45" s="292">
        <f t="shared" si="3"/>
        <v>0</v>
      </c>
      <c r="O45" s="212"/>
      <c r="P45" s="212"/>
      <c r="Q45" s="35"/>
      <c r="R45" s="293">
        <f t="shared" si="4"/>
        <v>0</v>
      </c>
      <c r="S45" s="29"/>
      <c r="T45" s="252"/>
    </row>
    <row r="46" spans="1:20" s="89" customFormat="1" ht="24.95" customHeight="1" x14ac:dyDescent="0.25">
      <c r="A46" s="529"/>
      <c r="B46" s="211"/>
      <c r="C46" s="212"/>
      <c r="D46" s="212"/>
      <c r="E46" s="212"/>
      <c r="F46" s="212"/>
      <c r="G46" s="214"/>
      <c r="H46" s="212"/>
      <c r="I46" s="212"/>
      <c r="J46" s="212"/>
      <c r="K46" s="213"/>
      <c r="L46" s="392"/>
      <c r="M46" s="215"/>
      <c r="N46" s="292">
        <f t="shared" si="3"/>
        <v>0</v>
      </c>
      <c r="O46" s="212"/>
      <c r="P46" s="212"/>
      <c r="Q46" s="35"/>
      <c r="R46" s="293">
        <f t="shared" si="4"/>
        <v>0</v>
      </c>
      <c r="S46" s="29"/>
      <c r="T46" s="252"/>
    </row>
    <row r="47" spans="1:20" s="89" customFormat="1" ht="24.95" customHeight="1" x14ac:dyDescent="0.25">
      <c r="A47" s="529"/>
      <c r="B47" s="211"/>
      <c r="C47" s="212"/>
      <c r="D47" s="212"/>
      <c r="E47" s="212"/>
      <c r="F47" s="212"/>
      <c r="G47" s="214"/>
      <c r="H47" s="212"/>
      <c r="I47" s="212"/>
      <c r="J47" s="212"/>
      <c r="K47" s="213"/>
      <c r="L47" s="392"/>
      <c r="M47" s="215"/>
      <c r="N47" s="292">
        <f t="shared" si="3"/>
        <v>0</v>
      </c>
      <c r="O47" s="212"/>
      <c r="P47" s="212"/>
      <c r="Q47" s="35"/>
      <c r="R47" s="293">
        <f t="shared" si="4"/>
        <v>0</v>
      </c>
      <c r="S47" s="29"/>
      <c r="T47" s="252"/>
    </row>
    <row r="48" spans="1:20" s="89" customFormat="1" ht="24.95" customHeight="1" x14ac:dyDescent="0.25">
      <c r="A48" s="529"/>
      <c r="B48" s="211"/>
      <c r="C48" s="212"/>
      <c r="D48" s="212"/>
      <c r="E48" s="212"/>
      <c r="F48" s="212"/>
      <c r="G48" s="214"/>
      <c r="H48" s="212"/>
      <c r="I48" s="212"/>
      <c r="J48" s="212"/>
      <c r="K48" s="213"/>
      <c r="L48" s="392"/>
      <c r="M48" s="215"/>
      <c r="N48" s="292">
        <f t="shared" si="3"/>
        <v>0</v>
      </c>
      <c r="O48" s="212"/>
      <c r="P48" s="212"/>
      <c r="Q48" s="35"/>
      <c r="R48" s="293">
        <f t="shared" si="4"/>
        <v>0</v>
      </c>
      <c r="S48" s="29"/>
      <c r="T48" s="252"/>
    </row>
    <row r="49" spans="1:22" s="89" customFormat="1" ht="24.95" customHeight="1" x14ac:dyDescent="0.25">
      <c r="A49" s="529"/>
      <c r="B49" s="211"/>
      <c r="C49" s="212"/>
      <c r="D49" s="212"/>
      <c r="E49" s="212"/>
      <c r="F49" s="212"/>
      <c r="G49" s="214"/>
      <c r="H49" s="212"/>
      <c r="I49" s="212"/>
      <c r="J49" s="212"/>
      <c r="K49" s="213"/>
      <c r="L49" s="392"/>
      <c r="M49" s="215"/>
      <c r="N49" s="292">
        <f t="shared" si="3"/>
        <v>0</v>
      </c>
      <c r="O49" s="212"/>
      <c r="P49" s="212"/>
      <c r="Q49" s="35"/>
      <c r="R49" s="293">
        <f t="shared" si="4"/>
        <v>0</v>
      </c>
      <c r="S49" s="29"/>
      <c r="T49" s="252"/>
    </row>
    <row r="50" spans="1:22" s="89" customFormat="1" ht="24.95" customHeight="1" x14ac:dyDescent="0.25">
      <c r="A50" s="529"/>
      <c r="B50" s="211"/>
      <c r="C50" s="212"/>
      <c r="D50" s="212"/>
      <c r="E50" s="212"/>
      <c r="F50" s="212"/>
      <c r="G50" s="214"/>
      <c r="H50" s="212"/>
      <c r="I50" s="212"/>
      <c r="J50" s="212"/>
      <c r="K50" s="213"/>
      <c r="L50" s="392"/>
      <c r="M50" s="215"/>
      <c r="N50" s="292">
        <f t="shared" si="3"/>
        <v>0</v>
      </c>
      <c r="O50" s="212"/>
      <c r="P50" s="212"/>
      <c r="Q50" s="35"/>
      <c r="R50" s="293">
        <f t="shared" si="4"/>
        <v>0</v>
      </c>
      <c r="S50" s="29"/>
      <c r="T50" s="252"/>
    </row>
    <row r="51" spans="1:22" s="89" customFormat="1" ht="24.95" customHeight="1" x14ac:dyDescent="0.25">
      <c r="A51" s="529"/>
      <c r="B51" s="211"/>
      <c r="C51" s="212"/>
      <c r="D51" s="212"/>
      <c r="E51" s="212"/>
      <c r="F51" s="212"/>
      <c r="G51" s="214"/>
      <c r="H51" s="212"/>
      <c r="I51" s="212"/>
      <c r="J51" s="212"/>
      <c r="K51" s="213"/>
      <c r="L51" s="392"/>
      <c r="M51" s="215"/>
      <c r="N51" s="292">
        <f t="shared" si="3"/>
        <v>0</v>
      </c>
      <c r="O51" s="212"/>
      <c r="P51" s="212"/>
      <c r="Q51" s="35"/>
      <c r="R51" s="293">
        <f t="shared" si="4"/>
        <v>0</v>
      </c>
      <c r="S51" s="29"/>
      <c r="T51" s="252"/>
    </row>
    <row r="52" spans="1:22" s="89" customFormat="1" ht="24.95" customHeight="1" x14ac:dyDescent="0.25">
      <c r="A52" s="529"/>
      <c r="B52" s="211"/>
      <c r="C52" s="212"/>
      <c r="D52" s="212"/>
      <c r="E52" s="212"/>
      <c r="F52" s="212"/>
      <c r="G52" s="214"/>
      <c r="H52" s="212"/>
      <c r="I52" s="212"/>
      <c r="J52" s="212"/>
      <c r="K52" s="213"/>
      <c r="L52" s="392"/>
      <c r="M52" s="215"/>
      <c r="N52" s="292">
        <f t="shared" si="3"/>
        <v>0</v>
      </c>
      <c r="O52" s="212"/>
      <c r="P52" s="212"/>
      <c r="Q52" s="35"/>
      <c r="R52" s="293">
        <f t="shared" si="4"/>
        <v>0</v>
      </c>
      <c r="S52" s="29"/>
      <c r="T52" s="252"/>
    </row>
    <row r="53" spans="1:22" s="89" customFormat="1" ht="24.95" customHeight="1" x14ac:dyDescent="0.25">
      <c r="A53" s="529"/>
      <c r="B53" s="211"/>
      <c r="C53" s="212"/>
      <c r="D53" s="212"/>
      <c r="E53" s="212"/>
      <c r="F53" s="212"/>
      <c r="G53" s="214"/>
      <c r="H53" s="212"/>
      <c r="I53" s="212"/>
      <c r="J53" s="212"/>
      <c r="K53" s="213"/>
      <c r="L53" s="392"/>
      <c r="M53" s="215"/>
      <c r="N53" s="292">
        <f t="shared" si="3"/>
        <v>0</v>
      </c>
      <c r="O53" s="212"/>
      <c r="P53" s="212"/>
      <c r="Q53" s="35"/>
      <c r="R53" s="293">
        <f t="shared" si="4"/>
        <v>0</v>
      </c>
      <c r="S53" s="29"/>
      <c r="T53" s="252"/>
    </row>
    <row r="54" spans="1:22" s="89" customFormat="1" ht="24.95" customHeight="1" x14ac:dyDescent="0.25">
      <c r="A54" s="529"/>
      <c r="B54" s="211"/>
      <c r="C54" s="212"/>
      <c r="D54" s="212"/>
      <c r="E54" s="212"/>
      <c r="F54" s="212"/>
      <c r="G54" s="214"/>
      <c r="H54" s="212"/>
      <c r="I54" s="212"/>
      <c r="J54" s="212"/>
      <c r="K54" s="213"/>
      <c r="L54" s="392"/>
      <c r="M54" s="215"/>
      <c r="N54" s="292">
        <f t="shared" si="3"/>
        <v>0</v>
      </c>
      <c r="O54" s="212"/>
      <c r="P54" s="212"/>
      <c r="Q54" s="35"/>
      <c r="R54" s="293">
        <f t="shared" si="4"/>
        <v>0</v>
      </c>
      <c r="S54" s="29"/>
      <c r="T54" s="252"/>
    </row>
    <row r="55" spans="1:22" s="89" customFormat="1" ht="24.95" customHeight="1" x14ac:dyDescent="0.25">
      <c r="A55" s="529"/>
      <c r="B55" s="211"/>
      <c r="C55" s="212"/>
      <c r="D55" s="212"/>
      <c r="E55" s="212"/>
      <c r="F55" s="212"/>
      <c r="G55" s="214"/>
      <c r="H55" s="212"/>
      <c r="I55" s="212"/>
      <c r="J55" s="212"/>
      <c r="K55" s="213"/>
      <c r="L55" s="392"/>
      <c r="M55" s="215"/>
      <c r="N55" s="292">
        <f t="shared" si="3"/>
        <v>0</v>
      </c>
      <c r="O55" s="212"/>
      <c r="P55" s="212"/>
      <c r="Q55" s="35"/>
      <c r="R55" s="293">
        <f t="shared" si="4"/>
        <v>0</v>
      </c>
      <c r="S55" s="29"/>
      <c r="T55" s="252"/>
    </row>
    <row r="56" spans="1:22" s="89" customFormat="1" ht="24.95" customHeight="1" x14ac:dyDescent="0.25">
      <c r="A56" s="529"/>
      <c r="B56" s="211"/>
      <c r="C56" s="212"/>
      <c r="D56" s="212"/>
      <c r="E56" s="212"/>
      <c r="F56" s="212"/>
      <c r="G56" s="214"/>
      <c r="H56" s="212"/>
      <c r="I56" s="212"/>
      <c r="J56" s="212"/>
      <c r="K56" s="213"/>
      <c r="L56" s="392"/>
      <c r="M56" s="215"/>
      <c r="N56" s="292">
        <f t="shared" si="3"/>
        <v>0</v>
      </c>
      <c r="O56" s="212"/>
      <c r="P56" s="212"/>
      <c r="Q56" s="35"/>
      <c r="R56" s="293">
        <f t="shared" si="4"/>
        <v>0</v>
      </c>
      <c r="S56" s="29"/>
      <c r="T56" s="252"/>
    </row>
    <row r="57" spans="1:22" s="89" customFormat="1" ht="24.95" customHeight="1" x14ac:dyDescent="0.25">
      <c r="A57" s="529"/>
      <c r="B57" s="211"/>
      <c r="C57" s="212"/>
      <c r="D57" s="212"/>
      <c r="E57" s="212"/>
      <c r="F57" s="212"/>
      <c r="G57" s="214"/>
      <c r="H57" s="212"/>
      <c r="I57" s="212"/>
      <c r="J57" s="212"/>
      <c r="K57" s="213"/>
      <c r="L57" s="392"/>
      <c r="M57" s="215"/>
      <c r="N57" s="292">
        <f t="shared" si="3"/>
        <v>0</v>
      </c>
      <c r="O57" s="212"/>
      <c r="P57" s="212"/>
      <c r="Q57" s="35"/>
      <c r="R57" s="293">
        <f t="shared" si="4"/>
        <v>0</v>
      </c>
      <c r="S57" s="29"/>
      <c r="T57" s="252"/>
    </row>
    <row r="58" spans="1:22" s="89" customFormat="1" ht="24.95" customHeight="1" x14ac:dyDescent="0.25">
      <c r="A58" s="529"/>
      <c r="B58" s="211"/>
      <c r="C58" s="212"/>
      <c r="D58" s="212"/>
      <c r="E58" s="212"/>
      <c r="F58" s="212"/>
      <c r="G58" s="214"/>
      <c r="H58" s="212"/>
      <c r="I58" s="212"/>
      <c r="J58" s="212"/>
      <c r="K58" s="213"/>
      <c r="L58" s="392"/>
      <c r="M58" s="215"/>
      <c r="N58" s="292">
        <f t="shared" si="3"/>
        <v>0</v>
      </c>
      <c r="O58" s="212"/>
      <c r="P58" s="212"/>
      <c r="Q58" s="35"/>
      <c r="R58" s="293">
        <f t="shared" si="4"/>
        <v>0</v>
      </c>
      <c r="S58" s="29"/>
      <c r="T58" s="252"/>
    </row>
    <row r="59" spans="1:22" s="89" customFormat="1" ht="24.95" customHeight="1" x14ac:dyDescent="0.25">
      <c r="A59" s="529"/>
      <c r="B59" s="211"/>
      <c r="C59" s="212"/>
      <c r="D59" s="212"/>
      <c r="E59" s="212"/>
      <c r="F59" s="212"/>
      <c r="G59" s="214"/>
      <c r="H59" s="212"/>
      <c r="I59" s="212"/>
      <c r="J59" s="212"/>
      <c r="K59" s="213"/>
      <c r="L59" s="392"/>
      <c r="M59" s="215"/>
      <c r="N59" s="292">
        <f t="shared" si="3"/>
        <v>0</v>
      </c>
      <c r="O59" s="212"/>
      <c r="P59" s="212"/>
      <c r="Q59" s="35"/>
      <c r="R59" s="293">
        <f t="shared" si="4"/>
        <v>0</v>
      </c>
      <c r="S59" s="29"/>
      <c r="T59" s="252"/>
    </row>
    <row r="60" spans="1:22" s="89" customFormat="1" ht="24.95" customHeight="1" x14ac:dyDescent="0.25">
      <c r="A60" s="529"/>
      <c r="B60" s="220"/>
      <c r="C60" s="221"/>
      <c r="D60" s="221"/>
      <c r="E60" s="221"/>
      <c r="F60" s="221"/>
      <c r="G60" s="223"/>
      <c r="H60" s="221"/>
      <c r="I60" s="221"/>
      <c r="J60" s="221"/>
      <c r="K60" s="222"/>
      <c r="L60" s="394"/>
      <c r="M60" s="224"/>
      <c r="N60" s="292">
        <f t="shared" si="3"/>
        <v>0</v>
      </c>
      <c r="O60" s="221"/>
      <c r="P60" s="221"/>
      <c r="Q60" s="155"/>
      <c r="R60" s="293">
        <f t="shared" si="4"/>
        <v>0</v>
      </c>
      <c r="S60" s="29"/>
      <c r="T60" s="252"/>
    </row>
    <row r="61" spans="1:22" s="89" customFormat="1" ht="41.25" customHeight="1" thickBot="1" x14ac:dyDescent="0.3">
      <c r="A61" s="529"/>
      <c r="B61" s="256" t="s">
        <v>8</v>
      </c>
      <c r="C61" s="257"/>
      <c r="D61" s="257"/>
      <c r="E61" s="257"/>
      <c r="F61" s="257"/>
      <c r="G61" s="259"/>
      <c r="H61" s="257"/>
      <c r="I61" s="257"/>
      <c r="J61" s="257"/>
      <c r="K61" s="258"/>
      <c r="L61" s="399"/>
      <c r="M61" s="330">
        <f>SUBTOTAL(109,M35:M60)</f>
        <v>0</v>
      </c>
      <c r="N61" s="330">
        <f t="shared" si="3"/>
        <v>0</v>
      </c>
      <c r="O61" s="257"/>
      <c r="P61" s="257"/>
      <c r="Q61" s="258"/>
      <c r="R61" s="331">
        <f>SUBTOTAL(109,R35:R60)</f>
        <v>0</v>
      </c>
      <c r="S61" s="260"/>
      <c r="T61" s="261"/>
    </row>
    <row r="62" spans="1:22" ht="51.95" customHeight="1" x14ac:dyDescent="0.25">
      <c r="B62" s="126"/>
      <c r="C62" s="126"/>
      <c r="D62" s="127"/>
      <c r="E62" s="126"/>
      <c r="F62" s="126"/>
      <c r="G62" s="126"/>
      <c r="H62" s="129"/>
      <c r="I62" s="126"/>
      <c r="J62" s="126"/>
      <c r="K62" s="126"/>
      <c r="L62" s="133"/>
      <c r="M62" s="262"/>
      <c r="N62" s="443"/>
      <c r="O62" s="444" t="s">
        <v>50</v>
      </c>
      <c r="P62" s="469">
        <f t="shared" ref="P62" si="5">N61-R61</f>
        <v>0</v>
      </c>
      <c r="Q62" s="445" t="s">
        <v>118</v>
      </c>
      <c r="R62" s="446"/>
      <c r="S62" s="263"/>
      <c r="T62" s="101"/>
      <c r="U62" s="126"/>
    </row>
    <row r="63" spans="1:22" ht="39" customHeight="1" x14ac:dyDescent="0.25">
      <c r="A63" s="232"/>
      <c r="B63" s="530"/>
      <c r="C63" s="530"/>
      <c r="D63" s="530"/>
      <c r="E63" s="530"/>
      <c r="F63" s="530"/>
      <c r="G63" s="264"/>
      <c r="H63" s="265"/>
      <c r="I63" s="264"/>
      <c r="J63" s="264"/>
      <c r="K63" s="264"/>
      <c r="L63" s="400"/>
      <c r="M63" s="266"/>
      <c r="N63" s="266"/>
      <c r="O63" s="266"/>
      <c r="P63" s="266"/>
      <c r="Q63" s="266"/>
      <c r="R63" s="264"/>
      <c r="S63" s="266"/>
      <c r="T63" s="266"/>
      <c r="U63" s="266"/>
      <c r="V63" s="126"/>
    </row>
    <row r="64" spans="1:22" ht="15.75" customHeight="1" x14ac:dyDescent="0.25">
      <c r="A64" s="232"/>
      <c r="B64" s="101"/>
      <c r="C64" s="101"/>
      <c r="D64" s="267"/>
      <c r="E64" s="101"/>
      <c r="F64" s="101"/>
      <c r="G64" s="101"/>
      <c r="H64" s="268"/>
      <c r="I64" s="101"/>
      <c r="J64" s="101"/>
      <c r="K64" s="101"/>
      <c r="L64" s="401"/>
      <c r="M64" s="269"/>
      <c r="N64" s="263"/>
      <c r="O64" s="101"/>
      <c r="P64" s="101"/>
      <c r="Q64" s="101"/>
      <c r="R64" s="267"/>
      <c r="S64" s="267"/>
      <c r="T64" s="263"/>
      <c r="U64" s="126"/>
      <c r="V64" s="126"/>
    </row>
    <row r="65" spans="1:20" ht="80.099999999999994" customHeight="1" x14ac:dyDescent="0.25">
      <c r="A65" s="378"/>
      <c r="B65" s="532" t="s">
        <v>24</v>
      </c>
      <c r="C65" s="532"/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</row>
    <row r="66" spans="1:20" ht="80.099999999999994" customHeight="1" x14ac:dyDescent="0.25">
      <c r="A66" s="527" t="s">
        <v>74</v>
      </c>
      <c r="B66" s="210" t="s">
        <v>14</v>
      </c>
      <c r="C66" s="210" t="s">
        <v>0</v>
      </c>
      <c r="D66" s="210" t="s">
        <v>2</v>
      </c>
      <c r="E66" s="207" t="s">
        <v>9</v>
      </c>
      <c r="F66" s="207" t="s">
        <v>117</v>
      </c>
      <c r="G66" s="271" t="s">
        <v>12</v>
      </c>
      <c r="H66" s="210" t="s">
        <v>11</v>
      </c>
      <c r="I66" s="210" t="s">
        <v>20</v>
      </c>
      <c r="J66" s="210" t="s">
        <v>6</v>
      </c>
      <c r="K66" s="270" t="s">
        <v>31</v>
      </c>
      <c r="L66" s="272" t="s">
        <v>4</v>
      </c>
      <c r="M66" s="273" t="s">
        <v>32</v>
      </c>
      <c r="N66" s="273" t="s">
        <v>33</v>
      </c>
      <c r="O66" s="210" t="s">
        <v>5</v>
      </c>
      <c r="P66" s="210" t="s">
        <v>13</v>
      </c>
      <c r="Q66" s="272" t="s">
        <v>3</v>
      </c>
      <c r="R66" s="273" t="s">
        <v>7</v>
      </c>
      <c r="S66" s="210" t="s">
        <v>53</v>
      </c>
      <c r="T66" s="251" t="s">
        <v>10</v>
      </c>
    </row>
    <row r="67" spans="1:20" s="89" customFormat="1" ht="24.95" customHeight="1" x14ac:dyDescent="0.25">
      <c r="A67" s="527"/>
      <c r="B67" s="212"/>
      <c r="C67" s="212"/>
      <c r="D67" s="212"/>
      <c r="E67" s="212"/>
      <c r="F67" s="212"/>
      <c r="G67" s="214"/>
      <c r="H67" s="212"/>
      <c r="I67" s="212"/>
      <c r="J67" s="24"/>
      <c r="K67" s="213"/>
      <c r="L67" s="392"/>
      <c r="M67" s="215"/>
      <c r="N67" s="292">
        <f t="shared" ref="N67:N91" si="6">IF(OR(B67="R",B67="Refusé"),0,(M67*1.2))</f>
        <v>0</v>
      </c>
      <c r="O67" s="212"/>
      <c r="P67" s="219"/>
      <c r="Q67" s="35"/>
      <c r="R67" s="293">
        <f t="shared" ref="R67:R91" si="7">IF(ISBLANK($Q67),N67,0)</f>
        <v>0</v>
      </c>
      <c r="S67" s="29"/>
      <c r="T67" s="212"/>
    </row>
    <row r="68" spans="1:20" s="89" customFormat="1" ht="24.95" customHeight="1" x14ac:dyDescent="0.25">
      <c r="A68" s="527"/>
      <c r="B68" s="211"/>
      <c r="C68" s="212"/>
      <c r="D68" s="212"/>
      <c r="E68" s="212"/>
      <c r="F68" s="212"/>
      <c r="G68" s="214"/>
      <c r="H68" s="212"/>
      <c r="I68" s="212"/>
      <c r="J68" s="212"/>
      <c r="K68" s="213"/>
      <c r="L68" s="392"/>
      <c r="M68" s="215"/>
      <c r="N68" s="292">
        <f t="shared" si="6"/>
        <v>0</v>
      </c>
      <c r="O68" s="212"/>
      <c r="P68" s="219"/>
      <c r="Q68" s="35"/>
      <c r="R68" s="293">
        <f t="shared" si="7"/>
        <v>0</v>
      </c>
      <c r="S68" s="29"/>
      <c r="T68" s="212"/>
    </row>
    <row r="69" spans="1:20" s="89" customFormat="1" ht="24.95" customHeight="1" x14ac:dyDescent="0.25">
      <c r="A69" s="527"/>
      <c r="B69" s="211"/>
      <c r="C69" s="212"/>
      <c r="D69" s="212"/>
      <c r="E69" s="212"/>
      <c r="F69" s="212"/>
      <c r="G69" s="214"/>
      <c r="H69" s="212"/>
      <c r="I69" s="212"/>
      <c r="J69" s="212"/>
      <c r="K69" s="213"/>
      <c r="L69" s="392"/>
      <c r="M69" s="215"/>
      <c r="N69" s="292">
        <f t="shared" si="6"/>
        <v>0</v>
      </c>
      <c r="O69" s="212"/>
      <c r="P69" s="219"/>
      <c r="Q69" s="35"/>
      <c r="R69" s="293">
        <f t="shared" si="7"/>
        <v>0</v>
      </c>
      <c r="S69" s="29"/>
      <c r="T69" s="212"/>
    </row>
    <row r="70" spans="1:20" s="89" customFormat="1" ht="24.95" customHeight="1" x14ac:dyDescent="0.25">
      <c r="A70" s="527"/>
      <c r="B70" s="211"/>
      <c r="C70" s="212"/>
      <c r="D70" s="212"/>
      <c r="E70" s="212"/>
      <c r="F70" s="212"/>
      <c r="G70" s="214"/>
      <c r="H70" s="212"/>
      <c r="I70" s="212"/>
      <c r="J70" s="212"/>
      <c r="K70" s="213"/>
      <c r="L70" s="392"/>
      <c r="M70" s="215"/>
      <c r="N70" s="292">
        <f t="shared" si="6"/>
        <v>0</v>
      </c>
      <c r="O70" s="212"/>
      <c r="P70" s="219"/>
      <c r="Q70" s="35"/>
      <c r="R70" s="293">
        <f t="shared" si="7"/>
        <v>0</v>
      </c>
      <c r="S70" s="29"/>
      <c r="T70" s="212"/>
    </row>
    <row r="71" spans="1:20" s="89" customFormat="1" ht="24.95" customHeight="1" x14ac:dyDescent="0.25">
      <c r="A71" s="527"/>
      <c r="B71" s="211"/>
      <c r="C71" s="212"/>
      <c r="D71" s="212"/>
      <c r="E71" s="212"/>
      <c r="F71" s="212"/>
      <c r="G71" s="214"/>
      <c r="H71" s="212"/>
      <c r="I71" s="212"/>
      <c r="J71" s="212"/>
      <c r="K71" s="213"/>
      <c r="L71" s="392"/>
      <c r="M71" s="215"/>
      <c r="N71" s="292">
        <f t="shared" si="6"/>
        <v>0</v>
      </c>
      <c r="O71" s="212"/>
      <c r="P71" s="219"/>
      <c r="Q71" s="35"/>
      <c r="R71" s="293">
        <f t="shared" si="7"/>
        <v>0</v>
      </c>
      <c r="S71" s="29"/>
      <c r="T71" s="212"/>
    </row>
    <row r="72" spans="1:20" s="89" customFormat="1" ht="24.95" customHeight="1" x14ac:dyDescent="0.25">
      <c r="A72" s="527"/>
      <c r="B72" s="211"/>
      <c r="C72" s="212"/>
      <c r="D72" s="212"/>
      <c r="E72" s="212"/>
      <c r="F72" s="212"/>
      <c r="G72" s="214"/>
      <c r="H72" s="212"/>
      <c r="I72" s="212"/>
      <c r="J72" s="212"/>
      <c r="K72" s="213"/>
      <c r="L72" s="392"/>
      <c r="M72" s="215"/>
      <c r="N72" s="292">
        <f t="shared" si="6"/>
        <v>0</v>
      </c>
      <c r="O72" s="212"/>
      <c r="P72" s="219"/>
      <c r="Q72" s="35"/>
      <c r="R72" s="293">
        <f t="shared" si="7"/>
        <v>0</v>
      </c>
      <c r="S72" s="29"/>
      <c r="T72" s="212"/>
    </row>
    <row r="73" spans="1:20" s="89" customFormat="1" ht="24.95" customHeight="1" x14ac:dyDescent="0.25">
      <c r="A73" s="527"/>
      <c r="B73" s="211"/>
      <c r="C73" s="212"/>
      <c r="D73" s="212"/>
      <c r="E73" s="212"/>
      <c r="F73" s="212"/>
      <c r="G73" s="214"/>
      <c r="H73" s="212"/>
      <c r="I73" s="212"/>
      <c r="J73" s="212"/>
      <c r="K73" s="213"/>
      <c r="L73" s="392"/>
      <c r="M73" s="215"/>
      <c r="N73" s="292">
        <f t="shared" si="6"/>
        <v>0</v>
      </c>
      <c r="O73" s="212"/>
      <c r="P73" s="219"/>
      <c r="Q73" s="35"/>
      <c r="R73" s="293">
        <f t="shared" si="7"/>
        <v>0</v>
      </c>
      <c r="S73" s="29"/>
      <c r="T73" s="212"/>
    </row>
    <row r="74" spans="1:20" s="89" customFormat="1" ht="24.95" customHeight="1" x14ac:dyDescent="0.25">
      <c r="A74" s="527"/>
      <c r="B74" s="211"/>
      <c r="C74" s="212"/>
      <c r="D74" s="212"/>
      <c r="E74" s="212"/>
      <c r="F74" s="212"/>
      <c r="G74" s="214"/>
      <c r="H74" s="212"/>
      <c r="I74" s="212"/>
      <c r="J74" s="212"/>
      <c r="K74" s="213"/>
      <c r="L74" s="392"/>
      <c r="M74" s="215"/>
      <c r="N74" s="292">
        <f t="shared" si="6"/>
        <v>0</v>
      </c>
      <c r="O74" s="212"/>
      <c r="P74" s="219"/>
      <c r="Q74" s="35"/>
      <c r="R74" s="293">
        <f t="shared" si="7"/>
        <v>0</v>
      </c>
      <c r="S74" s="29"/>
      <c r="T74" s="212"/>
    </row>
    <row r="75" spans="1:20" s="89" customFormat="1" ht="24.95" customHeight="1" x14ac:dyDescent="0.25">
      <c r="A75" s="527"/>
      <c r="B75" s="211"/>
      <c r="C75" s="212"/>
      <c r="D75" s="212"/>
      <c r="E75" s="212"/>
      <c r="F75" s="212"/>
      <c r="G75" s="214"/>
      <c r="H75" s="212"/>
      <c r="I75" s="212"/>
      <c r="J75" s="212"/>
      <c r="K75" s="213"/>
      <c r="L75" s="392"/>
      <c r="M75" s="215"/>
      <c r="N75" s="292">
        <f t="shared" si="6"/>
        <v>0</v>
      </c>
      <c r="O75" s="212"/>
      <c r="P75" s="219"/>
      <c r="Q75" s="35"/>
      <c r="R75" s="293">
        <f t="shared" si="7"/>
        <v>0</v>
      </c>
      <c r="S75" s="29"/>
      <c r="T75" s="212"/>
    </row>
    <row r="76" spans="1:20" s="89" customFormat="1" ht="24.95" customHeight="1" x14ac:dyDescent="0.25">
      <c r="A76" s="527"/>
      <c r="B76" s="211"/>
      <c r="C76" s="212"/>
      <c r="D76" s="212"/>
      <c r="E76" s="212"/>
      <c r="F76" s="212"/>
      <c r="G76" s="214"/>
      <c r="H76" s="212"/>
      <c r="I76" s="212"/>
      <c r="J76" s="212"/>
      <c r="K76" s="213"/>
      <c r="L76" s="392"/>
      <c r="M76" s="215"/>
      <c r="N76" s="292">
        <f t="shared" si="6"/>
        <v>0</v>
      </c>
      <c r="O76" s="212"/>
      <c r="P76" s="219"/>
      <c r="Q76" s="35"/>
      <c r="R76" s="293">
        <f t="shared" si="7"/>
        <v>0</v>
      </c>
      <c r="S76" s="29"/>
      <c r="T76" s="212"/>
    </row>
    <row r="77" spans="1:20" s="89" customFormat="1" ht="24.95" customHeight="1" x14ac:dyDescent="0.25">
      <c r="A77" s="527"/>
      <c r="B77" s="211"/>
      <c r="C77" s="212"/>
      <c r="D77" s="212"/>
      <c r="E77" s="212"/>
      <c r="F77" s="212"/>
      <c r="G77" s="214"/>
      <c r="H77" s="212"/>
      <c r="I77" s="212"/>
      <c r="J77" s="212"/>
      <c r="K77" s="213"/>
      <c r="L77" s="392"/>
      <c r="M77" s="215"/>
      <c r="N77" s="292">
        <f t="shared" si="6"/>
        <v>0</v>
      </c>
      <c r="O77" s="212"/>
      <c r="P77" s="219"/>
      <c r="Q77" s="35"/>
      <c r="R77" s="293">
        <f t="shared" si="7"/>
        <v>0</v>
      </c>
      <c r="S77" s="29"/>
      <c r="T77" s="212"/>
    </row>
    <row r="78" spans="1:20" s="89" customFormat="1" ht="24.95" customHeight="1" x14ac:dyDescent="0.25">
      <c r="A78" s="527"/>
      <c r="B78" s="211"/>
      <c r="C78" s="212"/>
      <c r="D78" s="212"/>
      <c r="E78" s="212"/>
      <c r="F78" s="212"/>
      <c r="G78" s="214"/>
      <c r="H78" s="212"/>
      <c r="I78" s="212"/>
      <c r="J78" s="212"/>
      <c r="K78" s="213"/>
      <c r="L78" s="392"/>
      <c r="M78" s="215"/>
      <c r="N78" s="292">
        <f t="shared" si="6"/>
        <v>0</v>
      </c>
      <c r="O78" s="212"/>
      <c r="P78" s="219"/>
      <c r="Q78" s="35"/>
      <c r="R78" s="293">
        <f t="shared" si="7"/>
        <v>0</v>
      </c>
      <c r="S78" s="29"/>
      <c r="T78" s="212"/>
    </row>
    <row r="79" spans="1:20" s="89" customFormat="1" ht="24.95" customHeight="1" x14ac:dyDescent="0.25">
      <c r="A79" s="527"/>
      <c r="B79" s="211"/>
      <c r="C79" s="212"/>
      <c r="D79" s="212"/>
      <c r="E79" s="212"/>
      <c r="F79" s="212"/>
      <c r="G79" s="214"/>
      <c r="H79" s="212"/>
      <c r="I79" s="212"/>
      <c r="J79" s="212"/>
      <c r="K79" s="213"/>
      <c r="L79" s="392"/>
      <c r="M79" s="215"/>
      <c r="N79" s="292">
        <f t="shared" si="6"/>
        <v>0</v>
      </c>
      <c r="O79" s="212"/>
      <c r="P79" s="219"/>
      <c r="Q79" s="35"/>
      <c r="R79" s="293">
        <f t="shared" si="7"/>
        <v>0</v>
      </c>
      <c r="S79" s="29"/>
      <c r="T79" s="212"/>
    </row>
    <row r="80" spans="1:20" s="89" customFormat="1" ht="24.95" customHeight="1" x14ac:dyDescent="0.25">
      <c r="A80" s="527"/>
      <c r="B80" s="211"/>
      <c r="C80" s="212"/>
      <c r="D80" s="212"/>
      <c r="E80" s="212"/>
      <c r="F80" s="212"/>
      <c r="G80" s="214"/>
      <c r="H80" s="212"/>
      <c r="I80" s="212"/>
      <c r="J80" s="212"/>
      <c r="K80" s="213"/>
      <c r="L80" s="392"/>
      <c r="M80" s="215"/>
      <c r="N80" s="292">
        <f t="shared" si="6"/>
        <v>0</v>
      </c>
      <c r="O80" s="212"/>
      <c r="P80" s="219"/>
      <c r="Q80" s="35"/>
      <c r="R80" s="293">
        <f t="shared" si="7"/>
        <v>0</v>
      </c>
      <c r="S80" s="29"/>
      <c r="T80" s="212"/>
    </row>
    <row r="81" spans="1:21" s="89" customFormat="1" ht="24.95" customHeight="1" x14ac:dyDescent="0.25">
      <c r="A81" s="527"/>
      <c r="B81" s="211"/>
      <c r="C81" s="212"/>
      <c r="D81" s="212"/>
      <c r="E81" s="212"/>
      <c r="F81" s="212"/>
      <c r="G81" s="214"/>
      <c r="H81" s="212"/>
      <c r="I81" s="212"/>
      <c r="J81" s="212"/>
      <c r="K81" s="213"/>
      <c r="L81" s="392"/>
      <c r="M81" s="215"/>
      <c r="N81" s="292">
        <f t="shared" si="6"/>
        <v>0</v>
      </c>
      <c r="O81" s="212"/>
      <c r="P81" s="219"/>
      <c r="Q81" s="35"/>
      <c r="R81" s="293">
        <f t="shared" si="7"/>
        <v>0</v>
      </c>
      <c r="S81" s="29"/>
      <c r="T81" s="212"/>
    </row>
    <row r="82" spans="1:21" s="89" customFormat="1" ht="24.95" customHeight="1" x14ac:dyDescent="0.25">
      <c r="A82" s="527"/>
      <c r="B82" s="211"/>
      <c r="C82" s="212"/>
      <c r="D82" s="212"/>
      <c r="E82" s="212"/>
      <c r="F82" s="212"/>
      <c r="G82" s="214"/>
      <c r="H82" s="212"/>
      <c r="I82" s="212"/>
      <c r="J82" s="212"/>
      <c r="K82" s="213"/>
      <c r="L82" s="392"/>
      <c r="M82" s="215"/>
      <c r="N82" s="292">
        <f t="shared" si="6"/>
        <v>0</v>
      </c>
      <c r="O82" s="212"/>
      <c r="P82" s="219"/>
      <c r="Q82" s="35"/>
      <c r="R82" s="293">
        <f t="shared" si="7"/>
        <v>0</v>
      </c>
      <c r="S82" s="29"/>
      <c r="T82" s="212"/>
    </row>
    <row r="83" spans="1:21" s="89" customFormat="1" ht="24.95" customHeight="1" x14ac:dyDescent="0.25">
      <c r="A83" s="527"/>
      <c r="B83" s="211"/>
      <c r="C83" s="212"/>
      <c r="D83" s="212"/>
      <c r="E83" s="212"/>
      <c r="F83" s="212"/>
      <c r="G83" s="214"/>
      <c r="H83" s="212"/>
      <c r="I83" s="212"/>
      <c r="J83" s="212"/>
      <c r="K83" s="213"/>
      <c r="L83" s="392"/>
      <c r="M83" s="215"/>
      <c r="N83" s="292">
        <f t="shared" si="6"/>
        <v>0</v>
      </c>
      <c r="O83" s="212"/>
      <c r="P83" s="219"/>
      <c r="Q83" s="35"/>
      <c r="R83" s="293">
        <f t="shared" si="7"/>
        <v>0</v>
      </c>
      <c r="S83" s="29"/>
      <c r="T83" s="212"/>
    </row>
    <row r="84" spans="1:21" s="89" customFormat="1" ht="24.95" customHeight="1" x14ac:dyDescent="0.25">
      <c r="A84" s="527"/>
      <c r="B84" s="211"/>
      <c r="C84" s="212"/>
      <c r="D84" s="212"/>
      <c r="E84" s="212"/>
      <c r="F84" s="212"/>
      <c r="G84" s="214"/>
      <c r="H84" s="212"/>
      <c r="I84" s="212"/>
      <c r="J84" s="212"/>
      <c r="K84" s="213"/>
      <c r="L84" s="392"/>
      <c r="M84" s="215"/>
      <c r="N84" s="292">
        <f t="shared" si="6"/>
        <v>0</v>
      </c>
      <c r="O84" s="212"/>
      <c r="P84" s="219"/>
      <c r="Q84" s="35"/>
      <c r="R84" s="293">
        <f t="shared" si="7"/>
        <v>0</v>
      </c>
      <c r="S84" s="29"/>
      <c r="T84" s="212"/>
    </row>
    <row r="85" spans="1:21" s="89" customFormat="1" ht="24.95" customHeight="1" x14ac:dyDescent="0.25">
      <c r="A85" s="527"/>
      <c r="B85" s="211"/>
      <c r="C85" s="212"/>
      <c r="D85" s="212"/>
      <c r="E85" s="212"/>
      <c r="F85" s="212"/>
      <c r="G85" s="214"/>
      <c r="H85" s="212"/>
      <c r="I85" s="212"/>
      <c r="J85" s="212"/>
      <c r="K85" s="213"/>
      <c r="L85" s="392"/>
      <c r="M85" s="215"/>
      <c r="N85" s="292">
        <f t="shared" si="6"/>
        <v>0</v>
      </c>
      <c r="O85" s="212"/>
      <c r="P85" s="219"/>
      <c r="Q85" s="35"/>
      <c r="R85" s="293">
        <f t="shared" si="7"/>
        <v>0</v>
      </c>
      <c r="S85" s="29"/>
      <c r="T85" s="212"/>
    </row>
    <row r="86" spans="1:21" s="89" customFormat="1" ht="24.95" customHeight="1" x14ac:dyDescent="0.25">
      <c r="A86" s="527"/>
      <c r="B86" s="211"/>
      <c r="C86" s="212"/>
      <c r="D86" s="212"/>
      <c r="E86" s="212"/>
      <c r="F86" s="212"/>
      <c r="G86" s="214"/>
      <c r="H86" s="212"/>
      <c r="I86" s="212"/>
      <c r="J86" s="212"/>
      <c r="K86" s="213"/>
      <c r="L86" s="392"/>
      <c r="M86" s="215"/>
      <c r="N86" s="292">
        <f t="shared" si="6"/>
        <v>0</v>
      </c>
      <c r="O86" s="212"/>
      <c r="P86" s="219"/>
      <c r="Q86" s="35"/>
      <c r="R86" s="293">
        <f t="shared" si="7"/>
        <v>0</v>
      </c>
      <c r="S86" s="29"/>
      <c r="T86" s="212"/>
    </row>
    <row r="87" spans="1:21" s="89" customFormat="1" ht="24.95" customHeight="1" x14ac:dyDescent="0.25">
      <c r="A87" s="527"/>
      <c r="B87" s="211"/>
      <c r="C87" s="212"/>
      <c r="D87" s="212"/>
      <c r="E87" s="212"/>
      <c r="F87" s="212"/>
      <c r="G87" s="214"/>
      <c r="H87" s="212"/>
      <c r="I87" s="212"/>
      <c r="J87" s="212"/>
      <c r="K87" s="213"/>
      <c r="L87" s="392"/>
      <c r="M87" s="215"/>
      <c r="N87" s="292">
        <f t="shared" si="6"/>
        <v>0</v>
      </c>
      <c r="O87" s="212"/>
      <c r="P87" s="219"/>
      <c r="Q87" s="35"/>
      <c r="R87" s="293">
        <f t="shared" si="7"/>
        <v>0</v>
      </c>
      <c r="S87" s="29"/>
      <c r="T87" s="212"/>
    </row>
    <row r="88" spans="1:21" s="89" customFormat="1" ht="24.95" customHeight="1" x14ac:dyDescent="0.25">
      <c r="A88" s="527"/>
      <c r="B88" s="211"/>
      <c r="C88" s="212"/>
      <c r="D88" s="212"/>
      <c r="E88" s="212"/>
      <c r="F88" s="212"/>
      <c r="G88" s="214"/>
      <c r="H88" s="212"/>
      <c r="I88" s="212"/>
      <c r="J88" s="212"/>
      <c r="K88" s="213"/>
      <c r="L88" s="392"/>
      <c r="M88" s="215"/>
      <c r="N88" s="292">
        <f t="shared" si="6"/>
        <v>0</v>
      </c>
      <c r="O88" s="212"/>
      <c r="P88" s="219"/>
      <c r="Q88" s="35"/>
      <c r="R88" s="293">
        <f t="shared" si="7"/>
        <v>0</v>
      </c>
      <c r="S88" s="29"/>
      <c r="T88" s="212"/>
    </row>
    <row r="89" spans="1:21" s="89" customFormat="1" ht="24.95" customHeight="1" x14ac:dyDescent="0.25">
      <c r="A89" s="527"/>
      <c r="B89" s="211"/>
      <c r="C89" s="212"/>
      <c r="D89" s="212"/>
      <c r="E89" s="212"/>
      <c r="F89" s="212"/>
      <c r="G89" s="214"/>
      <c r="H89" s="212"/>
      <c r="I89" s="212"/>
      <c r="J89" s="212"/>
      <c r="K89" s="213"/>
      <c r="L89" s="392"/>
      <c r="M89" s="215"/>
      <c r="N89" s="292">
        <f t="shared" si="6"/>
        <v>0</v>
      </c>
      <c r="O89" s="212"/>
      <c r="P89" s="219"/>
      <c r="Q89" s="35"/>
      <c r="R89" s="293">
        <f t="shared" si="7"/>
        <v>0</v>
      </c>
      <c r="S89" s="29"/>
      <c r="T89" s="212"/>
    </row>
    <row r="90" spans="1:21" s="89" customFormat="1" ht="24.95" customHeight="1" x14ac:dyDescent="0.25">
      <c r="A90" s="527"/>
      <c r="B90" s="211"/>
      <c r="C90" s="212"/>
      <c r="D90" s="212"/>
      <c r="E90" s="212"/>
      <c r="F90" s="212"/>
      <c r="G90" s="214"/>
      <c r="H90" s="212"/>
      <c r="I90" s="212"/>
      <c r="J90" s="212"/>
      <c r="K90" s="213"/>
      <c r="L90" s="392"/>
      <c r="M90" s="215"/>
      <c r="N90" s="292">
        <f t="shared" si="6"/>
        <v>0</v>
      </c>
      <c r="O90" s="212"/>
      <c r="P90" s="219"/>
      <c r="Q90" s="35"/>
      <c r="R90" s="293">
        <f t="shared" si="7"/>
        <v>0</v>
      </c>
      <c r="S90" s="29"/>
      <c r="T90" s="212"/>
    </row>
    <row r="91" spans="1:21" s="89" customFormat="1" ht="24.95" customHeight="1" x14ac:dyDescent="0.25">
      <c r="A91" s="527"/>
      <c r="B91" s="211"/>
      <c r="C91" s="212"/>
      <c r="D91" s="212"/>
      <c r="E91" s="212"/>
      <c r="F91" s="212"/>
      <c r="G91" s="214"/>
      <c r="H91" s="212"/>
      <c r="I91" s="212"/>
      <c r="J91" s="212"/>
      <c r="K91" s="213"/>
      <c r="L91" s="392"/>
      <c r="M91" s="215"/>
      <c r="N91" s="292">
        <f t="shared" si="6"/>
        <v>0</v>
      </c>
      <c r="O91" s="212"/>
      <c r="P91" s="219"/>
      <c r="Q91" s="35"/>
      <c r="R91" s="293">
        <f t="shared" si="7"/>
        <v>0</v>
      </c>
      <c r="S91" s="29"/>
      <c r="T91" s="212"/>
    </row>
    <row r="92" spans="1:21" s="89" customFormat="1" ht="38.25" customHeight="1" thickBot="1" x14ac:dyDescent="0.3">
      <c r="A92" s="527"/>
      <c r="B92" s="256" t="s">
        <v>8</v>
      </c>
      <c r="C92" s="257"/>
      <c r="D92" s="257"/>
      <c r="E92" s="257"/>
      <c r="F92" s="257"/>
      <c r="G92" s="259"/>
      <c r="H92" s="257"/>
      <c r="I92" s="257"/>
      <c r="J92" s="257"/>
      <c r="K92" s="274"/>
      <c r="L92" s="402"/>
      <c r="M92" s="332">
        <f>SUBTOTAL(109,M67:M91)</f>
        <v>0</v>
      </c>
      <c r="N92" s="332">
        <f>IF(OR(C92="Refuse",C92="Refusé"),0,(M92*1.2))</f>
        <v>0</v>
      </c>
      <c r="O92" s="275"/>
      <c r="P92" s="274"/>
      <c r="Q92" s="274"/>
      <c r="R92" s="331">
        <f>SUBTOTAL(109,R67:R91)</f>
        <v>0</v>
      </c>
      <c r="S92" s="276"/>
      <c r="T92" s="380"/>
    </row>
    <row r="93" spans="1:21" ht="51.95" customHeight="1" thickBot="1" x14ac:dyDescent="0.3">
      <c r="B93" s="277"/>
      <c r="C93" s="278"/>
      <c r="D93" s="278"/>
      <c r="E93" s="278"/>
      <c r="F93" s="278"/>
      <c r="G93" s="279"/>
      <c r="H93" s="278"/>
      <c r="I93" s="278"/>
      <c r="J93" s="280"/>
      <c r="K93" s="281"/>
      <c r="L93" s="403"/>
      <c r="M93" s="283"/>
      <c r="N93" s="439"/>
      <c r="O93" s="379" t="s">
        <v>50</v>
      </c>
      <c r="P93" s="468">
        <f t="shared" ref="P93" si="8">N92-R92</f>
        <v>0</v>
      </c>
      <c r="Q93" s="442" t="s">
        <v>118</v>
      </c>
      <c r="R93" s="440"/>
      <c r="S93" s="441"/>
      <c r="T93" s="285"/>
      <c r="U93" s="101"/>
    </row>
    <row r="94" spans="1:21" x14ac:dyDescent="0.25">
      <c r="T94" s="263"/>
      <c r="U94" s="101"/>
    </row>
    <row r="95" spans="1:21" x14ac:dyDescent="0.25">
      <c r="T95" s="381"/>
      <c r="U95" s="71"/>
    </row>
    <row r="97" spans="1:20" ht="81" customHeight="1" x14ac:dyDescent="0.25">
      <c r="A97" s="378"/>
      <c r="B97" s="532" t="s">
        <v>104</v>
      </c>
      <c r="C97" s="532"/>
      <c r="D97" s="532"/>
      <c r="E97" s="532"/>
      <c r="F97" s="532"/>
      <c r="G97" s="532"/>
      <c r="H97" s="532"/>
      <c r="I97" s="532"/>
      <c r="J97" s="532"/>
      <c r="K97" s="532"/>
      <c r="L97" s="532"/>
      <c r="M97" s="532"/>
      <c r="N97" s="532"/>
      <c r="O97" s="532"/>
      <c r="P97" s="532"/>
      <c r="Q97" s="532"/>
      <c r="R97" s="532"/>
      <c r="S97" s="532"/>
      <c r="T97" s="532"/>
    </row>
    <row r="98" spans="1:20" ht="84" customHeight="1" x14ac:dyDescent="0.25">
      <c r="A98" s="531" t="s">
        <v>105</v>
      </c>
      <c r="B98" s="210" t="s">
        <v>14</v>
      </c>
      <c r="C98" s="210" t="s">
        <v>0</v>
      </c>
      <c r="D98" s="210" t="s">
        <v>2</v>
      </c>
      <c r="E98" s="207" t="s">
        <v>9</v>
      </c>
      <c r="F98" s="207" t="s">
        <v>117</v>
      </c>
      <c r="G98" s="271" t="s">
        <v>12</v>
      </c>
      <c r="H98" s="210" t="s">
        <v>11</v>
      </c>
      <c r="I98" s="210" t="s">
        <v>20</v>
      </c>
      <c r="J98" s="210" t="s">
        <v>6</v>
      </c>
      <c r="K98" s="270" t="s">
        <v>31</v>
      </c>
      <c r="L98" s="272" t="s">
        <v>4</v>
      </c>
      <c r="M98" s="273" t="s">
        <v>32</v>
      </c>
      <c r="N98" s="273" t="s">
        <v>33</v>
      </c>
      <c r="O98" s="210" t="s">
        <v>5</v>
      </c>
      <c r="P98" s="210" t="s">
        <v>13</v>
      </c>
      <c r="Q98" s="272" t="s">
        <v>3</v>
      </c>
      <c r="R98" s="273" t="s">
        <v>7</v>
      </c>
      <c r="S98" s="210" t="s">
        <v>53</v>
      </c>
      <c r="T98" s="251" t="s">
        <v>10</v>
      </c>
    </row>
    <row r="99" spans="1:20" ht="24.95" customHeight="1" x14ac:dyDescent="0.25">
      <c r="A99" s="531"/>
      <c r="B99" s="212"/>
      <c r="C99" s="212"/>
      <c r="D99" s="212"/>
      <c r="E99" s="212"/>
      <c r="F99" s="212"/>
      <c r="G99" s="214"/>
      <c r="H99" s="212"/>
      <c r="I99" s="212"/>
      <c r="J99" s="24"/>
      <c r="K99" s="213"/>
      <c r="L99" s="392"/>
      <c r="M99" s="215"/>
      <c r="N99" s="292">
        <f t="shared" ref="N99:N123" si="9">IF(OR(B99="R",B99="Refusé"),0,(M99*1.2))</f>
        <v>0</v>
      </c>
      <c r="O99" s="212"/>
      <c r="P99" s="219"/>
      <c r="Q99" s="35"/>
      <c r="R99" s="293">
        <f>IF(ISBLANK($Q99),N99,0)</f>
        <v>0</v>
      </c>
      <c r="S99" s="29"/>
      <c r="T99" s="212"/>
    </row>
    <row r="100" spans="1:20" ht="24.95" customHeight="1" x14ac:dyDescent="0.25">
      <c r="A100" s="531"/>
      <c r="B100" s="212"/>
      <c r="C100" s="212"/>
      <c r="D100" s="212"/>
      <c r="E100" s="212"/>
      <c r="F100" s="212"/>
      <c r="G100" s="214"/>
      <c r="H100" s="212"/>
      <c r="I100" s="212"/>
      <c r="J100" s="212"/>
      <c r="K100" s="213"/>
      <c r="L100" s="392"/>
      <c r="M100" s="215"/>
      <c r="N100" s="292">
        <f t="shared" si="9"/>
        <v>0</v>
      </c>
      <c r="O100" s="212"/>
      <c r="P100" s="219"/>
      <c r="Q100" s="35"/>
      <c r="R100" s="293">
        <f t="shared" ref="R100:R123" si="10">IF(ISBLANK($Q100),N100,0)</f>
        <v>0</v>
      </c>
      <c r="S100" s="29"/>
      <c r="T100" s="212"/>
    </row>
    <row r="101" spans="1:20" ht="24.95" customHeight="1" x14ac:dyDescent="0.25">
      <c r="A101" s="531"/>
      <c r="B101" s="212"/>
      <c r="C101" s="212"/>
      <c r="D101" s="212"/>
      <c r="E101" s="212"/>
      <c r="F101" s="212"/>
      <c r="G101" s="214"/>
      <c r="H101" s="212"/>
      <c r="I101" s="212"/>
      <c r="J101" s="212"/>
      <c r="K101" s="213"/>
      <c r="L101" s="392"/>
      <c r="M101" s="215"/>
      <c r="N101" s="292">
        <f t="shared" si="9"/>
        <v>0</v>
      </c>
      <c r="O101" s="212"/>
      <c r="P101" s="219"/>
      <c r="Q101" s="35"/>
      <c r="R101" s="293">
        <f t="shared" si="10"/>
        <v>0</v>
      </c>
      <c r="S101" s="29"/>
      <c r="T101" s="212"/>
    </row>
    <row r="102" spans="1:20" ht="24.95" customHeight="1" x14ac:dyDescent="0.25">
      <c r="A102" s="531"/>
      <c r="B102" s="212"/>
      <c r="C102" s="212"/>
      <c r="D102" s="212"/>
      <c r="E102" s="212"/>
      <c r="F102" s="212"/>
      <c r="G102" s="214"/>
      <c r="H102" s="212"/>
      <c r="I102" s="212"/>
      <c r="J102" s="212"/>
      <c r="K102" s="213"/>
      <c r="L102" s="392"/>
      <c r="M102" s="215"/>
      <c r="N102" s="292">
        <f t="shared" si="9"/>
        <v>0</v>
      </c>
      <c r="O102" s="212"/>
      <c r="P102" s="219"/>
      <c r="Q102" s="35"/>
      <c r="R102" s="293">
        <f t="shared" si="10"/>
        <v>0</v>
      </c>
      <c r="S102" s="29"/>
      <c r="T102" s="212"/>
    </row>
    <row r="103" spans="1:20" ht="24.95" customHeight="1" x14ac:dyDescent="0.25">
      <c r="A103" s="531"/>
      <c r="B103" s="212"/>
      <c r="C103" s="212"/>
      <c r="D103" s="212"/>
      <c r="E103" s="212"/>
      <c r="F103" s="212"/>
      <c r="G103" s="214"/>
      <c r="H103" s="212"/>
      <c r="I103" s="212"/>
      <c r="J103" s="212"/>
      <c r="K103" s="213"/>
      <c r="L103" s="392"/>
      <c r="M103" s="215"/>
      <c r="N103" s="292">
        <f t="shared" si="9"/>
        <v>0</v>
      </c>
      <c r="O103" s="212"/>
      <c r="P103" s="219"/>
      <c r="Q103" s="35"/>
      <c r="R103" s="293">
        <f t="shared" si="10"/>
        <v>0</v>
      </c>
      <c r="S103" s="29"/>
      <c r="T103" s="212"/>
    </row>
    <row r="104" spans="1:20" ht="24.95" customHeight="1" x14ac:dyDescent="0.25">
      <c r="A104" s="531"/>
      <c r="B104" s="212"/>
      <c r="C104" s="212"/>
      <c r="D104" s="212"/>
      <c r="E104" s="212"/>
      <c r="F104" s="212"/>
      <c r="G104" s="214"/>
      <c r="H104" s="212"/>
      <c r="I104" s="212"/>
      <c r="J104" s="212"/>
      <c r="K104" s="213"/>
      <c r="L104" s="392"/>
      <c r="M104" s="215"/>
      <c r="N104" s="292">
        <f t="shared" si="9"/>
        <v>0</v>
      </c>
      <c r="O104" s="212"/>
      <c r="P104" s="219"/>
      <c r="Q104" s="35"/>
      <c r="R104" s="293">
        <f t="shared" si="10"/>
        <v>0</v>
      </c>
      <c r="S104" s="29"/>
      <c r="T104" s="212"/>
    </row>
    <row r="105" spans="1:20" ht="24.95" customHeight="1" x14ac:dyDescent="0.25">
      <c r="A105" s="531"/>
      <c r="B105" s="212"/>
      <c r="C105" s="212"/>
      <c r="D105" s="212"/>
      <c r="E105" s="212"/>
      <c r="F105" s="212"/>
      <c r="G105" s="214"/>
      <c r="H105" s="212"/>
      <c r="I105" s="212"/>
      <c r="J105" s="212"/>
      <c r="K105" s="213"/>
      <c r="L105" s="392"/>
      <c r="M105" s="215"/>
      <c r="N105" s="292">
        <f t="shared" si="9"/>
        <v>0</v>
      </c>
      <c r="O105" s="212"/>
      <c r="P105" s="219"/>
      <c r="Q105" s="35"/>
      <c r="R105" s="293">
        <f t="shared" si="10"/>
        <v>0</v>
      </c>
      <c r="S105" s="29"/>
      <c r="T105" s="212"/>
    </row>
    <row r="106" spans="1:20" ht="24.95" customHeight="1" x14ac:dyDescent="0.25">
      <c r="A106" s="531"/>
      <c r="B106" s="212"/>
      <c r="C106" s="212"/>
      <c r="D106" s="212"/>
      <c r="E106" s="212"/>
      <c r="F106" s="212"/>
      <c r="G106" s="214"/>
      <c r="H106" s="212"/>
      <c r="I106" s="212"/>
      <c r="J106" s="212"/>
      <c r="K106" s="213"/>
      <c r="L106" s="392"/>
      <c r="M106" s="215"/>
      <c r="N106" s="292">
        <f t="shared" si="9"/>
        <v>0</v>
      </c>
      <c r="O106" s="212"/>
      <c r="P106" s="219"/>
      <c r="Q106" s="35"/>
      <c r="R106" s="293">
        <f t="shared" si="10"/>
        <v>0</v>
      </c>
      <c r="S106" s="29"/>
      <c r="T106" s="212"/>
    </row>
    <row r="107" spans="1:20" ht="24.95" customHeight="1" x14ac:dyDescent="0.25">
      <c r="A107" s="531"/>
      <c r="B107" s="212"/>
      <c r="C107" s="212"/>
      <c r="D107" s="212"/>
      <c r="E107" s="212"/>
      <c r="F107" s="212"/>
      <c r="G107" s="214"/>
      <c r="H107" s="212"/>
      <c r="I107" s="212"/>
      <c r="J107" s="212"/>
      <c r="K107" s="213"/>
      <c r="L107" s="392"/>
      <c r="M107" s="215"/>
      <c r="N107" s="292">
        <f t="shared" si="9"/>
        <v>0</v>
      </c>
      <c r="O107" s="212"/>
      <c r="P107" s="219"/>
      <c r="Q107" s="35"/>
      <c r="R107" s="293">
        <f t="shared" si="10"/>
        <v>0</v>
      </c>
      <c r="S107" s="29"/>
      <c r="T107" s="212"/>
    </row>
    <row r="108" spans="1:20" ht="24.95" customHeight="1" x14ac:dyDescent="0.25">
      <c r="A108" s="531"/>
      <c r="B108" s="212"/>
      <c r="C108" s="212"/>
      <c r="D108" s="212"/>
      <c r="E108" s="212"/>
      <c r="F108" s="212"/>
      <c r="G108" s="214"/>
      <c r="H108" s="212"/>
      <c r="I108" s="212"/>
      <c r="J108" s="212"/>
      <c r="K108" s="213"/>
      <c r="L108" s="392"/>
      <c r="M108" s="215"/>
      <c r="N108" s="292">
        <f t="shared" si="9"/>
        <v>0</v>
      </c>
      <c r="O108" s="212"/>
      <c r="P108" s="219"/>
      <c r="Q108" s="35"/>
      <c r="R108" s="293">
        <f t="shared" si="10"/>
        <v>0</v>
      </c>
      <c r="S108" s="29"/>
      <c r="T108" s="212"/>
    </row>
    <row r="109" spans="1:20" ht="24.95" customHeight="1" x14ac:dyDescent="0.25">
      <c r="A109" s="531"/>
      <c r="B109" s="212"/>
      <c r="C109" s="212"/>
      <c r="D109" s="212"/>
      <c r="E109" s="212"/>
      <c r="F109" s="212"/>
      <c r="G109" s="214"/>
      <c r="H109" s="212"/>
      <c r="I109" s="212"/>
      <c r="J109" s="212"/>
      <c r="K109" s="213"/>
      <c r="L109" s="392"/>
      <c r="M109" s="215"/>
      <c r="N109" s="292">
        <f t="shared" si="9"/>
        <v>0</v>
      </c>
      <c r="O109" s="212"/>
      <c r="P109" s="219"/>
      <c r="Q109" s="35"/>
      <c r="R109" s="293">
        <f t="shared" si="10"/>
        <v>0</v>
      </c>
      <c r="S109" s="29"/>
      <c r="T109" s="212"/>
    </row>
    <row r="110" spans="1:20" ht="24.95" customHeight="1" x14ac:dyDescent="0.25">
      <c r="A110" s="531"/>
      <c r="B110" s="212"/>
      <c r="C110" s="212"/>
      <c r="D110" s="212"/>
      <c r="E110" s="212"/>
      <c r="F110" s="212"/>
      <c r="G110" s="214"/>
      <c r="H110" s="212"/>
      <c r="I110" s="212"/>
      <c r="J110" s="212"/>
      <c r="K110" s="213"/>
      <c r="L110" s="392"/>
      <c r="M110" s="215"/>
      <c r="N110" s="292">
        <f t="shared" si="9"/>
        <v>0</v>
      </c>
      <c r="O110" s="212"/>
      <c r="P110" s="219"/>
      <c r="Q110" s="35"/>
      <c r="R110" s="293">
        <f t="shared" si="10"/>
        <v>0</v>
      </c>
      <c r="S110" s="29"/>
      <c r="T110" s="212"/>
    </row>
    <row r="111" spans="1:20" ht="24.95" customHeight="1" x14ac:dyDescent="0.25">
      <c r="A111" s="531"/>
      <c r="B111" s="212"/>
      <c r="C111" s="212"/>
      <c r="D111" s="212"/>
      <c r="E111" s="212"/>
      <c r="F111" s="212"/>
      <c r="G111" s="214"/>
      <c r="H111" s="212"/>
      <c r="I111" s="212"/>
      <c r="J111" s="212"/>
      <c r="K111" s="213"/>
      <c r="L111" s="392"/>
      <c r="M111" s="215"/>
      <c r="N111" s="292">
        <f t="shared" si="9"/>
        <v>0</v>
      </c>
      <c r="O111" s="212"/>
      <c r="P111" s="219"/>
      <c r="Q111" s="35"/>
      <c r="R111" s="293">
        <f t="shared" si="10"/>
        <v>0</v>
      </c>
      <c r="S111" s="29"/>
      <c r="T111" s="212"/>
    </row>
    <row r="112" spans="1:20" ht="24.95" customHeight="1" x14ac:dyDescent="0.25">
      <c r="A112" s="531"/>
      <c r="B112" s="212"/>
      <c r="C112" s="212"/>
      <c r="D112" s="212"/>
      <c r="E112" s="212"/>
      <c r="F112" s="212"/>
      <c r="G112" s="214"/>
      <c r="H112" s="212"/>
      <c r="I112" s="212"/>
      <c r="J112" s="212"/>
      <c r="K112" s="213"/>
      <c r="L112" s="392"/>
      <c r="M112" s="215"/>
      <c r="N112" s="292">
        <f t="shared" si="9"/>
        <v>0</v>
      </c>
      <c r="O112" s="212"/>
      <c r="P112" s="219"/>
      <c r="Q112" s="35"/>
      <c r="R112" s="293">
        <f t="shared" si="10"/>
        <v>0</v>
      </c>
      <c r="S112" s="29"/>
      <c r="T112" s="212"/>
    </row>
    <row r="113" spans="1:23" ht="24.95" customHeight="1" x14ac:dyDescent="0.25">
      <c r="A113" s="531"/>
      <c r="B113" s="212"/>
      <c r="C113" s="212"/>
      <c r="D113" s="212"/>
      <c r="E113" s="212"/>
      <c r="F113" s="212"/>
      <c r="G113" s="214"/>
      <c r="H113" s="212"/>
      <c r="I113" s="212"/>
      <c r="J113" s="212"/>
      <c r="K113" s="213"/>
      <c r="L113" s="392"/>
      <c r="M113" s="215"/>
      <c r="N113" s="292">
        <f t="shared" si="9"/>
        <v>0</v>
      </c>
      <c r="O113" s="212"/>
      <c r="P113" s="219"/>
      <c r="Q113" s="35"/>
      <c r="R113" s="293">
        <f t="shared" si="10"/>
        <v>0</v>
      </c>
      <c r="S113" s="29"/>
      <c r="T113" s="212"/>
    </row>
    <row r="114" spans="1:23" ht="24.95" customHeight="1" x14ac:dyDescent="0.25">
      <c r="A114" s="531"/>
      <c r="B114" s="212"/>
      <c r="C114" s="212"/>
      <c r="D114" s="212"/>
      <c r="E114" s="212"/>
      <c r="F114" s="212"/>
      <c r="G114" s="214"/>
      <c r="H114" s="212"/>
      <c r="I114" s="212"/>
      <c r="J114" s="212"/>
      <c r="K114" s="213"/>
      <c r="L114" s="392"/>
      <c r="M114" s="215"/>
      <c r="N114" s="292">
        <f t="shared" si="9"/>
        <v>0</v>
      </c>
      <c r="O114" s="212"/>
      <c r="P114" s="219"/>
      <c r="Q114" s="35"/>
      <c r="R114" s="293">
        <f t="shared" si="10"/>
        <v>0</v>
      </c>
      <c r="S114" s="29"/>
      <c r="T114" s="212"/>
    </row>
    <row r="115" spans="1:23" ht="24.95" customHeight="1" x14ac:dyDescent="0.25">
      <c r="A115" s="531"/>
      <c r="B115" s="212"/>
      <c r="C115" s="212"/>
      <c r="D115" s="212"/>
      <c r="E115" s="212"/>
      <c r="F115" s="212"/>
      <c r="G115" s="214"/>
      <c r="H115" s="212"/>
      <c r="I115" s="212"/>
      <c r="J115" s="212"/>
      <c r="K115" s="213"/>
      <c r="L115" s="392"/>
      <c r="M115" s="215"/>
      <c r="N115" s="292">
        <f t="shared" si="9"/>
        <v>0</v>
      </c>
      <c r="O115" s="212"/>
      <c r="P115" s="219"/>
      <c r="Q115" s="35"/>
      <c r="R115" s="293">
        <f t="shared" si="10"/>
        <v>0</v>
      </c>
      <c r="S115" s="29"/>
      <c r="T115" s="212"/>
    </row>
    <row r="116" spans="1:23" ht="24.95" customHeight="1" x14ac:dyDescent="0.25">
      <c r="A116" s="531"/>
      <c r="B116" s="212"/>
      <c r="C116" s="212"/>
      <c r="D116" s="212"/>
      <c r="E116" s="212"/>
      <c r="F116" s="212"/>
      <c r="G116" s="214"/>
      <c r="H116" s="212"/>
      <c r="I116" s="212"/>
      <c r="J116" s="212"/>
      <c r="K116" s="213"/>
      <c r="L116" s="392"/>
      <c r="M116" s="215"/>
      <c r="N116" s="292">
        <f t="shared" si="9"/>
        <v>0</v>
      </c>
      <c r="O116" s="212"/>
      <c r="P116" s="219"/>
      <c r="Q116" s="35"/>
      <c r="R116" s="293">
        <f t="shared" si="10"/>
        <v>0</v>
      </c>
      <c r="S116" s="29"/>
      <c r="T116" s="212"/>
    </row>
    <row r="117" spans="1:23" ht="24.95" customHeight="1" x14ac:dyDescent="0.25">
      <c r="A117" s="531"/>
      <c r="B117" s="212"/>
      <c r="C117" s="212"/>
      <c r="D117" s="212"/>
      <c r="E117" s="212"/>
      <c r="F117" s="212"/>
      <c r="G117" s="214"/>
      <c r="H117" s="212"/>
      <c r="I117" s="212"/>
      <c r="J117" s="212"/>
      <c r="K117" s="213"/>
      <c r="L117" s="392"/>
      <c r="M117" s="215"/>
      <c r="N117" s="292">
        <f t="shared" si="9"/>
        <v>0</v>
      </c>
      <c r="O117" s="212"/>
      <c r="P117" s="219"/>
      <c r="Q117" s="35"/>
      <c r="R117" s="293">
        <f t="shared" si="10"/>
        <v>0</v>
      </c>
      <c r="S117" s="29"/>
      <c r="T117" s="212"/>
    </row>
    <row r="118" spans="1:23" ht="24.95" customHeight="1" x14ac:dyDescent="0.25">
      <c r="A118" s="531"/>
      <c r="B118" s="212"/>
      <c r="C118" s="212"/>
      <c r="D118" s="212"/>
      <c r="E118" s="212"/>
      <c r="F118" s="212"/>
      <c r="G118" s="214"/>
      <c r="H118" s="212"/>
      <c r="I118" s="212"/>
      <c r="J118" s="212"/>
      <c r="K118" s="213"/>
      <c r="L118" s="392"/>
      <c r="M118" s="215"/>
      <c r="N118" s="292">
        <f t="shared" si="9"/>
        <v>0</v>
      </c>
      <c r="O118" s="212"/>
      <c r="P118" s="219"/>
      <c r="Q118" s="35"/>
      <c r="R118" s="293">
        <f t="shared" si="10"/>
        <v>0</v>
      </c>
      <c r="S118" s="29"/>
      <c r="T118" s="212"/>
    </row>
    <row r="119" spans="1:23" ht="24.95" customHeight="1" x14ac:dyDescent="0.25">
      <c r="A119" s="531"/>
      <c r="B119" s="212"/>
      <c r="C119" s="212"/>
      <c r="D119" s="212"/>
      <c r="E119" s="212"/>
      <c r="F119" s="212"/>
      <c r="G119" s="214"/>
      <c r="H119" s="212"/>
      <c r="I119" s="212"/>
      <c r="J119" s="212"/>
      <c r="K119" s="213"/>
      <c r="L119" s="392"/>
      <c r="M119" s="215"/>
      <c r="N119" s="292">
        <f t="shared" si="9"/>
        <v>0</v>
      </c>
      <c r="O119" s="212"/>
      <c r="P119" s="219"/>
      <c r="Q119" s="35"/>
      <c r="R119" s="293">
        <f t="shared" si="10"/>
        <v>0</v>
      </c>
      <c r="S119" s="29"/>
      <c r="T119" s="212"/>
    </row>
    <row r="120" spans="1:23" ht="24.95" customHeight="1" x14ac:dyDescent="0.25">
      <c r="A120" s="531"/>
      <c r="B120" s="212"/>
      <c r="C120" s="212"/>
      <c r="D120" s="212"/>
      <c r="E120" s="212"/>
      <c r="F120" s="212"/>
      <c r="G120" s="214"/>
      <c r="H120" s="212"/>
      <c r="I120" s="212"/>
      <c r="J120" s="212"/>
      <c r="K120" s="213"/>
      <c r="L120" s="392"/>
      <c r="M120" s="215"/>
      <c r="N120" s="292">
        <f t="shared" si="9"/>
        <v>0</v>
      </c>
      <c r="O120" s="212"/>
      <c r="P120" s="219"/>
      <c r="Q120" s="35"/>
      <c r="R120" s="293">
        <f t="shared" si="10"/>
        <v>0</v>
      </c>
      <c r="S120" s="29"/>
      <c r="T120" s="212"/>
    </row>
    <row r="121" spans="1:23" ht="24.95" customHeight="1" x14ac:dyDescent="0.25">
      <c r="A121" s="531"/>
      <c r="B121" s="212"/>
      <c r="C121" s="212"/>
      <c r="D121" s="212"/>
      <c r="E121" s="212"/>
      <c r="F121" s="212"/>
      <c r="G121" s="214"/>
      <c r="H121" s="212"/>
      <c r="I121" s="212"/>
      <c r="J121" s="212"/>
      <c r="K121" s="213"/>
      <c r="L121" s="392"/>
      <c r="M121" s="215"/>
      <c r="N121" s="292">
        <f t="shared" si="9"/>
        <v>0</v>
      </c>
      <c r="O121" s="212"/>
      <c r="P121" s="219"/>
      <c r="Q121" s="35"/>
      <c r="R121" s="293">
        <f t="shared" si="10"/>
        <v>0</v>
      </c>
      <c r="S121" s="29"/>
      <c r="T121" s="212"/>
    </row>
    <row r="122" spans="1:23" ht="24.95" customHeight="1" x14ac:dyDescent="0.25">
      <c r="A122" s="531"/>
      <c r="B122" s="212"/>
      <c r="C122" s="212"/>
      <c r="D122" s="212"/>
      <c r="E122" s="212"/>
      <c r="F122" s="212"/>
      <c r="G122" s="214"/>
      <c r="H122" s="212"/>
      <c r="I122" s="212"/>
      <c r="J122" s="212"/>
      <c r="K122" s="213"/>
      <c r="L122" s="392"/>
      <c r="M122" s="215"/>
      <c r="N122" s="292">
        <f t="shared" si="9"/>
        <v>0</v>
      </c>
      <c r="O122" s="212"/>
      <c r="P122" s="219"/>
      <c r="Q122" s="35"/>
      <c r="R122" s="293">
        <f t="shared" si="10"/>
        <v>0</v>
      </c>
      <c r="S122" s="29"/>
      <c r="T122" s="212"/>
    </row>
    <row r="123" spans="1:23" ht="24.95" customHeight="1" x14ac:dyDescent="0.25">
      <c r="A123" s="531"/>
      <c r="B123" s="212"/>
      <c r="C123" s="212"/>
      <c r="D123" s="212"/>
      <c r="E123" s="212"/>
      <c r="F123" s="212"/>
      <c r="G123" s="214"/>
      <c r="H123" s="212"/>
      <c r="I123" s="212"/>
      <c r="J123" s="212"/>
      <c r="K123" s="213"/>
      <c r="L123" s="392"/>
      <c r="M123" s="215"/>
      <c r="N123" s="292">
        <f t="shared" si="9"/>
        <v>0</v>
      </c>
      <c r="O123" s="221"/>
      <c r="P123" s="438"/>
      <c r="Q123" s="155"/>
      <c r="R123" s="431">
        <f t="shared" si="10"/>
        <v>0</v>
      </c>
      <c r="S123" s="156"/>
      <c r="T123" s="221"/>
    </row>
    <row r="124" spans="1:23" ht="39" customHeight="1" thickBot="1" x14ac:dyDescent="0.3">
      <c r="A124" s="365"/>
      <c r="B124" s="256" t="s">
        <v>8</v>
      </c>
      <c r="C124" s="257"/>
      <c r="D124" s="257"/>
      <c r="E124" s="257"/>
      <c r="F124" s="257"/>
      <c r="G124" s="259"/>
      <c r="H124" s="257"/>
      <c r="I124" s="257"/>
      <c r="J124" s="257"/>
      <c r="K124" s="274"/>
      <c r="L124" s="402"/>
      <c r="M124" s="332">
        <f>SUBTOTAL(109,M99:M123)</f>
        <v>0</v>
      </c>
      <c r="N124" s="430">
        <f>IF(OR(C124="Refuse",C124="Refusé"),0,(M124*1.2))</f>
        <v>0</v>
      </c>
      <c r="O124" s="432"/>
      <c r="P124" s="436"/>
      <c r="Q124" s="433"/>
      <c r="R124" s="434">
        <f>SUBTOTAL(109,R99:R123)</f>
        <v>0</v>
      </c>
      <c r="S124" s="435"/>
      <c r="T124" s="435"/>
    </row>
    <row r="125" spans="1:23" ht="52.5" customHeight="1" thickBot="1" x14ac:dyDescent="0.3">
      <c r="B125" s="277"/>
      <c r="C125" s="278"/>
      <c r="D125" s="278"/>
      <c r="E125" s="278"/>
      <c r="F125" s="278"/>
      <c r="G125" s="279"/>
      <c r="H125" s="278"/>
      <c r="I125" s="278"/>
      <c r="J125" s="280"/>
      <c r="K125" s="281"/>
      <c r="L125" s="403"/>
      <c r="M125" s="283"/>
      <c r="N125" s="439"/>
      <c r="O125" s="379" t="s">
        <v>50</v>
      </c>
      <c r="P125" s="468">
        <f t="shared" ref="P125" si="11">N124-R124</f>
        <v>0</v>
      </c>
      <c r="Q125" s="442" t="s">
        <v>118</v>
      </c>
      <c r="R125" s="440"/>
      <c r="S125" s="437"/>
      <c r="T125" s="285"/>
      <c r="U125" s="101"/>
    </row>
    <row r="126" spans="1:23" ht="23.25" x14ac:dyDescent="0.25">
      <c r="B126" s="238"/>
      <c r="C126" s="361"/>
      <c r="D126" s="285"/>
      <c r="E126" s="281"/>
      <c r="F126" s="285"/>
      <c r="G126" s="285"/>
      <c r="H126" s="285"/>
      <c r="I126" s="362"/>
      <c r="J126" s="285"/>
      <c r="K126" s="285"/>
      <c r="L126" s="404"/>
      <c r="M126" s="281"/>
      <c r="N126" s="282"/>
      <c r="O126" s="283"/>
      <c r="P126" s="284"/>
      <c r="Q126" s="285"/>
      <c r="R126" s="363"/>
      <c r="S126" s="364"/>
      <c r="T126" s="382"/>
      <c r="U126" s="286"/>
      <c r="V126" s="287"/>
      <c r="W126" s="288"/>
    </row>
    <row r="127" spans="1:23" x14ac:dyDescent="0.25">
      <c r="T127" s="263"/>
      <c r="U127" s="101"/>
    </row>
    <row r="128" spans="1:23" ht="80.099999999999994" customHeight="1" x14ac:dyDescent="0.25">
      <c r="M128" s="533" t="s">
        <v>43</v>
      </c>
      <c r="N128" s="534"/>
      <c r="O128" s="306" t="s">
        <v>42</v>
      </c>
      <c r="P128" s="290" t="s">
        <v>40</v>
      </c>
      <c r="Q128" s="291" t="s">
        <v>119</v>
      </c>
    </row>
    <row r="129" spans="13:17" ht="65.099999999999994" customHeight="1" x14ac:dyDescent="0.25">
      <c r="M129" s="533"/>
      <c r="N129" s="534"/>
      <c r="O129" s="315">
        <f>N124+N92+N61+Tableau112[[#Totals],[MONTANT TOTAL TTC]]</f>
        <v>0</v>
      </c>
      <c r="P129" s="316">
        <f>R124+R92+R61+Tableau112[[#Totals],[RESTE A RECEVOIR TTC]]</f>
        <v>0</v>
      </c>
      <c r="Q129" s="447">
        <f>P125+P93+P62+P30</f>
        <v>0</v>
      </c>
    </row>
  </sheetData>
  <sheetProtection algorithmName="SHA-512" hashValue="77GiAZtPMehpZ5bkAL89MIcqzr9r39N5evXgMpJ8X5zpPu6j8YltKGDrLxlU1apd/7ZhHH/MJ48YkABZ5Ka+Hw==" saltValue="TYa3yEjzpczpFhsYdVMbUA==" spinCount="100000" sheet="1" objects="1" scenarios="1"/>
  <mergeCells count="10">
    <mergeCell ref="B1:T1"/>
    <mergeCell ref="B33:T33"/>
    <mergeCell ref="B65:T65"/>
    <mergeCell ref="B97:T97"/>
    <mergeCell ref="M128:N129"/>
    <mergeCell ref="A66:A92"/>
    <mergeCell ref="A3:A28"/>
    <mergeCell ref="A34:A61"/>
    <mergeCell ref="B63:F63"/>
    <mergeCell ref="A98:A123"/>
  </mergeCells>
  <conditionalFormatting sqref="K34 M127 N126 L98:L125 L30:L31 P30 O2:O29 M30:M32 K2:L29 S30 R29 L34:L61 M62:M64 M94:M96 L66:L93 M130:M1048576">
    <cfRule type="cellIs" dxfId="547" priority="306" operator="equal">
      <formula>"OUI"</formula>
    </cfRule>
    <cfRule type="cellIs" dxfId="546" priority="307" operator="equal">
      <formula>"NON"</formula>
    </cfRule>
  </conditionalFormatting>
  <conditionalFormatting sqref="M3">
    <cfRule type="cellIs" dxfId="545" priority="279" operator="equal">
      <formula>"OUI"</formula>
    </cfRule>
    <cfRule type="cellIs" dxfId="544" priority="280" operator="equal">
      <formula>"NON"</formula>
    </cfRule>
  </conditionalFormatting>
  <conditionalFormatting sqref="O34">
    <cfRule type="cellIs" dxfId="543" priority="271" operator="equal">
      <formula>"OUI"</formula>
    </cfRule>
    <cfRule type="cellIs" dxfId="542" priority="272" operator="equal">
      <formula>"NON"</formula>
    </cfRule>
  </conditionalFormatting>
  <conditionalFormatting sqref="L34">
    <cfRule type="cellIs" dxfId="541" priority="263" operator="equal">
      <formula>"OUI"</formula>
    </cfRule>
    <cfRule type="cellIs" dxfId="540" priority="264" operator="equal">
      <formula>"NON"</formula>
    </cfRule>
  </conditionalFormatting>
  <conditionalFormatting sqref="O66">
    <cfRule type="cellIs" dxfId="539" priority="253" stopIfTrue="1" operator="equal">
      <formula>"OUI"</formula>
    </cfRule>
  </conditionalFormatting>
  <conditionalFormatting sqref="L66">
    <cfRule type="cellIs" dxfId="538" priority="252" stopIfTrue="1" operator="equal">
      <formula>"NON"</formula>
    </cfRule>
  </conditionalFormatting>
  <conditionalFormatting sqref="R3:R28">
    <cfRule type="cellIs" dxfId="537" priority="244" operator="greaterThan">
      <formula>0</formula>
    </cfRule>
  </conditionalFormatting>
  <conditionalFormatting sqref="S30 R29">
    <cfRule type="cellIs" dxfId="536" priority="237" operator="greaterThan">
      <formula>0</formula>
    </cfRule>
    <cfRule type="cellIs" dxfId="535" priority="240" operator="greaterThan">
      <formula>0</formula>
    </cfRule>
    <cfRule type="cellIs" dxfId="534" priority="241" operator="greaterThan">
      <formula>0</formula>
    </cfRule>
  </conditionalFormatting>
  <conditionalFormatting sqref="K35:K60">
    <cfRule type="cellIs" dxfId="533" priority="230" operator="equal">
      <formula>"OUI"</formula>
    </cfRule>
    <cfRule type="cellIs" dxfId="532" priority="231" operator="equal">
      <formula>"NON"</formula>
    </cfRule>
  </conditionalFormatting>
  <conditionalFormatting sqref="R61">
    <cfRule type="cellIs" dxfId="531" priority="218" operator="greaterThan">
      <formula>0</formula>
    </cfRule>
  </conditionalFormatting>
  <conditionalFormatting sqref="R67:R91">
    <cfRule type="cellIs" dxfId="530" priority="189" operator="greaterThan">
      <formula>0</formula>
    </cfRule>
  </conditionalFormatting>
  <conditionalFormatting sqref="R92">
    <cfRule type="cellIs" dxfId="529" priority="182" operator="greaterThan">
      <formula>0</formula>
    </cfRule>
  </conditionalFormatting>
  <conditionalFormatting sqref="N34">
    <cfRule type="cellIs" dxfId="528" priority="180" operator="equal">
      <formula>"OUI"</formula>
    </cfRule>
    <cfRule type="cellIs" dxfId="527" priority="181" operator="equal">
      <formula>"NON"</formula>
    </cfRule>
  </conditionalFormatting>
  <conditionalFormatting sqref="N35:N60">
    <cfRule type="cellIs" dxfId="526" priority="176" operator="equal">
      <formula>"OUI"</formula>
    </cfRule>
    <cfRule type="cellIs" dxfId="525" priority="177" operator="equal">
      <formula>"NON"</formula>
    </cfRule>
  </conditionalFormatting>
  <conditionalFormatting sqref="O35:O60">
    <cfRule type="cellIs" dxfId="524" priority="171" operator="equal">
      <formula>"OUI"</formula>
    </cfRule>
    <cfRule type="cellIs" dxfId="523" priority="172" operator="equal">
      <formula>"NON"</formula>
    </cfRule>
  </conditionalFormatting>
  <conditionalFormatting sqref="L35:L60">
    <cfRule type="cellIs" dxfId="522" priority="169" operator="equal">
      <formula>"OUI"</formula>
    </cfRule>
    <cfRule type="cellIs" dxfId="521" priority="170" operator="equal">
      <formula>"NON"</formula>
    </cfRule>
  </conditionalFormatting>
  <conditionalFormatting sqref="R35:R60">
    <cfRule type="cellIs" dxfId="520" priority="168" operator="greaterThan">
      <formula>0</formula>
    </cfRule>
  </conditionalFormatting>
  <conditionalFormatting sqref="B238:U335">
    <cfRule type="expression" dxfId="519" priority="166">
      <formula>IF($B444="R",1)</formula>
    </cfRule>
    <cfRule type="expression" dxfId="518" priority="167">
      <formula>IF($B238="R",1)</formula>
    </cfRule>
    <cfRule type="expression" dxfId="517" priority="320">
      <formula>IF($B238="R",1)</formula>
    </cfRule>
  </conditionalFormatting>
  <conditionalFormatting sqref="O35">
    <cfRule type="cellIs" dxfId="516" priority="149" operator="equal">
      <formula>"OUI"</formula>
    </cfRule>
    <cfRule type="cellIs" dxfId="515" priority="150" operator="equal">
      <formula>"NON"</formula>
    </cfRule>
  </conditionalFormatting>
  <conditionalFormatting sqref="R35:R60">
    <cfRule type="cellIs" dxfId="514" priority="148" operator="greaterThan">
      <formula>0</formula>
    </cfRule>
  </conditionalFormatting>
  <conditionalFormatting sqref="S3:S28">
    <cfRule type="cellIs" dxfId="513" priority="134" operator="equal">
      <formula>"VINCENT CHEROUX"</formula>
    </cfRule>
    <cfRule type="cellIs" dxfId="512" priority="135" operator="equal">
      <formula>"MICHEL NUNES"</formula>
    </cfRule>
    <cfRule type="cellIs" dxfId="511" priority="136" operator="equal">
      <formula>"JULIE FROUMESOL"</formula>
    </cfRule>
    <cfRule type="cellIs" dxfId="510" priority="137" operator="equal">
      <formula>"MARIE CLAIRE ROCA"</formula>
    </cfRule>
    <cfRule type="cellIs" dxfId="509" priority="138" operator="equal">
      <formula>"VANESSA CAUCHOIS"</formula>
    </cfRule>
    <cfRule type="cellIs" dxfId="508" priority="139" operator="equal">
      <formula>"GERAD DOSJOUB"</formula>
    </cfRule>
    <cfRule type="cellIs" dxfId="507" priority="140" operator="equal">
      <formula>"PASCAL JOCALLAZ"</formula>
    </cfRule>
    <cfRule type="cellIs" dxfId="506" priority="141" operator="equal">
      <formula>"JEAN-LUC ORENGO"</formula>
    </cfRule>
    <cfRule type="cellIs" dxfId="505" priority="142" operator="equal">
      <formula>"PHILIPPE GAILLARD"</formula>
    </cfRule>
    <cfRule type="cellIs" dxfId="504" priority="143" operator="equal">
      <formula>"CATHERINE LACOURT"</formula>
    </cfRule>
    <cfRule type="cellIs" dxfId="503" priority="144" operator="equal">
      <formula>"ANNIE CRAMARD"</formula>
    </cfRule>
  </conditionalFormatting>
  <conditionalFormatting sqref="S35:S60">
    <cfRule type="expression" dxfId="502" priority="131">
      <formula>IF($B35="R",1)</formula>
    </cfRule>
  </conditionalFormatting>
  <conditionalFormatting sqref="S35:S60">
    <cfRule type="cellIs" dxfId="501" priority="120" operator="equal">
      <formula>"VINCENT CHEROUX"</formula>
    </cfRule>
    <cfRule type="cellIs" dxfId="500" priority="121" operator="equal">
      <formula>"MICHEL NUNES"</formula>
    </cfRule>
    <cfRule type="cellIs" dxfId="499" priority="122" operator="equal">
      <formula>"JULIE FROUMESOL"</formula>
    </cfRule>
    <cfRule type="cellIs" dxfId="498" priority="123" operator="equal">
      <formula>"MARIE CLAIRE ROCA"</formula>
    </cfRule>
    <cfRule type="cellIs" dxfId="497" priority="124" operator="equal">
      <formula>"VANESSA CAUCHOIS"</formula>
    </cfRule>
    <cfRule type="cellIs" dxfId="496" priority="125" operator="equal">
      <formula>"GERAD DOSJOUB"</formula>
    </cfRule>
    <cfRule type="cellIs" dxfId="495" priority="126" operator="equal">
      <formula>"PASCAL JOCALLAZ"</formula>
    </cfRule>
    <cfRule type="cellIs" dxfId="494" priority="127" operator="equal">
      <formula>"JEAN-LUC ORENGO"</formula>
    </cfRule>
    <cfRule type="cellIs" dxfId="493" priority="128" operator="equal">
      <formula>"PHILIPPE GAILLARD"</formula>
    </cfRule>
    <cfRule type="cellIs" dxfId="492" priority="129" operator="equal">
      <formula>"CATHERINE LACOURT"</formula>
    </cfRule>
    <cfRule type="cellIs" dxfId="491" priority="130" operator="equal">
      <formula>"ANNIE CRAMARD"</formula>
    </cfRule>
  </conditionalFormatting>
  <conditionalFormatting sqref="S67:S91">
    <cfRule type="cellIs" dxfId="490" priority="106" operator="equal">
      <formula>"VINCENT CHEROUX"</formula>
    </cfRule>
    <cfRule type="cellIs" dxfId="489" priority="107" operator="equal">
      <formula>"MICHEL NUNES"</formula>
    </cfRule>
    <cfRule type="cellIs" dxfId="488" priority="108" operator="equal">
      <formula>"JULIE FROUMESOL"</formula>
    </cfRule>
    <cfRule type="cellIs" dxfId="487" priority="109" operator="equal">
      <formula>"MARIE CLAIRE ROCA"</formula>
    </cfRule>
    <cfRule type="cellIs" dxfId="486" priority="110" operator="equal">
      <formula>"VANESSA CAUCHOIS"</formula>
    </cfRule>
    <cfRule type="cellIs" dxfId="485" priority="111" operator="equal">
      <formula>"GERAD DOSJOUB"</formula>
    </cfRule>
    <cfRule type="cellIs" dxfId="484" priority="112" operator="equal">
      <formula>"PASCAL JOCALLAZ"</formula>
    </cfRule>
    <cfRule type="cellIs" dxfId="483" priority="113" operator="equal">
      <formula>"JEAN-LUC ORENGO"</formula>
    </cfRule>
    <cfRule type="cellIs" dxfId="482" priority="114" operator="equal">
      <formula>"PHILIPPE GAILLARD"</formula>
    </cfRule>
    <cfRule type="cellIs" dxfId="481" priority="115" operator="equal">
      <formula>"CATHERINE LACOURT"</formula>
    </cfRule>
    <cfRule type="cellIs" dxfId="480" priority="116" operator="equal">
      <formula>"ANNIE CRAMARD"</formula>
    </cfRule>
  </conditionalFormatting>
  <conditionalFormatting sqref="R127 R130">
    <cfRule type="expression" dxfId="479" priority="462">
      <formula>AND(K17&lt;&gt;"",K17&lt;TODAY()-45)</formula>
    </cfRule>
  </conditionalFormatting>
  <conditionalFormatting sqref="R62:R64 R94:R96 R30:R32">
    <cfRule type="expression" dxfId="478" priority="511">
      <formula>AND(L1048552&lt;&gt;"",L1048552&lt;TODAY()-45)</formula>
    </cfRule>
  </conditionalFormatting>
  <conditionalFormatting sqref="O98">
    <cfRule type="cellIs" dxfId="477" priority="99" stopIfTrue="1" operator="equal">
      <formula>"OUI"</formula>
    </cfRule>
  </conditionalFormatting>
  <conditionalFormatting sqref="L98">
    <cfRule type="cellIs" dxfId="476" priority="98" stopIfTrue="1" operator="equal">
      <formula>"NON"</formula>
    </cfRule>
  </conditionalFormatting>
  <conditionalFormatting sqref="R99:R123">
    <cfRule type="cellIs" dxfId="475" priority="97" operator="greaterThan">
      <formula>0</formula>
    </cfRule>
  </conditionalFormatting>
  <conditionalFormatting sqref="R124">
    <cfRule type="cellIs" dxfId="474" priority="96" operator="greaterThan">
      <formula>0</formula>
    </cfRule>
  </conditionalFormatting>
  <conditionalFormatting sqref="B204:V206 B34:D34 B66:D66 B98:D98 B3:U29 G34:U34 B35:U61 G66:U66 G98:U98 B99:R103 B94:W96 B97 B65 B33 U33 U65 U97 T99:U100 T101:T103 R100:R123 B67:U93 B63:W64 B62:V62 B31:W32 B30:V30">
    <cfRule type="expression" dxfId="473" priority="519">
      <formula>IF($A3="P",1)</formula>
    </cfRule>
    <cfRule type="expression" dxfId="472" priority="521">
      <formula>IF($A3="R",1)</formula>
    </cfRule>
  </conditionalFormatting>
  <conditionalFormatting sqref="B204:V206 B34:D34 B66:D66 B98:D98 B3:U29 G34:U34 B35:U61 G66:U66 G98:U98 B99:R100 B94:W96 B97 B65 B33 U33 U65 U97 T99:U100 R100:R123 B67:U93 B63:W64 B62:V62 B31:W32 B30:V30">
    <cfRule type="expression" dxfId="471" priority="520">
      <formula>IF($A3="A",1)</formula>
    </cfRule>
  </conditionalFormatting>
  <conditionalFormatting sqref="B105 B219:V412 B34:D34 B94:V96 B66:D66 B126:V127 B98:D98 B3:T29 G34:T34 B35:T61 G66:T66 G98:T98 B99:R104 B33 U33:V33 B65 U65:V65 B97 U97:V97 B106:R123 T107:T123 T99:T104 R100:R123 B130:V208 U128:V129 B129:L129 B128:M128 O128:Q129 B124:T125 B67:T93 B63:V64 B62:U62 B31:V32 B30:U30">
    <cfRule type="expression" dxfId="470" priority="104">
      <formula>IF($B3="P",1)</formula>
    </cfRule>
    <cfRule type="expression" dxfId="469" priority="105">
      <formula>IF($B3="A",1)</formula>
    </cfRule>
    <cfRule type="expression" dxfId="468" priority="145">
      <formula>IF($B3="R",1)</formula>
    </cfRule>
  </conditionalFormatting>
  <conditionalFormatting sqref="S126">
    <cfRule type="expression" dxfId="467" priority="534">
      <formula>AND(L72&lt;&gt;"",L72&lt;TODAY()-45)</formula>
    </cfRule>
  </conditionalFormatting>
  <conditionalFormatting sqref="R93">
    <cfRule type="expression" dxfId="466" priority="81">
      <formula>AND(L39&lt;&gt;"",L39&lt;TODAY()-45)</formula>
    </cfRule>
  </conditionalFormatting>
  <conditionalFormatting sqref="S67:S92">
    <cfRule type="expression" dxfId="465" priority="80">
      <formula>IF($B67="R",1)</formula>
    </cfRule>
  </conditionalFormatting>
  <conditionalFormatting sqref="S67:S92">
    <cfRule type="cellIs" dxfId="464" priority="69" operator="equal">
      <formula>"VINCENT CHEROUX"</formula>
    </cfRule>
    <cfRule type="cellIs" dxfId="463" priority="70" operator="equal">
      <formula>"MICHEL NUNES"</formula>
    </cfRule>
    <cfRule type="cellIs" dxfId="462" priority="71" operator="equal">
      <formula>"JULIE FROUMESOL"</formula>
    </cfRule>
    <cfRule type="cellIs" dxfId="461" priority="72" operator="equal">
      <formula>"MARIE CLAIRE ROCA"</formula>
    </cfRule>
    <cfRule type="cellIs" dxfId="460" priority="73" operator="equal">
      <formula>"VANESSA CAUCHOIS"</formula>
    </cfRule>
    <cfRule type="cellIs" dxfId="459" priority="74" operator="equal">
      <formula>"GERAD DOSJOUB"</formula>
    </cfRule>
    <cfRule type="cellIs" dxfId="458" priority="75" operator="equal">
      <formula>"PASCAL JOCALLAZ"</formula>
    </cfRule>
    <cfRule type="cellIs" dxfId="457" priority="76" operator="equal">
      <formula>"JEAN-LUC ORENGO"</formula>
    </cfRule>
    <cfRule type="cellIs" dxfId="456" priority="77" operator="equal">
      <formula>"PHILIPPE GAILLARD"</formula>
    </cfRule>
    <cfRule type="cellIs" dxfId="455" priority="78" operator="equal">
      <formula>"CATHERINE LACOURT"</formula>
    </cfRule>
    <cfRule type="cellIs" dxfId="454" priority="79" operator="equal">
      <formula>"ANNIE CRAMARD"</formula>
    </cfRule>
  </conditionalFormatting>
  <conditionalFormatting sqref="Q125:S125">
    <cfRule type="expression" dxfId="453" priority="66">
      <formula>IF($A125="P",1)</formula>
    </cfRule>
    <cfRule type="expression" dxfId="452" priority="68">
      <formula>IF($A125="R",1)</formula>
    </cfRule>
  </conditionalFormatting>
  <conditionalFormatting sqref="Q125:S125">
    <cfRule type="expression" dxfId="451" priority="67">
      <formula>IF($A125="A",1)</formula>
    </cfRule>
  </conditionalFormatting>
  <conditionalFormatting sqref="R125">
    <cfRule type="expression" dxfId="450" priority="65">
      <formula>AND(L71&lt;&gt;"",L71&lt;TODAY()-45)</formula>
    </cfRule>
  </conditionalFormatting>
  <conditionalFormatting sqref="S99:S123">
    <cfRule type="cellIs" dxfId="449" priority="50" operator="equal">
      <formula>"VINCENT CHEROUX"</formula>
    </cfRule>
    <cfRule type="cellIs" dxfId="448" priority="51" operator="equal">
      <formula>"MICHEL NUNES"</formula>
    </cfRule>
    <cfRule type="cellIs" dxfId="447" priority="52" operator="equal">
      <formula>"JULIE FROUMESOL"</formula>
    </cfRule>
    <cfRule type="cellIs" dxfId="446" priority="53" operator="equal">
      <formula>"MARIE CLAIRE ROCA"</formula>
    </cfRule>
    <cfRule type="cellIs" dxfId="445" priority="54" operator="equal">
      <formula>"VANESSA CAUCHOIS"</formula>
    </cfRule>
    <cfRule type="cellIs" dxfId="444" priority="55" operator="equal">
      <formula>"GERAD DOSJOUB"</formula>
    </cfRule>
    <cfRule type="cellIs" dxfId="443" priority="56" operator="equal">
      <formula>"PASCAL JOCALLAZ"</formula>
    </cfRule>
    <cfRule type="cellIs" dxfId="442" priority="57" operator="equal">
      <formula>"JEAN-LUC ORENGO"</formula>
    </cfRule>
    <cfRule type="cellIs" dxfId="441" priority="58" operator="equal">
      <formula>"PHILIPPE GAILLARD"</formula>
    </cfRule>
    <cfRule type="cellIs" dxfId="440" priority="59" operator="equal">
      <formula>"CATHERINE LACOURT"</formula>
    </cfRule>
    <cfRule type="cellIs" dxfId="439" priority="60" operator="equal">
      <formula>"ANNIE CRAMARD"</formula>
    </cfRule>
  </conditionalFormatting>
  <conditionalFormatting sqref="S99:S123">
    <cfRule type="expression" dxfId="438" priority="62">
      <formula>IF($A99="P",1)</formula>
    </cfRule>
    <cfRule type="expression" dxfId="437" priority="64">
      <formula>IF($A99="R",1)</formula>
    </cfRule>
  </conditionalFormatting>
  <conditionalFormatting sqref="S99:S123">
    <cfRule type="expression" dxfId="436" priority="63">
      <formula>IF($A99="A",1)</formula>
    </cfRule>
  </conditionalFormatting>
  <conditionalFormatting sqref="S99:S123">
    <cfRule type="expression" dxfId="435" priority="48">
      <formula>IF($B99="P",1)</formula>
    </cfRule>
    <cfRule type="expression" dxfId="434" priority="49">
      <formula>IF($B99="A",1)</formula>
    </cfRule>
    <cfRule type="expression" dxfId="433" priority="61">
      <formula>IF($B99="R",1)</formula>
    </cfRule>
  </conditionalFormatting>
  <conditionalFormatting sqref="S99:S123">
    <cfRule type="expression" dxfId="432" priority="47">
      <formula>IF($B99="R",1)</formula>
    </cfRule>
  </conditionalFormatting>
  <conditionalFormatting sqref="S99:S123">
    <cfRule type="cellIs" dxfId="431" priority="36" operator="equal">
      <formula>"VINCENT CHEROUX"</formula>
    </cfRule>
    <cfRule type="cellIs" dxfId="430" priority="37" operator="equal">
      <formula>"MICHEL NUNES"</formula>
    </cfRule>
    <cfRule type="cellIs" dxfId="429" priority="38" operator="equal">
      <formula>"JULIE FROUMESOL"</formula>
    </cfRule>
    <cfRule type="cellIs" dxfId="428" priority="39" operator="equal">
      <formula>"MARIE CLAIRE ROCA"</formula>
    </cfRule>
    <cfRule type="cellIs" dxfId="427" priority="40" operator="equal">
      <formula>"VANESSA CAUCHOIS"</formula>
    </cfRule>
    <cfRule type="cellIs" dxfId="426" priority="41" operator="equal">
      <formula>"GERAD DOSJOUB"</formula>
    </cfRule>
    <cfRule type="cellIs" dxfId="425" priority="42" operator="equal">
      <formula>"PASCAL JOCALLAZ"</formula>
    </cfRule>
    <cfRule type="cellIs" dxfId="424" priority="43" operator="equal">
      <formula>"JEAN-LUC ORENGO"</formula>
    </cfRule>
    <cfRule type="cellIs" dxfId="423" priority="44" operator="equal">
      <formula>"PHILIPPE GAILLARD"</formula>
    </cfRule>
    <cfRule type="cellIs" dxfId="422" priority="45" operator="equal">
      <formula>"CATHERINE LACOURT"</formula>
    </cfRule>
    <cfRule type="cellIs" dxfId="421" priority="46" operator="equal">
      <formula>"ANNIE CRAMARD"</formula>
    </cfRule>
  </conditionalFormatting>
  <conditionalFormatting sqref="O128:O129">
    <cfRule type="expression" dxfId="420" priority="536">
      <formula>AND(K18&lt;&gt;"",K18&lt;TODAY()-45)</formula>
    </cfRule>
  </conditionalFormatting>
  <conditionalFormatting sqref="O125">
    <cfRule type="expression" dxfId="419" priority="33">
      <formula>IF($A125="P",1)</formula>
    </cfRule>
    <cfRule type="expression" dxfId="418" priority="35">
      <formula>IF($A125="R",1)</formula>
    </cfRule>
  </conditionalFormatting>
  <conditionalFormatting sqref="O125">
    <cfRule type="expression" dxfId="417" priority="34">
      <formula>IF($A125="A",1)</formula>
    </cfRule>
  </conditionalFormatting>
  <conditionalFormatting sqref="O125">
    <cfRule type="expression" dxfId="416" priority="32">
      <formula>AND(I71&lt;&gt;"",I71&lt;TODAY()-45)</formula>
    </cfRule>
  </conditionalFormatting>
  <conditionalFormatting sqref="Q93:R93">
    <cfRule type="expression" dxfId="415" priority="29">
      <formula>IF($A93="P",1)</formula>
    </cfRule>
    <cfRule type="expression" dxfId="414" priority="31">
      <formula>IF($A93="R",1)</formula>
    </cfRule>
  </conditionalFormatting>
  <conditionalFormatting sqref="Q93:R93">
    <cfRule type="expression" dxfId="413" priority="30">
      <formula>IF($A93="A",1)</formula>
    </cfRule>
  </conditionalFormatting>
  <conditionalFormatting sqref="R93">
    <cfRule type="expression" dxfId="412" priority="28">
      <formula>AND(L39&lt;&gt;"",L39&lt;TODAY()-45)</formula>
    </cfRule>
  </conditionalFormatting>
  <conditionalFormatting sqref="O93">
    <cfRule type="expression" dxfId="411" priority="25">
      <formula>IF($A93="P",1)</formula>
    </cfRule>
    <cfRule type="expression" dxfId="410" priority="27">
      <formula>IF($A93="R",1)</formula>
    </cfRule>
  </conditionalFormatting>
  <conditionalFormatting sqref="O93">
    <cfRule type="expression" dxfId="409" priority="26">
      <formula>IF($A93="A",1)</formula>
    </cfRule>
  </conditionalFormatting>
  <conditionalFormatting sqref="O93">
    <cfRule type="expression" dxfId="408" priority="24">
      <formula>AND(I39&lt;&gt;"",I39&lt;TODAY()-45)</formula>
    </cfRule>
  </conditionalFormatting>
  <conditionalFormatting sqref="P125">
    <cfRule type="cellIs" dxfId="407" priority="23" operator="greaterThan">
      <formula>0</formula>
    </cfRule>
  </conditionalFormatting>
  <conditionalFormatting sqref="P93">
    <cfRule type="cellIs" dxfId="406" priority="22" operator="greaterThan">
      <formula>0</formula>
    </cfRule>
  </conditionalFormatting>
  <conditionalFormatting sqref="R62">
    <cfRule type="expression" dxfId="405" priority="21">
      <formula>AND(L8&lt;&gt;"",L8&lt;TODAY()-45)</formula>
    </cfRule>
  </conditionalFormatting>
  <conditionalFormatting sqref="Q62:R62">
    <cfRule type="expression" dxfId="404" priority="18">
      <formula>IF($A62="P",1)</formula>
    </cfRule>
    <cfRule type="expression" dxfId="403" priority="20">
      <formula>IF($A62="R",1)</formula>
    </cfRule>
  </conditionalFormatting>
  <conditionalFormatting sqref="Q62:R62">
    <cfRule type="expression" dxfId="402" priority="19">
      <formula>IF($A62="A",1)</formula>
    </cfRule>
  </conditionalFormatting>
  <conditionalFormatting sqref="R62">
    <cfRule type="expression" dxfId="401" priority="17">
      <formula>AND(L8&lt;&gt;"",L8&lt;TODAY()-45)</formula>
    </cfRule>
  </conditionalFormatting>
  <conditionalFormatting sqref="O62">
    <cfRule type="expression" dxfId="400" priority="14">
      <formula>IF($A62="P",1)</formula>
    </cfRule>
    <cfRule type="expression" dxfId="399" priority="16">
      <formula>IF($A62="R",1)</formula>
    </cfRule>
  </conditionalFormatting>
  <conditionalFormatting sqref="O62">
    <cfRule type="expression" dxfId="398" priority="15">
      <formula>IF($A62="A",1)</formula>
    </cfRule>
  </conditionalFormatting>
  <conditionalFormatting sqref="O62">
    <cfRule type="expression" dxfId="397" priority="13">
      <formula>AND(I8&lt;&gt;"",I8&lt;TODAY()-45)</formula>
    </cfRule>
  </conditionalFormatting>
  <conditionalFormatting sqref="P62">
    <cfRule type="cellIs" dxfId="396" priority="12" operator="greaterThan">
      <formula>0</formula>
    </cfRule>
  </conditionalFormatting>
  <conditionalFormatting sqref="R30">
    <cfRule type="expression" dxfId="395" priority="11">
      <formula>AND(L1048552&lt;&gt;"",L1048552&lt;TODAY()-45)</formula>
    </cfRule>
  </conditionalFormatting>
  <conditionalFormatting sqref="Q30:R30">
    <cfRule type="expression" dxfId="394" priority="8">
      <formula>IF($A30="P",1)</formula>
    </cfRule>
    <cfRule type="expression" dxfId="393" priority="10">
      <formula>IF($A30="R",1)</formula>
    </cfRule>
  </conditionalFormatting>
  <conditionalFormatting sqref="Q30:R30">
    <cfRule type="expression" dxfId="392" priority="9">
      <formula>IF($A30="A",1)</formula>
    </cfRule>
  </conditionalFormatting>
  <conditionalFormatting sqref="R30">
    <cfRule type="expression" dxfId="391" priority="7">
      <formula>AND(L1048552&lt;&gt;"",L1048552&lt;TODAY()-45)</formula>
    </cfRule>
  </conditionalFormatting>
  <conditionalFormatting sqref="O30">
    <cfRule type="expression" dxfId="390" priority="4">
      <formula>IF($A30="P",1)</formula>
    </cfRule>
    <cfRule type="expression" dxfId="389" priority="6">
      <formula>IF($A30="R",1)</formula>
    </cfRule>
  </conditionalFormatting>
  <conditionalFormatting sqref="O30">
    <cfRule type="expression" dxfId="388" priority="5">
      <formula>IF($A30="A",1)</formula>
    </cfRule>
  </conditionalFormatting>
  <conditionalFormatting sqref="O30">
    <cfRule type="expression" dxfId="387" priority="3">
      <formula>AND(I1048552&lt;&gt;"",I1048552&lt;TODAY()-45)</formula>
    </cfRule>
  </conditionalFormatting>
  <conditionalFormatting sqref="P30">
    <cfRule type="cellIs" dxfId="386" priority="2" operator="greaterThan">
      <formula>0</formula>
    </cfRule>
  </conditionalFormatting>
  <conditionalFormatting sqref="O1:O1048576">
    <cfRule type="containsText" dxfId="385" priority="1" operator="containsText" text="DMD">
      <formula>NOT(ISERROR(SEARCH("DMD",O1)))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W429"/>
  <sheetViews>
    <sheetView zoomScale="98" zoomScaleNormal="98" workbookViewId="0">
      <pane xSplit="1" ySplit="2" topLeftCell="J291" activePane="bottomRight" state="frozen"/>
      <selection pane="topRight" activeCell="B1" sqref="B1"/>
      <selection pane="bottomLeft" activeCell="A3" sqref="A3"/>
      <selection pane="bottomRight" activeCell="S403" sqref="S403"/>
    </sheetView>
  </sheetViews>
  <sheetFormatPr baseColWidth="10" defaultColWidth="11" defaultRowHeight="15" x14ac:dyDescent="0.25"/>
  <cols>
    <col min="1" max="1" width="14.28515625" style="6" customWidth="1"/>
    <col min="2" max="2" width="10.85546875" style="6" customWidth="1"/>
    <col min="3" max="3" width="12.85546875" style="6" customWidth="1"/>
    <col min="4" max="4" width="17.28515625" style="65" customWidth="1"/>
    <col min="5" max="5" width="24.140625" style="66" customWidth="1"/>
    <col min="6" max="6" width="22.7109375" style="6" customWidth="1"/>
    <col min="7" max="7" width="32" style="6" customWidth="1"/>
    <col min="8" max="8" width="24.42578125" style="67" customWidth="1"/>
    <col min="9" max="9" width="22.7109375" style="6" customWidth="1"/>
    <col min="10" max="10" width="22.85546875" style="66" customWidth="1"/>
    <col min="11" max="11" width="32.42578125" style="6" customWidth="1"/>
    <col min="12" max="12" width="16.7109375" style="65" customWidth="1"/>
    <col min="13" max="13" width="14.42578125" style="6" customWidth="1"/>
    <col min="14" max="14" width="10.5703125" style="66" customWidth="1"/>
    <col min="15" max="16" width="15.5703125" style="6" customWidth="1"/>
    <col min="17" max="17" width="15.85546875" style="493" customWidth="1"/>
    <col min="18" max="18" width="17" style="70" customWidth="1"/>
    <col min="19" max="19" width="31.7109375" style="133" customWidth="1"/>
    <col min="20" max="20" width="19.85546875" style="68" customWidth="1"/>
    <col min="21" max="21" width="21.42578125" style="6" customWidth="1"/>
    <col min="22" max="22" width="26.7109375" style="6" customWidth="1"/>
    <col min="23" max="23" width="25.5703125" style="6" customWidth="1"/>
    <col min="24" max="16384" width="11" style="6"/>
  </cols>
  <sheetData>
    <row r="1" spans="1:23" ht="81" customHeight="1" x14ac:dyDescent="0.25">
      <c r="A1" s="539" t="s">
        <v>111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</row>
    <row r="2" spans="1:23" ht="84" customHeight="1" x14ac:dyDescent="0.25">
      <c r="A2" s="372"/>
      <c r="B2" s="294" t="s">
        <v>14</v>
      </c>
      <c r="C2" s="294" t="s">
        <v>0</v>
      </c>
      <c r="D2" s="295" t="s">
        <v>1</v>
      </c>
      <c r="E2" s="295" t="s">
        <v>79</v>
      </c>
      <c r="F2" s="294" t="s">
        <v>2</v>
      </c>
      <c r="G2" s="294" t="s">
        <v>9</v>
      </c>
      <c r="H2" s="294" t="s">
        <v>117</v>
      </c>
      <c r="I2" s="296" t="s">
        <v>12</v>
      </c>
      <c r="J2" s="294" t="s">
        <v>11</v>
      </c>
      <c r="K2" s="297" t="s">
        <v>20</v>
      </c>
      <c r="L2" s="298" t="s">
        <v>6</v>
      </c>
      <c r="M2" s="299" t="s">
        <v>35</v>
      </c>
      <c r="N2" s="298" t="s">
        <v>4</v>
      </c>
      <c r="O2" s="300" t="s">
        <v>32</v>
      </c>
      <c r="P2" s="300" t="s">
        <v>33</v>
      </c>
      <c r="Q2" s="489" t="s">
        <v>5</v>
      </c>
      <c r="R2" s="298" t="s">
        <v>51</v>
      </c>
      <c r="S2" s="301" t="s">
        <v>19</v>
      </c>
      <c r="T2" s="302" t="s">
        <v>36</v>
      </c>
      <c r="U2" s="303" t="s">
        <v>40</v>
      </c>
      <c r="V2" s="304" t="s">
        <v>53</v>
      </c>
      <c r="W2" s="303" t="s">
        <v>10</v>
      </c>
    </row>
    <row r="3" spans="1:23" s="89" customFormat="1" ht="24.95" customHeight="1" x14ac:dyDescent="0.25">
      <c r="A3" s="504" t="s">
        <v>76</v>
      </c>
      <c r="B3" s="31"/>
      <c r="C3" s="31"/>
      <c r="D3" s="26"/>
      <c r="E3" s="26"/>
      <c r="F3" s="32"/>
      <c r="G3" s="24"/>
      <c r="H3" s="24"/>
      <c r="I3" s="33"/>
      <c r="J3" s="24"/>
      <c r="K3" s="32"/>
      <c r="L3" s="24"/>
      <c r="M3" s="26"/>
      <c r="N3" s="385"/>
      <c r="O3" s="23"/>
      <c r="P3" s="74">
        <f t="shared" ref="P3:P34" si="0">IF(OR(B3="R",B3="Refusé"),0,(O3*1.2))</f>
        <v>0</v>
      </c>
      <c r="Q3" s="24"/>
      <c r="R3" s="34"/>
      <c r="S3" s="25">
        <v>42668</v>
      </c>
      <c r="T3" s="60"/>
      <c r="U3" s="75">
        <f t="shared" ref="U3:U34" si="1">IF(ISBLANK($T3),P3,0)</f>
        <v>0</v>
      </c>
      <c r="V3" s="29"/>
      <c r="W3" s="24"/>
    </row>
    <row r="4" spans="1:23" s="89" customFormat="1" ht="24.95" customHeight="1" x14ac:dyDescent="0.25">
      <c r="A4" s="504"/>
      <c r="B4" s="31"/>
      <c r="C4" s="31"/>
      <c r="D4" s="26"/>
      <c r="E4" s="26"/>
      <c r="F4" s="32"/>
      <c r="G4" s="24"/>
      <c r="H4" s="24"/>
      <c r="I4" s="33"/>
      <c r="J4" s="24"/>
      <c r="K4" s="32"/>
      <c r="L4" s="24"/>
      <c r="M4" s="26"/>
      <c r="N4" s="385"/>
      <c r="O4" s="23"/>
      <c r="P4" s="74">
        <f t="shared" si="0"/>
        <v>0</v>
      </c>
      <c r="Q4" s="24"/>
      <c r="R4" s="34"/>
      <c r="S4" s="25"/>
      <c r="T4" s="60"/>
      <c r="U4" s="75">
        <f t="shared" si="1"/>
        <v>0</v>
      </c>
      <c r="V4" s="29"/>
      <c r="W4" s="24"/>
    </row>
    <row r="5" spans="1:23" s="89" customFormat="1" ht="24.95" customHeight="1" x14ac:dyDescent="0.25">
      <c r="A5" s="504"/>
      <c r="B5" s="31"/>
      <c r="C5" s="31"/>
      <c r="D5" s="26"/>
      <c r="E5" s="26"/>
      <c r="F5" s="32"/>
      <c r="G5" s="24"/>
      <c r="H5" s="24"/>
      <c r="I5" s="33"/>
      <c r="J5" s="24"/>
      <c r="K5" s="32"/>
      <c r="L5" s="24"/>
      <c r="M5" s="26"/>
      <c r="N5" s="385"/>
      <c r="O5" s="23"/>
      <c r="P5" s="74">
        <f t="shared" si="0"/>
        <v>0</v>
      </c>
      <c r="Q5" s="24"/>
      <c r="R5" s="34"/>
      <c r="S5" s="25"/>
      <c r="T5" s="60"/>
      <c r="U5" s="75">
        <f t="shared" si="1"/>
        <v>0</v>
      </c>
      <c r="V5" s="29"/>
      <c r="W5" s="24"/>
    </row>
    <row r="6" spans="1:23" s="89" customFormat="1" ht="24.95" customHeight="1" x14ac:dyDescent="0.25">
      <c r="A6" s="504"/>
      <c r="B6" s="31"/>
      <c r="C6" s="31"/>
      <c r="D6" s="26"/>
      <c r="E6" s="26"/>
      <c r="F6" s="32"/>
      <c r="G6" s="24"/>
      <c r="H6" s="24"/>
      <c r="I6" s="33"/>
      <c r="J6" s="24"/>
      <c r="K6" s="32"/>
      <c r="L6" s="24"/>
      <c r="M6" s="26"/>
      <c r="N6" s="385"/>
      <c r="O6" s="23"/>
      <c r="P6" s="74">
        <f t="shared" si="0"/>
        <v>0</v>
      </c>
      <c r="Q6" s="24"/>
      <c r="R6" s="34"/>
      <c r="S6" s="25"/>
      <c r="T6" s="60"/>
      <c r="U6" s="75">
        <f t="shared" si="1"/>
        <v>0</v>
      </c>
      <c r="V6" s="29"/>
      <c r="W6" s="24"/>
    </row>
    <row r="7" spans="1:23" s="89" customFormat="1" ht="24.95" customHeight="1" x14ac:dyDescent="0.25">
      <c r="A7" s="504"/>
      <c r="B7" s="31"/>
      <c r="C7" s="31"/>
      <c r="D7" s="26"/>
      <c r="E7" s="26"/>
      <c r="F7" s="32"/>
      <c r="G7" s="24"/>
      <c r="H7" s="24"/>
      <c r="I7" s="33"/>
      <c r="J7" s="24"/>
      <c r="K7" s="32"/>
      <c r="L7" s="24"/>
      <c r="M7" s="26"/>
      <c r="N7" s="385"/>
      <c r="O7" s="23"/>
      <c r="P7" s="74">
        <f t="shared" si="0"/>
        <v>0</v>
      </c>
      <c r="Q7" s="24"/>
      <c r="R7" s="34"/>
      <c r="S7" s="25"/>
      <c r="T7" s="60"/>
      <c r="U7" s="75">
        <f t="shared" si="1"/>
        <v>0</v>
      </c>
      <c r="V7" s="29"/>
      <c r="W7" s="24"/>
    </row>
    <row r="8" spans="1:23" s="89" customFormat="1" ht="24.95" customHeight="1" x14ac:dyDescent="0.25">
      <c r="A8" s="504"/>
      <c r="B8" s="31"/>
      <c r="C8" s="31"/>
      <c r="D8" s="26"/>
      <c r="E8" s="26"/>
      <c r="F8" s="32"/>
      <c r="G8" s="24"/>
      <c r="H8" s="24"/>
      <c r="I8" s="33"/>
      <c r="J8" s="24"/>
      <c r="K8" s="32"/>
      <c r="L8" s="24"/>
      <c r="M8" s="26"/>
      <c r="N8" s="385"/>
      <c r="O8" s="23"/>
      <c r="P8" s="74">
        <f t="shared" si="0"/>
        <v>0</v>
      </c>
      <c r="Q8" s="24"/>
      <c r="R8" s="34"/>
      <c r="S8" s="25"/>
      <c r="T8" s="60"/>
      <c r="U8" s="75">
        <f t="shared" si="1"/>
        <v>0</v>
      </c>
      <c r="V8" s="29"/>
      <c r="W8" s="24"/>
    </row>
    <row r="9" spans="1:23" s="89" customFormat="1" ht="24.95" customHeight="1" x14ac:dyDescent="0.25">
      <c r="A9" s="504"/>
      <c r="B9" s="31"/>
      <c r="C9" s="31"/>
      <c r="D9" s="26"/>
      <c r="E9" s="26"/>
      <c r="F9" s="32"/>
      <c r="G9" s="24"/>
      <c r="H9" s="24"/>
      <c r="I9" s="33"/>
      <c r="J9" s="24"/>
      <c r="K9" s="32"/>
      <c r="L9" s="24"/>
      <c r="M9" s="26"/>
      <c r="N9" s="385"/>
      <c r="O9" s="23"/>
      <c r="P9" s="74">
        <f t="shared" si="0"/>
        <v>0</v>
      </c>
      <c r="Q9" s="24"/>
      <c r="R9" s="34"/>
      <c r="S9" s="25"/>
      <c r="T9" s="60"/>
      <c r="U9" s="75">
        <f t="shared" si="1"/>
        <v>0</v>
      </c>
      <c r="V9" s="29"/>
      <c r="W9" s="24"/>
    </row>
    <row r="10" spans="1:23" s="89" customFormat="1" ht="24.95" customHeight="1" x14ac:dyDescent="0.25">
      <c r="A10" s="504"/>
      <c r="B10" s="31"/>
      <c r="C10" s="31"/>
      <c r="D10" s="26"/>
      <c r="E10" s="26"/>
      <c r="F10" s="32"/>
      <c r="G10" s="24"/>
      <c r="H10" s="24"/>
      <c r="I10" s="33"/>
      <c r="J10" s="24"/>
      <c r="K10" s="32"/>
      <c r="L10" s="24"/>
      <c r="M10" s="26"/>
      <c r="N10" s="385"/>
      <c r="O10" s="23"/>
      <c r="P10" s="74">
        <f t="shared" si="0"/>
        <v>0</v>
      </c>
      <c r="Q10" s="24"/>
      <c r="R10" s="34"/>
      <c r="S10" s="25"/>
      <c r="T10" s="60"/>
      <c r="U10" s="75">
        <f t="shared" si="1"/>
        <v>0</v>
      </c>
      <c r="V10" s="29"/>
      <c r="W10" s="24"/>
    </row>
    <row r="11" spans="1:23" s="89" customFormat="1" ht="24.95" customHeight="1" x14ac:dyDescent="0.25">
      <c r="A11" s="504"/>
      <c r="B11" s="31"/>
      <c r="C11" s="31"/>
      <c r="D11" s="26"/>
      <c r="E11" s="26"/>
      <c r="F11" s="32"/>
      <c r="G11" s="24"/>
      <c r="H11" s="24"/>
      <c r="I11" s="33"/>
      <c r="J11" s="24"/>
      <c r="K11" s="32"/>
      <c r="L11" s="24"/>
      <c r="M11" s="26"/>
      <c r="N11" s="385"/>
      <c r="O11" s="23"/>
      <c r="P11" s="74">
        <f t="shared" si="0"/>
        <v>0</v>
      </c>
      <c r="Q11" s="24"/>
      <c r="R11" s="34"/>
      <c r="S11" s="25"/>
      <c r="T11" s="60"/>
      <c r="U11" s="75">
        <f t="shared" si="1"/>
        <v>0</v>
      </c>
      <c r="V11" s="29"/>
      <c r="W11" s="24"/>
    </row>
    <row r="12" spans="1:23" s="89" customFormat="1" ht="24.95" customHeight="1" x14ac:dyDescent="0.25">
      <c r="A12" s="504"/>
      <c r="B12" s="31"/>
      <c r="C12" s="31"/>
      <c r="D12" s="26"/>
      <c r="E12" s="26"/>
      <c r="F12" s="32"/>
      <c r="G12" s="24"/>
      <c r="H12" s="24"/>
      <c r="I12" s="33"/>
      <c r="J12" s="24"/>
      <c r="K12" s="32"/>
      <c r="L12" s="24"/>
      <c r="M12" s="26"/>
      <c r="N12" s="385"/>
      <c r="O12" s="23"/>
      <c r="P12" s="74">
        <f t="shared" si="0"/>
        <v>0</v>
      </c>
      <c r="Q12" s="24"/>
      <c r="R12" s="34"/>
      <c r="S12" s="25"/>
      <c r="T12" s="60"/>
      <c r="U12" s="75">
        <f t="shared" si="1"/>
        <v>0</v>
      </c>
      <c r="V12" s="29"/>
      <c r="W12" s="24"/>
    </row>
    <row r="13" spans="1:23" s="89" customFormat="1" ht="24.95" customHeight="1" x14ac:dyDescent="0.25">
      <c r="A13" s="504"/>
      <c r="B13" s="31"/>
      <c r="C13" s="31"/>
      <c r="D13" s="26"/>
      <c r="E13" s="26"/>
      <c r="F13" s="32"/>
      <c r="G13" s="24"/>
      <c r="H13" s="24"/>
      <c r="I13" s="33"/>
      <c r="J13" s="24"/>
      <c r="K13" s="32"/>
      <c r="L13" s="24"/>
      <c r="M13" s="26"/>
      <c r="N13" s="385"/>
      <c r="O13" s="23"/>
      <c r="P13" s="74">
        <f t="shared" si="0"/>
        <v>0</v>
      </c>
      <c r="Q13" s="24"/>
      <c r="R13" s="34"/>
      <c r="S13" s="25"/>
      <c r="T13" s="60"/>
      <c r="U13" s="75">
        <f t="shared" si="1"/>
        <v>0</v>
      </c>
      <c r="V13" s="29"/>
      <c r="W13" s="24"/>
    </row>
    <row r="14" spans="1:23" s="89" customFormat="1" ht="24.95" customHeight="1" x14ac:dyDescent="0.25">
      <c r="A14" s="504"/>
      <c r="B14" s="31"/>
      <c r="C14" s="31"/>
      <c r="D14" s="26"/>
      <c r="E14" s="26"/>
      <c r="F14" s="32"/>
      <c r="G14" s="24"/>
      <c r="H14" s="24"/>
      <c r="I14" s="33"/>
      <c r="J14" s="24"/>
      <c r="K14" s="32"/>
      <c r="L14" s="24"/>
      <c r="M14" s="26"/>
      <c r="N14" s="385"/>
      <c r="O14" s="23"/>
      <c r="P14" s="74">
        <f t="shared" si="0"/>
        <v>0</v>
      </c>
      <c r="Q14" s="24"/>
      <c r="R14" s="34"/>
      <c r="S14" s="25"/>
      <c r="T14" s="60"/>
      <c r="U14" s="75">
        <f t="shared" si="1"/>
        <v>0</v>
      </c>
      <c r="V14" s="29"/>
      <c r="W14" s="24"/>
    </row>
    <row r="15" spans="1:23" s="89" customFormat="1" ht="24.95" customHeight="1" x14ac:dyDescent="0.25">
      <c r="A15" s="504"/>
      <c r="B15" s="31"/>
      <c r="C15" s="31"/>
      <c r="D15" s="26"/>
      <c r="E15" s="26"/>
      <c r="F15" s="32"/>
      <c r="G15" s="24"/>
      <c r="H15" s="24"/>
      <c r="I15" s="33"/>
      <c r="J15" s="24"/>
      <c r="K15" s="32"/>
      <c r="L15" s="24"/>
      <c r="M15" s="26"/>
      <c r="N15" s="385"/>
      <c r="O15" s="23"/>
      <c r="P15" s="74">
        <f t="shared" si="0"/>
        <v>0</v>
      </c>
      <c r="Q15" s="24"/>
      <c r="R15" s="34"/>
      <c r="S15" s="25"/>
      <c r="T15" s="60"/>
      <c r="U15" s="75">
        <f t="shared" si="1"/>
        <v>0</v>
      </c>
      <c r="V15" s="29"/>
      <c r="W15" s="24"/>
    </row>
    <row r="16" spans="1:23" s="89" customFormat="1" ht="24.95" customHeight="1" x14ac:dyDescent="0.25">
      <c r="A16" s="504"/>
      <c r="B16" s="31"/>
      <c r="C16" s="31"/>
      <c r="D16" s="26"/>
      <c r="E16" s="26"/>
      <c r="F16" s="32"/>
      <c r="G16" s="24"/>
      <c r="H16" s="24"/>
      <c r="I16" s="33"/>
      <c r="J16" s="24"/>
      <c r="K16" s="32"/>
      <c r="L16" s="24"/>
      <c r="M16" s="26"/>
      <c r="N16" s="385"/>
      <c r="O16" s="23"/>
      <c r="P16" s="74">
        <f t="shared" si="0"/>
        <v>0</v>
      </c>
      <c r="Q16" s="24"/>
      <c r="R16" s="34"/>
      <c r="S16" s="25"/>
      <c r="T16" s="60"/>
      <c r="U16" s="75">
        <f t="shared" si="1"/>
        <v>0</v>
      </c>
      <c r="V16" s="29"/>
      <c r="W16" s="24"/>
    </row>
    <row r="17" spans="1:23" s="89" customFormat="1" ht="24.95" customHeight="1" x14ac:dyDescent="0.25">
      <c r="A17" s="504"/>
      <c r="B17" s="31"/>
      <c r="C17" s="31"/>
      <c r="D17" s="26"/>
      <c r="E17" s="26"/>
      <c r="F17" s="32"/>
      <c r="G17" s="24"/>
      <c r="H17" s="24"/>
      <c r="I17" s="33"/>
      <c r="J17" s="24"/>
      <c r="K17" s="32"/>
      <c r="L17" s="24"/>
      <c r="M17" s="26"/>
      <c r="N17" s="385"/>
      <c r="O17" s="23"/>
      <c r="P17" s="74">
        <f t="shared" si="0"/>
        <v>0</v>
      </c>
      <c r="Q17" s="24"/>
      <c r="R17" s="34"/>
      <c r="S17" s="25"/>
      <c r="T17" s="60"/>
      <c r="U17" s="75">
        <f t="shared" si="1"/>
        <v>0</v>
      </c>
      <c r="V17" s="29"/>
      <c r="W17" s="24"/>
    </row>
    <row r="18" spans="1:23" s="89" customFormat="1" ht="24.95" customHeight="1" x14ac:dyDescent="0.25">
      <c r="A18" s="504"/>
      <c r="B18" s="31"/>
      <c r="C18" s="31"/>
      <c r="D18" s="26"/>
      <c r="E18" s="26"/>
      <c r="F18" s="32"/>
      <c r="G18" s="24"/>
      <c r="H18" s="24"/>
      <c r="I18" s="33"/>
      <c r="J18" s="24"/>
      <c r="K18" s="32"/>
      <c r="L18" s="24"/>
      <c r="M18" s="26"/>
      <c r="N18" s="385"/>
      <c r="O18" s="23"/>
      <c r="P18" s="74">
        <f t="shared" si="0"/>
        <v>0</v>
      </c>
      <c r="Q18" s="24"/>
      <c r="R18" s="34"/>
      <c r="S18" s="25"/>
      <c r="T18" s="60"/>
      <c r="U18" s="75">
        <f t="shared" si="1"/>
        <v>0</v>
      </c>
      <c r="V18" s="29"/>
      <c r="W18" s="24"/>
    </row>
    <row r="19" spans="1:23" s="89" customFormat="1" ht="24.95" customHeight="1" x14ac:dyDescent="0.25">
      <c r="A19" s="504"/>
      <c r="B19" s="31"/>
      <c r="C19" s="31"/>
      <c r="D19" s="26"/>
      <c r="E19" s="26"/>
      <c r="F19" s="32"/>
      <c r="G19" s="24"/>
      <c r="H19" s="24"/>
      <c r="I19" s="33"/>
      <c r="J19" s="24"/>
      <c r="K19" s="32"/>
      <c r="L19" s="24"/>
      <c r="M19" s="26"/>
      <c r="N19" s="385"/>
      <c r="O19" s="23"/>
      <c r="P19" s="74">
        <f t="shared" si="0"/>
        <v>0</v>
      </c>
      <c r="Q19" s="24"/>
      <c r="R19" s="34"/>
      <c r="S19" s="25"/>
      <c r="T19" s="60"/>
      <c r="U19" s="75">
        <f t="shared" si="1"/>
        <v>0</v>
      </c>
      <c r="V19" s="29"/>
      <c r="W19" s="24"/>
    </row>
    <row r="20" spans="1:23" s="89" customFormat="1" ht="24.95" customHeight="1" x14ac:dyDescent="0.25">
      <c r="A20" s="504"/>
      <c r="B20" s="31"/>
      <c r="C20" s="31"/>
      <c r="D20" s="26"/>
      <c r="E20" s="26"/>
      <c r="F20" s="32"/>
      <c r="G20" s="24"/>
      <c r="H20" s="24"/>
      <c r="I20" s="33"/>
      <c r="J20" s="24"/>
      <c r="K20" s="32"/>
      <c r="L20" s="24"/>
      <c r="M20" s="26"/>
      <c r="N20" s="385"/>
      <c r="O20" s="23"/>
      <c r="P20" s="74">
        <f t="shared" si="0"/>
        <v>0</v>
      </c>
      <c r="Q20" s="24"/>
      <c r="R20" s="34"/>
      <c r="S20" s="25"/>
      <c r="T20" s="60"/>
      <c r="U20" s="75">
        <f t="shared" si="1"/>
        <v>0</v>
      </c>
      <c r="V20" s="29"/>
      <c r="W20" s="24"/>
    </row>
    <row r="21" spans="1:23" s="89" customFormat="1" ht="24.95" customHeight="1" x14ac:dyDescent="0.25">
      <c r="A21" s="504"/>
      <c r="B21" s="31"/>
      <c r="C21" s="31"/>
      <c r="D21" s="26"/>
      <c r="E21" s="26"/>
      <c r="F21" s="32"/>
      <c r="G21" s="24"/>
      <c r="H21" s="24"/>
      <c r="I21" s="33"/>
      <c r="J21" s="24"/>
      <c r="K21" s="32"/>
      <c r="L21" s="24"/>
      <c r="M21" s="26"/>
      <c r="N21" s="385"/>
      <c r="O21" s="23"/>
      <c r="P21" s="74">
        <f t="shared" si="0"/>
        <v>0</v>
      </c>
      <c r="Q21" s="24"/>
      <c r="R21" s="34"/>
      <c r="S21" s="25"/>
      <c r="T21" s="60"/>
      <c r="U21" s="75">
        <f t="shared" si="1"/>
        <v>0</v>
      </c>
      <c r="V21" s="29"/>
      <c r="W21" s="24"/>
    </row>
    <row r="22" spans="1:23" s="89" customFormat="1" ht="24.95" customHeight="1" x14ac:dyDescent="0.25">
      <c r="A22" s="504"/>
      <c r="B22" s="31"/>
      <c r="C22" s="31"/>
      <c r="D22" s="26"/>
      <c r="E22" s="26"/>
      <c r="F22" s="32"/>
      <c r="G22" s="24"/>
      <c r="H22" s="24"/>
      <c r="I22" s="33"/>
      <c r="J22" s="24"/>
      <c r="K22" s="32"/>
      <c r="L22" s="24"/>
      <c r="M22" s="26"/>
      <c r="N22" s="385"/>
      <c r="O22" s="23"/>
      <c r="P22" s="74">
        <f t="shared" si="0"/>
        <v>0</v>
      </c>
      <c r="Q22" s="24"/>
      <c r="R22" s="34"/>
      <c r="S22" s="25"/>
      <c r="T22" s="60"/>
      <c r="U22" s="75">
        <f t="shared" si="1"/>
        <v>0</v>
      </c>
      <c r="V22" s="29"/>
      <c r="W22" s="24"/>
    </row>
    <row r="23" spans="1:23" s="89" customFormat="1" ht="24.95" customHeight="1" x14ac:dyDescent="0.25">
      <c r="A23" s="504"/>
      <c r="B23" s="31"/>
      <c r="C23" s="31"/>
      <c r="D23" s="26"/>
      <c r="E23" s="26"/>
      <c r="F23" s="32"/>
      <c r="G23" s="24"/>
      <c r="H23" s="24"/>
      <c r="I23" s="33"/>
      <c r="J23" s="24"/>
      <c r="K23" s="32"/>
      <c r="L23" s="24"/>
      <c r="M23" s="26"/>
      <c r="N23" s="385"/>
      <c r="O23" s="23"/>
      <c r="P23" s="74">
        <f t="shared" si="0"/>
        <v>0</v>
      </c>
      <c r="Q23" s="24"/>
      <c r="R23" s="34"/>
      <c r="S23" s="25"/>
      <c r="T23" s="60"/>
      <c r="U23" s="75">
        <f t="shared" si="1"/>
        <v>0</v>
      </c>
      <c r="V23" s="29"/>
      <c r="W23" s="24"/>
    </row>
    <row r="24" spans="1:23" s="89" customFormat="1" ht="24.95" customHeight="1" x14ac:dyDescent="0.25">
      <c r="A24" s="504"/>
      <c r="B24" s="31"/>
      <c r="C24" s="31"/>
      <c r="D24" s="26"/>
      <c r="E24" s="26"/>
      <c r="F24" s="32"/>
      <c r="G24" s="24"/>
      <c r="H24" s="24"/>
      <c r="I24" s="33"/>
      <c r="J24" s="24"/>
      <c r="K24" s="32"/>
      <c r="L24" s="24"/>
      <c r="M24" s="26"/>
      <c r="N24" s="385"/>
      <c r="O24" s="23"/>
      <c r="P24" s="74">
        <f t="shared" si="0"/>
        <v>0</v>
      </c>
      <c r="Q24" s="24"/>
      <c r="R24" s="34"/>
      <c r="S24" s="25"/>
      <c r="T24" s="60"/>
      <c r="U24" s="75">
        <f t="shared" si="1"/>
        <v>0</v>
      </c>
      <c r="V24" s="29"/>
      <c r="W24" s="24"/>
    </row>
    <row r="25" spans="1:23" s="89" customFormat="1" ht="24.95" customHeight="1" x14ac:dyDescent="0.25">
      <c r="A25" s="504"/>
      <c r="B25" s="31"/>
      <c r="C25" s="31"/>
      <c r="D25" s="26"/>
      <c r="E25" s="26"/>
      <c r="F25" s="32"/>
      <c r="G25" s="24"/>
      <c r="H25" s="24"/>
      <c r="I25" s="33"/>
      <c r="J25" s="24"/>
      <c r="K25" s="32"/>
      <c r="L25" s="24"/>
      <c r="M25" s="26"/>
      <c r="N25" s="385"/>
      <c r="O25" s="23"/>
      <c r="P25" s="74">
        <f t="shared" si="0"/>
        <v>0</v>
      </c>
      <c r="Q25" s="24"/>
      <c r="R25" s="34"/>
      <c r="S25" s="25"/>
      <c r="T25" s="60"/>
      <c r="U25" s="75">
        <f t="shared" si="1"/>
        <v>0</v>
      </c>
      <c r="V25" s="29"/>
      <c r="W25" s="24"/>
    </row>
    <row r="26" spans="1:23" s="89" customFormat="1" ht="24.95" customHeight="1" x14ac:dyDescent="0.25">
      <c r="A26" s="504"/>
      <c r="B26" s="31"/>
      <c r="C26" s="31"/>
      <c r="D26" s="26"/>
      <c r="E26" s="26"/>
      <c r="F26" s="32"/>
      <c r="G26" s="24"/>
      <c r="H26" s="24"/>
      <c r="I26" s="33"/>
      <c r="J26" s="24"/>
      <c r="K26" s="32"/>
      <c r="L26" s="24"/>
      <c r="M26" s="26"/>
      <c r="N26" s="385"/>
      <c r="O26" s="23"/>
      <c r="P26" s="74">
        <f t="shared" si="0"/>
        <v>0</v>
      </c>
      <c r="Q26" s="24"/>
      <c r="R26" s="34"/>
      <c r="S26" s="25"/>
      <c r="T26" s="60"/>
      <c r="U26" s="75">
        <f t="shared" si="1"/>
        <v>0</v>
      </c>
      <c r="V26" s="29"/>
      <c r="W26" s="24"/>
    </row>
    <row r="27" spans="1:23" s="89" customFormat="1" ht="24.95" customHeight="1" x14ac:dyDescent="0.25">
      <c r="A27" s="504"/>
      <c r="B27" s="31"/>
      <c r="C27" s="31"/>
      <c r="D27" s="26"/>
      <c r="E27" s="26"/>
      <c r="F27" s="32"/>
      <c r="G27" s="24"/>
      <c r="H27" s="24"/>
      <c r="I27" s="33"/>
      <c r="J27" s="24"/>
      <c r="K27" s="32"/>
      <c r="L27" s="24"/>
      <c r="M27" s="26"/>
      <c r="N27" s="385"/>
      <c r="O27" s="23"/>
      <c r="P27" s="74">
        <f t="shared" si="0"/>
        <v>0</v>
      </c>
      <c r="Q27" s="24"/>
      <c r="R27" s="34"/>
      <c r="S27" s="25"/>
      <c r="T27" s="60"/>
      <c r="U27" s="75">
        <f t="shared" si="1"/>
        <v>0</v>
      </c>
      <c r="V27" s="29"/>
      <c r="W27" s="24"/>
    </row>
    <row r="28" spans="1:23" s="89" customFormat="1" ht="24.95" customHeight="1" x14ac:dyDescent="0.25">
      <c r="A28" s="504"/>
      <c r="B28" s="31"/>
      <c r="C28" s="31"/>
      <c r="D28" s="26"/>
      <c r="E28" s="26"/>
      <c r="F28" s="32"/>
      <c r="G28" s="24"/>
      <c r="H28" s="24"/>
      <c r="I28" s="33"/>
      <c r="J28" s="24"/>
      <c r="K28" s="32"/>
      <c r="L28" s="24"/>
      <c r="M28" s="26"/>
      <c r="N28" s="385"/>
      <c r="O28" s="23"/>
      <c r="P28" s="74">
        <f t="shared" si="0"/>
        <v>0</v>
      </c>
      <c r="Q28" s="24"/>
      <c r="R28" s="34"/>
      <c r="S28" s="25"/>
      <c r="T28" s="60"/>
      <c r="U28" s="75">
        <f t="shared" si="1"/>
        <v>0</v>
      </c>
      <c r="V28" s="29"/>
      <c r="W28" s="24"/>
    </row>
    <row r="29" spans="1:23" s="89" customFormat="1" ht="24.95" customHeight="1" x14ac:dyDescent="0.25">
      <c r="A29" s="504"/>
      <c r="B29" s="31"/>
      <c r="C29" s="31"/>
      <c r="D29" s="26"/>
      <c r="E29" s="26"/>
      <c r="F29" s="32"/>
      <c r="G29" s="24"/>
      <c r="H29" s="24"/>
      <c r="I29" s="33"/>
      <c r="J29" s="24"/>
      <c r="K29" s="32"/>
      <c r="L29" s="24"/>
      <c r="M29" s="26"/>
      <c r="N29" s="385"/>
      <c r="O29" s="23"/>
      <c r="P29" s="74">
        <f t="shared" si="0"/>
        <v>0</v>
      </c>
      <c r="Q29" s="24"/>
      <c r="R29" s="34"/>
      <c r="S29" s="25"/>
      <c r="T29" s="60"/>
      <c r="U29" s="75">
        <f t="shared" si="1"/>
        <v>0</v>
      </c>
      <c r="V29" s="29"/>
      <c r="W29" s="24"/>
    </row>
    <row r="30" spans="1:23" s="89" customFormat="1" ht="24.95" customHeight="1" x14ac:dyDescent="0.25">
      <c r="A30" s="504"/>
      <c r="B30" s="31"/>
      <c r="C30" s="31"/>
      <c r="D30" s="26"/>
      <c r="E30" s="26"/>
      <c r="F30" s="32"/>
      <c r="G30" s="24"/>
      <c r="H30" s="24"/>
      <c r="I30" s="33"/>
      <c r="J30" s="24"/>
      <c r="K30" s="32"/>
      <c r="L30" s="24"/>
      <c r="M30" s="26"/>
      <c r="N30" s="385"/>
      <c r="O30" s="23"/>
      <c r="P30" s="74">
        <f t="shared" si="0"/>
        <v>0</v>
      </c>
      <c r="Q30" s="24"/>
      <c r="R30" s="34"/>
      <c r="S30" s="25"/>
      <c r="T30" s="60"/>
      <c r="U30" s="75">
        <f t="shared" si="1"/>
        <v>0</v>
      </c>
      <c r="V30" s="29"/>
      <c r="W30" s="24"/>
    </row>
    <row r="31" spans="1:23" s="89" customFormat="1" ht="24.95" customHeight="1" x14ac:dyDescent="0.25">
      <c r="A31" s="504"/>
      <c r="B31" s="31"/>
      <c r="C31" s="31"/>
      <c r="D31" s="26"/>
      <c r="E31" s="26"/>
      <c r="F31" s="32"/>
      <c r="G31" s="24"/>
      <c r="H31" s="24"/>
      <c r="I31" s="33"/>
      <c r="J31" s="24"/>
      <c r="K31" s="32"/>
      <c r="L31" s="24"/>
      <c r="M31" s="26"/>
      <c r="N31" s="385"/>
      <c r="O31" s="23"/>
      <c r="P31" s="74">
        <f t="shared" si="0"/>
        <v>0</v>
      </c>
      <c r="Q31" s="24"/>
      <c r="R31" s="34"/>
      <c r="S31" s="25"/>
      <c r="T31" s="60"/>
      <c r="U31" s="75">
        <f t="shared" si="1"/>
        <v>0</v>
      </c>
      <c r="V31" s="29"/>
      <c r="W31" s="24"/>
    </row>
    <row r="32" spans="1:23" s="89" customFormat="1" ht="24.95" customHeight="1" x14ac:dyDescent="0.25">
      <c r="A32" s="504"/>
      <c r="B32" s="31"/>
      <c r="C32" s="31"/>
      <c r="D32" s="26"/>
      <c r="E32" s="26"/>
      <c r="F32" s="32"/>
      <c r="G32" s="24"/>
      <c r="H32" s="24"/>
      <c r="I32" s="33"/>
      <c r="J32" s="24"/>
      <c r="K32" s="32"/>
      <c r="L32" s="24"/>
      <c r="M32" s="26"/>
      <c r="N32" s="385"/>
      <c r="O32" s="23"/>
      <c r="P32" s="74">
        <f t="shared" si="0"/>
        <v>0</v>
      </c>
      <c r="Q32" s="24"/>
      <c r="R32" s="34"/>
      <c r="S32" s="25"/>
      <c r="T32" s="60"/>
      <c r="U32" s="75">
        <f t="shared" si="1"/>
        <v>0</v>
      </c>
      <c r="V32" s="29"/>
      <c r="W32" s="24"/>
    </row>
    <row r="33" spans="1:23" s="89" customFormat="1" ht="24.95" customHeight="1" x14ac:dyDescent="0.25">
      <c r="A33" s="504"/>
      <c r="B33" s="31"/>
      <c r="C33" s="31"/>
      <c r="D33" s="26"/>
      <c r="E33" s="26"/>
      <c r="F33" s="32"/>
      <c r="G33" s="24"/>
      <c r="H33" s="24"/>
      <c r="I33" s="33"/>
      <c r="J33" s="24"/>
      <c r="K33" s="32"/>
      <c r="L33" s="24"/>
      <c r="M33" s="26"/>
      <c r="N33" s="385"/>
      <c r="O33" s="23"/>
      <c r="P33" s="74">
        <f t="shared" si="0"/>
        <v>0</v>
      </c>
      <c r="Q33" s="24"/>
      <c r="R33" s="34"/>
      <c r="S33" s="25"/>
      <c r="T33" s="60"/>
      <c r="U33" s="75">
        <f t="shared" si="1"/>
        <v>0</v>
      </c>
      <c r="V33" s="29"/>
      <c r="W33" s="24"/>
    </row>
    <row r="34" spans="1:23" s="89" customFormat="1" ht="24.95" customHeight="1" x14ac:dyDescent="0.25">
      <c r="A34" s="504"/>
      <c r="B34" s="31"/>
      <c r="C34" s="31"/>
      <c r="D34" s="26"/>
      <c r="E34" s="26"/>
      <c r="F34" s="32"/>
      <c r="G34" s="24"/>
      <c r="H34" s="24"/>
      <c r="I34" s="33"/>
      <c r="J34" s="24"/>
      <c r="K34" s="32"/>
      <c r="L34" s="24"/>
      <c r="M34" s="26"/>
      <c r="N34" s="385"/>
      <c r="O34" s="23"/>
      <c r="P34" s="74">
        <f t="shared" si="0"/>
        <v>0</v>
      </c>
      <c r="Q34" s="24"/>
      <c r="R34" s="34"/>
      <c r="S34" s="25"/>
      <c r="T34" s="60"/>
      <c r="U34" s="75">
        <f t="shared" si="1"/>
        <v>0</v>
      </c>
      <c r="V34" s="29"/>
      <c r="W34" s="24"/>
    </row>
    <row r="35" spans="1:23" s="89" customFormat="1" ht="24.95" customHeight="1" x14ac:dyDescent="0.25">
      <c r="A35" s="504"/>
      <c r="B35" s="31"/>
      <c r="C35" s="31"/>
      <c r="D35" s="26"/>
      <c r="E35" s="26"/>
      <c r="F35" s="32"/>
      <c r="G35" s="24"/>
      <c r="H35" s="24"/>
      <c r="I35" s="33"/>
      <c r="J35" s="24"/>
      <c r="K35" s="32"/>
      <c r="L35" s="24"/>
      <c r="M35" s="26"/>
      <c r="N35" s="385"/>
      <c r="O35" s="23"/>
      <c r="P35" s="74">
        <f t="shared" ref="P35:P66" si="2">IF(OR(B35="R",B35="Refusé"),0,(O35*1.2))</f>
        <v>0</v>
      </c>
      <c r="Q35" s="24"/>
      <c r="R35" s="34"/>
      <c r="S35" s="25"/>
      <c r="T35" s="60"/>
      <c r="U35" s="75">
        <f t="shared" ref="U35:U66" si="3">IF(ISBLANK($T35),P35,0)</f>
        <v>0</v>
      </c>
      <c r="V35" s="29"/>
      <c r="W35" s="24"/>
    </row>
    <row r="36" spans="1:23" s="89" customFormat="1" ht="24.95" customHeight="1" x14ac:dyDescent="0.25">
      <c r="A36" s="504"/>
      <c r="B36" s="31"/>
      <c r="C36" s="31"/>
      <c r="D36" s="26"/>
      <c r="E36" s="26"/>
      <c r="F36" s="32"/>
      <c r="G36" s="24"/>
      <c r="H36" s="24"/>
      <c r="I36" s="33"/>
      <c r="J36" s="24"/>
      <c r="K36" s="32"/>
      <c r="L36" s="24"/>
      <c r="M36" s="26"/>
      <c r="N36" s="385"/>
      <c r="O36" s="23"/>
      <c r="P36" s="74">
        <f t="shared" si="2"/>
        <v>0</v>
      </c>
      <c r="Q36" s="24"/>
      <c r="R36" s="34"/>
      <c r="S36" s="25"/>
      <c r="T36" s="60"/>
      <c r="U36" s="75">
        <f t="shared" si="3"/>
        <v>0</v>
      </c>
      <c r="V36" s="29"/>
      <c r="W36" s="24"/>
    </row>
    <row r="37" spans="1:23" s="89" customFormat="1" ht="24.95" customHeight="1" x14ac:dyDescent="0.25">
      <c r="A37" s="504"/>
      <c r="B37" s="31"/>
      <c r="C37" s="31"/>
      <c r="D37" s="26"/>
      <c r="E37" s="26"/>
      <c r="F37" s="32"/>
      <c r="G37" s="24"/>
      <c r="H37" s="24"/>
      <c r="I37" s="33"/>
      <c r="J37" s="24"/>
      <c r="K37" s="32"/>
      <c r="L37" s="24"/>
      <c r="M37" s="26"/>
      <c r="N37" s="385"/>
      <c r="O37" s="23"/>
      <c r="P37" s="74">
        <f t="shared" si="2"/>
        <v>0</v>
      </c>
      <c r="Q37" s="24"/>
      <c r="R37" s="34"/>
      <c r="S37" s="25"/>
      <c r="T37" s="60"/>
      <c r="U37" s="75">
        <f t="shared" si="3"/>
        <v>0</v>
      </c>
      <c r="V37" s="29"/>
      <c r="W37" s="24"/>
    </row>
    <row r="38" spans="1:23" s="89" customFormat="1" ht="24.95" customHeight="1" x14ac:dyDescent="0.25">
      <c r="A38" s="504"/>
      <c r="B38" s="31"/>
      <c r="C38" s="31"/>
      <c r="D38" s="26"/>
      <c r="E38" s="26"/>
      <c r="F38" s="32"/>
      <c r="G38" s="24"/>
      <c r="H38" s="24"/>
      <c r="I38" s="33"/>
      <c r="J38" s="24"/>
      <c r="K38" s="32"/>
      <c r="L38" s="24"/>
      <c r="M38" s="26"/>
      <c r="N38" s="385"/>
      <c r="O38" s="23"/>
      <c r="P38" s="74">
        <f t="shared" si="2"/>
        <v>0</v>
      </c>
      <c r="Q38" s="24"/>
      <c r="R38" s="34"/>
      <c r="S38" s="25"/>
      <c r="T38" s="60"/>
      <c r="U38" s="75">
        <f t="shared" si="3"/>
        <v>0</v>
      </c>
      <c r="V38" s="29"/>
      <c r="W38" s="24"/>
    </row>
    <row r="39" spans="1:23" s="89" customFormat="1" ht="24.95" customHeight="1" x14ac:dyDescent="0.25">
      <c r="A39" s="504"/>
      <c r="B39" s="31"/>
      <c r="C39" s="31"/>
      <c r="D39" s="26"/>
      <c r="E39" s="26"/>
      <c r="F39" s="32"/>
      <c r="G39" s="24"/>
      <c r="H39" s="24"/>
      <c r="I39" s="33"/>
      <c r="J39" s="24"/>
      <c r="K39" s="32"/>
      <c r="L39" s="24"/>
      <c r="M39" s="26"/>
      <c r="N39" s="385"/>
      <c r="O39" s="23"/>
      <c r="P39" s="74">
        <f t="shared" si="2"/>
        <v>0</v>
      </c>
      <c r="Q39" s="24"/>
      <c r="R39" s="34"/>
      <c r="S39" s="25"/>
      <c r="T39" s="60"/>
      <c r="U39" s="75">
        <f t="shared" si="3"/>
        <v>0</v>
      </c>
      <c r="V39" s="29"/>
      <c r="W39" s="24"/>
    </row>
    <row r="40" spans="1:23" s="89" customFormat="1" ht="24.95" customHeight="1" x14ac:dyDescent="0.25">
      <c r="A40" s="504"/>
      <c r="B40" s="31"/>
      <c r="C40" s="31"/>
      <c r="D40" s="26"/>
      <c r="E40" s="26"/>
      <c r="F40" s="32"/>
      <c r="G40" s="24"/>
      <c r="H40" s="24"/>
      <c r="I40" s="33"/>
      <c r="J40" s="24"/>
      <c r="K40" s="32"/>
      <c r="L40" s="24"/>
      <c r="M40" s="26"/>
      <c r="N40" s="385"/>
      <c r="O40" s="23"/>
      <c r="P40" s="74">
        <f t="shared" si="2"/>
        <v>0</v>
      </c>
      <c r="Q40" s="24"/>
      <c r="R40" s="34"/>
      <c r="S40" s="25"/>
      <c r="T40" s="60"/>
      <c r="U40" s="75">
        <f t="shared" si="3"/>
        <v>0</v>
      </c>
      <c r="V40" s="29"/>
      <c r="W40" s="24"/>
    </row>
    <row r="41" spans="1:23" s="89" customFormat="1" ht="24.95" customHeight="1" x14ac:dyDescent="0.25">
      <c r="A41" s="504"/>
      <c r="B41" s="31"/>
      <c r="C41" s="31"/>
      <c r="D41" s="26"/>
      <c r="E41" s="26"/>
      <c r="F41" s="32"/>
      <c r="G41" s="24"/>
      <c r="H41" s="24"/>
      <c r="I41" s="33"/>
      <c r="J41" s="24"/>
      <c r="K41" s="32"/>
      <c r="L41" s="24"/>
      <c r="M41" s="26"/>
      <c r="N41" s="385"/>
      <c r="O41" s="23"/>
      <c r="P41" s="74">
        <f t="shared" si="2"/>
        <v>0</v>
      </c>
      <c r="Q41" s="24"/>
      <c r="R41" s="34"/>
      <c r="S41" s="25"/>
      <c r="T41" s="60"/>
      <c r="U41" s="75">
        <f t="shared" si="3"/>
        <v>0</v>
      </c>
      <c r="V41" s="29"/>
      <c r="W41" s="24"/>
    </row>
    <row r="42" spans="1:23" s="89" customFormat="1" ht="24.95" customHeight="1" x14ac:dyDescent="0.25">
      <c r="A42" s="504"/>
      <c r="B42" s="31"/>
      <c r="C42" s="31"/>
      <c r="D42" s="26"/>
      <c r="E42" s="26"/>
      <c r="F42" s="32"/>
      <c r="G42" s="24"/>
      <c r="H42" s="24"/>
      <c r="I42" s="33"/>
      <c r="J42" s="24"/>
      <c r="K42" s="32"/>
      <c r="L42" s="24"/>
      <c r="M42" s="26"/>
      <c r="N42" s="385"/>
      <c r="O42" s="23"/>
      <c r="P42" s="74">
        <f t="shared" si="2"/>
        <v>0</v>
      </c>
      <c r="Q42" s="24"/>
      <c r="R42" s="34"/>
      <c r="S42" s="25"/>
      <c r="T42" s="60"/>
      <c r="U42" s="75">
        <f t="shared" si="3"/>
        <v>0</v>
      </c>
      <c r="V42" s="29"/>
      <c r="W42" s="24"/>
    </row>
    <row r="43" spans="1:23" s="89" customFormat="1" ht="24.95" customHeight="1" x14ac:dyDescent="0.25">
      <c r="A43" s="504"/>
      <c r="B43" s="31"/>
      <c r="C43" s="31"/>
      <c r="D43" s="26"/>
      <c r="E43" s="26"/>
      <c r="F43" s="32"/>
      <c r="G43" s="24"/>
      <c r="H43" s="24"/>
      <c r="I43" s="33"/>
      <c r="J43" s="24"/>
      <c r="K43" s="32"/>
      <c r="L43" s="24"/>
      <c r="M43" s="26"/>
      <c r="N43" s="385"/>
      <c r="O43" s="23"/>
      <c r="P43" s="74">
        <f t="shared" si="2"/>
        <v>0</v>
      </c>
      <c r="Q43" s="24"/>
      <c r="R43" s="34"/>
      <c r="S43" s="25"/>
      <c r="T43" s="60"/>
      <c r="U43" s="75">
        <f t="shared" si="3"/>
        <v>0</v>
      </c>
      <c r="V43" s="29"/>
      <c r="W43" s="24"/>
    </row>
    <row r="44" spans="1:23" s="89" customFormat="1" ht="24.95" customHeight="1" x14ac:dyDescent="0.25">
      <c r="A44" s="504"/>
      <c r="B44" s="31"/>
      <c r="C44" s="31"/>
      <c r="D44" s="26"/>
      <c r="E44" s="26"/>
      <c r="F44" s="32"/>
      <c r="G44" s="24"/>
      <c r="H44" s="24"/>
      <c r="I44" s="33"/>
      <c r="J44" s="24"/>
      <c r="K44" s="32"/>
      <c r="L44" s="24"/>
      <c r="M44" s="26"/>
      <c r="N44" s="385"/>
      <c r="O44" s="23"/>
      <c r="P44" s="74">
        <f t="shared" si="2"/>
        <v>0</v>
      </c>
      <c r="Q44" s="24"/>
      <c r="R44" s="34"/>
      <c r="S44" s="25"/>
      <c r="T44" s="60"/>
      <c r="U44" s="75">
        <f t="shared" si="3"/>
        <v>0</v>
      </c>
      <c r="V44" s="29"/>
      <c r="W44" s="24"/>
    </row>
    <row r="45" spans="1:23" s="89" customFormat="1" ht="24.95" customHeight="1" x14ac:dyDescent="0.25">
      <c r="A45" s="504"/>
      <c r="B45" s="31"/>
      <c r="C45" s="31"/>
      <c r="D45" s="26"/>
      <c r="E45" s="26"/>
      <c r="F45" s="32"/>
      <c r="G45" s="24"/>
      <c r="H45" s="24"/>
      <c r="I45" s="33"/>
      <c r="J45" s="24"/>
      <c r="K45" s="32"/>
      <c r="L45" s="24"/>
      <c r="M45" s="26"/>
      <c r="N45" s="385"/>
      <c r="O45" s="23"/>
      <c r="P45" s="74">
        <f t="shared" si="2"/>
        <v>0</v>
      </c>
      <c r="Q45" s="24"/>
      <c r="R45" s="34"/>
      <c r="S45" s="25"/>
      <c r="T45" s="60"/>
      <c r="U45" s="75">
        <f t="shared" si="3"/>
        <v>0</v>
      </c>
      <c r="V45" s="29"/>
      <c r="W45" s="24"/>
    </row>
    <row r="46" spans="1:23" s="89" customFormat="1" ht="24.95" customHeight="1" x14ac:dyDescent="0.25">
      <c r="A46" s="504"/>
      <c r="B46" s="31"/>
      <c r="C46" s="31"/>
      <c r="D46" s="26"/>
      <c r="E46" s="26"/>
      <c r="F46" s="32"/>
      <c r="G46" s="24"/>
      <c r="H46" s="24"/>
      <c r="I46" s="33"/>
      <c r="J46" s="24"/>
      <c r="K46" s="32"/>
      <c r="L46" s="24"/>
      <c r="M46" s="26"/>
      <c r="N46" s="385"/>
      <c r="O46" s="23"/>
      <c r="P46" s="74">
        <f t="shared" si="2"/>
        <v>0</v>
      </c>
      <c r="Q46" s="24"/>
      <c r="R46" s="34"/>
      <c r="S46" s="25"/>
      <c r="T46" s="60"/>
      <c r="U46" s="75">
        <f t="shared" si="3"/>
        <v>0</v>
      </c>
      <c r="V46" s="29"/>
      <c r="W46" s="24"/>
    </row>
    <row r="47" spans="1:23" s="89" customFormat="1" ht="24.95" customHeight="1" x14ac:dyDescent="0.25">
      <c r="A47" s="504"/>
      <c r="B47" s="31"/>
      <c r="C47" s="31"/>
      <c r="D47" s="26"/>
      <c r="E47" s="26"/>
      <c r="F47" s="32"/>
      <c r="G47" s="24"/>
      <c r="H47" s="24"/>
      <c r="I47" s="33"/>
      <c r="J47" s="24"/>
      <c r="K47" s="32"/>
      <c r="L47" s="24"/>
      <c r="M47" s="26"/>
      <c r="N47" s="385"/>
      <c r="O47" s="23"/>
      <c r="P47" s="74">
        <f t="shared" si="2"/>
        <v>0</v>
      </c>
      <c r="Q47" s="24"/>
      <c r="R47" s="34"/>
      <c r="S47" s="25"/>
      <c r="T47" s="60"/>
      <c r="U47" s="75">
        <f t="shared" si="3"/>
        <v>0</v>
      </c>
      <c r="V47" s="29"/>
      <c r="W47" s="24"/>
    </row>
    <row r="48" spans="1:23" s="89" customFormat="1" ht="24.95" customHeight="1" x14ac:dyDescent="0.25">
      <c r="A48" s="504"/>
      <c r="B48" s="31"/>
      <c r="C48" s="31"/>
      <c r="D48" s="26"/>
      <c r="E48" s="26"/>
      <c r="F48" s="32"/>
      <c r="G48" s="24"/>
      <c r="H48" s="24"/>
      <c r="I48" s="33"/>
      <c r="J48" s="24"/>
      <c r="K48" s="32"/>
      <c r="L48" s="24"/>
      <c r="M48" s="26"/>
      <c r="N48" s="385"/>
      <c r="O48" s="23"/>
      <c r="P48" s="74">
        <f t="shared" si="2"/>
        <v>0</v>
      </c>
      <c r="Q48" s="24"/>
      <c r="R48" s="34"/>
      <c r="S48" s="25"/>
      <c r="T48" s="60"/>
      <c r="U48" s="75">
        <f t="shared" si="3"/>
        <v>0</v>
      </c>
      <c r="V48" s="29"/>
      <c r="W48" s="24"/>
    </row>
    <row r="49" spans="1:23" s="89" customFormat="1" ht="24.95" customHeight="1" x14ac:dyDescent="0.25">
      <c r="A49" s="504"/>
      <c r="B49" s="31"/>
      <c r="C49" s="31"/>
      <c r="D49" s="26"/>
      <c r="E49" s="26"/>
      <c r="F49" s="32"/>
      <c r="G49" s="24"/>
      <c r="H49" s="24"/>
      <c r="I49" s="33"/>
      <c r="J49" s="24"/>
      <c r="K49" s="32"/>
      <c r="L49" s="24"/>
      <c r="M49" s="26"/>
      <c r="N49" s="385"/>
      <c r="O49" s="23"/>
      <c r="P49" s="74">
        <f t="shared" si="2"/>
        <v>0</v>
      </c>
      <c r="Q49" s="24"/>
      <c r="R49" s="34"/>
      <c r="S49" s="25"/>
      <c r="T49" s="60"/>
      <c r="U49" s="75">
        <f t="shared" si="3"/>
        <v>0</v>
      </c>
      <c r="V49" s="29"/>
      <c r="W49" s="24"/>
    </row>
    <row r="50" spans="1:23" s="89" customFormat="1" ht="24.95" customHeight="1" x14ac:dyDescent="0.25">
      <c r="A50" s="504"/>
      <c r="B50" s="31"/>
      <c r="C50" s="31"/>
      <c r="D50" s="26"/>
      <c r="E50" s="26"/>
      <c r="F50" s="32"/>
      <c r="G50" s="24"/>
      <c r="H50" s="24"/>
      <c r="I50" s="33"/>
      <c r="J50" s="24"/>
      <c r="K50" s="32"/>
      <c r="L50" s="24"/>
      <c r="M50" s="26"/>
      <c r="N50" s="385"/>
      <c r="O50" s="23"/>
      <c r="P50" s="74">
        <f t="shared" si="2"/>
        <v>0</v>
      </c>
      <c r="Q50" s="24"/>
      <c r="R50" s="34"/>
      <c r="S50" s="25"/>
      <c r="T50" s="60"/>
      <c r="U50" s="75">
        <f t="shared" si="3"/>
        <v>0</v>
      </c>
      <c r="V50" s="29"/>
      <c r="W50" s="24"/>
    </row>
    <row r="51" spans="1:23" s="89" customFormat="1" ht="24.95" customHeight="1" x14ac:dyDescent="0.25">
      <c r="A51" s="504"/>
      <c r="B51" s="31"/>
      <c r="C51" s="31"/>
      <c r="D51" s="26"/>
      <c r="E51" s="26"/>
      <c r="F51" s="32"/>
      <c r="G51" s="24"/>
      <c r="H51" s="24"/>
      <c r="I51" s="33"/>
      <c r="J51" s="24"/>
      <c r="K51" s="32"/>
      <c r="L51" s="24"/>
      <c r="M51" s="26"/>
      <c r="N51" s="385"/>
      <c r="O51" s="23"/>
      <c r="P51" s="74">
        <f t="shared" si="2"/>
        <v>0</v>
      </c>
      <c r="Q51" s="24"/>
      <c r="R51" s="34"/>
      <c r="S51" s="25"/>
      <c r="T51" s="60"/>
      <c r="U51" s="75">
        <f t="shared" si="3"/>
        <v>0</v>
      </c>
      <c r="V51" s="29"/>
      <c r="W51" s="24"/>
    </row>
    <row r="52" spans="1:23" s="89" customFormat="1" ht="24.95" customHeight="1" x14ac:dyDescent="0.25">
      <c r="A52" s="504"/>
      <c r="B52" s="31"/>
      <c r="C52" s="31"/>
      <c r="D52" s="26"/>
      <c r="E52" s="26"/>
      <c r="F52" s="32"/>
      <c r="G52" s="24"/>
      <c r="H52" s="24"/>
      <c r="I52" s="33"/>
      <c r="J52" s="24"/>
      <c r="K52" s="32"/>
      <c r="L52" s="24"/>
      <c r="M52" s="26"/>
      <c r="N52" s="385"/>
      <c r="O52" s="23"/>
      <c r="P52" s="74">
        <f t="shared" si="2"/>
        <v>0</v>
      </c>
      <c r="Q52" s="24"/>
      <c r="R52" s="34"/>
      <c r="S52" s="25"/>
      <c r="T52" s="60"/>
      <c r="U52" s="75">
        <f t="shared" si="3"/>
        <v>0</v>
      </c>
      <c r="V52" s="29"/>
      <c r="W52" s="24"/>
    </row>
    <row r="53" spans="1:23" s="89" customFormat="1" ht="24.95" customHeight="1" x14ac:dyDescent="0.25">
      <c r="A53" s="504"/>
      <c r="B53" s="31"/>
      <c r="C53" s="31"/>
      <c r="D53" s="26"/>
      <c r="E53" s="26"/>
      <c r="F53" s="32"/>
      <c r="G53" s="24"/>
      <c r="H53" s="24"/>
      <c r="I53" s="33"/>
      <c r="J53" s="24"/>
      <c r="K53" s="32"/>
      <c r="L53" s="24"/>
      <c r="M53" s="26"/>
      <c r="N53" s="385"/>
      <c r="O53" s="23"/>
      <c r="P53" s="74">
        <f t="shared" si="2"/>
        <v>0</v>
      </c>
      <c r="Q53" s="24"/>
      <c r="R53" s="34"/>
      <c r="S53" s="25"/>
      <c r="T53" s="60"/>
      <c r="U53" s="75">
        <f t="shared" si="3"/>
        <v>0</v>
      </c>
      <c r="V53" s="29"/>
      <c r="W53" s="24"/>
    </row>
    <row r="54" spans="1:23" s="89" customFormat="1" ht="24.95" customHeight="1" x14ac:dyDescent="0.25">
      <c r="A54" s="504"/>
      <c r="B54" s="31"/>
      <c r="C54" s="31"/>
      <c r="D54" s="26"/>
      <c r="E54" s="26"/>
      <c r="F54" s="32"/>
      <c r="G54" s="24"/>
      <c r="H54" s="24"/>
      <c r="I54" s="33"/>
      <c r="J54" s="24"/>
      <c r="K54" s="32"/>
      <c r="L54" s="24"/>
      <c r="M54" s="26"/>
      <c r="N54" s="385"/>
      <c r="O54" s="23"/>
      <c r="P54" s="74">
        <f t="shared" si="2"/>
        <v>0</v>
      </c>
      <c r="Q54" s="24"/>
      <c r="R54" s="34"/>
      <c r="S54" s="25"/>
      <c r="T54" s="60"/>
      <c r="U54" s="75">
        <f t="shared" si="3"/>
        <v>0</v>
      </c>
      <c r="V54" s="29"/>
      <c r="W54" s="24"/>
    </row>
    <row r="55" spans="1:23" s="89" customFormat="1" ht="24.95" customHeight="1" x14ac:dyDescent="0.25">
      <c r="A55" s="504"/>
      <c r="B55" s="31"/>
      <c r="C55" s="31"/>
      <c r="D55" s="26"/>
      <c r="E55" s="26"/>
      <c r="F55" s="32"/>
      <c r="G55" s="24"/>
      <c r="H55" s="24"/>
      <c r="I55" s="33"/>
      <c r="J55" s="24"/>
      <c r="K55" s="32"/>
      <c r="L55" s="24"/>
      <c r="M55" s="26"/>
      <c r="N55" s="385"/>
      <c r="O55" s="23"/>
      <c r="P55" s="74">
        <f t="shared" si="2"/>
        <v>0</v>
      </c>
      <c r="Q55" s="24"/>
      <c r="R55" s="34"/>
      <c r="S55" s="25"/>
      <c r="T55" s="60"/>
      <c r="U55" s="75">
        <f t="shared" si="3"/>
        <v>0</v>
      </c>
      <c r="V55" s="29"/>
      <c r="W55" s="24"/>
    </row>
    <row r="56" spans="1:23" s="89" customFormat="1" ht="24.95" customHeight="1" x14ac:dyDescent="0.25">
      <c r="A56" s="504"/>
      <c r="B56" s="31"/>
      <c r="C56" s="31"/>
      <c r="D56" s="26"/>
      <c r="E56" s="26"/>
      <c r="F56" s="32"/>
      <c r="G56" s="24"/>
      <c r="H56" s="24"/>
      <c r="I56" s="33"/>
      <c r="J56" s="24"/>
      <c r="K56" s="32"/>
      <c r="L56" s="24"/>
      <c r="M56" s="26"/>
      <c r="N56" s="385"/>
      <c r="O56" s="23"/>
      <c r="P56" s="74">
        <f t="shared" si="2"/>
        <v>0</v>
      </c>
      <c r="Q56" s="24"/>
      <c r="R56" s="34"/>
      <c r="S56" s="25"/>
      <c r="T56" s="60"/>
      <c r="U56" s="75">
        <f t="shared" si="3"/>
        <v>0</v>
      </c>
      <c r="V56" s="29"/>
      <c r="W56" s="24"/>
    </row>
    <row r="57" spans="1:23" s="89" customFormat="1" ht="24.95" customHeight="1" x14ac:dyDescent="0.25">
      <c r="A57" s="504"/>
      <c r="B57" s="31"/>
      <c r="C57" s="31"/>
      <c r="D57" s="26"/>
      <c r="E57" s="26"/>
      <c r="F57" s="32"/>
      <c r="G57" s="24"/>
      <c r="H57" s="24"/>
      <c r="I57" s="33"/>
      <c r="J57" s="24"/>
      <c r="K57" s="32"/>
      <c r="L57" s="24"/>
      <c r="M57" s="26"/>
      <c r="N57" s="385"/>
      <c r="O57" s="23"/>
      <c r="P57" s="74">
        <f t="shared" si="2"/>
        <v>0</v>
      </c>
      <c r="Q57" s="24"/>
      <c r="R57" s="34"/>
      <c r="S57" s="25"/>
      <c r="T57" s="60"/>
      <c r="U57" s="75">
        <f t="shared" si="3"/>
        <v>0</v>
      </c>
      <c r="V57" s="29"/>
      <c r="W57" s="24"/>
    </row>
    <row r="58" spans="1:23" s="89" customFormat="1" ht="24.95" customHeight="1" x14ac:dyDescent="0.25">
      <c r="A58" s="504"/>
      <c r="B58" s="31"/>
      <c r="C58" s="31"/>
      <c r="D58" s="26"/>
      <c r="E58" s="26"/>
      <c r="F58" s="32"/>
      <c r="G58" s="24"/>
      <c r="H58" s="24"/>
      <c r="I58" s="33"/>
      <c r="J58" s="24"/>
      <c r="K58" s="32"/>
      <c r="L58" s="24"/>
      <c r="M58" s="26"/>
      <c r="N58" s="385"/>
      <c r="O58" s="23"/>
      <c r="P58" s="74">
        <f t="shared" si="2"/>
        <v>0</v>
      </c>
      <c r="Q58" s="24"/>
      <c r="R58" s="34"/>
      <c r="S58" s="25"/>
      <c r="T58" s="60"/>
      <c r="U58" s="75">
        <f t="shared" si="3"/>
        <v>0</v>
      </c>
      <c r="V58" s="29"/>
      <c r="W58" s="24"/>
    </row>
    <row r="59" spans="1:23" s="89" customFormat="1" ht="24.95" customHeight="1" x14ac:dyDescent="0.25">
      <c r="A59" s="504"/>
      <c r="B59" s="31"/>
      <c r="C59" s="31"/>
      <c r="D59" s="26"/>
      <c r="E59" s="26"/>
      <c r="F59" s="32"/>
      <c r="G59" s="24"/>
      <c r="H59" s="24"/>
      <c r="I59" s="33"/>
      <c r="J59" s="24"/>
      <c r="K59" s="32"/>
      <c r="L59" s="24"/>
      <c r="M59" s="26"/>
      <c r="N59" s="385"/>
      <c r="O59" s="23"/>
      <c r="P59" s="74">
        <f t="shared" si="2"/>
        <v>0</v>
      </c>
      <c r="Q59" s="24"/>
      <c r="R59" s="34"/>
      <c r="S59" s="25"/>
      <c r="T59" s="60"/>
      <c r="U59" s="75">
        <f t="shared" si="3"/>
        <v>0</v>
      </c>
      <c r="V59" s="29"/>
      <c r="W59" s="24"/>
    </row>
    <row r="60" spans="1:23" s="89" customFormat="1" ht="24.95" customHeight="1" x14ac:dyDescent="0.25">
      <c r="A60" s="504"/>
      <c r="B60" s="31"/>
      <c r="C60" s="31"/>
      <c r="D60" s="26"/>
      <c r="E60" s="26"/>
      <c r="F60" s="32"/>
      <c r="G60" s="24"/>
      <c r="H60" s="24"/>
      <c r="I60" s="33"/>
      <c r="J60" s="24"/>
      <c r="K60" s="32"/>
      <c r="L60" s="24"/>
      <c r="M60" s="26"/>
      <c r="N60" s="385"/>
      <c r="O60" s="23"/>
      <c r="P60" s="74">
        <f t="shared" si="2"/>
        <v>0</v>
      </c>
      <c r="Q60" s="24"/>
      <c r="R60" s="34"/>
      <c r="S60" s="25"/>
      <c r="T60" s="60"/>
      <c r="U60" s="75">
        <f t="shared" si="3"/>
        <v>0</v>
      </c>
      <c r="V60" s="29"/>
      <c r="W60" s="24"/>
    </row>
    <row r="61" spans="1:23" s="89" customFormat="1" ht="24.95" customHeight="1" x14ac:dyDescent="0.25">
      <c r="A61" s="504"/>
      <c r="B61" s="31"/>
      <c r="C61" s="31"/>
      <c r="D61" s="26"/>
      <c r="E61" s="26"/>
      <c r="F61" s="32"/>
      <c r="G61" s="24"/>
      <c r="H61" s="24"/>
      <c r="I61" s="33"/>
      <c r="J61" s="24"/>
      <c r="K61" s="32"/>
      <c r="L61" s="24"/>
      <c r="M61" s="26"/>
      <c r="N61" s="385"/>
      <c r="O61" s="23"/>
      <c r="P61" s="74">
        <f t="shared" si="2"/>
        <v>0</v>
      </c>
      <c r="Q61" s="24"/>
      <c r="R61" s="34"/>
      <c r="S61" s="25"/>
      <c r="T61" s="60"/>
      <c r="U61" s="75">
        <f t="shared" si="3"/>
        <v>0</v>
      </c>
      <c r="V61" s="29"/>
      <c r="W61" s="24"/>
    </row>
    <row r="62" spans="1:23" s="89" customFormat="1" ht="24.95" customHeight="1" x14ac:dyDescent="0.25">
      <c r="A62" s="504"/>
      <c r="B62" s="31"/>
      <c r="C62" s="31"/>
      <c r="D62" s="26"/>
      <c r="E62" s="26"/>
      <c r="F62" s="32"/>
      <c r="G62" s="24"/>
      <c r="H62" s="24"/>
      <c r="I62" s="33"/>
      <c r="J62" s="24"/>
      <c r="K62" s="32"/>
      <c r="L62" s="24"/>
      <c r="M62" s="26"/>
      <c r="N62" s="385"/>
      <c r="O62" s="23"/>
      <c r="P62" s="74">
        <f t="shared" si="2"/>
        <v>0</v>
      </c>
      <c r="Q62" s="24"/>
      <c r="R62" s="34"/>
      <c r="S62" s="25"/>
      <c r="T62" s="60"/>
      <c r="U62" s="75">
        <f t="shared" si="3"/>
        <v>0</v>
      </c>
      <c r="V62" s="29"/>
      <c r="W62" s="24"/>
    </row>
    <row r="63" spans="1:23" s="89" customFormat="1" ht="24.95" customHeight="1" x14ac:dyDescent="0.25">
      <c r="A63" s="504"/>
      <c r="B63" s="31"/>
      <c r="C63" s="31"/>
      <c r="D63" s="26"/>
      <c r="E63" s="26"/>
      <c r="F63" s="32"/>
      <c r="G63" s="24"/>
      <c r="H63" s="24"/>
      <c r="I63" s="33"/>
      <c r="J63" s="24"/>
      <c r="K63" s="32"/>
      <c r="L63" s="24"/>
      <c r="M63" s="26"/>
      <c r="N63" s="385"/>
      <c r="O63" s="23"/>
      <c r="P63" s="74">
        <f t="shared" si="2"/>
        <v>0</v>
      </c>
      <c r="Q63" s="24"/>
      <c r="R63" s="34"/>
      <c r="S63" s="25"/>
      <c r="T63" s="60"/>
      <c r="U63" s="75">
        <f t="shared" si="3"/>
        <v>0</v>
      </c>
      <c r="V63" s="29"/>
      <c r="W63" s="24"/>
    </row>
    <row r="64" spans="1:23" s="89" customFormat="1" ht="24.95" customHeight="1" x14ac:dyDescent="0.25">
      <c r="A64" s="504"/>
      <c r="B64" s="31"/>
      <c r="C64" s="31"/>
      <c r="D64" s="26"/>
      <c r="E64" s="26"/>
      <c r="F64" s="32"/>
      <c r="G64" s="24"/>
      <c r="H64" s="24"/>
      <c r="I64" s="33"/>
      <c r="J64" s="24"/>
      <c r="K64" s="32"/>
      <c r="L64" s="24"/>
      <c r="M64" s="26"/>
      <c r="N64" s="385"/>
      <c r="O64" s="23"/>
      <c r="P64" s="74">
        <f t="shared" si="2"/>
        <v>0</v>
      </c>
      <c r="Q64" s="24"/>
      <c r="R64" s="34"/>
      <c r="S64" s="25"/>
      <c r="T64" s="60"/>
      <c r="U64" s="75">
        <f t="shared" si="3"/>
        <v>0</v>
      </c>
      <c r="V64" s="29"/>
      <c r="W64" s="24"/>
    </row>
    <row r="65" spans="1:23" s="89" customFormat="1" ht="24.95" customHeight="1" x14ac:dyDescent="0.25">
      <c r="A65" s="504"/>
      <c r="B65" s="31"/>
      <c r="C65" s="31"/>
      <c r="D65" s="26"/>
      <c r="E65" s="26"/>
      <c r="F65" s="32"/>
      <c r="G65" s="24"/>
      <c r="H65" s="24"/>
      <c r="I65" s="33"/>
      <c r="J65" s="24"/>
      <c r="K65" s="32"/>
      <c r="L65" s="24"/>
      <c r="M65" s="26"/>
      <c r="N65" s="385"/>
      <c r="O65" s="23"/>
      <c r="P65" s="74">
        <f t="shared" si="2"/>
        <v>0</v>
      </c>
      <c r="Q65" s="24"/>
      <c r="R65" s="34"/>
      <c r="S65" s="25"/>
      <c r="T65" s="60"/>
      <c r="U65" s="75">
        <f t="shared" si="3"/>
        <v>0</v>
      </c>
      <c r="V65" s="29"/>
      <c r="W65" s="24"/>
    </row>
    <row r="66" spans="1:23" s="89" customFormat="1" ht="24.95" customHeight="1" x14ac:dyDescent="0.25">
      <c r="A66" s="504"/>
      <c r="B66" s="31"/>
      <c r="C66" s="31"/>
      <c r="D66" s="26"/>
      <c r="E66" s="26"/>
      <c r="F66" s="32"/>
      <c r="G66" s="24"/>
      <c r="H66" s="24"/>
      <c r="I66" s="33"/>
      <c r="J66" s="24"/>
      <c r="K66" s="32"/>
      <c r="L66" s="24"/>
      <c r="M66" s="26"/>
      <c r="N66" s="385"/>
      <c r="O66" s="23"/>
      <c r="P66" s="74">
        <f t="shared" si="2"/>
        <v>0</v>
      </c>
      <c r="Q66" s="24"/>
      <c r="R66" s="34"/>
      <c r="S66" s="25"/>
      <c r="T66" s="60"/>
      <c r="U66" s="75">
        <f t="shared" si="3"/>
        <v>0</v>
      </c>
      <c r="V66" s="29"/>
      <c r="W66" s="24"/>
    </row>
    <row r="67" spans="1:23" s="89" customFormat="1" ht="24.95" customHeight="1" x14ac:dyDescent="0.25">
      <c r="A67" s="504"/>
      <c r="B67" s="31"/>
      <c r="C67" s="31"/>
      <c r="D67" s="26"/>
      <c r="E67" s="26"/>
      <c r="F67" s="32"/>
      <c r="G67" s="24"/>
      <c r="H67" s="24"/>
      <c r="I67" s="33"/>
      <c r="J67" s="24"/>
      <c r="K67" s="32"/>
      <c r="L67" s="24"/>
      <c r="M67" s="26"/>
      <c r="N67" s="385"/>
      <c r="O67" s="23"/>
      <c r="P67" s="74">
        <f t="shared" ref="P67:P98" si="4">IF(OR(B67="R",B67="Refusé"),0,(O67*1.2))</f>
        <v>0</v>
      </c>
      <c r="Q67" s="24"/>
      <c r="R67" s="34"/>
      <c r="S67" s="25"/>
      <c r="T67" s="60"/>
      <c r="U67" s="75">
        <f t="shared" ref="U67:U99" si="5">IF(ISBLANK($T67),P67,0)</f>
        <v>0</v>
      </c>
      <c r="V67" s="29"/>
      <c r="W67" s="24"/>
    </row>
    <row r="68" spans="1:23" s="89" customFormat="1" ht="24.95" customHeight="1" x14ac:dyDescent="0.25">
      <c r="A68" s="504"/>
      <c r="B68" s="31"/>
      <c r="C68" s="31"/>
      <c r="D68" s="26"/>
      <c r="E68" s="26"/>
      <c r="F68" s="32"/>
      <c r="G68" s="24"/>
      <c r="H68" s="24"/>
      <c r="I68" s="33"/>
      <c r="J68" s="24"/>
      <c r="K68" s="32"/>
      <c r="L68" s="24"/>
      <c r="M68" s="26"/>
      <c r="N68" s="385"/>
      <c r="O68" s="23"/>
      <c r="P68" s="74">
        <f t="shared" si="4"/>
        <v>0</v>
      </c>
      <c r="Q68" s="24"/>
      <c r="R68" s="34"/>
      <c r="S68" s="25"/>
      <c r="T68" s="60"/>
      <c r="U68" s="75">
        <f t="shared" si="5"/>
        <v>0</v>
      </c>
      <c r="V68" s="29"/>
      <c r="W68" s="24"/>
    </row>
    <row r="69" spans="1:23" s="89" customFormat="1" ht="24.95" customHeight="1" x14ac:dyDescent="0.25">
      <c r="A69" s="504"/>
      <c r="B69" s="31"/>
      <c r="C69" s="31"/>
      <c r="D69" s="26"/>
      <c r="E69" s="26"/>
      <c r="F69" s="32"/>
      <c r="G69" s="24"/>
      <c r="H69" s="24"/>
      <c r="I69" s="33"/>
      <c r="J69" s="24"/>
      <c r="K69" s="32"/>
      <c r="L69" s="24"/>
      <c r="M69" s="26"/>
      <c r="N69" s="385"/>
      <c r="O69" s="23"/>
      <c r="P69" s="74">
        <f t="shared" si="4"/>
        <v>0</v>
      </c>
      <c r="Q69" s="24"/>
      <c r="R69" s="34"/>
      <c r="S69" s="25"/>
      <c r="T69" s="60"/>
      <c r="U69" s="75">
        <f t="shared" si="5"/>
        <v>0</v>
      </c>
      <c r="V69" s="29"/>
      <c r="W69" s="24"/>
    </row>
    <row r="70" spans="1:23" s="89" customFormat="1" ht="24.95" customHeight="1" x14ac:dyDescent="0.25">
      <c r="A70" s="504"/>
      <c r="B70" s="31"/>
      <c r="C70" s="31"/>
      <c r="D70" s="26"/>
      <c r="E70" s="26"/>
      <c r="F70" s="32"/>
      <c r="G70" s="24"/>
      <c r="H70" s="24"/>
      <c r="I70" s="33"/>
      <c r="J70" s="24"/>
      <c r="K70" s="32"/>
      <c r="L70" s="24"/>
      <c r="M70" s="26"/>
      <c r="N70" s="385"/>
      <c r="O70" s="23"/>
      <c r="P70" s="74">
        <f t="shared" si="4"/>
        <v>0</v>
      </c>
      <c r="Q70" s="24"/>
      <c r="R70" s="34"/>
      <c r="S70" s="25"/>
      <c r="T70" s="60"/>
      <c r="U70" s="75">
        <f t="shared" si="5"/>
        <v>0</v>
      </c>
      <c r="V70" s="29"/>
      <c r="W70" s="24"/>
    </row>
    <row r="71" spans="1:23" s="89" customFormat="1" ht="24.95" customHeight="1" x14ac:dyDescent="0.25">
      <c r="A71" s="504"/>
      <c r="B71" s="31"/>
      <c r="C71" s="31"/>
      <c r="D71" s="26"/>
      <c r="E71" s="26"/>
      <c r="F71" s="32"/>
      <c r="G71" s="24"/>
      <c r="H71" s="24"/>
      <c r="I71" s="33"/>
      <c r="J71" s="24"/>
      <c r="K71" s="32"/>
      <c r="L71" s="24"/>
      <c r="M71" s="26"/>
      <c r="N71" s="385"/>
      <c r="O71" s="23"/>
      <c r="P71" s="74">
        <f t="shared" si="4"/>
        <v>0</v>
      </c>
      <c r="Q71" s="24"/>
      <c r="R71" s="34"/>
      <c r="S71" s="25"/>
      <c r="T71" s="60"/>
      <c r="U71" s="75">
        <f t="shared" si="5"/>
        <v>0</v>
      </c>
      <c r="V71" s="29"/>
      <c r="W71" s="24"/>
    </row>
    <row r="72" spans="1:23" s="89" customFormat="1" ht="24.95" customHeight="1" x14ac:dyDescent="0.25">
      <c r="A72" s="504"/>
      <c r="B72" s="31"/>
      <c r="C72" s="31"/>
      <c r="D72" s="26"/>
      <c r="E72" s="26"/>
      <c r="F72" s="32"/>
      <c r="G72" s="24"/>
      <c r="H72" s="24"/>
      <c r="I72" s="33"/>
      <c r="J72" s="24"/>
      <c r="K72" s="32"/>
      <c r="L72" s="24"/>
      <c r="M72" s="26"/>
      <c r="N72" s="385"/>
      <c r="O72" s="23"/>
      <c r="P72" s="74">
        <f t="shared" si="4"/>
        <v>0</v>
      </c>
      <c r="Q72" s="24"/>
      <c r="R72" s="34"/>
      <c r="S72" s="25"/>
      <c r="T72" s="60"/>
      <c r="U72" s="75">
        <f t="shared" si="5"/>
        <v>0</v>
      </c>
      <c r="V72" s="29"/>
      <c r="W72" s="24"/>
    </row>
    <row r="73" spans="1:23" s="89" customFormat="1" ht="24.95" customHeight="1" x14ac:dyDescent="0.25">
      <c r="A73" s="504"/>
      <c r="B73" s="31"/>
      <c r="C73" s="31"/>
      <c r="D73" s="26"/>
      <c r="E73" s="26"/>
      <c r="F73" s="32"/>
      <c r="G73" s="24"/>
      <c r="H73" s="24"/>
      <c r="I73" s="33"/>
      <c r="J73" s="24"/>
      <c r="K73" s="32"/>
      <c r="L73" s="24"/>
      <c r="M73" s="26"/>
      <c r="N73" s="385"/>
      <c r="O73" s="23"/>
      <c r="P73" s="74">
        <f t="shared" si="4"/>
        <v>0</v>
      </c>
      <c r="Q73" s="24"/>
      <c r="R73" s="34"/>
      <c r="S73" s="25"/>
      <c r="T73" s="60"/>
      <c r="U73" s="75">
        <f t="shared" si="5"/>
        <v>0</v>
      </c>
      <c r="V73" s="29"/>
      <c r="W73" s="24"/>
    </row>
    <row r="74" spans="1:23" s="89" customFormat="1" ht="24.95" customHeight="1" x14ac:dyDescent="0.25">
      <c r="A74" s="504"/>
      <c r="B74" s="31"/>
      <c r="C74" s="31"/>
      <c r="D74" s="26"/>
      <c r="E74" s="26"/>
      <c r="F74" s="32"/>
      <c r="G74" s="24"/>
      <c r="H74" s="24"/>
      <c r="I74" s="33"/>
      <c r="J74" s="24"/>
      <c r="K74" s="32"/>
      <c r="L74" s="24"/>
      <c r="M74" s="26"/>
      <c r="N74" s="385"/>
      <c r="O74" s="23"/>
      <c r="P74" s="74">
        <f t="shared" si="4"/>
        <v>0</v>
      </c>
      <c r="Q74" s="24"/>
      <c r="R74" s="34"/>
      <c r="S74" s="25"/>
      <c r="T74" s="60"/>
      <c r="U74" s="75">
        <f t="shared" si="5"/>
        <v>0</v>
      </c>
      <c r="V74" s="29"/>
      <c r="W74" s="24"/>
    </row>
    <row r="75" spans="1:23" s="89" customFormat="1" ht="24.95" customHeight="1" x14ac:dyDescent="0.25">
      <c r="A75" s="504"/>
      <c r="B75" s="31"/>
      <c r="C75" s="31"/>
      <c r="D75" s="26"/>
      <c r="E75" s="26"/>
      <c r="F75" s="32"/>
      <c r="G75" s="24"/>
      <c r="H75" s="24"/>
      <c r="I75" s="33"/>
      <c r="J75" s="24"/>
      <c r="K75" s="32"/>
      <c r="L75" s="24"/>
      <c r="M75" s="26"/>
      <c r="N75" s="385"/>
      <c r="O75" s="23"/>
      <c r="P75" s="74">
        <f t="shared" si="4"/>
        <v>0</v>
      </c>
      <c r="Q75" s="24"/>
      <c r="R75" s="34"/>
      <c r="S75" s="25"/>
      <c r="T75" s="60"/>
      <c r="U75" s="75">
        <f t="shared" si="5"/>
        <v>0</v>
      </c>
      <c r="V75" s="29"/>
      <c r="W75" s="24"/>
    </row>
    <row r="76" spans="1:23" s="89" customFormat="1" ht="24.95" customHeight="1" x14ac:dyDescent="0.25">
      <c r="A76" s="504"/>
      <c r="B76" s="31"/>
      <c r="C76" s="31"/>
      <c r="D76" s="26"/>
      <c r="E76" s="26"/>
      <c r="F76" s="32"/>
      <c r="G76" s="24"/>
      <c r="H76" s="24"/>
      <c r="I76" s="33"/>
      <c r="J76" s="24"/>
      <c r="K76" s="32"/>
      <c r="L76" s="24"/>
      <c r="M76" s="26"/>
      <c r="N76" s="385"/>
      <c r="O76" s="23"/>
      <c r="P76" s="74">
        <f t="shared" si="4"/>
        <v>0</v>
      </c>
      <c r="Q76" s="24"/>
      <c r="R76" s="34"/>
      <c r="S76" s="25"/>
      <c r="T76" s="60"/>
      <c r="U76" s="75">
        <f t="shared" si="5"/>
        <v>0</v>
      </c>
      <c r="V76" s="29"/>
      <c r="W76" s="24"/>
    </row>
    <row r="77" spans="1:23" s="89" customFormat="1" ht="24.95" customHeight="1" x14ac:dyDescent="0.25">
      <c r="A77" s="504"/>
      <c r="B77" s="31"/>
      <c r="C77" s="31"/>
      <c r="D77" s="26"/>
      <c r="E77" s="26"/>
      <c r="F77" s="32"/>
      <c r="G77" s="24"/>
      <c r="H77" s="24"/>
      <c r="I77" s="33"/>
      <c r="J77" s="24"/>
      <c r="K77" s="32"/>
      <c r="L77" s="24"/>
      <c r="M77" s="26"/>
      <c r="N77" s="385"/>
      <c r="O77" s="23"/>
      <c r="P77" s="74">
        <f t="shared" si="4"/>
        <v>0</v>
      </c>
      <c r="Q77" s="24"/>
      <c r="R77" s="34"/>
      <c r="S77" s="25"/>
      <c r="T77" s="60"/>
      <c r="U77" s="75">
        <f t="shared" si="5"/>
        <v>0</v>
      </c>
      <c r="V77" s="29"/>
      <c r="W77" s="24"/>
    </row>
    <row r="78" spans="1:23" s="89" customFormat="1" ht="24.95" customHeight="1" x14ac:dyDescent="0.25">
      <c r="A78" s="504"/>
      <c r="B78" s="31"/>
      <c r="C78" s="31"/>
      <c r="D78" s="26"/>
      <c r="E78" s="26"/>
      <c r="F78" s="32"/>
      <c r="G78" s="24"/>
      <c r="H78" s="24"/>
      <c r="I78" s="33"/>
      <c r="J78" s="24"/>
      <c r="K78" s="32"/>
      <c r="L78" s="24"/>
      <c r="M78" s="26"/>
      <c r="N78" s="385"/>
      <c r="O78" s="23"/>
      <c r="P78" s="74">
        <f t="shared" si="4"/>
        <v>0</v>
      </c>
      <c r="Q78" s="24"/>
      <c r="R78" s="34"/>
      <c r="S78" s="25"/>
      <c r="T78" s="60"/>
      <c r="U78" s="75">
        <f t="shared" si="5"/>
        <v>0</v>
      </c>
      <c r="V78" s="29"/>
      <c r="W78" s="24"/>
    </row>
    <row r="79" spans="1:23" s="89" customFormat="1" ht="24.95" customHeight="1" x14ac:dyDescent="0.25">
      <c r="A79" s="504"/>
      <c r="B79" s="31"/>
      <c r="C79" s="31"/>
      <c r="D79" s="26"/>
      <c r="E79" s="26"/>
      <c r="F79" s="32"/>
      <c r="G79" s="24"/>
      <c r="H79" s="24"/>
      <c r="I79" s="33"/>
      <c r="J79" s="24"/>
      <c r="K79" s="32"/>
      <c r="L79" s="24"/>
      <c r="M79" s="26"/>
      <c r="N79" s="385"/>
      <c r="O79" s="23"/>
      <c r="P79" s="74">
        <f t="shared" si="4"/>
        <v>0</v>
      </c>
      <c r="Q79" s="24"/>
      <c r="R79" s="34"/>
      <c r="S79" s="25"/>
      <c r="T79" s="60"/>
      <c r="U79" s="75">
        <f t="shared" si="5"/>
        <v>0</v>
      </c>
      <c r="V79" s="29"/>
      <c r="W79" s="24"/>
    </row>
    <row r="80" spans="1:23" s="89" customFormat="1" ht="24.95" customHeight="1" x14ac:dyDescent="0.25">
      <c r="A80" s="504"/>
      <c r="B80" s="31"/>
      <c r="C80" s="31"/>
      <c r="D80" s="26"/>
      <c r="E80" s="26"/>
      <c r="F80" s="32"/>
      <c r="G80" s="24"/>
      <c r="H80" s="24"/>
      <c r="I80" s="33"/>
      <c r="J80" s="24"/>
      <c r="K80" s="32"/>
      <c r="L80" s="24"/>
      <c r="M80" s="26"/>
      <c r="N80" s="385"/>
      <c r="O80" s="23"/>
      <c r="P80" s="74">
        <f t="shared" si="4"/>
        <v>0</v>
      </c>
      <c r="Q80" s="24"/>
      <c r="R80" s="34"/>
      <c r="S80" s="25"/>
      <c r="T80" s="60"/>
      <c r="U80" s="75">
        <f t="shared" si="5"/>
        <v>0</v>
      </c>
      <c r="V80" s="29"/>
      <c r="W80" s="24"/>
    </row>
    <row r="81" spans="1:23" s="89" customFormat="1" ht="24.95" customHeight="1" x14ac:dyDescent="0.25">
      <c r="A81" s="504"/>
      <c r="B81" s="31"/>
      <c r="C81" s="31"/>
      <c r="D81" s="26"/>
      <c r="E81" s="26"/>
      <c r="F81" s="32"/>
      <c r="G81" s="24"/>
      <c r="H81" s="24"/>
      <c r="I81" s="33"/>
      <c r="J81" s="24"/>
      <c r="K81" s="32"/>
      <c r="L81" s="24"/>
      <c r="M81" s="26"/>
      <c r="N81" s="385"/>
      <c r="O81" s="23"/>
      <c r="P81" s="74">
        <f t="shared" si="4"/>
        <v>0</v>
      </c>
      <c r="Q81" s="24"/>
      <c r="R81" s="34"/>
      <c r="S81" s="25"/>
      <c r="T81" s="60"/>
      <c r="U81" s="75">
        <f t="shared" si="5"/>
        <v>0</v>
      </c>
      <c r="V81" s="29"/>
      <c r="W81" s="24"/>
    </row>
    <row r="82" spans="1:23" s="89" customFormat="1" ht="24.95" customHeight="1" x14ac:dyDescent="0.25">
      <c r="A82" s="504"/>
      <c r="B82" s="31"/>
      <c r="C82" s="31"/>
      <c r="D82" s="26"/>
      <c r="E82" s="26"/>
      <c r="F82" s="32"/>
      <c r="G82" s="24"/>
      <c r="H82" s="24"/>
      <c r="I82" s="33"/>
      <c r="J82" s="24"/>
      <c r="K82" s="32"/>
      <c r="L82" s="24"/>
      <c r="M82" s="26"/>
      <c r="N82" s="385"/>
      <c r="O82" s="23"/>
      <c r="P82" s="74">
        <f t="shared" si="4"/>
        <v>0</v>
      </c>
      <c r="Q82" s="24"/>
      <c r="R82" s="34"/>
      <c r="S82" s="25"/>
      <c r="T82" s="60"/>
      <c r="U82" s="75">
        <f t="shared" si="5"/>
        <v>0</v>
      </c>
      <c r="V82" s="29"/>
      <c r="W82" s="24"/>
    </row>
    <row r="83" spans="1:23" s="89" customFormat="1" ht="24.95" customHeight="1" x14ac:dyDescent="0.25">
      <c r="A83" s="504"/>
      <c r="B83" s="31"/>
      <c r="C83" s="31"/>
      <c r="D83" s="26"/>
      <c r="E83" s="26"/>
      <c r="F83" s="32"/>
      <c r="G83" s="24"/>
      <c r="H83" s="24"/>
      <c r="I83" s="33"/>
      <c r="J83" s="24"/>
      <c r="K83" s="32"/>
      <c r="L83" s="24"/>
      <c r="M83" s="26"/>
      <c r="N83" s="385"/>
      <c r="O83" s="23"/>
      <c r="P83" s="74">
        <f t="shared" si="4"/>
        <v>0</v>
      </c>
      <c r="Q83" s="24"/>
      <c r="R83" s="34"/>
      <c r="S83" s="25"/>
      <c r="T83" s="60"/>
      <c r="U83" s="75">
        <f t="shared" si="5"/>
        <v>0</v>
      </c>
      <c r="V83" s="29"/>
      <c r="W83" s="24"/>
    </row>
    <row r="84" spans="1:23" s="89" customFormat="1" ht="24.95" customHeight="1" x14ac:dyDescent="0.25">
      <c r="A84" s="504"/>
      <c r="B84" s="31"/>
      <c r="C84" s="31"/>
      <c r="D84" s="26"/>
      <c r="E84" s="26"/>
      <c r="F84" s="32"/>
      <c r="G84" s="24"/>
      <c r="H84" s="24"/>
      <c r="I84" s="33"/>
      <c r="J84" s="24"/>
      <c r="K84" s="32"/>
      <c r="L84" s="24"/>
      <c r="M84" s="26"/>
      <c r="N84" s="385"/>
      <c r="O84" s="23"/>
      <c r="P84" s="74">
        <f t="shared" si="4"/>
        <v>0</v>
      </c>
      <c r="Q84" s="24"/>
      <c r="R84" s="34"/>
      <c r="S84" s="25"/>
      <c r="T84" s="60"/>
      <c r="U84" s="75">
        <f t="shared" si="5"/>
        <v>0</v>
      </c>
      <c r="V84" s="29"/>
      <c r="W84" s="24"/>
    </row>
    <row r="85" spans="1:23" s="89" customFormat="1" ht="24.95" customHeight="1" x14ac:dyDescent="0.25">
      <c r="A85" s="504"/>
      <c r="B85" s="31"/>
      <c r="C85" s="31"/>
      <c r="D85" s="26"/>
      <c r="E85" s="26"/>
      <c r="F85" s="32"/>
      <c r="G85" s="24"/>
      <c r="H85" s="24"/>
      <c r="I85" s="33"/>
      <c r="J85" s="24"/>
      <c r="K85" s="32"/>
      <c r="L85" s="24"/>
      <c r="M85" s="26"/>
      <c r="N85" s="385"/>
      <c r="O85" s="23"/>
      <c r="P85" s="74">
        <f t="shared" si="4"/>
        <v>0</v>
      </c>
      <c r="Q85" s="24"/>
      <c r="R85" s="34"/>
      <c r="S85" s="25"/>
      <c r="T85" s="60"/>
      <c r="U85" s="75">
        <f t="shared" si="5"/>
        <v>0</v>
      </c>
      <c r="V85" s="29"/>
      <c r="W85" s="24"/>
    </row>
    <row r="86" spans="1:23" s="89" customFormat="1" ht="24.95" customHeight="1" x14ac:dyDescent="0.25">
      <c r="A86" s="504"/>
      <c r="B86" s="31"/>
      <c r="C86" s="31"/>
      <c r="D86" s="26"/>
      <c r="E86" s="26"/>
      <c r="F86" s="32"/>
      <c r="G86" s="24"/>
      <c r="H86" s="24"/>
      <c r="I86" s="33"/>
      <c r="J86" s="24"/>
      <c r="K86" s="32"/>
      <c r="L86" s="24"/>
      <c r="M86" s="26"/>
      <c r="N86" s="385"/>
      <c r="O86" s="23"/>
      <c r="P86" s="74">
        <f t="shared" si="4"/>
        <v>0</v>
      </c>
      <c r="Q86" s="24"/>
      <c r="R86" s="34"/>
      <c r="S86" s="25"/>
      <c r="T86" s="60"/>
      <c r="U86" s="75">
        <f t="shared" si="5"/>
        <v>0</v>
      </c>
      <c r="V86" s="29"/>
      <c r="W86" s="24"/>
    </row>
    <row r="87" spans="1:23" s="89" customFormat="1" ht="24.95" customHeight="1" x14ac:dyDescent="0.25">
      <c r="A87" s="504"/>
      <c r="B87" s="31"/>
      <c r="C87" s="31"/>
      <c r="D87" s="26"/>
      <c r="E87" s="26"/>
      <c r="F87" s="32"/>
      <c r="G87" s="24"/>
      <c r="H87" s="24"/>
      <c r="I87" s="33"/>
      <c r="J87" s="24"/>
      <c r="K87" s="32"/>
      <c r="L87" s="24"/>
      <c r="M87" s="26"/>
      <c r="N87" s="385"/>
      <c r="O87" s="23"/>
      <c r="P87" s="74">
        <f t="shared" si="4"/>
        <v>0</v>
      </c>
      <c r="Q87" s="24"/>
      <c r="R87" s="34"/>
      <c r="S87" s="25"/>
      <c r="T87" s="60"/>
      <c r="U87" s="75">
        <f t="shared" si="5"/>
        <v>0</v>
      </c>
      <c r="V87" s="29"/>
      <c r="W87" s="24"/>
    </row>
    <row r="88" spans="1:23" s="89" customFormat="1" ht="24.95" customHeight="1" x14ac:dyDescent="0.25">
      <c r="A88" s="504"/>
      <c r="B88" s="31"/>
      <c r="C88" s="31"/>
      <c r="D88" s="26"/>
      <c r="E88" s="26"/>
      <c r="F88" s="32"/>
      <c r="G88" s="24"/>
      <c r="H88" s="24"/>
      <c r="I88" s="33"/>
      <c r="J88" s="24"/>
      <c r="K88" s="32"/>
      <c r="L88" s="24"/>
      <c r="M88" s="26"/>
      <c r="N88" s="385"/>
      <c r="O88" s="23"/>
      <c r="P88" s="74">
        <f t="shared" si="4"/>
        <v>0</v>
      </c>
      <c r="Q88" s="24"/>
      <c r="R88" s="34"/>
      <c r="S88" s="25"/>
      <c r="T88" s="60"/>
      <c r="U88" s="75">
        <f t="shared" si="5"/>
        <v>0</v>
      </c>
      <c r="V88" s="29"/>
      <c r="W88" s="24"/>
    </row>
    <row r="89" spans="1:23" s="89" customFormat="1" ht="24.95" customHeight="1" x14ac:dyDescent="0.25">
      <c r="A89" s="504"/>
      <c r="B89" s="31"/>
      <c r="C89" s="31"/>
      <c r="D89" s="26"/>
      <c r="E89" s="26"/>
      <c r="F89" s="32"/>
      <c r="G89" s="24"/>
      <c r="H89" s="24"/>
      <c r="I89" s="33"/>
      <c r="J89" s="24"/>
      <c r="K89" s="32"/>
      <c r="L89" s="24"/>
      <c r="M89" s="26"/>
      <c r="N89" s="385"/>
      <c r="O89" s="23"/>
      <c r="P89" s="74">
        <f t="shared" si="4"/>
        <v>0</v>
      </c>
      <c r="Q89" s="24"/>
      <c r="R89" s="34"/>
      <c r="S89" s="25"/>
      <c r="T89" s="60"/>
      <c r="U89" s="75">
        <f t="shared" si="5"/>
        <v>0</v>
      </c>
      <c r="V89" s="29"/>
      <c r="W89" s="24"/>
    </row>
    <row r="90" spans="1:23" s="89" customFormat="1" ht="24.95" customHeight="1" x14ac:dyDescent="0.25">
      <c r="A90" s="504"/>
      <c r="B90" s="31"/>
      <c r="C90" s="31"/>
      <c r="D90" s="26"/>
      <c r="E90" s="26"/>
      <c r="F90" s="32"/>
      <c r="G90" s="24"/>
      <c r="H90" s="24"/>
      <c r="I90" s="33"/>
      <c r="J90" s="24"/>
      <c r="K90" s="32"/>
      <c r="L90" s="24"/>
      <c r="M90" s="26"/>
      <c r="N90" s="385"/>
      <c r="O90" s="23"/>
      <c r="P90" s="74">
        <f t="shared" si="4"/>
        <v>0</v>
      </c>
      <c r="Q90" s="24"/>
      <c r="R90" s="34"/>
      <c r="S90" s="25"/>
      <c r="T90" s="60"/>
      <c r="U90" s="75">
        <f t="shared" si="5"/>
        <v>0</v>
      </c>
      <c r="V90" s="29"/>
      <c r="W90" s="24"/>
    </row>
    <row r="91" spans="1:23" s="89" customFormat="1" ht="24.95" customHeight="1" x14ac:dyDescent="0.25">
      <c r="A91" s="504"/>
      <c r="B91" s="31"/>
      <c r="C91" s="31"/>
      <c r="D91" s="26"/>
      <c r="E91" s="26"/>
      <c r="F91" s="32"/>
      <c r="G91" s="24"/>
      <c r="H91" s="24"/>
      <c r="I91" s="33"/>
      <c r="J91" s="24"/>
      <c r="K91" s="32"/>
      <c r="L91" s="24"/>
      <c r="M91" s="26"/>
      <c r="N91" s="385"/>
      <c r="O91" s="23"/>
      <c r="P91" s="74">
        <f t="shared" si="4"/>
        <v>0</v>
      </c>
      <c r="Q91" s="24"/>
      <c r="R91" s="34"/>
      <c r="S91" s="25"/>
      <c r="T91" s="60"/>
      <c r="U91" s="75">
        <f t="shared" si="5"/>
        <v>0</v>
      </c>
      <c r="V91" s="29"/>
      <c r="W91" s="24"/>
    </row>
    <row r="92" spans="1:23" s="89" customFormat="1" ht="24.95" customHeight="1" x14ac:dyDescent="0.25">
      <c r="A92" s="504"/>
      <c r="B92" s="31"/>
      <c r="C92" s="31"/>
      <c r="D92" s="26"/>
      <c r="E92" s="26"/>
      <c r="F92" s="32"/>
      <c r="G92" s="24"/>
      <c r="H92" s="24"/>
      <c r="I92" s="33"/>
      <c r="J92" s="24"/>
      <c r="K92" s="32"/>
      <c r="L92" s="24"/>
      <c r="M92" s="26"/>
      <c r="N92" s="385"/>
      <c r="O92" s="23"/>
      <c r="P92" s="74">
        <f t="shared" si="4"/>
        <v>0</v>
      </c>
      <c r="Q92" s="24"/>
      <c r="R92" s="34"/>
      <c r="S92" s="25"/>
      <c r="T92" s="60"/>
      <c r="U92" s="75">
        <f t="shared" si="5"/>
        <v>0</v>
      </c>
      <c r="V92" s="29"/>
      <c r="W92" s="24"/>
    </row>
    <row r="93" spans="1:23" s="89" customFormat="1" ht="24.95" customHeight="1" x14ac:dyDescent="0.25">
      <c r="A93" s="504"/>
      <c r="B93" s="31"/>
      <c r="C93" s="31"/>
      <c r="D93" s="26"/>
      <c r="E93" s="26"/>
      <c r="F93" s="32"/>
      <c r="G93" s="24"/>
      <c r="H93" s="24"/>
      <c r="I93" s="33"/>
      <c r="J93" s="24"/>
      <c r="K93" s="32"/>
      <c r="L93" s="24"/>
      <c r="M93" s="26"/>
      <c r="N93" s="385"/>
      <c r="O93" s="23"/>
      <c r="P93" s="74">
        <f t="shared" si="4"/>
        <v>0</v>
      </c>
      <c r="Q93" s="24"/>
      <c r="R93" s="34"/>
      <c r="S93" s="25"/>
      <c r="T93" s="60"/>
      <c r="U93" s="75">
        <f t="shared" si="5"/>
        <v>0</v>
      </c>
      <c r="V93" s="29"/>
      <c r="W93" s="24"/>
    </row>
    <row r="94" spans="1:23" s="89" customFormat="1" ht="24.95" customHeight="1" x14ac:dyDescent="0.25">
      <c r="A94" s="504"/>
      <c r="B94" s="31"/>
      <c r="C94" s="31"/>
      <c r="D94" s="26"/>
      <c r="E94" s="26"/>
      <c r="F94" s="32"/>
      <c r="G94" s="24"/>
      <c r="H94" s="24"/>
      <c r="I94" s="33"/>
      <c r="J94" s="24"/>
      <c r="K94" s="32"/>
      <c r="L94" s="24"/>
      <c r="M94" s="26"/>
      <c r="N94" s="385"/>
      <c r="O94" s="23"/>
      <c r="P94" s="74">
        <f t="shared" si="4"/>
        <v>0</v>
      </c>
      <c r="Q94" s="24"/>
      <c r="R94" s="34"/>
      <c r="S94" s="25"/>
      <c r="T94" s="60"/>
      <c r="U94" s="75">
        <f t="shared" si="5"/>
        <v>0</v>
      </c>
      <c r="V94" s="29"/>
      <c r="W94" s="24"/>
    </row>
    <row r="95" spans="1:23" s="89" customFormat="1" ht="24.95" customHeight="1" x14ac:dyDescent="0.25">
      <c r="A95" s="504"/>
      <c r="B95" s="31"/>
      <c r="C95" s="31"/>
      <c r="D95" s="26"/>
      <c r="E95" s="26"/>
      <c r="F95" s="32"/>
      <c r="G95" s="24"/>
      <c r="H95" s="24"/>
      <c r="I95" s="33"/>
      <c r="J95" s="24"/>
      <c r="K95" s="32"/>
      <c r="L95" s="24"/>
      <c r="M95" s="26"/>
      <c r="N95" s="385"/>
      <c r="O95" s="23"/>
      <c r="P95" s="74">
        <f t="shared" si="4"/>
        <v>0</v>
      </c>
      <c r="Q95" s="24"/>
      <c r="R95" s="34"/>
      <c r="S95" s="25"/>
      <c r="T95" s="60"/>
      <c r="U95" s="75">
        <f t="shared" si="5"/>
        <v>0</v>
      </c>
      <c r="V95" s="29"/>
      <c r="W95" s="24"/>
    </row>
    <row r="96" spans="1:23" s="89" customFormat="1" ht="24.95" customHeight="1" x14ac:dyDescent="0.25">
      <c r="A96" s="504"/>
      <c r="B96" s="31"/>
      <c r="C96" s="31"/>
      <c r="D96" s="26"/>
      <c r="E96" s="26"/>
      <c r="F96" s="32"/>
      <c r="G96" s="24"/>
      <c r="H96" s="24"/>
      <c r="I96" s="33"/>
      <c r="J96" s="24"/>
      <c r="K96" s="32"/>
      <c r="L96" s="24"/>
      <c r="M96" s="26"/>
      <c r="N96" s="385"/>
      <c r="O96" s="23"/>
      <c r="P96" s="74">
        <f t="shared" si="4"/>
        <v>0</v>
      </c>
      <c r="Q96" s="24"/>
      <c r="R96" s="34"/>
      <c r="S96" s="25"/>
      <c r="T96" s="60"/>
      <c r="U96" s="75">
        <f t="shared" si="5"/>
        <v>0</v>
      </c>
      <c r="V96" s="29"/>
      <c r="W96" s="24"/>
    </row>
    <row r="97" spans="1:23" s="89" customFormat="1" ht="24.95" customHeight="1" x14ac:dyDescent="0.25">
      <c r="A97" s="504"/>
      <c r="B97" s="31"/>
      <c r="C97" s="31"/>
      <c r="D97" s="26"/>
      <c r="E97" s="26"/>
      <c r="F97" s="32"/>
      <c r="G97" s="24"/>
      <c r="H97" s="24"/>
      <c r="I97" s="33"/>
      <c r="J97" s="24"/>
      <c r="K97" s="32"/>
      <c r="L97" s="24"/>
      <c r="M97" s="26"/>
      <c r="N97" s="385"/>
      <c r="O97" s="23"/>
      <c r="P97" s="74">
        <f t="shared" si="4"/>
        <v>0</v>
      </c>
      <c r="Q97" s="24"/>
      <c r="R97" s="34"/>
      <c r="S97" s="25"/>
      <c r="T97" s="60"/>
      <c r="U97" s="75">
        <f t="shared" si="5"/>
        <v>0</v>
      </c>
      <c r="V97" s="29"/>
      <c r="W97" s="24"/>
    </row>
    <row r="98" spans="1:23" s="89" customFormat="1" ht="24.95" customHeight="1" x14ac:dyDescent="0.25">
      <c r="A98" s="504"/>
      <c r="B98" s="31"/>
      <c r="C98" s="31"/>
      <c r="D98" s="26"/>
      <c r="E98" s="26"/>
      <c r="F98" s="32"/>
      <c r="G98" s="24"/>
      <c r="H98" s="24"/>
      <c r="I98" s="33"/>
      <c r="J98" s="24"/>
      <c r="K98" s="32"/>
      <c r="L98" s="24"/>
      <c r="M98" s="26"/>
      <c r="N98" s="385"/>
      <c r="O98" s="23"/>
      <c r="P98" s="74">
        <f t="shared" si="4"/>
        <v>0</v>
      </c>
      <c r="Q98" s="24"/>
      <c r="R98" s="34"/>
      <c r="S98" s="25"/>
      <c r="T98" s="60"/>
      <c r="U98" s="75">
        <f t="shared" si="5"/>
        <v>0</v>
      </c>
      <c r="V98" s="29"/>
      <c r="W98" s="24"/>
    </row>
    <row r="99" spans="1:23" s="89" customFormat="1" ht="24.95" customHeight="1" x14ac:dyDescent="0.25">
      <c r="A99" s="504"/>
      <c r="B99" s="36"/>
      <c r="C99" s="36"/>
      <c r="D99" s="37"/>
      <c r="E99" s="37"/>
      <c r="F99" s="38"/>
      <c r="G99" s="39"/>
      <c r="H99" s="39"/>
      <c r="I99" s="40"/>
      <c r="J99" s="39"/>
      <c r="K99" s="38"/>
      <c r="L99" s="39"/>
      <c r="M99" s="37"/>
      <c r="N99" s="386"/>
      <c r="O99" s="42"/>
      <c r="P99" s="144">
        <f t="shared" ref="P99" si="6">IF(OR(B99="R",B99="Refusé"),0,(O99*1.2))</f>
        <v>0</v>
      </c>
      <c r="Q99" s="39"/>
      <c r="R99" s="41"/>
      <c r="S99" s="43"/>
      <c r="T99" s="333"/>
      <c r="U99" s="334">
        <f t="shared" si="5"/>
        <v>0</v>
      </c>
      <c r="V99" s="156"/>
      <c r="W99" s="39"/>
    </row>
    <row r="100" spans="1:23" s="89" customFormat="1" ht="39" customHeight="1" thickBot="1" x14ac:dyDescent="0.3">
      <c r="A100" s="374"/>
      <c r="B100" s="405" t="s">
        <v>8</v>
      </c>
      <c r="C100" s="405"/>
      <c r="D100" s="411"/>
      <c r="E100" s="411"/>
      <c r="F100" s="410"/>
      <c r="G100" s="405"/>
      <c r="H100" s="406"/>
      <c r="I100" s="407"/>
      <c r="J100" s="406"/>
      <c r="K100" s="408"/>
      <c r="L100" s="406"/>
      <c r="M100" s="409"/>
      <c r="N100" s="408"/>
      <c r="O100" s="423">
        <f>SUBTOTAL(109,Tableau262[MONTANT TOTAL  HT])</f>
        <v>0</v>
      </c>
      <c r="P100" s="423">
        <f>SUBTOTAL(109,Tableau262[MONTANT TOTAL TTC])</f>
        <v>0</v>
      </c>
      <c r="Q100" s="405"/>
      <c r="R100" s="419"/>
      <c r="S100" s="419"/>
      <c r="T100" s="413"/>
      <c r="U100" s="423">
        <f>SUBTOTAL(109,Tableau262[RESTE A RECEVOIR])</f>
        <v>0</v>
      </c>
      <c r="V100" s="414"/>
      <c r="W100" s="420"/>
    </row>
    <row r="101" spans="1:23" ht="51.95" customHeight="1" thickBot="1" x14ac:dyDescent="0.3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O101" s="100"/>
      <c r="P101" s="100"/>
      <c r="Q101" s="490"/>
      <c r="R101" s="424" t="s">
        <v>50</v>
      </c>
      <c r="S101" s="425">
        <f>Tableau262[[#Totals],[MONTANT TOTAL TTC]]-Tableau262[[#Totals],[RESTE A RECEVOIR]]</f>
        <v>0</v>
      </c>
      <c r="T101" s="426" t="s">
        <v>118</v>
      </c>
      <c r="U101" s="101"/>
    </row>
    <row r="102" spans="1:23" ht="18.75" customHeight="1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383"/>
      <c r="O102" s="55"/>
      <c r="P102" s="55"/>
      <c r="Q102" s="55"/>
      <c r="R102" s="55"/>
      <c r="S102" s="55"/>
      <c r="T102" s="55"/>
      <c r="U102" s="101"/>
    </row>
    <row r="103" spans="1:23" ht="18.75" customHeight="1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383"/>
      <c r="O103" s="55"/>
      <c r="P103" s="55"/>
      <c r="Q103" s="55"/>
      <c r="R103" s="55"/>
      <c r="S103" s="55"/>
      <c r="T103" s="55"/>
      <c r="U103" s="101"/>
    </row>
    <row r="104" spans="1:23" ht="81" customHeight="1" x14ac:dyDescent="0.25">
      <c r="A104" s="541" t="s">
        <v>109</v>
      </c>
      <c r="B104" s="539"/>
      <c r="C104" s="539"/>
      <c r="D104" s="539"/>
      <c r="E104" s="539"/>
      <c r="F104" s="539"/>
      <c r="G104" s="539"/>
      <c r="H104" s="539"/>
      <c r="I104" s="539"/>
      <c r="J104" s="539"/>
      <c r="K104" s="539"/>
      <c r="L104" s="539"/>
      <c r="M104" s="539"/>
      <c r="N104" s="539"/>
      <c r="O104" s="539"/>
      <c r="P104" s="539"/>
      <c r="Q104" s="539"/>
      <c r="R104" s="539"/>
      <c r="S104" s="539"/>
      <c r="T104" s="539"/>
      <c r="U104" s="539"/>
      <c r="V104" s="539"/>
      <c r="W104" s="542"/>
    </row>
    <row r="105" spans="1:23" ht="83.25" customHeight="1" x14ac:dyDescent="0.25">
      <c r="A105" s="373"/>
      <c r="B105" s="298" t="s">
        <v>14</v>
      </c>
      <c r="C105" s="298" t="s">
        <v>0</v>
      </c>
      <c r="D105" s="299" t="s">
        <v>1</v>
      </c>
      <c r="E105" s="299" t="s">
        <v>79</v>
      </c>
      <c r="F105" s="298" t="s">
        <v>2</v>
      </c>
      <c r="G105" s="294" t="s">
        <v>9</v>
      </c>
      <c r="H105" s="294" t="s">
        <v>117</v>
      </c>
      <c r="I105" s="336" t="s">
        <v>12</v>
      </c>
      <c r="J105" s="298" t="s">
        <v>11</v>
      </c>
      <c r="K105" s="297" t="s">
        <v>20</v>
      </c>
      <c r="L105" s="298" t="s">
        <v>6</v>
      </c>
      <c r="M105" s="299" t="s">
        <v>35</v>
      </c>
      <c r="N105" s="298" t="s">
        <v>4</v>
      </c>
      <c r="O105" s="300" t="s">
        <v>32</v>
      </c>
      <c r="P105" s="300" t="s">
        <v>33</v>
      </c>
      <c r="Q105" s="489" t="s">
        <v>5</v>
      </c>
      <c r="R105" s="298" t="s">
        <v>51</v>
      </c>
      <c r="S105" s="301" t="s">
        <v>19</v>
      </c>
      <c r="T105" s="302" t="s">
        <v>36</v>
      </c>
      <c r="U105" s="303" t="s">
        <v>40</v>
      </c>
      <c r="V105" s="304" t="s">
        <v>53</v>
      </c>
      <c r="W105" s="303" t="s">
        <v>10</v>
      </c>
    </row>
    <row r="106" spans="1:23" s="89" customFormat="1" ht="24.95" customHeight="1" x14ac:dyDescent="0.25">
      <c r="A106" s="506" t="s">
        <v>77</v>
      </c>
      <c r="B106" s="31"/>
      <c r="C106" s="31"/>
      <c r="D106" s="26"/>
      <c r="E106" s="26"/>
      <c r="F106" s="32"/>
      <c r="G106" s="24"/>
      <c r="H106" s="24"/>
      <c r="I106" s="33"/>
      <c r="J106" s="24"/>
      <c r="K106" s="32"/>
      <c r="L106" s="24"/>
      <c r="M106" s="26"/>
      <c r="N106" s="385"/>
      <c r="O106" s="23"/>
      <c r="P106" s="74">
        <f t="shared" ref="P106:P137" si="7">IF(OR(B106="R",B106="Refusé"),0,(O106*1.2))</f>
        <v>0</v>
      </c>
      <c r="Q106" s="24"/>
      <c r="R106" s="34"/>
      <c r="S106" s="25">
        <v>42668</v>
      </c>
      <c r="T106" s="60"/>
      <c r="U106" s="75">
        <f t="shared" ref="U106:U137" si="8">IF(ISBLANK($T106),P106,0)</f>
        <v>0</v>
      </c>
      <c r="V106" s="29"/>
      <c r="W106" s="24"/>
    </row>
    <row r="107" spans="1:23" s="89" customFormat="1" ht="24.95" customHeight="1" x14ac:dyDescent="0.25">
      <c r="A107" s="506"/>
      <c r="B107" s="31"/>
      <c r="C107" s="31"/>
      <c r="D107" s="26"/>
      <c r="E107" s="26"/>
      <c r="F107" s="32"/>
      <c r="G107" s="24"/>
      <c r="H107" s="24"/>
      <c r="I107" s="33"/>
      <c r="J107" s="24"/>
      <c r="K107" s="32"/>
      <c r="L107" s="24"/>
      <c r="M107" s="26"/>
      <c r="N107" s="385"/>
      <c r="O107" s="23"/>
      <c r="P107" s="74">
        <f t="shared" si="7"/>
        <v>0</v>
      </c>
      <c r="Q107" s="24"/>
      <c r="R107" s="34"/>
      <c r="S107" s="25"/>
      <c r="T107" s="60"/>
      <c r="U107" s="75">
        <f t="shared" si="8"/>
        <v>0</v>
      </c>
      <c r="V107" s="29"/>
      <c r="W107" s="24"/>
    </row>
    <row r="108" spans="1:23" s="89" customFormat="1" ht="24.95" customHeight="1" x14ac:dyDescent="0.25">
      <c r="A108" s="506"/>
      <c r="B108" s="31"/>
      <c r="C108" s="31"/>
      <c r="D108" s="26"/>
      <c r="E108" s="26"/>
      <c r="F108" s="32"/>
      <c r="G108" s="24"/>
      <c r="H108" s="24"/>
      <c r="I108" s="33"/>
      <c r="J108" s="24"/>
      <c r="K108" s="32"/>
      <c r="L108" s="24"/>
      <c r="M108" s="26"/>
      <c r="N108" s="385"/>
      <c r="O108" s="23"/>
      <c r="P108" s="74">
        <f t="shared" si="7"/>
        <v>0</v>
      </c>
      <c r="Q108" s="24"/>
      <c r="R108" s="34"/>
      <c r="S108" s="25"/>
      <c r="T108" s="60"/>
      <c r="U108" s="75">
        <f t="shared" si="8"/>
        <v>0</v>
      </c>
      <c r="V108" s="29"/>
      <c r="W108" s="24"/>
    </row>
    <row r="109" spans="1:23" s="89" customFormat="1" ht="24.95" customHeight="1" x14ac:dyDescent="0.25">
      <c r="A109" s="506"/>
      <c r="B109" s="31"/>
      <c r="C109" s="31"/>
      <c r="D109" s="26"/>
      <c r="E109" s="26"/>
      <c r="F109" s="32"/>
      <c r="G109" s="24"/>
      <c r="H109" s="24"/>
      <c r="I109" s="33"/>
      <c r="J109" s="24"/>
      <c r="K109" s="32"/>
      <c r="L109" s="24"/>
      <c r="M109" s="26"/>
      <c r="N109" s="385"/>
      <c r="O109" s="23"/>
      <c r="P109" s="74">
        <f t="shared" si="7"/>
        <v>0</v>
      </c>
      <c r="Q109" s="24"/>
      <c r="R109" s="34"/>
      <c r="S109" s="25"/>
      <c r="T109" s="60"/>
      <c r="U109" s="75">
        <f t="shared" si="8"/>
        <v>0</v>
      </c>
      <c r="V109" s="29"/>
      <c r="W109" s="24"/>
    </row>
    <row r="110" spans="1:23" s="89" customFormat="1" ht="24.95" customHeight="1" x14ac:dyDescent="0.25">
      <c r="A110" s="506"/>
      <c r="B110" s="31"/>
      <c r="C110" s="31"/>
      <c r="D110" s="26"/>
      <c r="E110" s="26"/>
      <c r="F110" s="32"/>
      <c r="G110" s="24"/>
      <c r="H110" s="24"/>
      <c r="I110" s="33"/>
      <c r="J110" s="24"/>
      <c r="K110" s="32"/>
      <c r="L110" s="24"/>
      <c r="M110" s="26"/>
      <c r="N110" s="385"/>
      <c r="O110" s="23"/>
      <c r="P110" s="74">
        <f t="shared" si="7"/>
        <v>0</v>
      </c>
      <c r="Q110" s="24"/>
      <c r="R110" s="34"/>
      <c r="S110" s="25"/>
      <c r="T110" s="60"/>
      <c r="U110" s="75">
        <f t="shared" si="8"/>
        <v>0</v>
      </c>
      <c r="V110" s="29"/>
      <c r="W110" s="24"/>
    </row>
    <row r="111" spans="1:23" s="89" customFormat="1" ht="24.95" customHeight="1" x14ac:dyDescent="0.25">
      <c r="A111" s="506"/>
      <c r="B111" s="31"/>
      <c r="C111" s="31"/>
      <c r="D111" s="26"/>
      <c r="E111" s="26"/>
      <c r="F111" s="32"/>
      <c r="G111" s="24"/>
      <c r="H111" s="24"/>
      <c r="I111" s="33"/>
      <c r="J111" s="24"/>
      <c r="K111" s="32"/>
      <c r="L111" s="24"/>
      <c r="M111" s="26"/>
      <c r="N111" s="385"/>
      <c r="O111" s="23"/>
      <c r="P111" s="74">
        <f t="shared" si="7"/>
        <v>0</v>
      </c>
      <c r="Q111" s="24"/>
      <c r="R111" s="34"/>
      <c r="S111" s="25"/>
      <c r="T111" s="60"/>
      <c r="U111" s="75">
        <f t="shared" si="8"/>
        <v>0</v>
      </c>
      <c r="V111" s="29"/>
      <c r="W111" s="24"/>
    </row>
    <row r="112" spans="1:23" s="89" customFormat="1" ht="24.95" customHeight="1" x14ac:dyDescent="0.25">
      <c r="A112" s="506"/>
      <c r="B112" s="31"/>
      <c r="C112" s="31"/>
      <c r="D112" s="26"/>
      <c r="E112" s="26"/>
      <c r="F112" s="32"/>
      <c r="G112" s="24"/>
      <c r="H112" s="24"/>
      <c r="I112" s="33"/>
      <c r="J112" s="24"/>
      <c r="K112" s="32"/>
      <c r="L112" s="24"/>
      <c r="M112" s="26"/>
      <c r="N112" s="385"/>
      <c r="O112" s="23"/>
      <c r="P112" s="74">
        <f t="shared" si="7"/>
        <v>0</v>
      </c>
      <c r="Q112" s="24"/>
      <c r="R112" s="34"/>
      <c r="S112" s="25"/>
      <c r="T112" s="60"/>
      <c r="U112" s="75">
        <f t="shared" si="8"/>
        <v>0</v>
      </c>
      <c r="V112" s="29"/>
      <c r="W112" s="24"/>
    </row>
    <row r="113" spans="1:23" s="89" customFormat="1" ht="24.95" customHeight="1" x14ac:dyDescent="0.25">
      <c r="A113" s="506"/>
      <c r="B113" s="31"/>
      <c r="C113" s="31"/>
      <c r="D113" s="26"/>
      <c r="E113" s="26"/>
      <c r="F113" s="32"/>
      <c r="G113" s="24"/>
      <c r="H113" s="24"/>
      <c r="I113" s="33"/>
      <c r="J113" s="24"/>
      <c r="K113" s="32"/>
      <c r="L113" s="24"/>
      <c r="M113" s="26"/>
      <c r="N113" s="385"/>
      <c r="O113" s="23"/>
      <c r="P113" s="74">
        <f t="shared" si="7"/>
        <v>0</v>
      </c>
      <c r="Q113" s="24"/>
      <c r="R113" s="34"/>
      <c r="S113" s="25"/>
      <c r="T113" s="60"/>
      <c r="U113" s="75">
        <f t="shared" si="8"/>
        <v>0</v>
      </c>
      <c r="V113" s="29"/>
      <c r="W113" s="24"/>
    </row>
    <row r="114" spans="1:23" s="89" customFormat="1" ht="24.95" customHeight="1" x14ac:dyDescent="0.25">
      <c r="A114" s="506"/>
      <c r="B114" s="31"/>
      <c r="C114" s="31"/>
      <c r="D114" s="26"/>
      <c r="E114" s="26"/>
      <c r="F114" s="32"/>
      <c r="G114" s="24"/>
      <c r="H114" s="24"/>
      <c r="I114" s="33"/>
      <c r="J114" s="24"/>
      <c r="K114" s="32"/>
      <c r="L114" s="24"/>
      <c r="M114" s="26"/>
      <c r="N114" s="385"/>
      <c r="O114" s="23"/>
      <c r="P114" s="74">
        <f t="shared" si="7"/>
        <v>0</v>
      </c>
      <c r="Q114" s="24"/>
      <c r="R114" s="34"/>
      <c r="S114" s="25"/>
      <c r="T114" s="60"/>
      <c r="U114" s="75">
        <f t="shared" si="8"/>
        <v>0</v>
      </c>
      <c r="V114" s="29"/>
      <c r="W114" s="24"/>
    </row>
    <row r="115" spans="1:23" s="89" customFormat="1" ht="24.95" customHeight="1" x14ac:dyDescent="0.25">
      <c r="A115" s="506"/>
      <c r="B115" s="31"/>
      <c r="C115" s="31"/>
      <c r="D115" s="26"/>
      <c r="E115" s="26"/>
      <c r="F115" s="32"/>
      <c r="G115" s="24"/>
      <c r="H115" s="24"/>
      <c r="I115" s="33"/>
      <c r="J115" s="24"/>
      <c r="K115" s="32"/>
      <c r="L115" s="24"/>
      <c r="M115" s="26"/>
      <c r="N115" s="385"/>
      <c r="O115" s="23"/>
      <c r="P115" s="74">
        <f t="shared" si="7"/>
        <v>0</v>
      </c>
      <c r="Q115" s="24"/>
      <c r="R115" s="34"/>
      <c r="S115" s="25"/>
      <c r="T115" s="60"/>
      <c r="U115" s="75">
        <f t="shared" si="8"/>
        <v>0</v>
      </c>
      <c r="V115" s="29"/>
      <c r="W115" s="24"/>
    </row>
    <row r="116" spans="1:23" s="89" customFormat="1" ht="24.95" customHeight="1" x14ac:dyDescent="0.25">
      <c r="A116" s="506"/>
      <c r="B116" s="31"/>
      <c r="C116" s="31"/>
      <c r="D116" s="26"/>
      <c r="E116" s="26"/>
      <c r="F116" s="32"/>
      <c r="G116" s="24"/>
      <c r="H116" s="24"/>
      <c r="I116" s="33"/>
      <c r="J116" s="24"/>
      <c r="K116" s="32"/>
      <c r="L116" s="24"/>
      <c r="M116" s="26"/>
      <c r="N116" s="385"/>
      <c r="O116" s="23"/>
      <c r="P116" s="74">
        <f t="shared" si="7"/>
        <v>0</v>
      </c>
      <c r="Q116" s="24"/>
      <c r="R116" s="34"/>
      <c r="S116" s="25"/>
      <c r="T116" s="60"/>
      <c r="U116" s="75">
        <f t="shared" si="8"/>
        <v>0</v>
      </c>
      <c r="V116" s="29"/>
      <c r="W116" s="24"/>
    </row>
    <row r="117" spans="1:23" s="89" customFormat="1" ht="24.95" customHeight="1" x14ac:dyDescent="0.25">
      <c r="A117" s="506"/>
      <c r="B117" s="31"/>
      <c r="C117" s="31"/>
      <c r="D117" s="26"/>
      <c r="E117" s="26"/>
      <c r="F117" s="32"/>
      <c r="G117" s="24"/>
      <c r="H117" s="24"/>
      <c r="I117" s="33"/>
      <c r="J117" s="24"/>
      <c r="K117" s="32"/>
      <c r="L117" s="24"/>
      <c r="M117" s="26"/>
      <c r="N117" s="385"/>
      <c r="O117" s="23"/>
      <c r="P117" s="74">
        <f t="shared" si="7"/>
        <v>0</v>
      </c>
      <c r="Q117" s="24"/>
      <c r="R117" s="34"/>
      <c r="S117" s="25"/>
      <c r="T117" s="60"/>
      <c r="U117" s="75">
        <f t="shared" si="8"/>
        <v>0</v>
      </c>
      <c r="V117" s="29"/>
      <c r="W117" s="24"/>
    </row>
    <row r="118" spans="1:23" s="89" customFormat="1" ht="24.95" customHeight="1" x14ac:dyDescent="0.25">
      <c r="A118" s="506"/>
      <c r="B118" s="31"/>
      <c r="C118" s="31"/>
      <c r="D118" s="26"/>
      <c r="E118" s="26"/>
      <c r="F118" s="32"/>
      <c r="G118" s="24"/>
      <c r="H118" s="24"/>
      <c r="I118" s="33"/>
      <c r="J118" s="24"/>
      <c r="K118" s="32"/>
      <c r="L118" s="24"/>
      <c r="M118" s="26"/>
      <c r="N118" s="385"/>
      <c r="O118" s="23"/>
      <c r="P118" s="74">
        <f t="shared" si="7"/>
        <v>0</v>
      </c>
      <c r="Q118" s="24"/>
      <c r="R118" s="34"/>
      <c r="S118" s="25"/>
      <c r="T118" s="60"/>
      <c r="U118" s="75">
        <f t="shared" si="8"/>
        <v>0</v>
      </c>
      <c r="V118" s="29"/>
      <c r="W118" s="24"/>
    </row>
    <row r="119" spans="1:23" s="89" customFormat="1" ht="24.95" customHeight="1" x14ac:dyDescent="0.25">
      <c r="A119" s="506"/>
      <c r="B119" s="31"/>
      <c r="C119" s="31"/>
      <c r="D119" s="26"/>
      <c r="E119" s="26"/>
      <c r="F119" s="32"/>
      <c r="G119" s="24"/>
      <c r="H119" s="24"/>
      <c r="I119" s="33"/>
      <c r="J119" s="24"/>
      <c r="K119" s="32"/>
      <c r="L119" s="24"/>
      <c r="M119" s="26"/>
      <c r="N119" s="385"/>
      <c r="O119" s="23"/>
      <c r="P119" s="74">
        <f t="shared" si="7"/>
        <v>0</v>
      </c>
      <c r="Q119" s="24"/>
      <c r="R119" s="34"/>
      <c r="S119" s="25"/>
      <c r="T119" s="60"/>
      <c r="U119" s="75">
        <f t="shared" si="8"/>
        <v>0</v>
      </c>
      <c r="V119" s="29"/>
      <c r="W119" s="24"/>
    </row>
    <row r="120" spans="1:23" s="89" customFormat="1" ht="24.95" customHeight="1" x14ac:dyDescent="0.25">
      <c r="A120" s="506"/>
      <c r="B120" s="31"/>
      <c r="C120" s="31"/>
      <c r="D120" s="26"/>
      <c r="E120" s="26"/>
      <c r="F120" s="32"/>
      <c r="G120" s="24"/>
      <c r="H120" s="24"/>
      <c r="I120" s="33"/>
      <c r="J120" s="24"/>
      <c r="K120" s="32"/>
      <c r="L120" s="24"/>
      <c r="M120" s="26"/>
      <c r="N120" s="385"/>
      <c r="O120" s="23"/>
      <c r="P120" s="74">
        <f t="shared" si="7"/>
        <v>0</v>
      </c>
      <c r="Q120" s="24"/>
      <c r="R120" s="34"/>
      <c r="S120" s="25"/>
      <c r="T120" s="60"/>
      <c r="U120" s="75">
        <f t="shared" si="8"/>
        <v>0</v>
      </c>
      <c r="V120" s="29"/>
      <c r="W120" s="24"/>
    </row>
    <row r="121" spans="1:23" s="89" customFormat="1" ht="24.95" customHeight="1" x14ac:dyDescent="0.25">
      <c r="A121" s="506"/>
      <c r="B121" s="31"/>
      <c r="C121" s="31"/>
      <c r="D121" s="26"/>
      <c r="E121" s="26"/>
      <c r="F121" s="32"/>
      <c r="G121" s="24"/>
      <c r="H121" s="24"/>
      <c r="I121" s="33"/>
      <c r="J121" s="24"/>
      <c r="K121" s="32"/>
      <c r="L121" s="24"/>
      <c r="M121" s="26"/>
      <c r="N121" s="385"/>
      <c r="O121" s="23"/>
      <c r="P121" s="74">
        <f t="shared" si="7"/>
        <v>0</v>
      </c>
      <c r="Q121" s="24"/>
      <c r="R121" s="34"/>
      <c r="S121" s="25"/>
      <c r="T121" s="60"/>
      <c r="U121" s="75">
        <f t="shared" si="8"/>
        <v>0</v>
      </c>
      <c r="V121" s="29"/>
      <c r="W121" s="24"/>
    </row>
    <row r="122" spans="1:23" s="89" customFormat="1" ht="24.95" customHeight="1" x14ac:dyDescent="0.25">
      <c r="A122" s="506"/>
      <c r="B122" s="31"/>
      <c r="C122" s="31"/>
      <c r="D122" s="26"/>
      <c r="E122" s="26"/>
      <c r="F122" s="32"/>
      <c r="G122" s="24"/>
      <c r="H122" s="24"/>
      <c r="I122" s="33"/>
      <c r="J122" s="24"/>
      <c r="K122" s="32"/>
      <c r="L122" s="24"/>
      <c r="M122" s="26"/>
      <c r="N122" s="385"/>
      <c r="O122" s="23"/>
      <c r="P122" s="74">
        <f t="shared" si="7"/>
        <v>0</v>
      </c>
      <c r="Q122" s="24"/>
      <c r="R122" s="34"/>
      <c r="S122" s="25"/>
      <c r="T122" s="60"/>
      <c r="U122" s="75">
        <f t="shared" si="8"/>
        <v>0</v>
      </c>
      <c r="V122" s="29"/>
      <c r="W122" s="24"/>
    </row>
    <row r="123" spans="1:23" s="89" customFormat="1" ht="24.95" customHeight="1" x14ac:dyDescent="0.25">
      <c r="A123" s="506"/>
      <c r="B123" s="31"/>
      <c r="C123" s="31"/>
      <c r="D123" s="26"/>
      <c r="E123" s="26"/>
      <c r="F123" s="32"/>
      <c r="G123" s="24"/>
      <c r="H123" s="24"/>
      <c r="I123" s="33"/>
      <c r="J123" s="24"/>
      <c r="K123" s="32"/>
      <c r="L123" s="24"/>
      <c r="M123" s="26"/>
      <c r="N123" s="385"/>
      <c r="O123" s="23"/>
      <c r="P123" s="74">
        <f t="shared" si="7"/>
        <v>0</v>
      </c>
      <c r="Q123" s="24"/>
      <c r="R123" s="34"/>
      <c r="S123" s="25"/>
      <c r="T123" s="60"/>
      <c r="U123" s="75">
        <f t="shared" si="8"/>
        <v>0</v>
      </c>
      <c r="V123" s="29"/>
      <c r="W123" s="24"/>
    </row>
    <row r="124" spans="1:23" s="89" customFormat="1" ht="24.95" customHeight="1" x14ac:dyDescent="0.25">
      <c r="A124" s="506"/>
      <c r="B124" s="31"/>
      <c r="C124" s="31"/>
      <c r="D124" s="26"/>
      <c r="E124" s="26"/>
      <c r="F124" s="32"/>
      <c r="G124" s="24"/>
      <c r="H124" s="24"/>
      <c r="I124" s="33"/>
      <c r="J124" s="24"/>
      <c r="K124" s="32"/>
      <c r="L124" s="24"/>
      <c r="M124" s="26"/>
      <c r="N124" s="385"/>
      <c r="O124" s="23"/>
      <c r="P124" s="74">
        <f t="shared" si="7"/>
        <v>0</v>
      </c>
      <c r="Q124" s="24"/>
      <c r="R124" s="34"/>
      <c r="S124" s="25"/>
      <c r="T124" s="60"/>
      <c r="U124" s="75">
        <f t="shared" si="8"/>
        <v>0</v>
      </c>
      <c r="V124" s="29"/>
      <c r="W124" s="24"/>
    </row>
    <row r="125" spans="1:23" s="89" customFormat="1" ht="24.95" customHeight="1" x14ac:dyDescent="0.25">
      <c r="A125" s="506"/>
      <c r="B125" s="31"/>
      <c r="C125" s="31"/>
      <c r="D125" s="26"/>
      <c r="E125" s="26"/>
      <c r="F125" s="32"/>
      <c r="G125" s="24"/>
      <c r="H125" s="24"/>
      <c r="I125" s="33"/>
      <c r="J125" s="24"/>
      <c r="K125" s="32"/>
      <c r="L125" s="24"/>
      <c r="M125" s="26"/>
      <c r="N125" s="385"/>
      <c r="O125" s="23"/>
      <c r="P125" s="74">
        <f t="shared" si="7"/>
        <v>0</v>
      </c>
      <c r="Q125" s="24"/>
      <c r="R125" s="34"/>
      <c r="S125" s="25"/>
      <c r="T125" s="60"/>
      <c r="U125" s="75">
        <f t="shared" si="8"/>
        <v>0</v>
      </c>
      <c r="V125" s="29"/>
      <c r="W125" s="24"/>
    </row>
    <row r="126" spans="1:23" s="89" customFormat="1" ht="24.95" customHeight="1" x14ac:dyDescent="0.25">
      <c r="A126" s="506"/>
      <c r="B126" s="31"/>
      <c r="C126" s="31"/>
      <c r="D126" s="26"/>
      <c r="E126" s="26"/>
      <c r="F126" s="32"/>
      <c r="G126" s="24"/>
      <c r="H126" s="24"/>
      <c r="I126" s="33"/>
      <c r="J126" s="24"/>
      <c r="K126" s="32"/>
      <c r="L126" s="24"/>
      <c r="M126" s="26"/>
      <c r="N126" s="385"/>
      <c r="O126" s="23"/>
      <c r="P126" s="74">
        <f t="shared" si="7"/>
        <v>0</v>
      </c>
      <c r="Q126" s="24"/>
      <c r="R126" s="34"/>
      <c r="S126" s="25"/>
      <c r="T126" s="60"/>
      <c r="U126" s="75">
        <f t="shared" si="8"/>
        <v>0</v>
      </c>
      <c r="V126" s="29"/>
      <c r="W126" s="24"/>
    </row>
    <row r="127" spans="1:23" s="89" customFormat="1" ht="24.95" customHeight="1" x14ac:dyDescent="0.25">
      <c r="A127" s="506"/>
      <c r="B127" s="31"/>
      <c r="C127" s="31"/>
      <c r="D127" s="26"/>
      <c r="E127" s="26"/>
      <c r="F127" s="32"/>
      <c r="G127" s="24"/>
      <c r="H127" s="24"/>
      <c r="I127" s="33"/>
      <c r="J127" s="24"/>
      <c r="K127" s="32"/>
      <c r="L127" s="24"/>
      <c r="M127" s="26"/>
      <c r="N127" s="385"/>
      <c r="O127" s="23"/>
      <c r="P127" s="74">
        <f t="shared" si="7"/>
        <v>0</v>
      </c>
      <c r="Q127" s="24"/>
      <c r="R127" s="34"/>
      <c r="S127" s="25"/>
      <c r="T127" s="60"/>
      <c r="U127" s="75">
        <f t="shared" si="8"/>
        <v>0</v>
      </c>
      <c r="V127" s="29"/>
      <c r="W127" s="24"/>
    </row>
    <row r="128" spans="1:23" s="89" customFormat="1" ht="24.95" customHeight="1" x14ac:dyDescent="0.25">
      <c r="A128" s="506"/>
      <c r="B128" s="31"/>
      <c r="C128" s="31"/>
      <c r="D128" s="26"/>
      <c r="E128" s="26"/>
      <c r="F128" s="32"/>
      <c r="G128" s="24"/>
      <c r="H128" s="24"/>
      <c r="I128" s="33"/>
      <c r="J128" s="24"/>
      <c r="K128" s="32"/>
      <c r="L128" s="24"/>
      <c r="M128" s="26"/>
      <c r="N128" s="385"/>
      <c r="O128" s="23"/>
      <c r="P128" s="74">
        <f t="shared" si="7"/>
        <v>0</v>
      </c>
      <c r="Q128" s="24"/>
      <c r="R128" s="34"/>
      <c r="S128" s="25"/>
      <c r="T128" s="60"/>
      <c r="U128" s="75">
        <f t="shared" si="8"/>
        <v>0</v>
      </c>
      <c r="V128" s="29"/>
      <c r="W128" s="24"/>
    </row>
    <row r="129" spans="1:23" s="89" customFormat="1" ht="24.95" customHeight="1" x14ac:dyDescent="0.25">
      <c r="A129" s="506"/>
      <c r="B129" s="31"/>
      <c r="C129" s="31"/>
      <c r="D129" s="26"/>
      <c r="E129" s="26"/>
      <c r="F129" s="32"/>
      <c r="G129" s="24"/>
      <c r="H129" s="24"/>
      <c r="I129" s="33"/>
      <c r="J129" s="24"/>
      <c r="K129" s="32"/>
      <c r="L129" s="24"/>
      <c r="M129" s="26"/>
      <c r="N129" s="385"/>
      <c r="O129" s="23"/>
      <c r="P129" s="74">
        <f t="shared" si="7"/>
        <v>0</v>
      </c>
      <c r="Q129" s="24"/>
      <c r="R129" s="34"/>
      <c r="S129" s="25"/>
      <c r="T129" s="60"/>
      <c r="U129" s="75">
        <f t="shared" si="8"/>
        <v>0</v>
      </c>
      <c r="V129" s="29"/>
      <c r="W129" s="24"/>
    </row>
    <row r="130" spans="1:23" s="89" customFormat="1" ht="24.95" customHeight="1" x14ac:dyDescent="0.25">
      <c r="A130" s="506"/>
      <c r="B130" s="31"/>
      <c r="C130" s="31"/>
      <c r="D130" s="26"/>
      <c r="E130" s="26"/>
      <c r="F130" s="32"/>
      <c r="G130" s="24"/>
      <c r="H130" s="24"/>
      <c r="I130" s="33"/>
      <c r="J130" s="24"/>
      <c r="K130" s="32"/>
      <c r="L130" s="24"/>
      <c r="M130" s="26"/>
      <c r="N130" s="385"/>
      <c r="O130" s="23"/>
      <c r="P130" s="74">
        <f t="shared" si="7"/>
        <v>0</v>
      </c>
      <c r="Q130" s="24"/>
      <c r="R130" s="34"/>
      <c r="S130" s="25"/>
      <c r="T130" s="60"/>
      <c r="U130" s="75">
        <f t="shared" si="8"/>
        <v>0</v>
      </c>
      <c r="V130" s="29"/>
      <c r="W130" s="24"/>
    </row>
    <row r="131" spans="1:23" s="89" customFormat="1" ht="24.95" customHeight="1" x14ac:dyDescent="0.25">
      <c r="A131" s="506"/>
      <c r="B131" s="31"/>
      <c r="C131" s="31"/>
      <c r="D131" s="26"/>
      <c r="E131" s="26"/>
      <c r="F131" s="32"/>
      <c r="G131" s="24"/>
      <c r="H131" s="24"/>
      <c r="I131" s="33"/>
      <c r="J131" s="24"/>
      <c r="K131" s="32"/>
      <c r="L131" s="24"/>
      <c r="M131" s="26"/>
      <c r="N131" s="385"/>
      <c r="O131" s="23"/>
      <c r="P131" s="74">
        <f t="shared" si="7"/>
        <v>0</v>
      </c>
      <c r="Q131" s="24"/>
      <c r="R131" s="34"/>
      <c r="S131" s="25"/>
      <c r="T131" s="60"/>
      <c r="U131" s="75">
        <f t="shared" si="8"/>
        <v>0</v>
      </c>
      <c r="V131" s="29"/>
      <c r="W131" s="24"/>
    </row>
    <row r="132" spans="1:23" s="89" customFormat="1" ht="24.95" customHeight="1" x14ac:dyDescent="0.25">
      <c r="A132" s="506"/>
      <c r="B132" s="31"/>
      <c r="C132" s="31"/>
      <c r="D132" s="26"/>
      <c r="E132" s="26"/>
      <c r="F132" s="32"/>
      <c r="G132" s="24"/>
      <c r="H132" s="24"/>
      <c r="I132" s="33"/>
      <c r="J132" s="24"/>
      <c r="K132" s="32"/>
      <c r="L132" s="24"/>
      <c r="M132" s="26"/>
      <c r="N132" s="385"/>
      <c r="O132" s="23"/>
      <c r="P132" s="74">
        <f t="shared" si="7"/>
        <v>0</v>
      </c>
      <c r="Q132" s="24"/>
      <c r="R132" s="34"/>
      <c r="S132" s="25"/>
      <c r="T132" s="60"/>
      <c r="U132" s="75">
        <f t="shared" si="8"/>
        <v>0</v>
      </c>
      <c r="V132" s="29"/>
      <c r="W132" s="24"/>
    </row>
    <row r="133" spans="1:23" s="89" customFormat="1" ht="24.95" customHeight="1" x14ac:dyDescent="0.25">
      <c r="A133" s="506"/>
      <c r="B133" s="31"/>
      <c r="C133" s="31"/>
      <c r="D133" s="26"/>
      <c r="E133" s="26"/>
      <c r="F133" s="32"/>
      <c r="G133" s="24"/>
      <c r="H133" s="24"/>
      <c r="I133" s="33"/>
      <c r="J133" s="24"/>
      <c r="K133" s="32"/>
      <c r="L133" s="24"/>
      <c r="M133" s="26"/>
      <c r="N133" s="385"/>
      <c r="O133" s="23"/>
      <c r="P133" s="74">
        <f t="shared" si="7"/>
        <v>0</v>
      </c>
      <c r="Q133" s="24"/>
      <c r="R133" s="34"/>
      <c r="S133" s="25"/>
      <c r="T133" s="60"/>
      <c r="U133" s="75">
        <f t="shared" si="8"/>
        <v>0</v>
      </c>
      <c r="V133" s="29"/>
      <c r="W133" s="24"/>
    </row>
    <row r="134" spans="1:23" s="89" customFormat="1" ht="24.95" customHeight="1" x14ac:dyDescent="0.25">
      <c r="A134" s="506"/>
      <c r="B134" s="31"/>
      <c r="C134" s="31"/>
      <c r="D134" s="26"/>
      <c r="E134" s="26"/>
      <c r="F134" s="32"/>
      <c r="G134" s="24"/>
      <c r="H134" s="24"/>
      <c r="I134" s="33"/>
      <c r="J134" s="24"/>
      <c r="K134" s="32"/>
      <c r="L134" s="24"/>
      <c r="M134" s="26"/>
      <c r="N134" s="385"/>
      <c r="O134" s="23"/>
      <c r="P134" s="74">
        <f t="shared" si="7"/>
        <v>0</v>
      </c>
      <c r="Q134" s="24"/>
      <c r="R134" s="34"/>
      <c r="S134" s="25"/>
      <c r="T134" s="60"/>
      <c r="U134" s="75">
        <f t="shared" si="8"/>
        <v>0</v>
      </c>
      <c r="V134" s="29"/>
      <c r="W134" s="24"/>
    </row>
    <row r="135" spans="1:23" s="89" customFormat="1" ht="24.95" customHeight="1" x14ac:dyDescent="0.25">
      <c r="A135" s="506"/>
      <c r="B135" s="31"/>
      <c r="C135" s="31"/>
      <c r="D135" s="26"/>
      <c r="E135" s="26"/>
      <c r="F135" s="32"/>
      <c r="G135" s="24"/>
      <c r="H135" s="24"/>
      <c r="I135" s="33"/>
      <c r="J135" s="24"/>
      <c r="K135" s="32"/>
      <c r="L135" s="24"/>
      <c r="M135" s="26"/>
      <c r="N135" s="385"/>
      <c r="O135" s="23"/>
      <c r="P135" s="74">
        <f t="shared" si="7"/>
        <v>0</v>
      </c>
      <c r="Q135" s="24"/>
      <c r="R135" s="34"/>
      <c r="S135" s="25"/>
      <c r="T135" s="60"/>
      <c r="U135" s="75">
        <f t="shared" si="8"/>
        <v>0</v>
      </c>
      <c r="V135" s="29"/>
      <c r="W135" s="24"/>
    </row>
    <row r="136" spans="1:23" s="89" customFormat="1" ht="24.95" customHeight="1" x14ac:dyDescent="0.25">
      <c r="A136" s="506"/>
      <c r="B136" s="31"/>
      <c r="C136" s="31"/>
      <c r="D136" s="26"/>
      <c r="E136" s="26"/>
      <c r="F136" s="32"/>
      <c r="G136" s="24"/>
      <c r="H136" s="24"/>
      <c r="I136" s="33"/>
      <c r="J136" s="24"/>
      <c r="K136" s="32"/>
      <c r="L136" s="24"/>
      <c r="M136" s="26"/>
      <c r="N136" s="385"/>
      <c r="O136" s="23"/>
      <c r="P136" s="74">
        <f t="shared" si="7"/>
        <v>0</v>
      </c>
      <c r="Q136" s="24"/>
      <c r="R136" s="34"/>
      <c r="S136" s="25"/>
      <c r="T136" s="60"/>
      <c r="U136" s="75">
        <f t="shared" si="8"/>
        <v>0</v>
      </c>
      <c r="V136" s="29"/>
      <c r="W136" s="24"/>
    </row>
    <row r="137" spans="1:23" s="89" customFormat="1" ht="24.95" customHeight="1" x14ac:dyDescent="0.25">
      <c r="A137" s="506"/>
      <c r="B137" s="31"/>
      <c r="C137" s="31"/>
      <c r="D137" s="26"/>
      <c r="E137" s="26"/>
      <c r="F137" s="32"/>
      <c r="G137" s="24"/>
      <c r="H137" s="24"/>
      <c r="I137" s="33"/>
      <c r="J137" s="24"/>
      <c r="K137" s="32"/>
      <c r="L137" s="24"/>
      <c r="M137" s="26"/>
      <c r="N137" s="385"/>
      <c r="O137" s="23"/>
      <c r="P137" s="74">
        <f t="shared" si="7"/>
        <v>0</v>
      </c>
      <c r="Q137" s="24"/>
      <c r="R137" s="34"/>
      <c r="S137" s="25"/>
      <c r="T137" s="60"/>
      <c r="U137" s="75">
        <f t="shared" si="8"/>
        <v>0</v>
      </c>
      <c r="V137" s="29"/>
      <c r="W137" s="24"/>
    </row>
    <row r="138" spans="1:23" s="89" customFormat="1" ht="24.95" customHeight="1" x14ac:dyDescent="0.25">
      <c r="A138" s="506"/>
      <c r="B138" s="31"/>
      <c r="C138" s="31"/>
      <c r="D138" s="26"/>
      <c r="E138" s="26"/>
      <c r="F138" s="32"/>
      <c r="G138" s="24"/>
      <c r="H138" s="24"/>
      <c r="I138" s="33"/>
      <c r="J138" s="24"/>
      <c r="K138" s="32"/>
      <c r="L138" s="24"/>
      <c r="M138" s="26"/>
      <c r="N138" s="385"/>
      <c r="O138" s="23"/>
      <c r="P138" s="74">
        <f t="shared" ref="P138:P169" si="9">IF(OR(B138="R",B138="Refusé"),0,(O138*1.2))</f>
        <v>0</v>
      </c>
      <c r="Q138" s="24"/>
      <c r="R138" s="34"/>
      <c r="S138" s="25"/>
      <c r="T138" s="60"/>
      <c r="U138" s="75">
        <f t="shared" ref="U138:U169" si="10">IF(ISBLANK($T138),P138,0)</f>
        <v>0</v>
      </c>
      <c r="V138" s="29"/>
      <c r="W138" s="24"/>
    </row>
    <row r="139" spans="1:23" s="89" customFormat="1" ht="24.95" customHeight="1" x14ac:dyDescent="0.25">
      <c r="A139" s="506"/>
      <c r="B139" s="31"/>
      <c r="C139" s="31"/>
      <c r="D139" s="26"/>
      <c r="E139" s="26"/>
      <c r="F139" s="32"/>
      <c r="G139" s="24"/>
      <c r="H139" s="24"/>
      <c r="I139" s="33"/>
      <c r="J139" s="24"/>
      <c r="K139" s="32"/>
      <c r="L139" s="24"/>
      <c r="M139" s="26"/>
      <c r="N139" s="385"/>
      <c r="O139" s="23"/>
      <c r="P139" s="74">
        <f t="shared" si="9"/>
        <v>0</v>
      </c>
      <c r="Q139" s="24"/>
      <c r="R139" s="34"/>
      <c r="S139" s="25"/>
      <c r="T139" s="60"/>
      <c r="U139" s="75">
        <f t="shared" si="10"/>
        <v>0</v>
      </c>
      <c r="V139" s="29"/>
      <c r="W139" s="24"/>
    </row>
    <row r="140" spans="1:23" s="89" customFormat="1" ht="24.95" customHeight="1" x14ac:dyDescent="0.25">
      <c r="A140" s="506"/>
      <c r="B140" s="31"/>
      <c r="C140" s="31"/>
      <c r="D140" s="26"/>
      <c r="E140" s="26"/>
      <c r="F140" s="32"/>
      <c r="G140" s="24"/>
      <c r="H140" s="24"/>
      <c r="I140" s="33"/>
      <c r="J140" s="24"/>
      <c r="K140" s="32"/>
      <c r="L140" s="24"/>
      <c r="M140" s="26"/>
      <c r="N140" s="385"/>
      <c r="O140" s="23"/>
      <c r="P140" s="74">
        <f t="shared" si="9"/>
        <v>0</v>
      </c>
      <c r="Q140" s="24"/>
      <c r="R140" s="34"/>
      <c r="S140" s="25"/>
      <c r="T140" s="60"/>
      <c r="U140" s="75">
        <f t="shared" si="10"/>
        <v>0</v>
      </c>
      <c r="V140" s="29"/>
      <c r="W140" s="24"/>
    </row>
    <row r="141" spans="1:23" s="89" customFormat="1" ht="24.95" customHeight="1" x14ac:dyDescent="0.25">
      <c r="A141" s="506"/>
      <c r="B141" s="31"/>
      <c r="C141" s="31"/>
      <c r="D141" s="26"/>
      <c r="E141" s="26"/>
      <c r="F141" s="32"/>
      <c r="G141" s="24"/>
      <c r="H141" s="24"/>
      <c r="I141" s="33"/>
      <c r="J141" s="24"/>
      <c r="K141" s="32"/>
      <c r="L141" s="24"/>
      <c r="M141" s="26"/>
      <c r="N141" s="385"/>
      <c r="O141" s="23"/>
      <c r="P141" s="74">
        <f t="shared" si="9"/>
        <v>0</v>
      </c>
      <c r="Q141" s="24"/>
      <c r="R141" s="34"/>
      <c r="S141" s="25"/>
      <c r="T141" s="60"/>
      <c r="U141" s="75">
        <f t="shared" si="10"/>
        <v>0</v>
      </c>
      <c r="V141" s="29"/>
      <c r="W141" s="24"/>
    </row>
    <row r="142" spans="1:23" s="89" customFormat="1" ht="24.95" customHeight="1" x14ac:dyDescent="0.25">
      <c r="A142" s="506"/>
      <c r="B142" s="31"/>
      <c r="C142" s="31"/>
      <c r="D142" s="26"/>
      <c r="E142" s="26"/>
      <c r="F142" s="32"/>
      <c r="G142" s="24"/>
      <c r="H142" s="24"/>
      <c r="I142" s="33"/>
      <c r="J142" s="24"/>
      <c r="K142" s="32"/>
      <c r="L142" s="24"/>
      <c r="M142" s="26"/>
      <c r="N142" s="385"/>
      <c r="O142" s="23"/>
      <c r="P142" s="74">
        <f t="shared" si="9"/>
        <v>0</v>
      </c>
      <c r="Q142" s="24"/>
      <c r="R142" s="34"/>
      <c r="S142" s="25"/>
      <c r="T142" s="60"/>
      <c r="U142" s="75">
        <f t="shared" si="10"/>
        <v>0</v>
      </c>
      <c r="V142" s="29"/>
      <c r="W142" s="24"/>
    </row>
    <row r="143" spans="1:23" s="89" customFormat="1" ht="24.95" customHeight="1" x14ac:dyDescent="0.25">
      <c r="A143" s="506"/>
      <c r="B143" s="31"/>
      <c r="C143" s="31"/>
      <c r="D143" s="26"/>
      <c r="E143" s="26"/>
      <c r="F143" s="32"/>
      <c r="G143" s="24"/>
      <c r="H143" s="24"/>
      <c r="I143" s="33"/>
      <c r="J143" s="24"/>
      <c r="K143" s="32"/>
      <c r="L143" s="24"/>
      <c r="M143" s="26"/>
      <c r="N143" s="385"/>
      <c r="O143" s="23"/>
      <c r="P143" s="74">
        <f t="shared" si="9"/>
        <v>0</v>
      </c>
      <c r="Q143" s="24"/>
      <c r="R143" s="34"/>
      <c r="S143" s="25"/>
      <c r="T143" s="60"/>
      <c r="U143" s="75">
        <f t="shared" si="10"/>
        <v>0</v>
      </c>
      <c r="V143" s="29"/>
      <c r="W143" s="24"/>
    </row>
    <row r="144" spans="1:23" s="89" customFormat="1" ht="24.95" customHeight="1" x14ac:dyDescent="0.25">
      <c r="A144" s="506"/>
      <c r="B144" s="31"/>
      <c r="C144" s="31"/>
      <c r="D144" s="26"/>
      <c r="E144" s="26"/>
      <c r="F144" s="32"/>
      <c r="G144" s="24"/>
      <c r="H144" s="24"/>
      <c r="I144" s="33"/>
      <c r="J144" s="24"/>
      <c r="K144" s="32"/>
      <c r="L144" s="24"/>
      <c r="M144" s="26"/>
      <c r="N144" s="385"/>
      <c r="O144" s="23"/>
      <c r="P144" s="74">
        <f t="shared" si="9"/>
        <v>0</v>
      </c>
      <c r="Q144" s="24"/>
      <c r="R144" s="34"/>
      <c r="S144" s="25"/>
      <c r="T144" s="60"/>
      <c r="U144" s="75">
        <f t="shared" si="10"/>
        <v>0</v>
      </c>
      <c r="V144" s="29"/>
      <c r="W144" s="24"/>
    </row>
    <row r="145" spans="1:23" s="89" customFormat="1" ht="24.95" customHeight="1" x14ac:dyDescent="0.25">
      <c r="A145" s="506"/>
      <c r="B145" s="31"/>
      <c r="C145" s="31"/>
      <c r="D145" s="26"/>
      <c r="E145" s="26"/>
      <c r="F145" s="32"/>
      <c r="G145" s="24"/>
      <c r="H145" s="24"/>
      <c r="I145" s="33"/>
      <c r="J145" s="24"/>
      <c r="K145" s="32"/>
      <c r="L145" s="24"/>
      <c r="M145" s="26"/>
      <c r="N145" s="385"/>
      <c r="O145" s="23"/>
      <c r="P145" s="74">
        <f t="shared" si="9"/>
        <v>0</v>
      </c>
      <c r="Q145" s="24"/>
      <c r="R145" s="34"/>
      <c r="S145" s="25"/>
      <c r="T145" s="60"/>
      <c r="U145" s="75">
        <f t="shared" si="10"/>
        <v>0</v>
      </c>
      <c r="V145" s="29"/>
      <c r="W145" s="24"/>
    </row>
    <row r="146" spans="1:23" s="89" customFormat="1" ht="24.95" customHeight="1" x14ac:dyDescent="0.25">
      <c r="A146" s="506"/>
      <c r="B146" s="31"/>
      <c r="C146" s="31"/>
      <c r="D146" s="26"/>
      <c r="E146" s="26"/>
      <c r="F146" s="32"/>
      <c r="G146" s="24"/>
      <c r="H146" s="24"/>
      <c r="I146" s="33"/>
      <c r="J146" s="24"/>
      <c r="K146" s="32"/>
      <c r="L146" s="24"/>
      <c r="M146" s="26"/>
      <c r="N146" s="385"/>
      <c r="O146" s="23"/>
      <c r="P146" s="74">
        <f t="shared" si="9"/>
        <v>0</v>
      </c>
      <c r="Q146" s="24"/>
      <c r="R146" s="34"/>
      <c r="S146" s="25"/>
      <c r="T146" s="60"/>
      <c r="U146" s="75">
        <f t="shared" si="10"/>
        <v>0</v>
      </c>
      <c r="V146" s="29"/>
      <c r="W146" s="24"/>
    </row>
    <row r="147" spans="1:23" s="89" customFormat="1" ht="24.95" customHeight="1" x14ac:dyDescent="0.25">
      <c r="A147" s="506"/>
      <c r="B147" s="31"/>
      <c r="C147" s="31"/>
      <c r="D147" s="26"/>
      <c r="E147" s="26"/>
      <c r="F147" s="32"/>
      <c r="G147" s="24"/>
      <c r="H147" s="24"/>
      <c r="I147" s="33"/>
      <c r="J147" s="24"/>
      <c r="K147" s="32"/>
      <c r="L147" s="24"/>
      <c r="M147" s="26"/>
      <c r="N147" s="385"/>
      <c r="O147" s="23"/>
      <c r="P147" s="74">
        <f t="shared" si="9"/>
        <v>0</v>
      </c>
      <c r="Q147" s="24"/>
      <c r="R147" s="34"/>
      <c r="S147" s="25"/>
      <c r="T147" s="60"/>
      <c r="U147" s="75">
        <f t="shared" si="10"/>
        <v>0</v>
      </c>
      <c r="V147" s="29"/>
      <c r="W147" s="24"/>
    </row>
    <row r="148" spans="1:23" s="89" customFormat="1" ht="24.95" customHeight="1" x14ac:dyDescent="0.25">
      <c r="A148" s="506"/>
      <c r="B148" s="31"/>
      <c r="C148" s="31"/>
      <c r="D148" s="26"/>
      <c r="E148" s="26"/>
      <c r="F148" s="32"/>
      <c r="G148" s="24"/>
      <c r="H148" s="24"/>
      <c r="I148" s="33"/>
      <c r="J148" s="24"/>
      <c r="K148" s="32"/>
      <c r="L148" s="24"/>
      <c r="M148" s="26"/>
      <c r="N148" s="385"/>
      <c r="O148" s="23"/>
      <c r="P148" s="74">
        <f t="shared" si="9"/>
        <v>0</v>
      </c>
      <c r="Q148" s="24"/>
      <c r="R148" s="34"/>
      <c r="S148" s="25"/>
      <c r="T148" s="60"/>
      <c r="U148" s="75">
        <f t="shared" si="10"/>
        <v>0</v>
      </c>
      <c r="V148" s="29"/>
      <c r="W148" s="24"/>
    </row>
    <row r="149" spans="1:23" s="89" customFormat="1" ht="24.95" customHeight="1" x14ac:dyDescent="0.25">
      <c r="A149" s="506"/>
      <c r="B149" s="31"/>
      <c r="C149" s="31"/>
      <c r="D149" s="26"/>
      <c r="E149" s="26"/>
      <c r="F149" s="32"/>
      <c r="G149" s="24"/>
      <c r="H149" s="24"/>
      <c r="I149" s="33"/>
      <c r="J149" s="24"/>
      <c r="K149" s="32"/>
      <c r="L149" s="24"/>
      <c r="M149" s="26"/>
      <c r="N149" s="385"/>
      <c r="O149" s="23"/>
      <c r="P149" s="74">
        <f t="shared" si="9"/>
        <v>0</v>
      </c>
      <c r="Q149" s="24"/>
      <c r="R149" s="34"/>
      <c r="S149" s="25"/>
      <c r="T149" s="60"/>
      <c r="U149" s="75">
        <f t="shared" si="10"/>
        <v>0</v>
      </c>
      <c r="V149" s="29"/>
      <c r="W149" s="24"/>
    </row>
    <row r="150" spans="1:23" s="89" customFormat="1" ht="24.95" customHeight="1" x14ac:dyDescent="0.25">
      <c r="A150" s="506"/>
      <c r="B150" s="31"/>
      <c r="C150" s="31"/>
      <c r="D150" s="26"/>
      <c r="E150" s="26"/>
      <c r="F150" s="32"/>
      <c r="G150" s="24"/>
      <c r="H150" s="24"/>
      <c r="I150" s="33"/>
      <c r="J150" s="24"/>
      <c r="K150" s="32"/>
      <c r="L150" s="24"/>
      <c r="M150" s="26"/>
      <c r="N150" s="385"/>
      <c r="O150" s="23"/>
      <c r="P150" s="74">
        <f t="shared" si="9"/>
        <v>0</v>
      </c>
      <c r="Q150" s="24"/>
      <c r="R150" s="34"/>
      <c r="S150" s="25"/>
      <c r="T150" s="60"/>
      <c r="U150" s="75">
        <f t="shared" si="10"/>
        <v>0</v>
      </c>
      <c r="V150" s="29"/>
      <c r="W150" s="24"/>
    </row>
    <row r="151" spans="1:23" s="89" customFormat="1" ht="24.95" customHeight="1" x14ac:dyDescent="0.25">
      <c r="A151" s="506"/>
      <c r="B151" s="31"/>
      <c r="C151" s="31"/>
      <c r="D151" s="26"/>
      <c r="E151" s="26"/>
      <c r="F151" s="32"/>
      <c r="G151" s="24"/>
      <c r="H151" s="24"/>
      <c r="I151" s="33"/>
      <c r="J151" s="24"/>
      <c r="K151" s="32"/>
      <c r="L151" s="24"/>
      <c r="M151" s="26"/>
      <c r="N151" s="385"/>
      <c r="O151" s="23"/>
      <c r="P151" s="74">
        <f t="shared" si="9"/>
        <v>0</v>
      </c>
      <c r="Q151" s="24"/>
      <c r="R151" s="34"/>
      <c r="S151" s="25"/>
      <c r="T151" s="60"/>
      <c r="U151" s="75">
        <f t="shared" si="10"/>
        <v>0</v>
      </c>
      <c r="V151" s="29"/>
      <c r="W151" s="24"/>
    </row>
    <row r="152" spans="1:23" s="89" customFormat="1" ht="24.95" customHeight="1" x14ac:dyDescent="0.25">
      <c r="A152" s="506"/>
      <c r="B152" s="31"/>
      <c r="C152" s="31"/>
      <c r="D152" s="26"/>
      <c r="E152" s="26"/>
      <c r="F152" s="32"/>
      <c r="G152" s="24"/>
      <c r="H152" s="24"/>
      <c r="I152" s="33"/>
      <c r="J152" s="24"/>
      <c r="K152" s="32"/>
      <c r="L152" s="24"/>
      <c r="M152" s="26"/>
      <c r="N152" s="385"/>
      <c r="O152" s="23"/>
      <c r="P152" s="74">
        <f t="shared" si="9"/>
        <v>0</v>
      </c>
      <c r="Q152" s="24"/>
      <c r="R152" s="34"/>
      <c r="S152" s="25"/>
      <c r="T152" s="60"/>
      <c r="U152" s="75">
        <f t="shared" si="10"/>
        <v>0</v>
      </c>
      <c r="V152" s="29"/>
      <c r="W152" s="24"/>
    </row>
    <row r="153" spans="1:23" s="89" customFormat="1" ht="24.95" customHeight="1" x14ac:dyDescent="0.25">
      <c r="A153" s="506"/>
      <c r="B153" s="31"/>
      <c r="C153" s="31"/>
      <c r="D153" s="26"/>
      <c r="E153" s="26"/>
      <c r="F153" s="32"/>
      <c r="G153" s="24"/>
      <c r="H153" s="24"/>
      <c r="I153" s="33"/>
      <c r="J153" s="24"/>
      <c r="K153" s="32"/>
      <c r="L153" s="24"/>
      <c r="M153" s="26"/>
      <c r="N153" s="385"/>
      <c r="O153" s="23"/>
      <c r="P153" s="74">
        <f t="shared" si="9"/>
        <v>0</v>
      </c>
      <c r="Q153" s="24"/>
      <c r="R153" s="34"/>
      <c r="S153" s="25"/>
      <c r="T153" s="60"/>
      <c r="U153" s="75">
        <f t="shared" si="10"/>
        <v>0</v>
      </c>
      <c r="V153" s="29"/>
      <c r="W153" s="24"/>
    </row>
    <row r="154" spans="1:23" s="89" customFormat="1" ht="24.95" customHeight="1" x14ac:dyDescent="0.25">
      <c r="A154" s="506"/>
      <c r="B154" s="31"/>
      <c r="C154" s="31"/>
      <c r="D154" s="26"/>
      <c r="E154" s="26"/>
      <c r="F154" s="32"/>
      <c r="G154" s="24"/>
      <c r="H154" s="24"/>
      <c r="I154" s="33"/>
      <c r="J154" s="24"/>
      <c r="K154" s="32"/>
      <c r="L154" s="24"/>
      <c r="M154" s="26"/>
      <c r="N154" s="385"/>
      <c r="O154" s="23"/>
      <c r="P154" s="74">
        <f t="shared" si="9"/>
        <v>0</v>
      </c>
      <c r="Q154" s="24"/>
      <c r="R154" s="34"/>
      <c r="S154" s="25"/>
      <c r="T154" s="60"/>
      <c r="U154" s="75">
        <f t="shared" si="10"/>
        <v>0</v>
      </c>
      <c r="V154" s="29"/>
      <c r="W154" s="24"/>
    </row>
    <row r="155" spans="1:23" s="89" customFormat="1" ht="24.95" customHeight="1" x14ac:dyDescent="0.25">
      <c r="A155" s="506"/>
      <c r="B155" s="31"/>
      <c r="C155" s="31"/>
      <c r="D155" s="26"/>
      <c r="E155" s="26"/>
      <c r="F155" s="32"/>
      <c r="G155" s="24"/>
      <c r="H155" s="24"/>
      <c r="I155" s="33"/>
      <c r="J155" s="24"/>
      <c r="K155" s="32"/>
      <c r="L155" s="24"/>
      <c r="M155" s="26"/>
      <c r="N155" s="385"/>
      <c r="O155" s="23"/>
      <c r="P155" s="74">
        <f t="shared" si="9"/>
        <v>0</v>
      </c>
      <c r="Q155" s="24"/>
      <c r="R155" s="34"/>
      <c r="S155" s="25"/>
      <c r="T155" s="60"/>
      <c r="U155" s="75">
        <f t="shared" si="10"/>
        <v>0</v>
      </c>
      <c r="V155" s="29"/>
      <c r="W155" s="24"/>
    </row>
    <row r="156" spans="1:23" s="89" customFormat="1" ht="24.95" customHeight="1" x14ac:dyDescent="0.25">
      <c r="A156" s="506"/>
      <c r="B156" s="31"/>
      <c r="C156" s="31"/>
      <c r="D156" s="26"/>
      <c r="E156" s="26"/>
      <c r="F156" s="32"/>
      <c r="G156" s="24"/>
      <c r="H156" s="24"/>
      <c r="I156" s="33"/>
      <c r="J156" s="24"/>
      <c r="K156" s="32"/>
      <c r="L156" s="24"/>
      <c r="M156" s="26"/>
      <c r="N156" s="385"/>
      <c r="O156" s="23"/>
      <c r="P156" s="74">
        <f t="shared" si="9"/>
        <v>0</v>
      </c>
      <c r="Q156" s="24"/>
      <c r="R156" s="34"/>
      <c r="S156" s="25"/>
      <c r="T156" s="60"/>
      <c r="U156" s="75">
        <f t="shared" si="10"/>
        <v>0</v>
      </c>
      <c r="V156" s="29"/>
      <c r="W156" s="24"/>
    </row>
    <row r="157" spans="1:23" s="89" customFormat="1" ht="24.95" customHeight="1" x14ac:dyDescent="0.25">
      <c r="A157" s="506"/>
      <c r="B157" s="31"/>
      <c r="C157" s="31"/>
      <c r="D157" s="26"/>
      <c r="E157" s="26"/>
      <c r="F157" s="32"/>
      <c r="G157" s="24"/>
      <c r="H157" s="24"/>
      <c r="I157" s="33"/>
      <c r="J157" s="24"/>
      <c r="K157" s="32"/>
      <c r="L157" s="24"/>
      <c r="M157" s="26"/>
      <c r="N157" s="385"/>
      <c r="O157" s="23"/>
      <c r="P157" s="74">
        <f t="shared" si="9"/>
        <v>0</v>
      </c>
      <c r="Q157" s="24"/>
      <c r="R157" s="34"/>
      <c r="S157" s="25"/>
      <c r="T157" s="60"/>
      <c r="U157" s="75">
        <f t="shared" si="10"/>
        <v>0</v>
      </c>
      <c r="V157" s="29"/>
      <c r="W157" s="24"/>
    </row>
    <row r="158" spans="1:23" s="89" customFormat="1" ht="24.95" customHeight="1" x14ac:dyDescent="0.25">
      <c r="A158" s="506"/>
      <c r="B158" s="31"/>
      <c r="C158" s="31"/>
      <c r="D158" s="26"/>
      <c r="E158" s="26"/>
      <c r="F158" s="32"/>
      <c r="G158" s="24"/>
      <c r="H158" s="24"/>
      <c r="I158" s="33"/>
      <c r="J158" s="24"/>
      <c r="K158" s="32"/>
      <c r="L158" s="24"/>
      <c r="M158" s="26"/>
      <c r="N158" s="385"/>
      <c r="O158" s="23"/>
      <c r="P158" s="74">
        <f t="shared" si="9"/>
        <v>0</v>
      </c>
      <c r="Q158" s="24"/>
      <c r="R158" s="34"/>
      <c r="S158" s="25"/>
      <c r="T158" s="60"/>
      <c r="U158" s="75">
        <f t="shared" si="10"/>
        <v>0</v>
      </c>
      <c r="V158" s="29"/>
      <c r="W158" s="24"/>
    </row>
    <row r="159" spans="1:23" s="89" customFormat="1" ht="24.95" customHeight="1" x14ac:dyDescent="0.25">
      <c r="A159" s="506"/>
      <c r="B159" s="31"/>
      <c r="C159" s="31"/>
      <c r="D159" s="26"/>
      <c r="E159" s="26"/>
      <c r="F159" s="32"/>
      <c r="G159" s="24"/>
      <c r="H159" s="24"/>
      <c r="I159" s="33"/>
      <c r="J159" s="24"/>
      <c r="K159" s="32"/>
      <c r="L159" s="24"/>
      <c r="M159" s="26"/>
      <c r="N159" s="385"/>
      <c r="O159" s="23"/>
      <c r="P159" s="74">
        <f t="shared" si="9"/>
        <v>0</v>
      </c>
      <c r="Q159" s="24"/>
      <c r="R159" s="34"/>
      <c r="S159" s="25"/>
      <c r="T159" s="60"/>
      <c r="U159" s="75">
        <f t="shared" si="10"/>
        <v>0</v>
      </c>
      <c r="V159" s="29"/>
      <c r="W159" s="24"/>
    </row>
    <row r="160" spans="1:23" s="89" customFormat="1" ht="24.95" customHeight="1" x14ac:dyDescent="0.25">
      <c r="A160" s="506"/>
      <c r="B160" s="31"/>
      <c r="C160" s="31"/>
      <c r="D160" s="26"/>
      <c r="E160" s="26"/>
      <c r="F160" s="32"/>
      <c r="G160" s="24"/>
      <c r="H160" s="24"/>
      <c r="I160" s="33"/>
      <c r="J160" s="24"/>
      <c r="K160" s="32"/>
      <c r="L160" s="24"/>
      <c r="M160" s="26"/>
      <c r="N160" s="385"/>
      <c r="O160" s="23"/>
      <c r="P160" s="74">
        <f t="shared" si="9"/>
        <v>0</v>
      </c>
      <c r="Q160" s="24"/>
      <c r="R160" s="34"/>
      <c r="S160" s="25"/>
      <c r="T160" s="60"/>
      <c r="U160" s="75">
        <f t="shared" si="10"/>
        <v>0</v>
      </c>
      <c r="V160" s="29"/>
      <c r="W160" s="24"/>
    </row>
    <row r="161" spans="1:23" s="89" customFormat="1" ht="24.95" customHeight="1" x14ac:dyDescent="0.25">
      <c r="A161" s="506"/>
      <c r="B161" s="31"/>
      <c r="C161" s="31"/>
      <c r="D161" s="26"/>
      <c r="E161" s="26"/>
      <c r="F161" s="32"/>
      <c r="G161" s="24"/>
      <c r="H161" s="24"/>
      <c r="I161" s="33"/>
      <c r="J161" s="24"/>
      <c r="K161" s="32"/>
      <c r="L161" s="24"/>
      <c r="M161" s="26"/>
      <c r="N161" s="385"/>
      <c r="O161" s="23"/>
      <c r="P161" s="74">
        <f t="shared" si="9"/>
        <v>0</v>
      </c>
      <c r="Q161" s="24"/>
      <c r="R161" s="34"/>
      <c r="S161" s="25"/>
      <c r="T161" s="60"/>
      <c r="U161" s="75">
        <f t="shared" si="10"/>
        <v>0</v>
      </c>
      <c r="V161" s="29"/>
      <c r="W161" s="24"/>
    </row>
    <row r="162" spans="1:23" s="89" customFormat="1" ht="24.95" customHeight="1" x14ac:dyDescent="0.25">
      <c r="A162" s="506"/>
      <c r="B162" s="31"/>
      <c r="C162" s="31"/>
      <c r="D162" s="26"/>
      <c r="E162" s="26"/>
      <c r="F162" s="32"/>
      <c r="G162" s="24"/>
      <c r="H162" s="24"/>
      <c r="I162" s="33"/>
      <c r="J162" s="24"/>
      <c r="K162" s="32"/>
      <c r="L162" s="24"/>
      <c r="M162" s="26"/>
      <c r="N162" s="385"/>
      <c r="O162" s="23"/>
      <c r="P162" s="74">
        <f t="shared" si="9"/>
        <v>0</v>
      </c>
      <c r="Q162" s="24"/>
      <c r="R162" s="34"/>
      <c r="S162" s="25"/>
      <c r="T162" s="60"/>
      <c r="U162" s="75">
        <f t="shared" si="10"/>
        <v>0</v>
      </c>
      <c r="V162" s="29"/>
      <c r="W162" s="24"/>
    </row>
    <row r="163" spans="1:23" s="89" customFormat="1" ht="24.95" customHeight="1" x14ac:dyDescent="0.25">
      <c r="A163" s="506"/>
      <c r="B163" s="31"/>
      <c r="C163" s="31"/>
      <c r="D163" s="26"/>
      <c r="E163" s="26"/>
      <c r="F163" s="32"/>
      <c r="G163" s="24"/>
      <c r="H163" s="24"/>
      <c r="I163" s="33"/>
      <c r="J163" s="24"/>
      <c r="K163" s="32"/>
      <c r="L163" s="24"/>
      <c r="M163" s="26"/>
      <c r="N163" s="385"/>
      <c r="O163" s="23"/>
      <c r="P163" s="74">
        <f t="shared" si="9"/>
        <v>0</v>
      </c>
      <c r="Q163" s="24"/>
      <c r="R163" s="34"/>
      <c r="S163" s="25"/>
      <c r="T163" s="60"/>
      <c r="U163" s="75">
        <f t="shared" si="10"/>
        <v>0</v>
      </c>
      <c r="V163" s="29"/>
      <c r="W163" s="24"/>
    </row>
    <row r="164" spans="1:23" s="89" customFormat="1" ht="24.95" customHeight="1" x14ac:dyDescent="0.25">
      <c r="A164" s="506"/>
      <c r="B164" s="31"/>
      <c r="C164" s="31"/>
      <c r="D164" s="26"/>
      <c r="E164" s="26"/>
      <c r="F164" s="32"/>
      <c r="G164" s="24"/>
      <c r="H164" s="24"/>
      <c r="I164" s="33"/>
      <c r="J164" s="24"/>
      <c r="K164" s="32"/>
      <c r="L164" s="24"/>
      <c r="M164" s="26"/>
      <c r="N164" s="385"/>
      <c r="O164" s="23"/>
      <c r="P164" s="74">
        <f t="shared" si="9"/>
        <v>0</v>
      </c>
      <c r="Q164" s="24"/>
      <c r="R164" s="34"/>
      <c r="S164" s="25"/>
      <c r="T164" s="60"/>
      <c r="U164" s="75">
        <f t="shared" si="10"/>
        <v>0</v>
      </c>
      <c r="V164" s="29"/>
      <c r="W164" s="24"/>
    </row>
    <row r="165" spans="1:23" s="89" customFormat="1" ht="24.95" customHeight="1" x14ac:dyDescent="0.25">
      <c r="A165" s="506"/>
      <c r="B165" s="31"/>
      <c r="C165" s="31"/>
      <c r="D165" s="26"/>
      <c r="E165" s="26"/>
      <c r="F165" s="32"/>
      <c r="G165" s="24"/>
      <c r="H165" s="24"/>
      <c r="I165" s="33"/>
      <c r="J165" s="24"/>
      <c r="K165" s="32"/>
      <c r="L165" s="24"/>
      <c r="M165" s="26"/>
      <c r="N165" s="385"/>
      <c r="O165" s="23"/>
      <c r="P165" s="74">
        <f t="shared" si="9"/>
        <v>0</v>
      </c>
      <c r="Q165" s="24"/>
      <c r="R165" s="34"/>
      <c r="S165" s="25"/>
      <c r="T165" s="60"/>
      <c r="U165" s="75">
        <f t="shared" si="10"/>
        <v>0</v>
      </c>
      <c r="V165" s="29"/>
      <c r="W165" s="24"/>
    </row>
    <row r="166" spans="1:23" s="89" customFormat="1" ht="24.95" customHeight="1" x14ac:dyDescent="0.25">
      <c r="A166" s="506"/>
      <c r="B166" s="31"/>
      <c r="C166" s="31"/>
      <c r="D166" s="26"/>
      <c r="E166" s="26"/>
      <c r="F166" s="32"/>
      <c r="G166" s="24"/>
      <c r="H166" s="24"/>
      <c r="I166" s="33"/>
      <c r="J166" s="24"/>
      <c r="K166" s="32"/>
      <c r="L166" s="24"/>
      <c r="M166" s="26"/>
      <c r="N166" s="385"/>
      <c r="O166" s="23"/>
      <c r="P166" s="74">
        <f t="shared" si="9"/>
        <v>0</v>
      </c>
      <c r="Q166" s="24"/>
      <c r="R166" s="34"/>
      <c r="S166" s="25"/>
      <c r="T166" s="60"/>
      <c r="U166" s="75">
        <f t="shared" si="10"/>
        <v>0</v>
      </c>
      <c r="V166" s="29"/>
      <c r="W166" s="24"/>
    </row>
    <row r="167" spans="1:23" s="89" customFormat="1" ht="24.95" customHeight="1" x14ac:dyDescent="0.25">
      <c r="A167" s="506"/>
      <c r="B167" s="31"/>
      <c r="C167" s="31"/>
      <c r="D167" s="26"/>
      <c r="E167" s="26"/>
      <c r="F167" s="32"/>
      <c r="G167" s="24"/>
      <c r="H167" s="24"/>
      <c r="I167" s="33"/>
      <c r="J167" s="24"/>
      <c r="K167" s="32"/>
      <c r="L167" s="24"/>
      <c r="M167" s="26"/>
      <c r="N167" s="385"/>
      <c r="O167" s="23"/>
      <c r="P167" s="74">
        <f t="shared" si="9"/>
        <v>0</v>
      </c>
      <c r="Q167" s="24"/>
      <c r="R167" s="34"/>
      <c r="S167" s="25"/>
      <c r="T167" s="60"/>
      <c r="U167" s="75">
        <f t="shared" si="10"/>
        <v>0</v>
      </c>
      <c r="V167" s="29"/>
      <c r="W167" s="24"/>
    </row>
    <row r="168" spans="1:23" s="89" customFormat="1" ht="24.95" customHeight="1" x14ac:dyDescent="0.25">
      <c r="A168" s="506"/>
      <c r="B168" s="31"/>
      <c r="C168" s="31"/>
      <c r="D168" s="26"/>
      <c r="E168" s="26"/>
      <c r="F168" s="32"/>
      <c r="G168" s="24"/>
      <c r="H168" s="24"/>
      <c r="I168" s="33"/>
      <c r="J168" s="24"/>
      <c r="K168" s="32"/>
      <c r="L168" s="24"/>
      <c r="M168" s="26"/>
      <c r="N168" s="385"/>
      <c r="O168" s="23"/>
      <c r="P168" s="74">
        <f t="shared" si="9"/>
        <v>0</v>
      </c>
      <c r="Q168" s="24"/>
      <c r="R168" s="34"/>
      <c r="S168" s="25"/>
      <c r="T168" s="60"/>
      <c r="U168" s="75">
        <f t="shared" si="10"/>
        <v>0</v>
      </c>
      <c r="V168" s="29"/>
      <c r="W168" s="24"/>
    </row>
    <row r="169" spans="1:23" s="89" customFormat="1" ht="24.95" customHeight="1" x14ac:dyDescent="0.25">
      <c r="A169" s="506"/>
      <c r="B169" s="31"/>
      <c r="C169" s="31"/>
      <c r="D169" s="26"/>
      <c r="E169" s="26"/>
      <c r="F169" s="32"/>
      <c r="G169" s="24"/>
      <c r="H169" s="24"/>
      <c r="I169" s="33"/>
      <c r="J169" s="24"/>
      <c r="K169" s="32"/>
      <c r="L169" s="24"/>
      <c r="M169" s="26"/>
      <c r="N169" s="385"/>
      <c r="O169" s="23"/>
      <c r="P169" s="74">
        <f t="shared" si="9"/>
        <v>0</v>
      </c>
      <c r="Q169" s="24"/>
      <c r="R169" s="34"/>
      <c r="S169" s="25"/>
      <c r="T169" s="60"/>
      <c r="U169" s="75">
        <f t="shared" si="10"/>
        <v>0</v>
      </c>
      <c r="V169" s="29"/>
      <c r="W169" s="24"/>
    </row>
    <row r="170" spans="1:23" s="89" customFormat="1" ht="24.95" customHeight="1" x14ac:dyDescent="0.25">
      <c r="A170" s="506"/>
      <c r="B170" s="31"/>
      <c r="C170" s="31"/>
      <c r="D170" s="26"/>
      <c r="E170" s="26"/>
      <c r="F170" s="32"/>
      <c r="G170" s="24"/>
      <c r="H170" s="24"/>
      <c r="I170" s="33"/>
      <c r="J170" s="24"/>
      <c r="K170" s="32"/>
      <c r="L170" s="24"/>
      <c r="M170" s="26"/>
      <c r="N170" s="385"/>
      <c r="O170" s="23"/>
      <c r="P170" s="74">
        <f t="shared" ref="P170:P201" si="11">IF(OR(B170="R",B170="Refusé"),0,(O170*1.2))</f>
        <v>0</v>
      </c>
      <c r="Q170" s="24"/>
      <c r="R170" s="34"/>
      <c r="S170" s="25"/>
      <c r="T170" s="60"/>
      <c r="U170" s="75">
        <f t="shared" ref="U170:U202" si="12">IF(ISBLANK($T170),P170,0)</f>
        <v>0</v>
      </c>
      <c r="V170" s="29"/>
      <c r="W170" s="24"/>
    </row>
    <row r="171" spans="1:23" s="89" customFormat="1" ht="24.95" customHeight="1" x14ac:dyDescent="0.25">
      <c r="A171" s="506"/>
      <c r="B171" s="31"/>
      <c r="C171" s="31"/>
      <c r="D171" s="26"/>
      <c r="E171" s="26"/>
      <c r="F171" s="32"/>
      <c r="G171" s="24"/>
      <c r="H171" s="24"/>
      <c r="I171" s="33"/>
      <c r="J171" s="24"/>
      <c r="K171" s="32"/>
      <c r="L171" s="24"/>
      <c r="M171" s="26"/>
      <c r="N171" s="385"/>
      <c r="O171" s="23"/>
      <c r="P171" s="74">
        <f t="shared" si="11"/>
        <v>0</v>
      </c>
      <c r="Q171" s="24"/>
      <c r="R171" s="34"/>
      <c r="S171" s="25"/>
      <c r="T171" s="60"/>
      <c r="U171" s="75">
        <f t="shared" si="12"/>
        <v>0</v>
      </c>
      <c r="V171" s="29"/>
      <c r="W171" s="24"/>
    </row>
    <row r="172" spans="1:23" s="89" customFormat="1" ht="24.95" customHeight="1" x14ac:dyDescent="0.25">
      <c r="A172" s="506"/>
      <c r="B172" s="31"/>
      <c r="C172" s="31"/>
      <c r="D172" s="26"/>
      <c r="E172" s="26"/>
      <c r="F172" s="32"/>
      <c r="G172" s="24"/>
      <c r="H172" s="24"/>
      <c r="I172" s="33"/>
      <c r="J172" s="24"/>
      <c r="K172" s="32"/>
      <c r="L172" s="24"/>
      <c r="M172" s="26"/>
      <c r="N172" s="385"/>
      <c r="O172" s="23"/>
      <c r="P172" s="74">
        <f t="shared" si="11"/>
        <v>0</v>
      </c>
      <c r="Q172" s="24"/>
      <c r="R172" s="34"/>
      <c r="S172" s="25"/>
      <c r="T172" s="60"/>
      <c r="U172" s="75">
        <f t="shared" si="12"/>
        <v>0</v>
      </c>
      <c r="V172" s="29"/>
      <c r="W172" s="24"/>
    </row>
    <row r="173" spans="1:23" s="89" customFormat="1" ht="24.95" customHeight="1" x14ac:dyDescent="0.25">
      <c r="A173" s="506"/>
      <c r="B173" s="31"/>
      <c r="C173" s="31"/>
      <c r="D173" s="26"/>
      <c r="E173" s="26"/>
      <c r="F173" s="32"/>
      <c r="G173" s="24"/>
      <c r="H173" s="24"/>
      <c r="I173" s="33"/>
      <c r="J173" s="24"/>
      <c r="K173" s="32"/>
      <c r="L173" s="24"/>
      <c r="M173" s="26"/>
      <c r="N173" s="385"/>
      <c r="O173" s="23"/>
      <c r="P173" s="74">
        <f t="shared" si="11"/>
        <v>0</v>
      </c>
      <c r="Q173" s="24"/>
      <c r="R173" s="34"/>
      <c r="S173" s="25"/>
      <c r="T173" s="60"/>
      <c r="U173" s="75">
        <f t="shared" si="12"/>
        <v>0</v>
      </c>
      <c r="V173" s="29"/>
      <c r="W173" s="24"/>
    </row>
    <row r="174" spans="1:23" s="89" customFormat="1" ht="24.95" customHeight="1" x14ac:dyDescent="0.25">
      <c r="A174" s="506"/>
      <c r="B174" s="31"/>
      <c r="C174" s="31"/>
      <c r="D174" s="26"/>
      <c r="E174" s="26"/>
      <c r="F174" s="32"/>
      <c r="G174" s="24"/>
      <c r="H174" s="24"/>
      <c r="I174" s="33"/>
      <c r="J174" s="24"/>
      <c r="K174" s="32"/>
      <c r="L174" s="24"/>
      <c r="M174" s="26"/>
      <c r="N174" s="385"/>
      <c r="O174" s="23"/>
      <c r="P174" s="74">
        <f t="shared" si="11"/>
        <v>0</v>
      </c>
      <c r="Q174" s="24"/>
      <c r="R174" s="34"/>
      <c r="S174" s="25"/>
      <c r="T174" s="60"/>
      <c r="U174" s="75">
        <f t="shared" si="12"/>
        <v>0</v>
      </c>
      <c r="V174" s="29"/>
      <c r="W174" s="24"/>
    </row>
    <row r="175" spans="1:23" s="89" customFormat="1" ht="24.95" customHeight="1" x14ac:dyDescent="0.25">
      <c r="A175" s="506"/>
      <c r="B175" s="31"/>
      <c r="C175" s="31"/>
      <c r="D175" s="26"/>
      <c r="E175" s="26"/>
      <c r="F175" s="32"/>
      <c r="G175" s="24"/>
      <c r="H175" s="24"/>
      <c r="I175" s="33"/>
      <c r="J175" s="24"/>
      <c r="K175" s="32"/>
      <c r="L175" s="24"/>
      <c r="M175" s="26"/>
      <c r="N175" s="385"/>
      <c r="O175" s="23"/>
      <c r="P175" s="74">
        <f t="shared" si="11"/>
        <v>0</v>
      </c>
      <c r="Q175" s="24"/>
      <c r="R175" s="34"/>
      <c r="S175" s="25"/>
      <c r="T175" s="60"/>
      <c r="U175" s="75">
        <f t="shared" si="12"/>
        <v>0</v>
      </c>
      <c r="V175" s="29"/>
      <c r="W175" s="24"/>
    </row>
    <row r="176" spans="1:23" s="89" customFormat="1" ht="24.95" customHeight="1" x14ac:dyDescent="0.25">
      <c r="A176" s="506"/>
      <c r="B176" s="31"/>
      <c r="C176" s="31"/>
      <c r="D176" s="26"/>
      <c r="E176" s="26"/>
      <c r="F176" s="32"/>
      <c r="G176" s="24"/>
      <c r="H176" s="24"/>
      <c r="I176" s="33"/>
      <c r="J176" s="24"/>
      <c r="K176" s="32"/>
      <c r="L176" s="24"/>
      <c r="M176" s="26"/>
      <c r="N176" s="385"/>
      <c r="O176" s="23"/>
      <c r="P176" s="74">
        <f t="shared" si="11"/>
        <v>0</v>
      </c>
      <c r="Q176" s="24"/>
      <c r="R176" s="34"/>
      <c r="S176" s="25"/>
      <c r="T176" s="60"/>
      <c r="U176" s="75">
        <f t="shared" si="12"/>
        <v>0</v>
      </c>
      <c r="V176" s="29"/>
      <c r="W176" s="24"/>
    </row>
    <row r="177" spans="1:23" s="89" customFormat="1" ht="24.95" customHeight="1" x14ac:dyDescent="0.25">
      <c r="A177" s="506"/>
      <c r="B177" s="31"/>
      <c r="C177" s="31"/>
      <c r="D177" s="26"/>
      <c r="E177" s="26"/>
      <c r="F177" s="32"/>
      <c r="G177" s="24"/>
      <c r="H177" s="24"/>
      <c r="I177" s="33"/>
      <c r="J177" s="24"/>
      <c r="K177" s="32"/>
      <c r="L177" s="24"/>
      <c r="M177" s="26"/>
      <c r="N177" s="385"/>
      <c r="O177" s="23"/>
      <c r="P177" s="74">
        <f t="shared" si="11"/>
        <v>0</v>
      </c>
      <c r="Q177" s="24"/>
      <c r="R177" s="34"/>
      <c r="S177" s="25"/>
      <c r="T177" s="60"/>
      <c r="U177" s="75">
        <f t="shared" si="12"/>
        <v>0</v>
      </c>
      <c r="V177" s="29"/>
      <c r="W177" s="24"/>
    </row>
    <row r="178" spans="1:23" s="89" customFormat="1" ht="24.95" customHeight="1" x14ac:dyDescent="0.25">
      <c r="A178" s="506"/>
      <c r="B178" s="31"/>
      <c r="C178" s="31"/>
      <c r="D178" s="26"/>
      <c r="E178" s="26"/>
      <c r="F178" s="32"/>
      <c r="G178" s="24"/>
      <c r="H178" s="24"/>
      <c r="I178" s="33"/>
      <c r="J178" s="24"/>
      <c r="K178" s="32"/>
      <c r="L178" s="24"/>
      <c r="M178" s="26"/>
      <c r="N178" s="385"/>
      <c r="O178" s="23"/>
      <c r="P178" s="74">
        <f t="shared" si="11"/>
        <v>0</v>
      </c>
      <c r="Q178" s="24"/>
      <c r="R178" s="34"/>
      <c r="S178" s="25"/>
      <c r="T178" s="60"/>
      <c r="U178" s="75">
        <f t="shared" si="12"/>
        <v>0</v>
      </c>
      <c r="V178" s="29"/>
      <c r="W178" s="24"/>
    </row>
    <row r="179" spans="1:23" s="89" customFormat="1" ht="24.95" customHeight="1" x14ac:dyDescent="0.25">
      <c r="A179" s="506"/>
      <c r="B179" s="31"/>
      <c r="C179" s="31"/>
      <c r="D179" s="26"/>
      <c r="E179" s="26"/>
      <c r="F179" s="32"/>
      <c r="G179" s="24"/>
      <c r="H179" s="24"/>
      <c r="I179" s="33"/>
      <c r="J179" s="24"/>
      <c r="K179" s="32"/>
      <c r="L179" s="24"/>
      <c r="M179" s="26"/>
      <c r="N179" s="385"/>
      <c r="O179" s="23"/>
      <c r="P179" s="74">
        <f t="shared" si="11"/>
        <v>0</v>
      </c>
      <c r="Q179" s="24"/>
      <c r="R179" s="34"/>
      <c r="S179" s="25"/>
      <c r="T179" s="60"/>
      <c r="U179" s="75">
        <f t="shared" si="12"/>
        <v>0</v>
      </c>
      <c r="V179" s="29"/>
      <c r="W179" s="24"/>
    </row>
    <row r="180" spans="1:23" s="89" customFormat="1" ht="24.95" customHeight="1" x14ac:dyDescent="0.25">
      <c r="A180" s="506"/>
      <c r="B180" s="31"/>
      <c r="C180" s="31"/>
      <c r="D180" s="26"/>
      <c r="E180" s="26"/>
      <c r="F180" s="32"/>
      <c r="G180" s="24"/>
      <c r="H180" s="24"/>
      <c r="I180" s="33"/>
      <c r="J180" s="24"/>
      <c r="K180" s="32"/>
      <c r="L180" s="24"/>
      <c r="M180" s="26"/>
      <c r="N180" s="385"/>
      <c r="O180" s="23"/>
      <c r="P180" s="74">
        <f t="shared" si="11"/>
        <v>0</v>
      </c>
      <c r="Q180" s="24"/>
      <c r="R180" s="34"/>
      <c r="S180" s="25"/>
      <c r="T180" s="60"/>
      <c r="U180" s="75">
        <f t="shared" si="12"/>
        <v>0</v>
      </c>
      <c r="V180" s="29"/>
      <c r="W180" s="24"/>
    </row>
    <row r="181" spans="1:23" s="89" customFormat="1" ht="24.95" customHeight="1" x14ac:dyDescent="0.25">
      <c r="A181" s="506"/>
      <c r="B181" s="31"/>
      <c r="C181" s="31"/>
      <c r="D181" s="26"/>
      <c r="E181" s="26"/>
      <c r="F181" s="32"/>
      <c r="G181" s="24"/>
      <c r="H181" s="24"/>
      <c r="I181" s="33"/>
      <c r="J181" s="24"/>
      <c r="K181" s="32"/>
      <c r="L181" s="24"/>
      <c r="M181" s="26"/>
      <c r="N181" s="385"/>
      <c r="O181" s="23"/>
      <c r="P181" s="74">
        <f t="shared" si="11"/>
        <v>0</v>
      </c>
      <c r="Q181" s="24"/>
      <c r="R181" s="34"/>
      <c r="S181" s="25"/>
      <c r="T181" s="60"/>
      <c r="U181" s="75">
        <f t="shared" si="12"/>
        <v>0</v>
      </c>
      <c r="V181" s="29"/>
      <c r="W181" s="24"/>
    </row>
    <row r="182" spans="1:23" s="89" customFormat="1" ht="24.95" customHeight="1" x14ac:dyDescent="0.25">
      <c r="A182" s="506"/>
      <c r="B182" s="31"/>
      <c r="C182" s="31"/>
      <c r="D182" s="26"/>
      <c r="E182" s="26"/>
      <c r="F182" s="32"/>
      <c r="G182" s="24"/>
      <c r="H182" s="24"/>
      <c r="I182" s="33"/>
      <c r="J182" s="24"/>
      <c r="K182" s="32"/>
      <c r="L182" s="24"/>
      <c r="M182" s="26"/>
      <c r="N182" s="385"/>
      <c r="O182" s="23"/>
      <c r="P182" s="74">
        <f t="shared" si="11"/>
        <v>0</v>
      </c>
      <c r="Q182" s="24"/>
      <c r="R182" s="34"/>
      <c r="S182" s="25"/>
      <c r="T182" s="60"/>
      <c r="U182" s="75">
        <f t="shared" si="12"/>
        <v>0</v>
      </c>
      <c r="V182" s="29"/>
      <c r="W182" s="24"/>
    </row>
    <row r="183" spans="1:23" s="89" customFormat="1" ht="24.95" customHeight="1" x14ac:dyDescent="0.25">
      <c r="A183" s="506"/>
      <c r="B183" s="31"/>
      <c r="C183" s="31"/>
      <c r="D183" s="26"/>
      <c r="E183" s="26"/>
      <c r="F183" s="32"/>
      <c r="G183" s="24"/>
      <c r="H183" s="24"/>
      <c r="I183" s="33"/>
      <c r="J183" s="24"/>
      <c r="K183" s="32"/>
      <c r="L183" s="24"/>
      <c r="M183" s="26"/>
      <c r="N183" s="385"/>
      <c r="O183" s="23"/>
      <c r="P183" s="74">
        <f t="shared" si="11"/>
        <v>0</v>
      </c>
      <c r="Q183" s="24"/>
      <c r="R183" s="34"/>
      <c r="S183" s="25"/>
      <c r="T183" s="60"/>
      <c r="U183" s="75">
        <f t="shared" si="12"/>
        <v>0</v>
      </c>
      <c r="V183" s="29"/>
      <c r="W183" s="24"/>
    </row>
    <row r="184" spans="1:23" s="89" customFormat="1" ht="24.95" customHeight="1" x14ac:dyDescent="0.25">
      <c r="A184" s="506"/>
      <c r="B184" s="31"/>
      <c r="C184" s="31"/>
      <c r="D184" s="26"/>
      <c r="E184" s="26"/>
      <c r="F184" s="32"/>
      <c r="G184" s="24"/>
      <c r="H184" s="24"/>
      <c r="I184" s="33"/>
      <c r="J184" s="24"/>
      <c r="K184" s="32"/>
      <c r="L184" s="24"/>
      <c r="M184" s="26"/>
      <c r="N184" s="385"/>
      <c r="O184" s="23"/>
      <c r="P184" s="74">
        <f t="shared" si="11"/>
        <v>0</v>
      </c>
      <c r="Q184" s="24"/>
      <c r="R184" s="34"/>
      <c r="S184" s="25"/>
      <c r="T184" s="60"/>
      <c r="U184" s="75">
        <f t="shared" si="12"/>
        <v>0</v>
      </c>
      <c r="V184" s="29"/>
      <c r="W184" s="24"/>
    </row>
    <row r="185" spans="1:23" s="89" customFormat="1" ht="24.95" customHeight="1" x14ac:dyDescent="0.25">
      <c r="A185" s="506"/>
      <c r="B185" s="31"/>
      <c r="C185" s="31"/>
      <c r="D185" s="26"/>
      <c r="E185" s="26"/>
      <c r="F185" s="32"/>
      <c r="G185" s="24"/>
      <c r="H185" s="24"/>
      <c r="I185" s="33"/>
      <c r="J185" s="24"/>
      <c r="K185" s="32"/>
      <c r="L185" s="24"/>
      <c r="M185" s="26"/>
      <c r="N185" s="385"/>
      <c r="O185" s="23"/>
      <c r="P185" s="74">
        <f t="shared" si="11"/>
        <v>0</v>
      </c>
      <c r="Q185" s="24"/>
      <c r="R185" s="34"/>
      <c r="S185" s="25"/>
      <c r="T185" s="60"/>
      <c r="U185" s="75">
        <f t="shared" si="12"/>
        <v>0</v>
      </c>
      <c r="V185" s="29"/>
      <c r="W185" s="24"/>
    </row>
    <row r="186" spans="1:23" s="89" customFormat="1" ht="24.95" customHeight="1" x14ac:dyDescent="0.25">
      <c r="A186" s="506"/>
      <c r="B186" s="31"/>
      <c r="C186" s="31"/>
      <c r="D186" s="26"/>
      <c r="E186" s="26"/>
      <c r="F186" s="32"/>
      <c r="G186" s="24"/>
      <c r="H186" s="24"/>
      <c r="I186" s="33"/>
      <c r="J186" s="24"/>
      <c r="K186" s="32"/>
      <c r="L186" s="24"/>
      <c r="M186" s="26"/>
      <c r="N186" s="385"/>
      <c r="O186" s="23"/>
      <c r="P186" s="74">
        <f t="shared" si="11"/>
        <v>0</v>
      </c>
      <c r="Q186" s="24"/>
      <c r="R186" s="34"/>
      <c r="S186" s="25"/>
      <c r="T186" s="60"/>
      <c r="U186" s="75">
        <f t="shared" si="12"/>
        <v>0</v>
      </c>
      <c r="V186" s="29"/>
      <c r="W186" s="24"/>
    </row>
    <row r="187" spans="1:23" s="89" customFormat="1" ht="24.95" customHeight="1" x14ac:dyDescent="0.25">
      <c r="A187" s="506"/>
      <c r="B187" s="31"/>
      <c r="C187" s="31"/>
      <c r="D187" s="26"/>
      <c r="E187" s="26"/>
      <c r="F187" s="32"/>
      <c r="G187" s="24"/>
      <c r="H187" s="24"/>
      <c r="I187" s="33"/>
      <c r="J187" s="24"/>
      <c r="K187" s="32"/>
      <c r="L187" s="24"/>
      <c r="M187" s="26"/>
      <c r="N187" s="385"/>
      <c r="O187" s="23"/>
      <c r="P187" s="74">
        <f t="shared" si="11"/>
        <v>0</v>
      </c>
      <c r="Q187" s="24"/>
      <c r="R187" s="34"/>
      <c r="S187" s="25"/>
      <c r="T187" s="60"/>
      <c r="U187" s="75">
        <f t="shared" si="12"/>
        <v>0</v>
      </c>
      <c r="V187" s="29"/>
      <c r="W187" s="24"/>
    </row>
    <row r="188" spans="1:23" s="89" customFormat="1" ht="24.95" customHeight="1" x14ac:dyDescent="0.25">
      <c r="A188" s="506"/>
      <c r="B188" s="31"/>
      <c r="C188" s="31"/>
      <c r="D188" s="26"/>
      <c r="E188" s="26"/>
      <c r="F188" s="32"/>
      <c r="G188" s="24"/>
      <c r="H188" s="24"/>
      <c r="I188" s="33"/>
      <c r="J188" s="24"/>
      <c r="K188" s="32"/>
      <c r="L188" s="24"/>
      <c r="M188" s="26"/>
      <c r="N188" s="385"/>
      <c r="O188" s="23"/>
      <c r="P188" s="74">
        <f t="shared" si="11"/>
        <v>0</v>
      </c>
      <c r="Q188" s="24"/>
      <c r="R188" s="34"/>
      <c r="S188" s="25"/>
      <c r="T188" s="60"/>
      <c r="U188" s="75">
        <f t="shared" si="12"/>
        <v>0</v>
      </c>
      <c r="V188" s="29"/>
      <c r="W188" s="24"/>
    </row>
    <row r="189" spans="1:23" s="89" customFormat="1" ht="24.95" customHeight="1" x14ac:dyDescent="0.25">
      <c r="A189" s="506"/>
      <c r="B189" s="31"/>
      <c r="C189" s="31"/>
      <c r="D189" s="26"/>
      <c r="E189" s="26"/>
      <c r="F189" s="32"/>
      <c r="G189" s="24"/>
      <c r="H189" s="24"/>
      <c r="I189" s="33"/>
      <c r="J189" s="24"/>
      <c r="K189" s="32"/>
      <c r="L189" s="24"/>
      <c r="M189" s="26"/>
      <c r="N189" s="385"/>
      <c r="O189" s="23"/>
      <c r="P189" s="74">
        <f t="shared" si="11"/>
        <v>0</v>
      </c>
      <c r="Q189" s="24"/>
      <c r="R189" s="34"/>
      <c r="S189" s="25"/>
      <c r="T189" s="60"/>
      <c r="U189" s="75">
        <f t="shared" si="12"/>
        <v>0</v>
      </c>
      <c r="V189" s="29"/>
      <c r="W189" s="24"/>
    </row>
    <row r="190" spans="1:23" s="89" customFormat="1" ht="24.95" customHeight="1" x14ac:dyDescent="0.25">
      <c r="A190" s="506"/>
      <c r="B190" s="31"/>
      <c r="C190" s="31"/>
      <c r="D190" s="26"/>
      <c r="E190" s="26"/>
      <c r="F190" s="32"/>
      <c r="G190" s="24"/>
      <c r="H190" s="24"/>
      <c r="I190" s="33"/>
      <c r="J190" s="24"/>
      <c r="K190" s="32"/>
      <c r="L190" s="24"/>
      <c r="M190" s="26"/>
      <c r="N190" s="385"/>
      <c r="O190" s="23"/>
      <c r="P190" s="74">
        <f t="shared" si="11"/>
        <v>0</v>
      </c>
      <c r="Q190" s="24"/>
      <c r="R190" s="34"/>
      <c r="S190" s="25"/>
      <c r="T190" s="60"/>
      <c r="U190" s="75">
        <f t="shared" si="12"/>
        <v>0</v>
      </c>
      <c r="V190" s="29"/>
      <c r="W190" s="24"/>
    </row>
    <row r="191" spans="1:23" s="89" customFormat="1" ht="24.95" customHeight="1" x14ac:dyDescent="0.25">
      <c r="A191" s="506"/>
      <c r="B191" s="31"/>
      <c r="C191" s="31"/>
      <c r="D191" s="26"/>
      <c r="E191" s="26"/>
      <c r="F191" s="32"/>
      <c r="G191" s="24"/>
      <c r="H191" s="24"/>
      <c r="I191" s="33"/>
      <c r="J191" s="24"/>
      <c r="K191" s="32"/>
      <c r="L191" s="24"/>
      <c r="M191" s="26"/>
      <c r="N191" s="385"/>
      <c r="O191" s="23"/>
      <c r="P191" s="74">
        <f t="shared" si="11"/>
        <v>0</v>
      </c>
      <c r="Q191" s="24"/>
      <c r="R191" s="34"/>
      <c r="S191" s="25"/>
      <c r="T191" s="60"/>
      <c r="U191" s="75">
        <f t="shared" si="12"/>
        <v>0</v>
      </c>
      <c r="V191" s="29"/>
      <c r="W191" s="24"/>
    </row>
    <row r="192" spans="1:23" s="89" customFormat="1" ht="24.95" customHeight="1" x14ac:dyDescent="0.25">
      <c r="A192" s="506"/>
      <c r="B192" s="31"/>
      <c r="C192" s="31"/>
      <c r="D192" s="26"/>
      <c r="E192" s="26"/>
      <c r="F192" s="32"/>
      <c r="G192" s="24"/>
      <c r="H192" s="24"/>
      <c r="I192" s="33"/>
      <c r="J192" s="24"/>
      <c r="K192" s="32"/>
      <c r="L192" s="24"/>
      <c r="M192" s="26"/>
      <c r="N192" s="385"/>
      <c r="O192" s="23"/>
      <c r="P192" s="74">
        <f t="shared" si="11"/>
        <v>0</v>
      </c>
      <c r="Q192" s="24"/>
      <c r="R192" s="34"/>
      <c r="S192" s="25"/>
      <c r="T192" s="60"/>
      <c r="U192" s="75">
        <f t="shared" si="12"/>
        <v>0</v>
      </c>
      <c r="V192" s="29"/>
      <c r="W192" s="24"/>
    </row>
    <row r="193" spans="1:23" s="89" customFormat="1" ht="24.95" customHeight="1" x14ac:dyDescent="0.25">
      <c r="A193" s="506"/>
      <c r="B193" s="31"/>
      <c r="C193" s="31"/>
      <c r="D193" s="26"/>
      <c r="E193" s="26"/>
      <c r="F193" s="32"/>
      <c r="G193" s="24"/>
      <c r="H193" s="24"/>
      <c r="I193" s="33"/>
      <c r="J193" s="24"/>
      <c r="K193" s="32"/>
      <c r="L193" s="24"/>
      <c r="M193" s="26"/>
      <c r="N193" s="385"/>
      <c r="O193" s="23"/>
      <c r="P193" s="74">
        <f t="shared" si="11"/>
        <v>0</v>
      </c>
      <c r="Q193" s="24"/>
      <c r="R193" s="34"/>
      <c r="S193" s="25"/>
      <c r="T193" s="60"/>
      <c r="U193" s="75">
        <f t="shared" si="12"/>
        <v>0</v>
      </c>
      <c r="V193" s="29"/>
      <c r="W193" s="24"/>
    </row>
    <row r="194" spans="1:23" s="89" customFormat="1" ht="24.95" customHeight="1" x14ac:dyDescent="0.25">
      <c r="A194" s="506"/>
      <c r="B194" s="31"/>
      <c r="C194" s="31"/>
      <c r="D194" s="26"/>
      <c r="E194" s="26"/>
      <c r="F194" s="32"/>
      <c r="G194" s="24"/>
      <c r="H194" s="24"/>
      <c r="I194" s="33"/>
      <c r="J194" s="24"/>
      <c r="K194" s="32"/>
      <c r="L194" s="24"/>
      <c r="M194" s="26"/>
      <c r="N194" s="385"/>
      <c r="O194" s="23"/>
      <c r="P194" s="74">
        <f t="shared" si="11"/>
        <v>0</v>
      </c>
      <c r="Q194" s="24"/>
      <c r="R194" s="34"/>
      <c r="S194" s="25"/>
      <c r="T194" s="60"/>
      <c r="U194" s="75">
        <f t="shared" si="12"/>
        <v>0</v>
      </c>
      <c r="V194" s="29"/>
      <c r="W194" s="24"/>
    </row>
    <row r="195" spans="1:23" s="89" customFormat="1" ht="24.95" customHeight="1" x14ac:dyDescent="0.25">
      <c r="A195" s="506"/>
      <c r="B195" s="31"/>
      <c r="C195" s="31"/>
      <c r="D195" s="26"/>
      <c r="E195" s="26"/>
      <c r="F195" s="32"/>
      <c r="G195" s="24"/>
      <c r="H195" s="24"/>
      <c r="I195" s="33"/>
      <c r="J195" s="24"/>
      <c r="K195" s="32"/>
      <c r="L195" s="24"/>
      <c r="M195" s="26"/>
      <c r="N195" s="385"/>
      <c r="O195" s="23"/>
      <c r="P195" s="74">
        <f t="shared" si="11"/>
        <v>0</v>
      </c>
      <c r="Q195" s="24"/>
      <c r="R195" s="34"/>
      <c r="S195" s="25"/>
      <c r="T195" s="60"/>
      <c r="U195" s="75">
        <f t="shared" si="12"/>
        <v>0</v>
      </c>
      <c r="V195" s="29"/>
      <c r="W195" s="24"/>
    </row>
    <row r="196" spans="1:23" s="89" customFormat="1" ht="24.95" customHeight="1" x14ac:dyDescent="0.25">
      <c r="A196" s="506"/>
      <c r="B196" s="31"/>
      <c r="C196" s="31"/>
      <c r="D196" s="26"/>
      <c r="E196" s="26"/>
      <c r="F196" s="32"/>
      <c r="G196" s="24"/>
      <c r="H196" s="24"/>
      <c r="I196" s="33"/>
      <c r="J196" s="24"/>
      <c r="K196" s="32"/>
      <c r="L196" s="24"/>
      <c r="M196" s="26"/>
      <c r="N196" s="385"/>
      <c r="O196" s="23"/>
      <c r="P196" s="74">
        <f t="shared" si="11"/>
        <v>0</v>
      </c>
      <c r="Q196" s="24"/>
      <c r="R196" s="34"/>
      <c r="S196" s="25"/>
      <c r="T196" s="60"/>
      <c r="U196" s="75">
        <f t="shared" si="12"/>
        <v>0</v>
      </c>
      <c r="V196" s="29"/>
      <c r="W196" s="24"/>
    </row>
    <row r="197" spans="1:23" s="89" customFormat="1" ht="24.95" customHeight="1" x14ac:dyDescent="0.25">
      <c r="A197" s="506"/>
      <c r="B197" s="31"/>
      <c r="C197" s="31"/>
      <c r="D197" s="26"/>
      <c r="E197" s="26"/>
      <c r="F197" s="32"/>
      <c r="G197" s="24"/>
      <c r="H197" s="24"/>
      <c r="I197" s="33"/>
      <c r="J197" s="24"/>
      <c r="K197" s="32"/>
      <c r="L197" s="24"/>
      <c r="M197" s="26"/>
      <c r="N197" s="385"/>
      <c r="O197" s="23"/>
      <c r="P197" s="74">
        <f t="shared" si="11"/>
        <v>0</v>
      </c>
      <c r="Q197" s="24"/>
      <c r="R197" s="34"/>
      <c r="S197" s="25"/>
      <c r="T197" s="60"/>
      <c r="U197" s="75">
        <f t="shared" si="12"/>
        <v>0</v>
      </c>
      <c r="V197" s="29"/>
      <c r="W197" s="24"/>
    </row>
    <row r="198" spans="1:23" s="89" customFormat="1" ht="24.95" customHeight="1" x14ac:dyDescent="0.25">
      <c r="A198" s="506"/>
      <c r="B198" s="31"/>
      <c r="C198" s="31"/>
      <c r="D198" s="26"/>
      <c r="E198" s="26"/>
      <c r="F198" s="32"/>
      <c r="G198" s="24"/>
      <c r="H198" s="24"/>
      <c r="I198" s="33"/>
      <c r="J198" s="24"/>
      <c r="K198" s="32"/>
      <c r="L198" s="24"/>
      <c r="M198" s="26"/>
      <c r="N198" s="385"/>
      <c r="O198" s="23"/>
      <c r="P198" s="74">
        <f t="shared" si="11"/>
        <v>0</v>
      </c>
      <c r="Q198" s="24"/>
      <c r="R198" s="34"/>
      <c r="S198" s="25"/>
      <c r="T198" s="60"/>
      <c r="U198" s="75">
        <f t="shared" si="12"/>
        <v>0</v>
      </c>
      <c r="V198" s="29"/>
      <c r="W198" s="24"/>
    </row>
    <row r="199" spans="1:23" s="89" customFormat="1" ht="24.95" customHeight="1" x14ac:dyDescent="0.25">
      <c r="A199" s="506"/>
      <c r="B199" s="31"/>
      <c r="C199" s="31"/>
      <c r="D199" s="26"/>
      <c r="E199" s="26"/>
      <c r="F199" s="32"/>
      <c r="G199" s="24"/>
      <c r="H199" s="24"/>
      <c r="I199" s="33"/>
      <c r="J199" s="24"/>
      <c r="K199" s="32"/>
      <c r="L199" s="24"/>
      <c r="M199" s="26"/>
      <c r="N199" s="385"/>
      <c r="O199" s="23"/>
      <c r="P199" s="74">
        <f t="shared" si="11"/>
        <v>0</v>
      </c>
      <c r="Q199" s="24"/>
      <c r="R199" s="34"/>
      <c r="S199" s="25"/>
      <c r="T199" s="60"/>
      <c r="U199" s="75">
        <f t="shared" si="12"/>
        <v>0</v>
      </c>
      <c r="V199" s="29"/>
      <c r="W199" s="24"/>
    </row>
    <row r="200" spans="1:23" s="89" customFormat="1" ht="24.95" customHeight="1" x14ac:dyDescent="0.25">
      <c r="A200" s="506"/>
      <c r="B200" s="31"/>
      <c r="C200" s="31"/>
      <c r="D200" s="26"/>
      <c r="E200" s="26"/>
      <c r="F200" s="32"/>
      <c r="G200" s="24"/>
      <c r="H200" s="24"/>
      <c r="I200" s="33"/>
      <c r="J200" s="24"/>
      <c r="K200" s="32"/>
      <c r="L200" s="24"/>
      <c r="M200" s="26"/>
      <c r="N200" s="385"/>
      <c r="O200" s="23"/>
      <c r="P200" s="74">
        <f t="shared" si="11"/>
        <v>0</v>
      </c>
      <c r="Q200" s="24"/>
      <c r="R200" s="34"/>
      <c r="S200" s="25"/>
      <c r="T200" s="60"/>
      <c r="U200" s="75">
        <f t="shared" si="12"/>
        <v>0</v>
      </c>
      <c r="V200" s="29"/>
      <c r="W200" s="24"/>
    </row>
    <row r="201" spans="1:23" s="89" customFormat="1" ht="24.95" customHeight="1" x14ac:dyDescent="0.25">
      <c r="A201" s="506"/>
      <c r="B201" s="31"/>
      <c r="C201" s="31"/>
      <c r="D201" s="26"/>
      <c r="E201" s="26"/>
      <c r="F201" s="32"/>
      <c r="G201" s="24"/>
      <c r="H201" s="24"/>
      <c r="I201" s="33"/>
      <c r="J201" s="24"/>
      <c r="K201" s="32"/>
      <c r="L201" s="24"/>
      <c r="M201" s="26"/>
      <c r="N201" s="385"/>
      <c r="O201" s="23"/>
      <c r="P201" s="74">
        <f t="shared" si="11"/>
        <v>0</v>
      </c>
      <c r="Q201" s="24"/>
      <c r="R201" s="34"/>
      <c r="S201" s="25"/>
      <c r="T201" s="60"/>
      <c r="U201" s="75">
        <f t="shared" si="12"/>
        <v>0</v>
      </c>
      <c r="V201" s="29"/>
      <c r="W201" s="24"/>
    </row>
    <row r="202" spans="1:23" s="89" customFormat="1" ht="24.95" customHeight="1" x14ac:dyDescent="0.25">
      <c r="A202" s="506"/>
      <c r="B202" s="36"/>
      <c r="C202" s="36"/>
      <c r="D202" s="37"/>
      <c r="E202" s="37"/>
      <c r="F202" s="38"/>
      <c r="G202" s="39"/>
      <c r="H202" s="39"/>
      <c r="I202" s="40"/>
      <c r="J202" s="39"/>
      <c r="K202" s="38"/>
      <c r="L202" s="39"/>
      <c r="M202" s="37"/>
      <c r="N202" s="386"/>
      <c r="O202" s="42"/>
      <c r="P202" s="144">
        <f t="shared" ref="P202" si="13">IF(OR(B202="R",B202="Refusé"),0,(O202*1.2))</f>
        <v>0</v>
      </c>
      <c r="Q202" s="39"/>
      <c r="R202" s="41"/>
      <c r="S202" s="43"/>
      <c r="T202" s="333"/>
      <c r="U202" s="334">
        <f t="shared" si="12"/>
        <v>0</v>
      </c>
      <c r="V202" s="422"/>
      <c r="W202" s="24"/>
    </row>
    <row r="203" spans="1:23" s="89" customFormat="1" ht="39.75" customHeight="1" thickBot="1" x14ac:dyDescent="0.3">
      <c r="A203" s="418"/>
      <c r="B203" s="477" t="s">
        <v>8</v>
      </c>
      <c r="C203" s="477"/>
      <c r="D203" s="478"/>
      <c r="E203" s="478"/>
      <c r="F203" s="479"/>
      <c r="G203" s="477"/>
      <c r="H203" s="480"/>
      <c r="I203" s="481"/>
      <c r="J203" s="480"/>
      <c r="K203" s="482"/>
      <c r="L203" s="480"/>
      <c r="M203" s="483"/>
      <c r="N203" s="482"/>
      <c r="O203" s="484">
        <f>SUBTOTAL(109,Tableau26211[MONTANT TOTAL  HT])</f>
        <v>0</v>
      </c>
      <c r="P203" s="484">
        <f>SUBTOTAL(109,Tableau26211[MONTANT TOTAL TTC])</f>
        <v>0</v>
      </c>
      <c r="Q203" s="405"/>
      <c r="R203" s="485"/>
      <c r="S203" s="485"/>
      <c r="T203" s="486"/>
      <c r="U203" s="484">
        <f>SUBTOTAL(109,Tableau26211[RESTE A RECEVOIR])</f>
        <v>0</v>
      </c>
      <c r="V203" s="487"/>
      <c r="W203" s="488"/>
    </row>
    <row r="204" spans="1:23" ht="51.95" customHeight="1" thickBot="1" x14ac:dyDescent="0.3">
      <c r="A204" s="126"/>
      <c r="B204" s="126"/>
      <c r="C204" s="126"/>
      <c r="D204" s="127"/>
      <c r="E204" s="128"/>
      <c r="F204" s="126"/>
      <c r="G204" s="126"/>
      <c r="H204" s="129"/>
      <c r="I204" s="126"/>
      <c r="J204" s="128"/>
      <c r="K204" s="126"/>
      <c r="L204" s="127"/>
      <c r="M204" s="126"/>
      <c r="N204" s="128"/>
      <c r="O204" s="126"/>
      <c r="P204" s="126"/>
      <c r="Q204" s="491"/>
      <c r="R204" s="424" t="s">
        <v>50</v>
      </c>
      <c r="S204" s="425">
        <f>+Tableau26211[[#Totals],[MONTANT TOTAL TTC]]-Tableau26211[[#Totals],[RESTE A RECEVOIR]]</f>
        <v>0</v>
      </c>
      <c r="T204" s="426" t="s">
        <v>118</v>
      </c>
      <c r="U204" s="126"/>
    </row>
    <row r="205" spans="1:23" x14ac:dyDescent="0.25">
      <c r="A205" s="126"/>
      <c r="B205" s="126"/>
      <c r="C205" s="126"/>
      <c r="D205" s="127"/>
      <c r="E205" s="128"/>
      <c r="F205" s="126"/>
      <c r="G205" s="126"/>
      <c r="H205" s="129"/>
      <c r="I205" s="126"/>
      <c r="J205" s="128"/>
      <c r="K205" s="126"/>
      <c r="L205" s="127"/>
      <c r="M205" s="126"/>
      <c r="N205" s="128"/>
      <c r="O205" s="126"/>
      <c r="P205" s="126"/>
      <c r="Q205" s="492"/>
      <c r="R205" s="132"/>
      <c r="T205" s="130"/>
      <c r="U205" s="126"/>
    </row>
    <row r="206" spans="1:23" x14ac:dyDescent="0.25">
      <c r="A206" s="126"/>
      <c r="B206" s="126"/>
      <c r="C206" s="126"/>
      <c r="D206" s="127"/>
      <c r="E206" s="128"/>
      <c r="F206" s="126"/>
      <c r="G206" s="126"/>
      <c r="H206" s="129"/>
      <c r="I206" s="126"/>
      <c r="J206" s="128"/>
      <c r="K206" s="126"/>
      <c r="L206" s="127"/>
      <c r="M206" s="126"/>
      <c r="N206" s="128"/>
      <c r="O206" s="126"/>
      <c r="P206" s="126"/>
      <c r="Q206" s="492"/>
      <c r="R206" s="132"/>
      <c r="T206" s="130"/>
      <c r="U206" s="126"/>
    </row>
    <row r="207" spans="1:23" ht="81" customHeight="1" x14ac:dyDescent="0.25">
      <c r="A207" s="540" t="s">
        <v>108</v>
      </c>
      <c r="B207" s="540"/>
      <c r="C207" s="540"/>
      <c r="D207" s="540"/>
      <c r="E207" s="540"/>
      <c r="F207" s="540"/>
      <c r="G207" s="540"/>
      <c r="H207" s="540"/>
      <c r="I207" s="540"/>
      <c r="J207" s="540"/>
      <c r="K207" s="540"/>
      <c r="L207" s="540"/>
      <c r="M207" s="540"/>
      <c r="N207" s="540"/>
      <c r="O207" s="540"/>
      <c r="P207" s="540"/>
      <c r="Q207" s="540"/>
      <c r="R207" s="540"/>
      <c r="S207" s="540"/>
      <c r="T207" s="540"/>
      <c r="U207" s="540"/>
      <c r="V207" s="540"/>
      <c r="W207" s="540"/>
    </row>
    <row r="208" spans="1:23" ht="84" customHeight="1" x14ac:dyDescent="0.25">
      <c r="A208" s="372"/>
      <c r="B208" s="298" t="s">
        <v>14</v>
      </c>
      <c r="C208" s="298" t="s">
        <v>0</v>
      </c>
      <c r="D208" s="299" t="s">
        <v>1</v>
      </c>
      <c r="E208" s="299" t="s">
        <v>79</v>
      </c>
      <c r="F208" s="298" t="s">
        <v>2</v>
      </c>
      <c r="G208" s="294" t="s">
        <v>9</v>
      </c>
      <c r="H208" s="294" t="s">
        <v>117</v>
      </c>
      <c r="I208" s="336" t="s">
        <v>12</v>
      </c>
      <c r="J208" s="298" t="s">
        <v>11</v>
      </c>
      <c r="K208" s="297" t="s">
        <v>20</v>
      </c>
      <c r="L208" s="298" t="s">
        <v>6</v>
      </c>
      <c r="M208" s="299" t="s">
        <v>35</v>
      </c>
      <c r="N208" s="298" t="s">
        <v>4</v>
      </c>
      <c r="O208" s="300" t="s">
        <v>32</v>
      </c>
      <c r="P208" s="300" t="s">
        <v>33</v>
      </c>
      <c r="Q208" s="489" t="s">
        <v>5</v>
      </c>
      <c r="R208" s="298" t="s">
        <v>51</v>
      </c>
      <c r="S208" s="301" t="s">
        <v>19</v>
      </c>
      <c r="T208" s="302" t="s">
        <v>36</v>
      </c>
      <c r="U208" s="303" t="s">
        <v>40</v>
      </c>
      <c r="V208" s="304" t="s">
        <v>53</v>
      </c>
      <c r="W208" s="303" t="s">
        <v>10</v>
      </c>
    </row>
    <row r="209" spans="1:23" ht="24.95" customHeight="1" x14ac:dyDescent="0.25">
      <c r="A209" s="502" t="s">
        <v>78</v>
      </c>
      <c r="B209" s="31"/>
      <c r="C209" s="31"/>
      <c r="D209" s="26"/>
      <c r="E209" s="26"/>
      <c r="F209" s="32"/>
      <c r="G209" s="24"/>
      <c r="H209" s="24"/>
      <c r="I209" s="33"/>
      <c r="J209" s="24"/>
      <c r="K209" s="32"/>
      <c r="L209" s="24"/>
      <c r="M209" s="26"/>
      <c r="N209" s="385"/>
      <c r="O209" s="23"/>
      <c r="P209" s="74">
        <f t="shared" ref="P209:P240" si="14">IF(OR(B209="R",B209="Refusé"),0,(O209*1.2))</f>
        <v>0</v>
      </c>
      <c r="Q209" s="24"/>
      <c r="R209" s="34"/>
      <c r="S209" s="25">
        <v>42668</v>
      </c>
      <c r="T209" s="60"/>
      <c r="U209" s="75">
        <f t="shared" ref="U209:U240" si="15">IF(ISBLANK($T209),P209,0)</f>
        <v>0</v>
      </c>
      <c r="V209" s="29"/>
      <c r="W209" s="305"/>
    </row>
    <row r="210" spans="1:23" ht="24.95" customHeight="1" x14ac:dyDescent="0.25">
      <c r="A210" s="502"/>
      <c r="B210" s="31"/>
      <c r="C210" s="31"/>
      <c r="D210" s="26"/>
      <c r="E210" s="26"/>
      <c r="F210" s="32"/>
      <c r="G210" s="24"/>
      <c r="H210" s="24"/>
      <c r="I210" s="33"/>
      <c r="J210" s="24"/>
      <c r="K210" s="32"/>
      <c r="L210" s="24"/>
      <c r="M210" s="26"/>
      <c r="N210" s="385"/>
      <c r="O210" s="23"/>
      <c r="P210" s="74">
        <f t="shared" si="14"/>
        <v>0</v>
      </c>
      <c r="Q210" s="24"/>
      <c r="R210" s="34"/>
      <c r="S210" s="25"/>
      <c r="T210" s="60"/>
      <c r="U210" s="75">
        <f t="shared" si="15"/>
        <v>0</v>
      </c>
      <c r="V210" s="29"/>
      <c r="W210" s="305"/>
    </row>
    <row r="211" spans="1:23" ht="24.95" customHeight="1" x14ac:dyDescent="0.25">
      <c r="A211" s="502"/>
      <c r="B211" s="31"/>
      <c r="C211" s="31"/>
      <c r="D211" s="26"/>
      <c r="E211" s="26"/>
      <c r="F211" s="32"/>
      <c r="G211" s="24"/>
      <c r="H211" s="24"/>
      <c r="I211" s="33"/>
      <c r="J211" s="24"/>
      <c r="K211" s="32"/>
      <c r="L211" s="24"/>
      <c r="M211" s="26"/>
      <c r="N211" s="385"/>
      <c r="O211" s="23"/>
      <c r="P211" s="74">
        <f t="shared" si="14"/>
        <v>0</v>
      </c>
      <c r="Q211" s="24"/>
      <c r="R211" s="34"/>
      <c r="S211" s="25"/>
      <c r="T211" s="60"/>
      <c r="U211" s="75">
        <f t="shared" si="15"/>
        <v>0</v>
      </c>
      <c r="V211" s="29"/>
      <c r="W211" s="305"/>
    </row>
    <row r="212" spans="1:23" ht="24.95" customHeight="1" x14ac:dyDescent="0.25">
      <c r="A212" s="502"/>
      <c r="B212" s="31"/>
      <c r="C212" s="31"/>
      <c r="D212" s="26"/>
      <c r="E212" s="26"/>
      <c r="F212" s="32"/>
      <c r="G212" s="24"/>
      <c r="H212" s="24"/>
      <c r="I212" s="33"/>
      <c r="J212" s="24"/>
      <c r="K212" s="32"/>
      <c r="L212" s="24"/>
      <c r="M212" s="26"/>
      <c r="N212" s="385"/>
      <c r="O212" s="23"/>
      <c r="P212" s="74">
        <f t="shared" si="14"/>
        <v>0</v>
      </c>
      <c r="Q212" s="24"/>
      <c r="R212" s="34"/>
      <c r="S212" s="25"/>
      <c r="T212" s="60"/>
      <c r="U212" s="75">
        <f t="shared" si="15"/>
        <v>0</v>
      </c>
      <c r="V212" s="29"/>
      <c r="W212" s="305"/>
    </row>
    <row r="213" spans="1:23" ht="24.95" customHeight="1" x14ac:dyDescent="0.25">
      <c r="A213" s="502"/>
      <c r="B213" s="31"/>
      <c r="C213" s="31"/>
      <c r="D213" s="26"/>
      <c r="E213" s="26"/>
      <c r="F213" s="32"/>
      <c r="G213" s="24"/>
      <c r="H213" s="24"/>
      <c r="I213" s="33"/>
      <c r="J213" s="24"/>
      <c r="K213" s="32"/>
      <c r="L213" s="24"/>
      <c r="M213" s="26"/>
      <c r="N213" s="385"/>
      <c r="O213" s="23"/>
      <c r="P213" s="74">
        <f t="shared" si="14"/>
        <v>0</v>
      </c>
      <c r="Q213" s="24"/>
      <c r="R213" s="34"/>
      <c r="S213" s="25"/>
      <c r="T213" s="60"/>
      <c r="U213" s="75">
        <f t="shared" si="15"/>
        <v>0</v>
      </c>
      <c r="V213" s="29"/>
      <c r="W213" s="305"/>
    </row>
    <row r="214" spans="1:23" ht="24.95" customHeight="1" x14ac:dyDescent="0.25">
      <c r="A214" s="502"/>
      <c r="B214" s="31"/>
      <c r="C214" s="31"/>
      <c r="D214" s="26"/>
      <c r="E214" s="26"/>
      <c r="F214" s="32"/>
      <c r="G214" s="24"/>
      <c r="H214" s="24"/>
      <c r="I214" s="33"/>
      <c r="J214" s="24"/>
      <c r="K214" s="32"/>
      <c r="L214" s="24"/>
      <c r="M214" s="26"/>
      <c r="N214" s="385"/>
      <c r="O214" s="23"/>
      <c r="P214" s="74">
        <f t="shared" si="14"/>
        <v>0</v>
      </c>
      <c r="Q214" s="24"/>
      <c r="R214" s="34"/>
      <c r="S214" s="25"/>
      <c r="T214" s="60"/>
      <c r="U214" s="75">
        <f t="shared" si="15"/>
        <v>0</v>
      </c>
      <c r="V214" s="29"/>
      <c r="W214" s="305"/>
    </row>
    <row r="215" spans="1:23" ht="24.95" customHeight="1" x14ac:dyDescent="0.25">
      <c r="A215" s="502"/>
      <c r="B215" s="31"/>
      <c r="C215" s="31"/>
      <c r="D215" s="26"/>
      <c r="E215" s="26"/>
      <c r="F215" s="32"/>
      <c r="G215" s="24"/>
      <c r="H215" s="24"/>
      <c r="I215" s="33"/>
      <c r="J215" s="24"/>
      <c r="K215" s="32"/>
      <c r="L215" s="24"/>
      <c r="M215" s="26"/>
      <c r="N215" s="385"/>
      <c r="O215" s="23"/>
      <c r="P215" s="74">
        <f t="shared" si="14"/>
        <v>0</v>
      </c>
      <c r="Q215" s="24"/>
      <c r="R215" s="34"/>
      <c r="S215" s="25"/>
      <c r="T215" s="60"/>
      <c r="U215" s="75">
        <f t="shared" si="15"/>
        <v>0</v>
      </c>
      <c r="V215" s="29"/>
      <c r="W215" s="305"/>
    </row>
    <row r="216" spans="1:23" ht="24.95" customHeight="1" x14ac:dyDescent="0.25">
      <c r="A216" s="502"/>
      <c r="B216" s="31"/>
      <c r="C216" s="31"/>
      <c r="D216" s="26"/>
      <c r="E216" s="26"/>
      <c r="F216" s="32"/>
      <c r="G216" s="24"/>
      <c r="H216" s="24"/>
      <c r="I216" s="33"/>
      <c r="J216" s="24"/>
      <c r="K216" s="32"/>
      <c r="L216" s="24"/>
      <c r="M216" s="26"/>
      <c r="N216" s="385"/>
      <c r="O216" s="23"/>
      <c r="P216" s="74">
        <f t="shared" si="14"/>
        <v>0</v>
      </c>
      <c r="Q216" s="24"/>
      <c r="R216" s="34"/>
      <c r="S216" s="25"/>
      <c r="T216" s="60"/>
      <c r="U216" s="75">
        <f t="shared" si="15"/>
        <v>0</v>
      </c>
      <c r="V216" s="29"/>
      <c r="W216" s="305"/>
    </row>
    <row r="217" spans="1:23" ht="24.95" customHeight="1" x14ac:dyDescent="0.25">
      <c r="A217" s="502"/>
      <c r="B217" s="31"/>
      <c r="C217" s="31"/>
      <c r="D217" s="26"/>
      <c r="E217" s="26"/>
      <c r="F217" s="32"/>
      <c r="G217" s="24"/>
      <c r="H217" s="24"/>
      <c r="I217" s="33"/>
      <c r="J217" s="24"/>
      <c r="K217" s="32"/>
      <c r="L217" s="24"/>
      <c r="M217" s="26"/>
      <c r="N217" s="385"/>
      <c r="O217" s="23"/>
      <c r="P217" s="74">
        <f t="shared" si="14"/>
        <v>0</v>
      </c>
      <c r="Q217" s="24"/>
      <c r="R217" s="34"/>
      <c r="S217" s="25"/>
      <c r="T217" s="60"/>
      <c r="U217" s="75">
        <f t="shared" si="15"/>
        <v>0</v>
      </c>
      <c r="V217" s="29"/>
      <c r="W217" s="305"/>
    </row>
    <row r="218" spans="1:23" ht="24.95" customHeight="1" x14ac:dyDescent="0.25">
      <c r="A218" s="502"/>
      <c r="B218" s="31"/>
      <c r="C218" s="31"/>
      <c r="D218" s="26"/>
      <c r="E218" s="26"/>
      <c r="F218" s="32"/>
      <c r="G218" s="24"/>
      <c r="H218" s="24"/>
      <c r="I218" s="33"/>
      <c r="J218" s="24"/>
      <c r="K218" s="32"/>
      <c r="L218" s="24"/>
      <c r="M218" s="26"/>
      <c r="N218" s="385"/>
      <c r="O218" s="23"/>
      <c r="P218" s="74">
        <f t="shared" si="14"/>
        <v>0</v>
      </c>
      <c r="Q218" s="24"/>
      <c r="R218" s="34"/>
      <c r="S218" s="25"/>
      <c r="T218" s="60"/>
      <c r="U218" s="75">
        <f t="shared" si="15"/>
        <v>0</v>
      </c>
      <c r="V218" s="29"/>
      <c r="W218" s="305"/>
    </row>
    <row r="219" spans="1:23" s="89" customFormat="1" ht="24.95" customHeight="1" x14ac:dyDescent="0.25">
      <c r="A219" s="502"/>
      <c r="B219" s="31"/>
      <c r="C219" s="31"/>
      <c r="D219" s="26"/>
      <c r="E219" s="26"/>
      <c r="F219" s="32"/>
      <c r="G219" s="24"/>
      <c r="H219" s="24"/>
      <c r="I219" s="33"/>
      <c r="J219" s="24"/>
      <c r="K219" s="32"/>
      <c r="L219" s="24"/>
      <c r="M219" s="26"/>
      <c r="N219" s="385"/>
      <c r="O219" s="23"/>
      <c r="P219" s="74">
        <f t="shared" si="14"/>
        <v>0</v>
      </c>
      <c r="Q219" s="24"/>
      <c r="R219" s="34"/>
      <c r="S219" s="25"/>
      <c r="T219" s="60"/>
      <c r="U219" s="75">
        <f t="shared" si="15"/>
        <v>0</v>
      </c>
      <c r="V219" s="29"/>
      <c r="W219" s="305"/>
    </row>
    <row r="220" spans="1:23" s="89" customFormat="1" ht="24.95" customHeight="1" x14ac:dyDescent="0.25">
      <c r="A220" s="502"/>
      <c r="B220" s="31"/>
      <c r="C220" s="31"/>
      <c r="D220" s="26"/>
      <c r="E220" s="26"/>
      <c r="F220" s="32"/>
      <c r="G220" s="24"/>
      <c r="H220" s="24"/>
      <c r="I220" s="33"/>
      <c r="J220" s="24"/>
      <c r="K220" s="32"/>
      <c r="L220" s="24"/>
      <c r="M220" s="26"/>
      <c r="N220" s="385"/>
      <c r="O220" s="23"/>
      <c r="P220" s="74">
        <f t="shared" si="14"/>
        <v>0</v>
      </c>
      <c r="Q220" s="24"/>
      <c r="R220" s="34"/>
      <c r="S220" s="25"/>
      <c r="T220" s="60"/>
      <c r="U220" s="75">
        <f t="shared" si="15"/>
        <v>0</v>
      </c>
      <c r="V220" s="29"/>
      <c r="W220" s="305"/>
    </row>
    <row r="221" spans="1:23" s="89" customFormat="1" ht="24.95" customHeight="1" x14ac:dyDescent="0.25">
      <c r="A221" s="502"/>
      <c r="B221" s="31"/>
      <c r="C221" s="31"/>
      <c r="D221" s="26"/>
      <c r="E221" s="26"/>
      <c r="F221" s="32"/>
      <c r="G221" s="24"/>
      <c r="H221" s="24"/>
      <c r="I221" s="33"/>
      <c r="J221" s="24"/>
      <c r="K221" s="32"/>
      <c r="L221" s="24"/>
      <c r="M221" s="26"/>
      <c r="N221" s="385"/>
      <c r="O221" s="23"/>
      <c r="P221" s="74">
        <f t="shared" si="14"/>
        <v>0</v>
      </c>
      <c r="Q221" s="24"/>
      <c r="R221" s="34"/>
      <c r="S221" s="25"/>
      <c r="T221" s="60"/>
      <c r="U221" s="75">
        <f t="shared" si="15"/>
        <v>0</v>
      </c>
      <c r="V221" s="29"/>
      <c r="W221" s="305"/>
    </row>
    <row r="222" spans="1:23" s="89" customFormat="1" ht="24.95" customHeight="1" x14ac:dyDescent="0.25">
      <c r="A222" s="502"/>
      <c r="B222" s="31"/>
      <c r="C222" s="31"/>
      <c r="D222" s="26"/>
      <c r="E222" s="26"/>
      <c r="F222" s="32"/>
      <c r="G222" s="24"/>
      <c r="H222" s="24"/>
      <c r="I222" s="33"/>
      <c r="J222" s="24"/>
      <c r="K222" s="32"/>
      <c r="L222" s="24"/>
      <c r="M222" s="26"/>
      <c r="N222" s="385"/>
      <c r="O222" s="23"/>
      <c r="P222" s="74">
        <f t="shared" si="14"/>
        <v>0</v>
      </c>
      <c r="Q222" s="24"/>
      <c r="R222" s="34"/>
      <c r="S222" s="25"/>
      <c r="T222" s="60"/>
      <c r="U222" s="75">
        <f t="shared" si="15"/>
        <v>0</v>
      </c>
      <c r="V222" s="29"/>
      <c r="W222" s="305"/>
    </row>
    <row r="223" spans="1:23" s="89" customFormat="1" ht="24.95" customHeight="1" x14ac:dyDescent="0.25">
      <c r="A223" s="502"/>
      <c r="B223" s="31"/>
      <c r="C223" s="31"/>
      <c r="D223" s="26"/>
      <c r="E223" s="26"/>
      <c r="F223" s="32"/>
      <c r="G223" s="24"/>
      <c r="H223" s="24"/>
      <c r="I223" s="33"/>
      <c r="J223" s="24"/>
      <c r="K223" s="32"/>
      <c r="L223" s="24"/>
      <c r="M223" s="26"/>
      <c r="N223" s="385"/>
      <c r="O223" s="23"/>
      <c r="P223" s="74">
        <f t="shared" si="14"/>
        <v>0</v>
      </c>
      <c r="Q223" s="24"/>
      <c r="R223" s="34"/>
      <c r="S223" s="25"/>
      <c r="T223" s="60"/>
      <c r="U223" s="75">
        <f t="shared" si="15"/>
        <v>0</v>
      </c>
      <c r="V223" s="29"/>
      <c r="W223" s="305"/>
    </row>
    <row r="224" spans="1:23" s="89" customFormat="1" ht="24.95" customHeight="1" x14ac:dyDescent="0.25">
      <c r="A224" s="502"/>
      <c r="B224" s="31"/>
      <c r="C224" s="31"/>
      <c r="D224" s="26"/>
      <c r="E224" s="26"/>
      <c r="F224" s="32"/>
      <c r="G224" s="24"/>
      <c r="H224" s="24"/>
      <c r="I224" s="33"/>
      <c r="J224" s="24"/>
      <c r="K224" s="32"/>
      <c r="L224" s="24"/>
      <c r="M224" s="26"/>
      <c r="N224" s="385"/>
      <c r="O224" s="23"/>
      <c r="P224" s="74">
        <f t="shared" si="14"/>
        <v>0</v>
      </c>
      <c r="Q224" s="24"/>
      <c r="R224" s="34"/>
      <c r="S224" s="25"/>
      <c r="T224" s="60"/>
      <c r="U224" s="75">
        <f t="shared" si="15"/>
        <v>0</v>
      </c>
      <c r="V224" s="29"/>
      <c r="W224" s="305"/>
    </row>
    <row r="225" spans="1:23" s="89" customFormat="1" ht="24.95" customHeight="1" x14ac:dyDescent="0.25">
      <c r="A225" s="502"/>
      <c r="B225" s="31"/>
      <c r="C225" s="31"/>
      <c r="D225" s="26"/>
      <c r="E225" s="26"/>
      <c r="F225" s="32"/>
      <c r="G225" s="24"/>
      <c r="H225" s="24"/>
      <c r="I225" s="33"/>
      <c r="J225" s="24"/>
      <c r="K225" s="32"/>
      <c r="L225" s="24"/>
      <c r="M225" s="26"/>
      <c r="N225" s="385"/>
      <c r="O225" s="23"/>
      <c r="P225" s="74">
        <f t="shared" si="14"/>
        <v>0</v>
      </c>
      <c r="Q225" s="24"/>
      <c r="R225" s="34"/>
      <c r="S225" s="25"/>
      <c r="T225" s="60"/>
      <c r="U225" s="75">
        <f t="shared" si="15"/>
        <v>0</v>
      </c>
      <c r="V225" s="29"/>
      <c r="W225" s="305"/>
    </row>
    <row r="226" spans="1:23" s="89" customFormat="1" ht="24.95" customHeight="1" x14ac:dyDescent="0.25">
      <c r="A226" s="502"/>
      <c r="B226" s="31"/>
      <c r="C226" s="31"/>
      <c r="D226" s="26"/>
      <c r="E226" s="26"/>
      <c r="F226" s="32"/>
      <c r="G226" s="24"/>
      <c r="H226" s="24"/>
      <c r="I226" s="33"/>
      <c r="J226" s="24"/>
      <c r="K226" s="32"/>
      <c r="L226" s="24"/>
      <c r="M226" s="26"/>
      <c r="N226" s="385"/>
      <c r="O226" s="23"/>
      <c r="P226" s="74">
        <f t="shared" si="14"/>
        <v>0</v>
      </c>
      <c r="Q226" s="24"/>
      <c r="R226" s="34"/>
      <c r="S226" s="25"/>
      <c r="T226" s="60"/>
      <c r="U226" s="75">
        <f t="shared" si="15"/>
        <v>0</v>
      </c>
      <c r="V226" s="29"/>
      <c r="W226" s="305"/>
    </row>
    <row r="227" spans="1:23" s="89" customFormat="1" ht="24.95" customHeight="1" x14ac:dyDescent="0.25">
      <c r="A227" s="502"/>
      <c r="B227" s="31"/>
      <c r="C227" s="31"/>
      <c r="D227" s="26"/>
      <c r="E227" s="26"/>
      <c r="F227" s="32"/>
      <c r="G227" s="24"/>
      <c r="H227" s="24"/>
      <c r="I227" s="33"/>
      <c r="J227" s="24"/>
      <c r="K227" s="32"/>
      <c r="L227" s="24"/>
      <c r="M227" s="26"/>
      <c r="N227" s="385"/>
      <c r="O227" s="23"/>
      <c r="P227" s="74">
        <f t="shared" si="14"/>
        <v>0</v>
      </c>
      <c r="Q227" s="24"/>
      <c r="R227" s="34"/>
      <c r="S227" s="25"/>
      <c r="T227" s="60"/>
      <c r="U227" s="75">
        <f t="shared" si="15"/>
        <v>0</v>
      </c>
      <c r="V227" s="29"/>
      <c r="W227" s="305"/>
    </row>
    <row r="228" spans="1:23" s="89" customFormat="1" ht="24.95" customHeight="1" x14ac:dyDescent="0.25">
      <c r="A228" s="502"/>
      <c r="B228" s="31"/>
      <c r="C228" s="31"/>
      <c r="D228" s="26"/>
      <c r="E228" s="26"/>
      <c r="F228" s="32"/>
      <c r="G228" s="24"/>
      <c r="H228" s="24"/>
      <c r="I228" s="33"/>
      <c r="J228" s="24"/>
      <c r="K228" s="32"/>
      <c r="L228" s="24"/>
      <c r="M228" s="26"/>
      <c r="N228" s="385"/>
      <c r="O228" s="23"/>
      <c r="P228" s="74">
        <f t="shared" si="14"/>
        <v>0</v>
      </c>
      <c r="Q228" s="24"/>
      <c r="R228" s="34"/>
      <c r="S228" s="25"/>
      <c r="T228" s="60"/>
      <c r="U228" s="75">
        <f t="shared" si="15"/>
        <v>0</v>
      </c>
      <c r="V228" s="29"/>
      <c r="W228" s="305"/>
    </row>
    <row r="229" spans="1:23" s="89" customFormat="1" ht="24.95" customHeight="1" x14ac:dyDescent="0.25">
      <c r="A229" s="502"/>
      <c r="B229" s="31"/>
      <c r="C229" s="31"/>
      <c r="D229" s="26"/>
      <c r="E229" s="26"/>
      <c r="F229" s="32"/>
      <c r="G229" s="24"/>
      <c r="H229" s="24"/>
      <c r="I229" s="33"/>
      <c r="J229" s="24"/>
      <c r="K229" s="32"/>
      <c r="L229" s="24"/>
      <c r="M229" s="26"/>
      <c r="N229" s="385"/>
      <c r="O229" s="23"/>
      <c r="P229" s="74">
        <f t="shared" si="14"/>
        <v>0</v>
      </c>
      <c r="Q229" s="24"/>
      <c r="R229" s="34"/>
      <c r="S229" s="25"/>
      <c r="T229" s="60"/>
      <c r="U229" s="75">
        <f t="shared" si="15"/>
        <v>0</v>
      </c>
      <c r="V229" s="29"/>
      <c r="W229" s="305"/>
    </row>
    <row r="230" spans="1:23" s="89" customFormat="1" ht="24.95" customHeight="1" x14ac:dyDescent="0.25">
      <c r="A230" s="502"/>
      <c r="B230" s="31"/>
      <c r="C230" s="31"/>
      <c r="D230" s="26"/>
      <c r="E230" s="26"/>
      <c r="F230" s="32"/>
      <c r="G230" s="24"/>
      <c r="H230" s="24"/>
      <c r="I230" s="33"/>
      <c r="J230" s="24"/>
      <c r="K230" s="32"/>
      <c r="L230" s="24"/>
      <c r="M230" s="26"/>
      <c r="N230" s="385"/>
      <c r="O230" s="23"/>
      <c r="P230" s="74">
        <f t="shared" si="14"/>
        <v>0</v>
      </c>
      <c r="Q230" s="24"/>
      <c r="R230" s="34"/>
      <c r="S230" s="25"/>
      <c r="T230" s="60"/>
      <c r="U230" s="75">
        <f t="shared" si="15"/>
        <v>0</v>
      </c>
      <c r="V230" s="29"/>
      <c r="W230" s="305"/>
    </row>
    <row r="231" spans="1:23" s="89" customFormat="1" ht="24.95" customHeight="1" x14ac:dyDescent="0.25">
      <c r="A231" s="502"/>
      <c r="B231" s="31"/>
      <c r="C231" s="31"/>
      <c r="D231" s="26"/>
      <c r="E231" s="26"/>
      <c r="F231" s="32"/>
      <c r="G231" s="24"/>
      <c r="H231" s="24"/>
      <c r="I231" s="33"/>
      <c r="J231" s="24"/>
      <c r="K231" s="32"/>
      <c r="L231" s="24"/>
      <c r="M231" s="26"/>
      <c r="N231" s="385"/>
      <c r="O231" s="23"/>
      <c r="P231" s="74">
        <f t="shared" si="14"/>
        <v>0</v>
      </c>
      <c r="Q231" s="24"/>
      <c r="R231" s="34"/>
      <c r="S231" s="25"/>
      <c r="T231" s="60"/>
      <c r="U231" s="75">
        <f t="shared" si="15"/>
        <v>0</v>
      </c>
      <c r="V231" s="29"/>
      <c r="W231" s="305"/>
    </row>
    <row r="232" spans="1:23" s="89" customFormat="1" ht="24.95" customHeight="1" x14ac:dyDescent="0.25">
      <c r="A232" s="502"/>
      <c r="B232" s="31"/>
      <c r="C232" s="31"/>
      <c r="D232" s="26"/>
      <c r="E232" s="26"/>
      <c r="F232" s="32"/>
      <c r="G232" s="24"/>
      <c r="H232" s="24"/>
      <c r="I232" s="33"/>
      <c r="J232" s="24"/>
      <c r="K232" s="32"/>
      <c r="L232" s="24"/>
      <c r="M232" s="26"/>
      <c r="N232" s="385"/>
      <c r="O232" s="23"/>
      <c r="P232" s="74">
        <f t="shared" si="14"/>
        <v>0</v>
      </c>
      <c r="Q232" s="24"/>
      <c r="R232" s="34"/>
      <c r="S232" s="25"/>
      <c r="T232" s="60"/>
      <c r="U232" s="75">
        <f t="shared" si="15"/>
        <v>0</v>
      </c>
      <c r="V232" s="29"/>
      <c r="W232" s="305"/>
    </row>
    <row r="233" spans="1:23" s="89" customFormat="1" ht="24.95" customHeight="1" x14ac:dyDescent="0.25">
      <c r="A233" s="502"/>
      <c r="B233" s="31"/>
      <c r="C233" s="31"/>
      <c r="D233" s="26"/>
      <c r="E233" s="26"/>
      <c r="F233" s="32"/>
      <c r="G233" s="24"/>
      <c r="H233" s="24"/>
      <c r="I233" s="33"/>
      <c r="J233" s="24"/>
      <c r="K233" s="32"/>
      <c r="L233" s="24"/>
      <c r="M233" s="26"/>
      <c r="N233" s="385"/>
      <c r="O233" s="23"/>
      <c r="P233" s="74">
        <f t="shared" si="14"/>
        <v>0</v>
      </c>
      <c r="Q233" s="24"/>
      <c r="R233" s="34"/>
      <c r="S233" s="25"/>
      <c r="T233" s="60"/>
      <c r="U233" s="75">
        <f t="shared" si="15"/>
        <v>0</v>
      </c>
      <c r="V233" s="29"/>
      <c r="W233" s="305"/>
    </row>
    <row r="234" spans="1:23" s="89" customFormat="1" ht="24.95" customHeight="1" x14ac:dyDescent="0.25">
      <c r="A234" s="502"/>
      <c r="B234" s="31"/>
      <c r="C234" s="31"/>
      <c r="D234" s="26"/>
      <c r="E234" s="26"/>
      <c r="F234" s="32"/>
      <c r="G234" s="24"/>
      <c r="H234" s="24"/>
      <c r="I234" s="33"/>
      <c r="J234" s="24"/>
      <c r="K234" s="32"/>
      <c r="L234" s="24"/>
      <c r="M234" s="26"/>
      <c r="N234" s="385"/>
      <c r="O234" s="23"/>
      <c r="P234" s="74">
        <f t="shared" si="14"/>
        <v>0</v>
      </c>
      <c r="Q234" s="24"/>
      <c r="R234" s="34"/>
      <c r="S234" s="25"/>
      <c r="T234" s="60"/>
      <c r="U234" s="75">
        <f t="shared" si="15"/>
        <v>0</v>
      </c>
      <c r="V234" s="29"/>
      <c r="W234" s="305"/>
    </row>
    <row r="235" spans="1:23" s="89" customFormat="1" ht="24.95" customHeight="1" x14ac:dyDescent="0.25">
      <c r="A235" s="502"/>
      <c r="B235" s="31"/>
      <c r="C235" s="31"/>
      <c r="D235" s="26"/>
      <c r="E235" s="26"/>
      <c r="F235" s="32"/>
      <c r="G235" s="24"/>
      <c r="H235" s="24"/>
      <c r="I235" s="33"/>
      <c r="J235" s="24"/>
      <c r="K235" s="32"/>
      <c r="L235" s="24"/>
      <c r="M235" s="26"/>
      <c r="N235" s="385"/>
      <c r="O235" s="23"/>
      <c r="P235" s="74">
        <f t="shared" si="14"/>
        <v>0</v>
      </c>
      <c r="Q235" s="24"/>
      <c r="R235" s="34"/>
      <c r="S235" s="25"/>
      <c r="T235" s="60"/>
      <c r="U235" s="75">
        <f t="shared" si="15"/>
        <v>0</v>
      </c>
      <c r="V235" s="29"/>
      <c r="W235" s="305"/>
    </row>
    <row r="236" spans="1:23" s="89" customFormat="1" ht="24.95" customHeight="1" x14ac:dyDescent="0.25">
      <c r="A236" s="502"/>
      <c r="B236" s="31"/>
      <c r="C236" s="31"/>
      <c r="D236" s="26"/>
      <c r="E236" s="26"/>
      <c r="F236" s="32"/>
      <c r="G236" s="24"/>
      <c r="H236" s="24"/>
      <c r="I236" s="33"/>
      <c r="J236" s="24"/>
      <c r="K236" s="32"/>
      <c r="L236" s="24"/>
      <c r="M236" s="26"/>
      <c r="N236" s="385"/>
      <c r="O236" s="23"/>
      <c r="P236" s="74">
        <f t="shared" si="14"/>
        <v>0</v>
      </c>
      <c r="Q236" s="24"/>
      <c r="R236" s="34"/>
      <c r="S236" s="25"/>
      <c r="T236" s="60"/>
      <c r="U236" s="75">
        <f t="shared" si="15"/>
        <v>0</v>
      </c>
      <c r="V236" s="29"/>
      <c r="W236" s="305"/>
    </row>
    <row r="237" spans="1:23" s="89" customFormat="1" ht="24.95" customHeight="1" x14ac:dyDescent="0.25">
      <c r="A237" s="502"/>
      <c r="B237" s="31"/>
      <c r="C237" s="31"/>
      <c r="D237" s="26"/>
      <c r="E237" s="26"/>
      <c r="F237" s="32"/>
      <c r="G237" s="24"/>
      <c r="H237" s="24"/>
      <c r="I237" s="33"/>
      <c r="J237" s="24"/>
      <c r="K237" s="32"/>
      <c r="L237" s="24"/>
      <c r="M237" s="26"/>
      <c r="N237" s="385"/>
      <c r="O237" s="23"/>
      <c r="P237" s="74">
        <f t="shared" si="14"/>
        <v>0</v>
      </c>
      <c r="Q237" s="24"/>
      <c r="R237" s="34"/>
      <c r="S237" s="25"/>
      <c r="T237" s="60"/>
      <c r="U237" s="75">
        <f t="shared" si="15"/>
        <v>0</v>
      </c>
      <c r="V237" s="29"/>
      <c r="W237" s="305"/>
    </row>
    <row r="238" spans="1:23" s="89" customFormat="1" ht="24.95" customHeight="1" x14ac:dyDescent="0.25">
      <c r="A238" s="502"/>
      <c r="B238" s="31"/>
      <c r="C238" s="31"/>
      <c r="D238" s="26"/>
      <c r="E238" s="26"/>
      <c r="F238" s="32"/>
      <c r="G238" s="24"/>
      <c r="H238" s="24"/>
      <c r="I238" s="33"/>
      <c r="J238" s="24"/>
      <c r="K238" s="32"/>
      <c r="L238" s="24"/>
      <c r="M238" s="26"/>
      <c r="N238" s="385"/>
      <c r="O238" s="23"/>
      <c r="P238" s="74">
        <f t="shared" si="14"/>
        <v>0</v>
      </c>
      <c r="Q238" s="24"/>
      <c r="R238" s="34"/>
      <c r="S238" s="25"/>
      <c r="T238" s="60"/>
      <c r="U238" s="75">
        <f t="shared" si="15"/>
        <v>0</v>
      </c>
      <c r="V238" s="29"/>
      <c r="W238" s="305"/>
    </row>
    <row r="239" spans="1:23" s="89" customFormat="1" ht="24.95" customHeight="1" x14ac:dyDescent="0.25">
      <c r="A239" s="502"/>
      <c r="B239" s="31"/>
      <c r="C239" s="31"/>
      <c r="D239" s="26"/>
      <c r="E239" s="26"/>
      <c r="F239" s="32"/>
      <c r="G239" s="24"/>
      <c r="H239" s="24"/>
      <c r="I239" s="33"/>
      <c r="J239" s="24"/>
      <c r="K239" s="32"/>
      <c r="L239" s="24"/>
      <c r="M239" s="26"/>
      <c r="N239" s="385"/>
      <c r="O239" s="23"/>
      <c r="P239" s="74">
        <f t="shared" si="14"/>
        <v>0</v>
      </c>
      <c r="Q239" s="24"/>
      <c r="R239" s="34"/>
      <c r="S239" s="25"/>
      <c r="T239" s="60"/>
      <c r="U239" s="75">
        <f t="shared" si="15"/>
        <v>0</v>
      </c>
      <c r="V239" s="29"/>
      <c r="W239" s="305"/>
    </row>
    <row r="240" spans="1:23" s="89" customFormat="1" ht="24.95" customHeight="1" x14ac:dyDescent="0.25">
      <c r="A240" s="502"/>
      <c r="B240" s="31"/>
      <c r="C240" s="31"/>
      <c r="D240" s="26"/>
      <c r="E240" s="26"/>
      <c r="F240" s="32"/>
      <c r="G240" s="24"/>
      <c r="H240" s="24"/>
      <c r="I240" s="33"/>
      <c r="J240" s="24"/>
      <c r="K240" s="32"/>
      <c r="L240" s="24"/>
      <c r="M240" s="26"/>
      <c r="N240" s="385"/>
      <c r="O240" s="23"/>
      <c r="P240" s="74">
        <f t="shared" si="14"/>
        <v>0</v>
      </c>
      <c r="Q240" s="24"/>
      <c r="R240" s="34"/>
      <c r="S240" s="25"/>
      <c r="T240" s="60"/>
      <c r="U240" s="75">
        <f t="shared" si="15"/>
        <v>0</v>
      </c>
      <c r="V240" s="29"/>
      <c r="W240" s="305"/>
    </row>
    <row r="241" spans="1:23" s="89" customFormat="1" ht="24.95" customHeight="1" x14ac:dyDescent="0.25">
      <c r="A241" s="502"/>
      <c r="B241" s="31"/>
      <c r="C241" s="31"/>
      <c r="D241" s="26"/>
      <c r="E241" s="26"/>
      <c r="F241" s="32"/>
      <c r="G241" s="24"/>
      <c r="H241" s="24"/>
      <c r="I241" s="33"/>
      <c r="J241" s="24"/>
      <c r="K241" s="32"/>
      <c r="L241" s="24"/>
      <c r="M241" s="26"/>
      <c r="N241" s="385"/>
      <c r="O241" s="23"/>
      <c r="P241" s="74">
        <f t="shared" ref="P241:P272" si="16">IF(OR(B241="R",B241="Refusé"),0,(O241*1.2))</f>
        <v>0</v>
      </c>
      <c r="Q241" s="24"/>
      <c r="R241" s="34"/>
      <c r="S241" s="25"/>
      <c r="T241" s="60"/>
      <c r="U241" s="75">
        <f t="shared" ref="U241:U272" si="17">IF(ISBLANK($T241),P241,0)</f>
        <v>0</v>
      </c>
      <c r="V241" s="29"/>
      <c r="W241" s="305"/>
    </row>
    <row r="242" spans="1:23" s="89" customFormat="1" ht="24.95" customHeight="1" x14ac:dyDescent="0.25">
      <c r="A242" s="502"/>
      <c r="B242" s="31"/>
      <c r="C242" s="31"/>
      <c r="D242" s="26"/>
      <c r="E242" s="26"/>
      <c r="F242" s="32"/>
      <c r="G242" s="24"/>
      <c r="H242" s="24"/>
      <c r="I242" s="33"/>
      <c r="J242" s="24"/>
      <c r="K242" s="32"/>
      <c r="L242" s="24"/>
      <c r="M242" s="26"/>
      <c r="N242" s="385"/>
      <c r="O242" s="23"/>
      <c r="P242" s="74">
        <f t="shared" si="16"/>
        <v>0</v>
      </c>
      <c r="Q242" s="24"/>
      <c r="R242" s="34"/>
      <c r="S242" s="25"/>
      <c r="T242" s="60"/>
      <c r="U242" s="75">
        <f t="shared" si="17"/>
        <v>0</v>
      </c>
      <c r="V242" s="29"/>
      <c r="W242" s="305"/>
    </row>
    <row r="243" spans="1:23" s="89" customFormat="1" ht="24.95" customHeight="1" x14ac:dyDescent="0.25">
      <c r="A243" s="502"/>
      <c r="B243" s="31"/>
      <c r="C243" s="31"/>
      <c r="D243" s="26"/>
      <c r="E243" s="26"/>
      <c r="F243" s="32"/>
      <c r="G243" s="24"/>
      <c r="H243" s="24"/>
      <c r="I243" s="33"/>
      <c r="J243" s="24"/>
      <c r="K243" s="32"/>
      <c r="L243" s="24"/>
      <c r="M243" s="26"/>
      <c r="N243" s="385"/>
      <c r="O243" s="23"/>
      <c r="P243" s="74">
        <f t="shared" si="16"/>
        <v>0</v>
      </c>
      <c r="Q243" s="24"/>
      <c r="R243" s="34"/>
      <c r="S243" s="25"/>
      <c r="T243" s="60"/>
      <c r="U243" s="75">
        <f t="shared" si="17"/>
        <v>0</v>
      </c>
      <c r="V243" s="29"/>
      <c r="W243" s="305"/>
    </row>
    <row r="244" spans="1:23" s="89" customFormat="1" ht="24.95" customHeight="1" x14ac:dyDescent="0.25">
      <c r="A244" s="502"/>
      <c r="B244" s="31"/>
      <c r="C244" s="31"/>
      <c r="D244" s="26"/>
      <c r="E244" s="26"/>
      <c r="F244" s="32"/>
      <c r="G244" s="24"/>
      <c r="H244" s="24"/>
      <c r="I244" s="33"/>
      <c r="J244" s="24"/>
      <c r="K244" s="32"/>
      <c r="L244" s="24"/>
      <c r="M244" s="26"/>
      <c r="N244" s="385"/>
      <c r="O244" s="23"/>
      <c r="P244" s="74">
        <f t="shared" si="16"/>
        <v>0</v>
      </c>
      <c r="Q244" s="24"/>
      <c r="R244" s="34"/>
      <c r="S244" s="25"/>
      <c r="T244" s="60"/>
      <c r="U244" s="75">
        <f t="shared" si="17"/>
        <v>0</v>
      </c>
      <c r="V244" s="29"/>
      <c r="W244" s="305"/>
    </row>
    <row r="245" spans="1:23" s="89" customFormat="1" ht="24.95" customHeight="1" x14ac:dyDescent="0.25">
      <c r="A245" s="502"/>
      <c r="B245" s="31"/>
      <c r="C245" s="31"/>
      <c r="D245" s="26"/>
      <c r="E245" s="26"/>
      <c r="F245" s="32"/>
      <c r="G245" s="24"/>
      <c r="H245" s="24"/>
      <c r="I245" s="33"/>
      <c r="J245" s="24"/>
      <c r="K245" s="32"/>
      <c r="L245" s="24"/>
      <c r="M245" s="26"/>
      <c r="N245" s="385"/>
      <c r="O245" s="23"/>
      <c r="P245" s="74">
        <f t="shared" si="16"/>
        <v>0</v>
      </c>
      <c r="Q245" s="24"/>
      <c r="R245" s="34"/>
      <c r="S245" s="25"/>
      <c r="T245" s="60"/>
      <c r="U245" s="75">
        <f t="shared" si="17"/>
        <v>0</v>
      </c>
      <c r="V245" s="29"/>
      <c r="W245" s="305"/>
    </row>
    <row r="246" spans="1:23" s="89" customFormat="1" ht="24.95" customHeight="1" x14ac:dyDescent="0.25">
      <c r="A246" s="502"/>
      <c r="B246" s="31"/>
      <c r="C246" s="31"/>
      <c r="D246" s="26"/>
      <c r="E246" s="26"/>
      <c r="F246" s="32"/>
      <c r="G246" s="24"/>
      <c r="H246" s="24"/>
      <c r="I246" s="33"/>
      <c r="J246" s="24"/>
      <c r="K246" s="32"/>
      <c r="L246" s="24"/>
      <c r="M246" s="26"/>
      <c r="N246" s="385"/>
      <c r="O246" s="23"/>
      <c r="P246" s="74">
        <f t="shared" si="16"/>
        <v>0</v>
      </c>
      <c r="Q246" s="24"/>
      <c r="R246" s="34"/>
      <c r="S246" s="25"/>
      <c r="T246" s="60"/>
      <c r="U246" s="75">
        <f t="shared" si="17"/>
        <v>0</v>
      </c>
      <c r="V246" s="29"/>
      <c r="W246" s="305"/>
    </row>
    <row r="247" spans="1:23" s="89" customFormat="1" ht="24.95" customHeight="1" x14ac:dyDescent="0.25">
      <c r="A247" s="502"/>
      <c r="B247" s="31"/>
      <c r="C247" s="31"/>
      <c r="D247" s="26"/>
      <c r="E247" s="26"/>
      <c r="F247" s="32"/>
      <c r="G247" s="24"/>
      <c r="H247" s="24"/>
      <c r="I247" s="33"/>
      <c r="J247" s="24"/>
      <c r="K247" s="32"/>
      <c r="L247" s="24"/>
      <c r="M247" s="26"/>
      <c r="N247" s="385"/>
      <c r="O247" s="23"/>
      <c r="P247" s="74">
        <f t="shared" si="16"/>
        <v>0</v>
      </c>
      <c r="Q247" s="24"/>
      <c r="R247" s="34"/>
      <c r="S247" s="25"/>
      <c r="T247" s="60"/>
      <c r="U247" s="75">
        <f t="shared" si="17"/>
        <v>0</v>
      </c>
      <c r="V247" s="29"/>
      <c r="W247" s="305"/>
    </row>
    <row r="248" spans="1:23" s="89" customFormat="1" ht="24.95" customHeight="1" x14ac:dyDescent="0.25">
      <c r="A248" s="502"/>
      <c r="B248" s="31"/>
      <c r="C248" s="31"/>
      <c r="D248" s="26"/>
      <c r="E248" s="26"/>
      <c r="F248" s="32"/>
      <c r="G248" s="24"/>
      <c r="H248" s="24"/>
      <c r="I248" s="33"/>
      <c r="J248" s="24"/>
      <c r="K248" s="32"/>
      <c r="L248" s="24"/>
      <c r="M248" s="26"/>
      <c r="N248" s="385"/>
      <c r="O248" s="23"/>
      <c r="P248" s="74">
        <f t="shared" si="16"/>
        <v>0</v>
      </c>
      <c r="Q248" s="24"/>
      <c r="R248" s="34"/>
      <c r="S248" s="25"/>
      <c r="T248" s="60"/>
      <c r="U248" s="75">
        <f t="shared" si="17"/>
        <v>0</v>
      </c>
      <c r="V248" s="29"/>
      <c r="W248" s="305"/>
    </row>
    <row r="249" spans="1:23" s="89" customFormat="1" ht="24.95" customHeight="1" x14ac:dyDescent="0.25">
      <c r="A249" s="502"/>
      <c r="B249" s="31"/>
      <c r="C249" s="31"/>
      <c r="D249" s="26"/>
      <c r="E249" s="26"/>
      <c r="F249" s="32"/>
      <c r="G249" s="24"/>
      <c r="H249" s="24"/>
      <c r="I249" s="33"/>
      <c r="J249" s="24"/>
      <c r="K249" s="32"/>
      <c r="L249" s="24"/>
      <c r="M249" s="26"/>
      <c r="N249" s="385"/>
      <c r="O249" s="23"/>
      <c r="P249" s="74">
        <f t="shared" si="16"/>
        <v>0</v>
      </c>
      <c r="Q249" s="24"/>
      <c r="R249" s="34"/>
      <c r="S249" s="25"/>
      <c r="T249" s="60"/>
      <c r="U249" s="75">
        <f t="shared" si="17"/>
        <v>0</v>
      </c>
      <c r="V249" s="29"/>
      <c r="W249" s="305"/>
    </row>
    <row r="250" spans="1:23" s="89" customFormat="1" ht="24.95" customHeight="1" x14ac:dyDescent="0.25">
      <c r="A250" s="502"/>
      <c r="B250" s="31"/>
      <c r="C250" s="31"/>
      <c r="D250" s="26"/>
      <c r="E250" s="26"/>
      <c r="F250" s="32"/>
      <c r="G250" s="24"/>
      <c r="H250" s="24"/>
      <c r="I250" s="33"/>
      <c r="J250" s="24"/>
      <c r="K250" s="32"/>
      <c r="L250" s="24"/>
      <c r="M250" s="26"/>
      <c r="N250" s="385"/>
      <c r="O250" s="23"/>
      <c r="P250" s="74">
        <f t="shared" si="16"/>
        <v>0</v>
      </c>
      <c r="Q250" s="24"/>
      <c r="R250" s="34"/>
      <c r="S250" s="25"/>
      <c r="T250" s="60"/>
      <c r="U250" s="75">
        <f t="shared" si="17"/>
        <v>0</v>
      </c>
      <c r="V250" s="29"/>
      <c r="W250" s="305"/>
    </row>
    <row r="251" spans="1:23" s="89" customFormat="1" ht="24.95" customHeight="1" x14ac:dyDescent="0.25">
      <c r="A251" s="502"/>
      <c r="B251" s="31"/>
      <c r="C251" s="31"/>
      <c r="D251" s="26"/>
      <c r="E251" s="26"/>
      <c r="F251" s="32"/>
      <c r="G251" s="24"/>
      <c r="H251" s="24"/>
      <c r="I251" s="33"/>
      <c r="J251" s="24"/>
      <c r="K251" s="32"/>
      <c r="L251" s="24"/>
      <c r="M251" s="26"/>
      <c r="N251" s="385"/>
      <c r="O251" s="23"/>
      <c r="P251" s="74">
        <f t="shared" si="16"/>
        <v>0</v>
      </c>
      <c r="Q251" s="24"/>
      <c r="R251" s="34"/>
      <c r="S251" s="25"/>
      <c r="T251" s="60"/>
      <c r="U251" s="75">
        <f t="shared" si="17"/>
        <v>0</v>
      </c>
      <c r="V251" s="29"/>
      <c r="W251" s="305"/>
    </row>
    <row r="252" spans="1:23" s="89" customFormat="1" ht="24.95" customHeight="1" x14ac:dyDescent="0.25">
      <c r="A252" s="502"/>
      <c r="B252" s="31"/>
      <c r="C252" s="31"/>
      <c r="D252" s="26"/>
      <c r="E252" s="26"/>
      <c r="F252" s="32"/>
      <c r="G252" s="24"/>
      <c r="H252" s="24"/>
      <c r="I252" s="33"/>
      <c r="J252" s="24"/>
      <c r="K252" s="32"/>
      <c r="L252" s="24"/>
      <c r="M252" s="26"/>
      <c r="N252" s="385"/>
      <c r="O252" s="23"/>
      <c r="P252" s="74">
        <f t="shared" si="16"/>
        <v>0</v>
      </c>
      <c r="Q252" s="24"/>
      <c r="R252" s="34"/>
      <c r="S252" s="25"/>
      <c r="T252" s="60"/>
      <c r="U252" s="75">
        <f t="shared" si="17"/>
        <v>0</v>
      </c>
      <c r="V252" s="29"/>
      <c r="W252" s="305"/>
    </row>
    <row r="253" spans="1:23" s="89" customFormat="1" ht="24.95" customHeight="1" x14ac:dyDescent="0.25">
      <c r="A253" s="502"/>
      <c r="B253" s="31"/>
      <c r="C253" s="31"/>
      <c r="D253" s="26"/>
      <c r="E253" s="26"/>
      <c r="F253" s="32"/>
      <c r="G253" s="24"/>
      <c r="H253" s="24"/>
      <c r="I253" s="33"/>
      <c r="J253" s="24"/>
      <c r="K253" s="32"/>
      <c r="L253" s="24"/>
      <c r="M253" s="26"/>
      <c r="N253" s="385"/>
      <c r="O253" s="23"/>
      <c r="P253" s="74">
        <f t="shared" si="16"/>
        <v>0</v>
      </c>
      <c r="Q253" s="24"/>
      <c r="R253" s="34"/>
      <c r="S253" s="25"/>
      <c r="T253" s="60"/>
      <c r="U253" s="75">
        <f t="shared" si="17"/>
        <v>0</v>
      </c>
      <c r="V253" s="29"/>
      <c r="W253" s="305"/>
    </row>
    <row r="254" spans="1:23" s="89" customFormat="1" ht="24.95" customHeight="1" x14ac:dyDescent="0.25">
      <c r="A254" s="502"/>
      <c r="B254" s="31"/>
      <c r="C254" s="31"/>
      <c r="D254" s="26"/>
      <c r="E254" s="26"/>
      <c r="F254" s="32"/>
      <c r="G254" s="24"/>
      <c r="H254" s="24"/>
      <c r="I254" s="33"/>
      <c r="J254" s="24"/>
      <c r="K254" s="32"/>
      <c r="L254" s="24"/>
      <c r="M254" s="26"/>
      <c r="N254" s="385"/>
      <c r="O254" s="23"/>
      <c r="P254" s="74">
        <f t="shared" si="16"/>
        <v>0</v>
      </c>
      <c r="Q254" s="24"/>
      <c r="R254" s="34"/>
      <c r="S254" s="25"/>
      <c r="T254" s="60"/>
      <c r="U254" s="75">
        <f t="shared" si="17"/>
        <v>0</v>
      </c>
      <c r="V254" s="29"/>
      <c r="W254" s="305"/>
    </row>
    <row r="255" spans="1:23" s="89" customFormat="1" ht="24.95" customHeight="1" x14ac:dyDescent="0.25">
      <c r="A255" s="502"/>
      <c r="B255" s="31"/>
      <c r="C255" s="31"/>
      <c r="D255" s="26"/>
      <c r="E255" s="26"/>
      <c r="F255" s="32"/>
      <c r="G255" s="24"/>
      <c r="H255" s="24"/>
      <c r="I255" s="33"/>
      <c r="J255" s="24"/>
      <c r="K255" s="32"/>
      <c r="L255" s="24"/>
      <c r="M255" s="26"/>
      <c r="N255" s="385"/>
      <c r="O255" s="23"/>
      <c r="P255" s="74">
        <f t="shared" si="16"/>
        <v>0</v>
      </c>
      <c r="Q255" s="24"/>
      <c r="R255" s="34"/>
      <c r="S255" s="25"/>
      <c r="T255" s="60"/>
      <c r="U255" s="75">
        <f t="shared" si="17"/>
        <v>0</v>
      </c>
      <c r="V255" s="29"/>
      <c r="W255" s="305"/>
    </row>
    <row r="256" spans="1:23" s="89" customFormat="1" ht="24.95" customHeight="1" x14ac:dyDescent="0.25">
      <c r="A256" s="502"/>
      <c r="B256" s="31"/>
      <c r="C256" s="31"/>
      <c r="D256" s="26"/>
      <c r="E256" s="26"/>
      <c r="F256" s="32"/>
      <c r="G256" s="24"/>
      <c r="H256" s="24"/>
      <c r="I256" s="33"/>
      <c r="J256" s="24"/>
      <c r="K256" s="32"/>
      <c r="L256" s="24"/>
      <c r="M256" s="26"/>
      <c r="N256" s="385"/>
      <c r="O256" s="23"/>
      <c r="P256" s="74">
        <f t="shared" si="16"/>
        <v>0</v>
      </c>
      <c r="Q256" s="24"/>
      <c r="R256" s="34"/>
      <c r="S256" s="25"/>
      <c r="T256" s="60"/>
      <c r="U256" s="75">
        <f t="shared" si="17"/>
        <v>0</v>
      </c>
      <c r="V256" s="29"/>
      <c r="W256" s="305"/>
    </row>
    <row r="257" spans="1:23" s="89" customFormat="1" ht="24.95" customHeight="1" x14ac:dyDescent="0.25">
      <c r="A257" s="502"/>
      <c r="B257" s="31"/>
      <c r="C257" s="31"/>
      <c r="D257" s="26"/>
      <c r="E257" s="26"/>
      <c r="F257" s="32"/>
      <c r="G257" s="24"/>
      <c r="H257" s="24"/>
      <c r="I257" s="33"/>
      <c r="J257" s="24"/>
      <c r="K257" s="32"/>
      <c r="L257" s="24"/>
      <c r="M257" s="26"/>
      <c r="N257" s="385"/>
      <c r="O257" s="23"/>
      <c r="P257" s="74">
        <f t="shared" si="16"/>
        <v>0</v>
      </c>
      <c r="Q257" s="24"/>
      <c r="R257" s="34"/>
      <c r="S257" s="25"/>
      <c r="T257" s="60"/>
      <c r="U257" s="75">
        <f t="shared" si="17"/>
        <v>0</v>
      </c>
      <c r="V257" s="29"/>
      <c r="W257" s="305"/>
    </row>
    <row r="258" spans="1:23" s="89" customFormat="1" ht="24.95" customHeight="1" x14ac:dyDescent="0.25">
      <c r="A258" s="502"/>
      <c r="B258" s="31"/>
      <c r="C258" s="31"/>
      <c r="D258" s="26"/>
      <c r="E258" s="26"/>
      <c r="F258" s="32"/>
      <c r="G258" s="24"/>
      <c r="H258" s="24"/>
      <c r="I258" s="33"/>
      <c r="J258" s="24"/>
      <c r="K258" s="32"/>
      <c r="L258" s="24"/>
      <c r="M258" s="26"/>
      <c r="N258" s="385"/>
      <c r="O258" s="23"/>
      <c r="P258" s="74">
        <f t="shared" si="16"/>
        <v>0</v>
      </c>
      <c r="Q258" s="24"/>
      <c r="R258" s="34"/>
      <c r="S258" s="25"/>
      <c r="T258" s="60"/>
      <c r="U258" s="75">
        <f t="shared" si="17"/>
        <v>0</v>
      </c>
      <c r="V258" s="29"/>
      <c r="W258" s="305"/>
    </row>
    <row r="259" spans="1:23" s="89" customFormat="1" ht="24.95" customHeight="1" x14ac:dyDescent="0.25">
      <c r="A259" s="502"/>
      <c r="B259" s="31"/>
      <c r="C259" s="31"/>
      <c r="D259" s="26"/>
      <c r="E259" s="26"/>
      <c r="F259" s="32"/>
      <c r="G259" s="24"/>
      <c r="H259" s="24"/>
      <c r="I259" s="33"/>
      <c r="J259" s="24"/>
      <c r="K259" s="32"/>
      <c r="L259" s="24"/>
      <c r="M259" s="26"/>
      <c r="N259" s="385"/>
      <c r="O259" s="23"/>
      <c r="P259" s="74">
        <f t="shared" si="16"/>
        <v>0</v>
      </c>
      <c r="Q259" s="24"/>
      <c r="R259" s="34"/>
      <c r="S259" s="25"/>
      <c r="T259" s="60"/>
      <c r="U259" s="75">
        <f t="shared" si="17"/>
        <v>0</v>
      </c>
      <c r="V259" s="29"/>
      <c r="W259" s="305"/>
    </row>
    <row r="260" spans="1:23" s="89" customFormat="1" ht="24.95" customHeight="1" x14ac:dyDescent="0.25">
      <c r="A260" s="502"/>
      <c r="B260" s="31"/>
      <c r="C260" s="31"/>
      <c r="D260" s="26"/>
      <c r="E260" s="26"/>
      <c r="F260" s="32"/>
      <c r="G260" s="24"/>
      <c r="H260" s="24"/>
      <c r="I260" s="33"/>
      <c r="J260" s="24"/>
      <c r="K260" s="32"/>
      <c r="L260" s="24"/>
      <c r="M260" s="26"/>
      <c r="N260" s="385"/>
      <c r="O260" s="23"/>
      <c r="P260" s="74">
        <f t="shared" si="16"/>
        <v>0</v>
      </c>
      <c r="Q260" s="24"/>
      <c r="R260" s="34"/>
      <c r="S260" s="25"/>
      <c r="T260" s="60"/>
      <c r="U260" s="75">
        <f t="shared" si="17"/>
        <v>0</v>
      </c>
      <c r="V260" s="29"/>
      <c r="W260" s="305"/>
    </row>
    <row r="261" spans="1:23" s="89" customFormat="1" ht="24.95" customHeight="1" x14ac:dyDescent="0.25">
      <c r="A261" s="502"/>
      <c r="B261" s="31"/>
      <c r="C261" s="31"/>
      <c r="D261" s="26"/>
      <c r="E261" s="26"/>
      <c r="F261" s="32"/>
      <c r="G261" s="24"/>
      <c r="H261" s="24"/>
      <c r="I261" s="33"/>
      <c r="J261" s="24"/>
      <c r="K261" s="32"/>
      <c r="L261" s="24"/>
      <c r="M261" s="26"/>
      <c r="N261" s="385"/>
      <c r="O261" s="23"/>
      <c r="P261" s="74">
        <f t="shared" si="16"/>
        <v>0</v>
      </c>
      <c r="Q261" s="24"/>
      <c r="R261" s="34"/>
      <c r="S261" s="25"/>
      <c r="T261" s="60"/>
      <c r="U261" s="75">
        <f t="shared" si="17"/>
        <v>0</v>
      </c>
      <c r="V261" s="29"/>
      <c r="W261" s="305"/>
    </row>
    <row r="262" spans="1:23" s="89" customFormat="1" ht="24.95" customHeight="1" x14ac:dyDescent="0.25">
      <c r="A262" s="502"/>
      <c r="B262" s="31"/>
      <c r="C262" s="31"/>
      <c r="D262" s="26"/>
      <c r="E262" s="26"/>
      <c r="F262" s="32"/>
      <c r="G262" s="24"/>
      <c r="H262" s="24"/>
      <c r="I262" s="33"/>
      <c r="J262" s="24"/>
      <c r="K262" s="32"/>
      <c r="L262" s="24"/>
      <c r="M262" s="26"/>
      <c r="N262" s="385"/>
      <c r="O262" s="23"/>
      <c r="P262" s="74">
        <f t="shared" si="16"/>
        <v>0</v>
      </c>
      <c r="Q262" s="24"/>
      <c r="R262" s="34"/>
      <c r="S262" s="25"/>
      <c r="T262" s="60"/>
      <c r="U262" s="75">
        <f t="shared" si="17"/>
        <v>0</v>
      </c>
      <c r="V262" s="29"/>
      <c r="W262" s="305"/>
    </row>
    <row r="263" spans="1:23" s="89" customFormat="1" ht="24.95" customHeight="1" x14ac:dyDescent="0.25">
      <c r="A263" s="502"/>
      <c r="B263" s="31"/>
      <c r="C263" s="31"/>
      <c r="D263" s="26"/>
      <c r="E263" s="26"/>
      <c r="F263" s="32"/>
      <c r="G263" s="24"/>
      <c r="H263" s="24"/>
      <c r="I263" s="33"/>
      <c r="J263" s="24"/>
      <c r="K263" s="32"/>
      <c r="L263" s="24"/>
      <c r="M263" s="26"/>
      <c r="N263" s="385"/>
      <c r="O263" s="23"/>
      <c r="P263" s="74">
        <f t="shared" si="16"/>
        <v>0</v>
      </c>
      <c r="Q263" s="24"/>
      <c r="R263" s="34"/>
      <c r="S263" s="25"/>
      <c r="T263" s="60"/>
      <c r="U263" s="75">
        <f t="shared" si="17"/>
        <v>0</v>
      </c>
      <c r="V263" s="29"/>
      <c r="W263" s="305"/>
    </row>
    <row r="264" spans="1:23" s="89" customFormat="1" ht="24.95" customHeight="1" x14ac:dyDescent="0.25">
      <c r="A264" s="502"/>
      <c r="B264" s="31"/>
      <c r="C264" s="31"/>
      <c r="D264" s="26"/>
      <c r="E264" s="26"/>
      <c r="F264" s="32"/>
      <c r="G264" s="24"/>
      <c r="H264" s="24"/>
      <c r="I264" s="33"/>
      <c r="J264" s="24"/>
      <c r="K264" s="32"/>
      <c r="L264" s="24"/>
      <c r="M264" s="26"/>
      <c r="N264" s="385"/>
      <c r="O264" s="23"/>
      <c r="P264" s="74">
        <f t="shared" si="16"/>
        <v>0</v>
      </c>
      <c r="Q264" s="24"/>
      <c r="R264" s="34"/>
      <c r="S264" s="25"/>
      <c r="T264" s="60"/>
      <c r="U264" s="75">
        <f t="shared" si="17"/>
        <v>0</v>
      </c>
      <c r="V264" s="29"/>
      <c r="W264" s="305"/>
    </row>
    <row r="265" spans="1:23" s="89" customFormat="1" ht="24.95" customHeight="1" x14ac:dyDescent="0.25">
      <c r="A265" s="502"/>
      <c r="B265" s="31"/>
      <c r="C265" s="31"/>
      <c r="D265" s="26"/>
      <c r="E265" s="26"/>
      <c r="F265" s="32"/>
      <c r="G265" s="24"/>
      <c r="H265" s="24"/>
      <c r="I265" s="33"/>
      <c r="J265" s="24"/>
      <c r="K265" s="32"/>
      <c r="L265" s="24"/>
      <c r="M265" s="26"/>
      <c r="N265" s="385"/>
      <c r="O265" s="23"/>
      <c r="P265" s="74">
        <f t="shared" si="16"/>
        <v>0</v>
      </c>
      <c r="Q265" s="24"/>
      <c r="R265" s="34"/>
      <c r="S265" s="25"/>
      <c r="T265" s="60"/>
      <c r="U265" s="75">
        <f t="shared" si="17"/>
        <v>0</v>
      </c>
      <c r="V265" s="29"/>
      <c r="W265" s="305"/>
    </row>
    <row r="266" spans="1:23" s="89" customFormat="1" ht="24.95" customHeight="1" x14ac:dyDescent="0.25">
      <c r="A266" s="502"/>
      <c r="B266" s="31"/>
      <c r="C266" s="31"/>
      <c r="D266" s="26"/>
      <c r="E266" s="26"/>
      <c r="F266" s="32"/>
      <c r="G266" s="24"/>
      <c r="H266" s="24"/>
      <c r="I266" s="33"/>
      <c r="J266" s="24"/>
      <c r="K266" s="32"/>
      <c r="L266" s="24"/>
      <c r="M266" s="26"/>
      <c r="N266" s="385"/>
      <c r="O266" s="23"/>
      <c r="P266" s="74">
        <f t="shared" si="16"/>
        <v>0</v>
      </c>
      <c r="Q266" s="24"/>
      <c r="R266" s="34"/>
      <c r="S266" s="25"/>
      <c r="T266" s="60"/>
      <c r="U266" s="75">
        <f t="shared" si="17"/>
        <v>0</v>
      </c>
      <c r="V266" s="29"/>
      <c r="W266" s="305"/>
    </row>
    <row r="267" spans="1:23" s="89" customFormat="1" ht="24.95" customHeight="1" x14ac:dyDescent="0.25">
      <c r="A267" s="502"/>
      <c r="B267" s="31"/>
      <c r="C267" s="31"/>
      <c r="D267" s="26"/>
      <c r="E267" s="26"/>
      <c r="F267" s="32"/>
      <c r="G267" s="24"/>
      <c r="H267" s="24"/>
      <c r="I267" s="33"/>
      <c r="J267" s="24"/>
      <c r="K267" s="32"/>
      <c r="L267" s="24"/>
      <c r="M267" s="26"/>
      <c r="N267" s="385"/>
      <c r="O267" s="23"/>
      <c r="P267" s="74">
        <f t="shared" si="16"/>
        <v>0</v>
      </c>
      <c r="Q267" s="24"/>
      <c r="R267" s="34"/>
      <c r="S267" s="25"/>
      <c r="T267" s="60"/>
      <c r="U267" s="75">
        <f t="shared" si="17"/>
        <v>0</v>
      </c>
      <c r="V267" s="29"/>
      <c r="W267" s="305"/>
    </row>
    <row r="268" spans="1:23" s="89" customFormat="1" ht="24.95" customHeight="1" x14ac:dyDescent="0.25">
      <c r="A268" s="502"/>
      <c r="B268" s="31"/>
      <c r="C268" s="31"/>
      <c r="D268" s="26"/>
      <c r="E268" s="26"/>
      <c r="F268" s="32"/>
      <c r="G268" s="24"/>
      <c r="H268" s="24"/>
      <c r="I268" s="33"/>
      <c r="J268" s="24"/>
      <c r="K268" s="32"/>
      <c r="L268" s="24"/>
      <c r="M268" s="26"/>
      <c r="N268" s="385"/>
      <c r="O268" s="23"/>
      <c r="P268" s="74">
        <f t="shared" si="16"/>
        <v>0</v>
      </c>
      <c r="Q268" s="24"/>
      <c r="R268" s="34"/>
      <c r="S268" s="25"/>
      <c r="T268" s="60"/>
      <c r="U268" s="75">
        <f t="shared" si="17"/>
        <v>0</v>
      </c>
      <c r="V268" s="29"/>
      <c r="W268" s="305"/>
    </row>
    <row r="269" spans="1:23" s="89" customFormat="1" ht="24.95" customHeight="1" x14ac:dyDescent="0.25">
      <c r="A269" s="502"/>
      <c r="B269" s="31"/>
      <c r="C269" s="31"/>
      <c r="D269" s="26"/>
      <c r="E269" s="26"/>
      <c r="F269" s="32"/>
      <c r="G269" s="24"/>
      <c r="H269" s="24"/>
      <c r="I269" s="33"/>
      <c r="J269" s="24"/>
      <c r="K269" s="32"/>
      <c r="L269" s="24"/>
      <c r="M269" s="26"/>
      <c r="N269" s="385"/>
      <c r="O269" s="23"/>
      <c r="P269" s="74">
        <f t="shared" si="16"/>
        <v>0</v>
      </c>
      <c r="Q269" s="24"/>
      <c r="R269" s="34"/>
      <c r="S269" s="25"/>
      <c r="T269" s="60"/>
      <c r="U269" s="75">
        <f t="shared" si="17"/>
        <v>0</v>
      </c>
      <c r="V269" s="29"/>
      <c r="W269" s="305"/>
    </row>
    <row r="270" spans="1:23" s="89" customFormat="1" ht="24.95" customHeight="1" x14ac:dyDescent="0.25">
      <c r="A270" s="502"/>
      <c r="B270" s="31"/>
      <c r="C270" s="31"/>
      <c r="D270" s="26"/>
      <c r="E270" s="26"/>
      <c r="F270" s="32"/>
      <c r="G270" s="24"/>
      <c r="H270" s="24"/>
      <c r="I270" s="33"/>
      <c r="J270" s="24"/>
      <c r="K270" s="32"/>
      <c r="L270" s="24"/>
      <c r="M270" s="26"/>
      <c r="N270" s="385"/>
      <c r="O270" s="23"/>
      <c r="P270" s="74">
        <f t="shared" si="16"/>
        <v>0</v>
      </c>
      <c r="Q270" s="24"/>
      <c r="R270" s="34"/>
      <c r="S270" s="25"/>
      <c r="T270" s="60"/>
      <c r="U270" s="75">
        <f t="shared" si="17"/>
        <v>0</v>
      </c>
      <c r="V270" s="29"/>
      <c r="W270" s="305"/>
    </row>
    <row r="271" spans="1:23" s="89" customFormat="1" ht="24.95" customHeight="1" x14ac:dyDescent="0.25">
      <c r="A271" s="502"/>
      <c r="B271" s="31"/>
      <c r="C271" s="31"/>
      <c r="D271" s="26"/>
      <c r="E271" s="26"/>
      <c r="F271" s="32"/>
      <c r="G271" s="24"/>
      <c r="H271" s="24"/>
      <c r="I271" s="33"/>
      <c r="J271" s="24"/>
      <c r="K271" s="32"/>
      <c r="L271" s="24"/>
      <c r="M271" s="26"/>
      <c r="N271" s="385"/>
      <c r="O271" s="23"/>
      <c r="P271" s="74">
        <f t="shared" si="16"/>
        <v>0</v>
      </c>
      <c r="Q271" s="24"/>
      <c r="R271" s="34"/>
      <c r="S271" s="25"/>
      <c r="T271" s="60"/>
      <c r="U271" s="75">
        <f t="shared" si="17"/>
        <v>0</v>
      </c>
      <c r="V271" s="29"/>
      <c r="W271" s="305"/>
    </row>
    <row r="272" spans="1:23" s="89" customFormat="1" ht="24.95" customHeight="1" x14ac:dyDescent="0.25">
      <c r="A272" s="502"/>
      <c r="B272" s="31"/>
      <c r="C272" s="31"/>
      <c r="D272" s="26"/>
      <c r="E272" s="26"/>
      <c r="F272" s="32"/>
      <c r="G272" s="24"/>
      <c r="H272" s="24"/>
      <c r="I272" s="33"/>
      <c r="J272" s="24"/>
      <c r="K272" s="32"/>
      <c r="L272" s="24"/>
      <c r="M272" s="26"/>
      <c r="N272" s="385"/>
      <c r="O272" s="23"/>
      <c r="P272" s="74">
        <f t="shared" si="16"/>
        <v>0</v>
      </c>
      <c r="Q272" s="24"/>
      <c r="R272" s="34"/>
      <c r="S272" s="25"/>
      <c r="T272" s="60"/>
      <c r="U272" s="75">
        <f t="shared" si="17"/>
        <v>0</v>
      </c>
      <c r="V272" s="29"/>
      <c r="W272" s="305"/>
    </row>
    <row r="273" spans="1:23" s="89" customFormat="1" ht="24.95" customHeight="1" x14ac:dyDescent="0.25">
      <c r="A273" s="502"/>
      <c r="B273" s="31"/>
      <c r="C273" s="31"/>
      <c r="D273" s="26"/>
      <c r="E273" s="26"/>
      <c r="F273" s="32"/>
      <c r="G273" s="24"/>
      <c r="H273" s="24"/>
      <c r="I273" s="33"/>
      <c r="J273" s="24"/>
      <c r="K273" s="32"/>
      <c r="L273" s="24"/>
      <c r="M273" s="26"/>
      <c r="N273" s="385"/>
      <c r="O273" s="23"/>
      <c r="P273" s="74">
        <f t="shared" ref="P273:P304" si="18">IF(OR(B273="R",B273="Refusé"),0,(O273*1.2))</f>
        <v>0</v>
      </c>
      <c r="Q273" s="24"/>
      <c r="R273" s="34"/>
      <c r="S273" s="25"/>
      <c r="T273" s="60"/>
      <c r="U273" s="75">
        <f t="shared" ref="U273:U305" si="19">IF(ISBLANK($T273),P273,0)</f>
        <v>0</v>
      </c>
      <c r="V273" s="29"/>
      <c r="W273" s="305"/>
    </row>
    <row r="274" spans="1:23" s="89" customFormat="1" ht="24.95" customHeight="1" x14ac:dyDescent="0.25">
      <c r="A274" s="502"/>
      <c r="B274" s="31"/>
      <c r="C274" s="31"/>
      <c r="D274" s="26"/>
      <c r="E274" s="26"/>
      <c r="F274" s="32"/>
      <c r="G274" s="24"/>
      <c r="H274" s="24"/>
      <c r="I274" s="33"/>
      <c r="J274" s="24"/>
      <c r="K274" s="32"/>
      <c r="L274" s="24"/>
      <c r="M274" s="26"/>
      <c r="N274" s="385"/>
      <c r="O274" s="23"/>
      <c r="P274" s="74">
        <f t="shared" si="18"/>
        <v>0</v>
      </c>
      <c r="Q274" s="24"/>
      <c r="R274" s="34"/>
      <c r="S274" s="25"/>
      <c r="T274" s="60"/>
      <c r="U274" s="75">
        <f t="shared" si="19"/>
        <v>0</v>
      </c>
      <c r="V274" s="29"/>
      <c r="W274" s="305"/>
    </row>
    <row r="275" spans="1:23" s="89" customFormat="1" ht="24.95" customHeight="1" x14ac:dyDescent="0.25">
      <c r="A275" s="502"/>
      <c r="B275" s="31"/>
      <c r="C275" s="31"/>
      <c r="D275" s="26"/>
      <c r="E275" s="26"/>
      <c r="F275" s="32"/>
      <c r="G275" s="24"/>
      <c r="H275" s="24"/>
      <c r="I275" s="33"/>
      <c r="J275" s="24"/>
      <c r="K275" s="32"/>
      <c r="L275" s="24"/>
      <c r="M275" s="26"/>
      <c r="N275" s="385"/>
      <c r="O275" s="23"/>
      <c r="P275" s="74">
        <f t="shared" si="18"/>
        <v>0</v>
      </c>
      <c r="Q275" s="24"/>
      <c r="R275" s="34"/>
      <c r="S275" s="25"/>
      <c r="T275" s="60"/>
      <c r="U275" s="75">
        <f t="shared" si="19"/>
        <v>0</v>
      </c>
      <c r="V275" s="29"/>
      <c r="W275" s="305"/>
    </row>
    <row r="276" spans="1:23" s="89" customFormat="1" ht="24.95" customHeight="1" x14ac:dyDescent="0.25">
      <c r="A276" s="502"/>
      <c r="B276" s="31"/>
      <c r="C276" s="31"/>
      <c r="D276" s="26"/>
      <c r="E276" s="26"/>
      <c r="F276" s="32"/>
      <c r="G276" s="24"/>
      <c r="H276" s="24"/>
      <c r="I276" s="33"/>
      <c r="J276" s="24"/>
      <c r="K276" s="32"/>
      <c r="L276" s="24"/>
      <c r="M276" s="26"/>
      <c r="N276" s="385"/>
      <c r="O276" s="23"/>
      <c r="P276" s="74">
        <f t="shared" si="18"/>
        <v>0</v>
      </c>
      <c r="Q276" s="24"/>
      <c r="R276" s="34"/>
      <c r="S276" s="25"/>
      <c r="T276" s="60"/>
      <c r="U276" s="75">
        <f t="shared" si="19"/>
        <v>0</v>
      </c>
      <c r="V276" s="29"/>
      <c r="W276" s="305"/>
    </row>
    <row r="277" spans="1:23" s="89" customFormat="1" ht="24.95" customHeight="1" x14ac:dyDescent="0.25">
      <c r="A277" s="502"/>
      <c r="B277" s="31"/>
      <c r="C277" s="31"/>
      <c r="D277" s="26"/>
      <c r="E277" s="26"/>
      <c r="F277" s="32"/>
      <c r="G277" s="24"/>
      <c r="H277" s="24"/>
      <c r="I277" s="33"/>
      <c r="J277" s="24"/>
      <c r="K277" s="32"/>
      <c r="L277" s="24"/>
      <c r="M277" s="26"/>
      <c r="N277" s="385"/>
      <c r="O277" s="23"/>
      <c r="P277" s="74">
        <f t="shared" si="18"/>
        <v>0</v>
      </c>
      <c r="Q277" s="24"/>
      <c r="R277" s="34"/>
      <c r="S277" s="25"/>
      <c r="T277" s="60"/>
      <c r="U277" s="75">
        <f t="shared" si="19"/>
        <v>0</v>
      </c>
      <c r="V277" s="29"/>
      <c r="W277" s="305"/>
    </row>
    <row r="278" spans="1:23" s="89" customFormat="1" ht="24.95" customHeight="1" x14ac:dyDescent="0.25">
      <c r="A278" s="502"/>
      <c r="B278" s="31"/>
      <c r="C278" s="31"/>
      <c r="D278" s="26"/>
      <c r="E278" s="26"/>
      <c r="F278" s="32"/>
      <c r="G278" s="24"/>
      <c r="H278" s="24"/>
      <c r="I278" s="33"/>
      <c r="J278" s="24"/>
      <c r="K278" s="32"/>
      <c r="L278" s="24"/>
      <c r="M278" s="26"/>
      <c r="N278" s="385"/>
      <c r="O278" s="23"/>
      <c r="P278" s="74">
        <f t="shared" si="18"/>
        <v>0</v>
      </c>
      <c r="Q278" s="24"/>
      <c r="R278" s="34"/>
      <c r="S278" s="25"/>
      <c r="T278" s="60"/>
      <c r="U278" s="75">
        <f t="shared" si="19"/>
        <v>0</v>
      </c>
      <c r="V278" s="29"/>
      <c r="W278" s="305"/>
    </row>
    <row r="279" spans="1:23" s="89" customFormat="1" ht="24.95" customHeight="1" x14ac:dyDescent="0.25">
      <c r="A279" s="502"/>
      <c r="B279" s="31"/>
      <c r="C279" s="31"/>
      <c r="D279" s="26"/>
      <c r="E279" s="26"/>
      <c r="F279" s="32"/>
      <c r="G279" s="24"/>
      <c r="H279" s="24"/>
      <c r="I279" s="33"/>
      <c r="J279" s="24"/>
      <c r="K279" s="32"/>
      <c r="L279" s="24"/>
      <c r="M279" s="26"/>
      <c r="N279" s="385"/>
      <c r="O279" s="23"/>
      <c r="P279" s="74">
        <f t="shared" si="18"/>
        <v>0</v>
      </c>
      <c r="Q279" s="24"/>
      <c r="R279" s="34"/>
      <c r="S279" s="25"/>
      <c r="T279" s="60"/>
      <c r="U279" s="75">
        <f t="shared" si="19"/>
        <v>0</v>
      </c>
      <c r="V279" s="29"/>
      <c r="W279" s="305"/>
    </row>
    <row r="280" spans="1:23" s="89" customFormat="1" ht="24.95" customHeight="1" x14ac:dyDescent="0.25">
      <c r="A280" s="502"/>
      <c r="B280" s="31"/>
      <c r="C280" s="31"/>
      <c r="D280" s="26"/>
      <c r="E280" s="26"/>
      <c r="F280" s="32"/>
      <c r="G280" s="24"/>
      <c r="H280" s="24"/>
      <c r="I280" s="33"/>
      <c r="J280" s="24"/>
      <c r="K280" s="32"/>
      <c r="L280" s="24"/>
      <c r="M280" s="26"/>
      <c r="N280" s="385"/>
      <c r="O280" s="23"/>
      <c r="P280" s="74">
        <f t="shared" si="18"/>
        <v>0</v>
      </c>
      <c r="Q280" s="24"/>
      <c r="R280" s="34"/>
      <c r="S280" s="25"/>
      <c r="T280" s="60"/>
      <c r="U280" s="75">
        <f t="shared" si="19"/>
        <v>0</v>
      </c>
      <c r="V280" s="29"/>
      <c r="W280" s="305"/>
    </row>
    <row r="281" spans="1:23" s="89" customFormat="1" ht="24.95" customHeight="1" x14ac:dyDescent="0.25">
      <c r="A281" s="502"/>
      <c r="B281" s="31"/>
      <c r="C281" s="31"/>
      <c r="D281" s="26"/>
      <c r="E281" s="26"/>
      <c r="F281" s="32"/>
      <c r="G281" s="24"/>
      <c r="H281" s="24"/>
      <c r="I281" s="33"/>
      <c r="J281" s="24"/>
      <c r="K281" s="32"/>
      <c r="L281" s="24"/>
      <c r="M281" s="26"/>
      <c r="N281" s="385"/>
      <c r="O281" s="23"/>
      <c r="P281" s="74">
        <f t="shared" si="18"/>
        <v>0</v>
      </c>
      <c r="Q281" s="24"/>
      <c r="R281" s="34"/>
      <c r="S281" s="25"/>
      <c r="T281" s="60"/>
      <c r="U281" s="75">
        <f t="shared" si="19"/>
        <v>0</v>
      </c>
      <c r="V281" s="29"/>
      <c r="W281" s="305"/>
    </row>
    <row r="282" spans="1:23" s="89" customFormat="1" ht="24.95" customHeight="1" x14ac:dyDescent="0.25">
      <c r="A282" s="502"/>
      <c r="B282" s="31"/>
      <c r="C282" s="31"/>
      <c r="D282" s="26"/>
      <c r="E282" s="26"/>
      <c r="F282" s="32"/>
      <c r="G282" s="24"/>
      <c r="H282" s="24"/>
      <c r="I282" s="33"/>
      <c r="J282" s="24"/>
      <c r="K282" s="32"/>
      <c r="L282" s="24"/>
      <c r="M282" s="26"/>
      <c r="N282" s="385"/>
      <c r="O282" s="23"/>
      <c r="P282" s="74">
        <f t="shared" si="18"/>
        <v>0</v>
      </c>
      <c r="Q282" s="24"/>
      <c r="R282" s="34"/>
      <c r="S282" s="25"/>
      <c r="T282" s="60"/>
      <c r="U282" s="75">
        <f t="shared" si="19"/>
        <v>0</v>
      </c>
      <c r="V282" s="29"/>
      <c r="W282" s="305"/>
    </row>
    <row r="283" spans="1:23" s="89" customFormat="1" ht="24.95" customHeight="1" x14ac:dyDescent="0.25">
      <c r="A283" s="502"/>
      <c r="B283" s="31"/>
      <c r="C283" s="31"/>
      <c r="D283" s="26"/>
      <c r="E283" s="26"/>
      <c r="F283" s="32"/>
      <c r="G283" s="24"/>
      <c r="H283" s="24"/>
      <c r="I283" s="33"/>
      <c r="J283" s="24"/>
      <c r="K283" s="32"/>
      <c r="L283" s="24"/>
      <c r="M283" s="26"/>
      <c r="N283" s="385"/>
      <c r="O283" s="23"/>
      <c r="P283" s="74">
        <f t="shared" si="18"/>
        <v>0</v>
      </c>
      <c r="Q283" s="24"/>
      <c r="R283" s="34"/>
      <c r="S283" s="25"/>
      <c r="T283" s="60"/>
      <c r="U283" s="75">
        <f t="shared" si="19"/>
        <v>0</v>
      </c>
      <c r="V283" s="29"/>
      <c r="W283" s="305"/>
    </row>
    <row r="284" spans="1:23" s="89" customFormat="1" ht="24.95" customHeight="1" x14ac:dyDescent="0.25">
      <c r="A284" s="502"/>
      <c r="B284" s="31"/>
      <c r="C284" s="31"/>
      <c r="D284" s="26"/>
      <c r="E284" s="26"/>
      <c r="F284" s="32"/>
      <c r="G284" s="24"/>
      <c r="H284" s="24"/>
      <c r="I284" s="33"/>
      <c r="J284" s="24"/>
      <c r="K284" s="32"/>
      <c r="L284" s="24"/>
      <c r="M284" s="26"/>
      <c r="N284" s="385"/>
      <c r="O284" s="23"/>
      <c r="P284" s="74">
        <f t="shared" si="18"/>
        <v>0</v>
      </c>
      <c r="Q284" s="24"/>
      <c r="R284" s="34"/>
      <c r="S284" s="25"/>
      <c r="T284" s="60"/>
      <c r="U284" s="75">
        <f t="shared" si="19"/>
        <v>0</v>
      </c>
      <c r="V284" s="29"/>
      <c r="W284" s="305"/>
    </row>
    <row r="285" spans="1:23" s="89" customFormat="1" ht="24.95" customHeight="1" x14ac:dyDescent="0.25">
      <c r="A285" s="502"/>
      <c r="B285" s="31"/>
      <c r="C285" s="31"/>
      <c r="D285" s="26"/>
      <c r="E285" s="26"/>
      <c r="F285" s="32"/>
      <c r="G285" s="24"/>
      <c r="H285" s="24"/>
      <c r="I285" s="33"/>
      <c r="J285" s="24"/>
      <c r="K285" s="32"/>
      <c r="L285" s="24"/>
      <c r="M285" s="26"/>
      <c r="N285" s="385"/>
      <c r="O285" s="23"/>
      <c r="P285" s="74">
        <f t="shared" si="18"/>
        <v>0</v>
      </c>
      <c r="Q285" s="24"/>
      <c r="R285" s="34"/>
      <c r="S285" s="25"/>
      <c r="T285" s="60"/>
      <c r="U285" s="75">
        <f t="shared" si="19"/>
        <v>0</v>
      </c>
      <c r="V285" s="29"/>
      <c r="W285" s="305"/>
    </row>
    <row r="286" spans="1:23" s="89" customFormat="1" ht="24.95" customHeight="1" x14ac:dyDescent="0.25">
      <c r="A286" s="502"/>
      <c r="B286" s="31"/>
      <c r="C286" s="31"/>
      <c r="D286" s="26"/>
      <c r="E286" s="26"/>
      <c r="F286" s="32"/>
      <c r="G286" s="24"/>
      <c r="H286" s="24"/>
      <c r="I286" s="33"/>
      <c r="J286" s="24"/>
      <c r="K286" s="32"/>
      <c r="L286" s="24"/>
      <c r="M286" s="26"/>
      <c r="N286" s="385"/>
      <c r="O286" s="23"/>
      <c r="P286" s="74">
        <f t="shared" si="18"/>
        <v>0</v>
      </c>
      <c r="Q286" s="24"/>
      <c r="R286" s="34"/>
      <c r="S286" s="25"/>
      <c r="T286" s="60"/>
      <c r="U286" s="75">
        <f t="shared" si="19"/>
        <v>0</v>
      </c>
      <c r="V286" s="29"/>
      <c r="W286" s="305"/>
    </row>
    <row r="287" spans="1:23" s="89" customFormat="1" ht="24.95" customHeight="1" x14ac:dyDescent="0.25">
      <c r="A287" s="502"/>
      <c r="B287" s="31"/>
      <c r="C287" s="31"/>
      <c r="D287" s="26"/>
      <c r="E287" s="26"/>
      <c r="F287" s="32"/>
      <c r="G287" s="24"/>
      <c r="H287" s="24"/>
      <c r="I287" s="33"/>
      <c r="J287" s="24"/>
      <c r="K287" s="32"/>
      <c r="L287" s="24"/>
      <c r="M287" s="26"/>
      <c r="N287" s="385"/>
      <c r="O287" s="23"/>
      <c r="P287" s="74">
        <f t="shared" si="18"/>
        <v>0</v>
      </c>
      <c r="Q287" s="24"/>
      <c r="R287" s="34"/>
      <c r="S287" s="25"/>
      <c r="T287" s="60"/>
      <c r="U287" s="75">
        <f t="shared" si="19"/>
        <v>0</v>
      </c>
      <c r="V287" s="29"/>
      <c r="W287" s="305"/>
    </row>
    <row r="288" spans="1:23" s="89" customFormat="1" ht="24.95" customHeight="1" x14ac:dyDescent="0.25">
      <c r="A288" s="502"/>
      <c r="B288" s="31"/>
      <c r="C288" s="31"/>
      <c r="D288" s="26"/>
      <c r="E288" s="26"/>
      <c r="F288" s="32"/>
      <c r="G288" s="24"/>
      <c r="H288" s="24"/>
      <c r="I288" s="33"/>
      <c r="J288" s="24"/>
      <c r="K288" s="32"/>
      <c r="L288" s="24"/>
      <c r="M288" s="26"/>
      <c r="N288" s="385"/>
      <c r="O288" s="23"/>
      <c r="P288" s="74">
        <f t="shared" si="18"/>
        <v>0</v>
      </c>
      <c r="Q288" s="24"/>
      <c r="R288" s="34"/>
      <c r="S288" s="25"/>
      <c r="T288" s="60"/>
      <c r="U288" s="75">
        <f t="shared" si="19"/>
        <v>0</v>
      </c>
      <c r="V288" s="29"/>
      <c r="W288" s="305"/>
    </row>
    <row r="289" spans="1:23" s="89" customFormat="1" ht="24.95" customHeight="1" x14ac:dyDescent="0.25">
      <c r="A289" s="502"/>
      <c r="B289" s="31"/>
      <c r="C289" s="31"/>
      <c r="D289" s="26"/>
      <c r="E289" s="26"/>
      <c r="F289" s="32"/>
      <c r="G289" s="24"/>
      <c r="H289" s="24"/>
      <c r="I289" s="33"/>
      <c r="J289" s="24"/>
      <c r="K289" s="32"/>
      <c r="L289" s="24"/>
      <c r="M289" s="26"/>
      <c r="N289" s="385"/>
      <c r="O289" s="23"/>
      <c r="P289" s="74">
        <f t="shared" si="18"/>
        <v>0</v>
      </c>
      <c r="Q289" s="24"/>
      <c r="R289" s="34"/>
      <c r="S289" s="25"/>
      <c r="T289" s="60"/>
      <c r="U289" s="75">
        <f t="shared" si="19"/>
        <v>0</v>
      </c>
      <c r="V289" s="29"/>
      <c r="W289" s="305"/>
    </row>
    <row r="290" spans="1:23" s="89" customFormat="1" ht="24.95" customHeight="1" x14ac:dyDescent="0.25">
      <c r="A290" s="502"/>
      <c r="B290" s="31"/>
      <c r="C290" s="31"/>
      <c r="D290" s="26"/>
      <c r="E290" s="26"/>
      <c r="F290" s="32"/>
      <c r="G290" s="24"/>
      <c r="H290" s="24"/>
      <c r="I290" s="33"/>
      <c r="J290" s="24"/>
      <c r="K290" s="32"/>
      <c r="L290" s="24"/>
      <c r="M290" s="26"/>
      <c r="N290" s="385"/>
      <c r="O290" s="23"/>
      <c r="P290" s="74">
        <f t="shared" si="18"/>
        <v>0</v>
      </c>
      <c r="Q290" s="24"/>
      <c r="R290" s="34"/>
      <c r="S290" s="25"/>
      <c r="T290" s="60"/>
      <c r="U290" s="75">
        <f t="shared" si="19"/>
        <v>0</v>
      </c>
      <c r="V290" s="29"/>
      <c r="W290" s="305"/>
    </row>
    <row r="291" spans="1:23" s="89" customFormat="1" ht="24.95" customHeight="1" x14ac:dyDescent="0.25">
      <c r="A291" s="502"/>
      <c r="B291" s="31"/>
      <c r="C291" s="31"/>
      <c r="D291" s="26"/>
      <c r="E291" s="26"/>
      <c r="F291" s="32"/>
      <c r="G291" s="24"/>
      <c r="H291" s="24"/>
      <c r="I291" s="33"/>
      <c r="J291" s="24"/>
      <c r="K291" s="32"/>
      <c r="L291" s="24"/>
      <c r="M291" s="26"/>
      <c r="N291" s="385"/>
      <c r="O291" s="23"/>
      <c r="P291" s="74">
        <f t="shared" si="18"/>
        <v>0</v>
      </c>
      <c r="Q291" s="24"/>
      <c r="R291" s="34"/>
      <c r="S291" s="25"/>
      <c r="T291" s="60"/>
      <c r="U291" s="75">
        <f t="shared" si="19"/>
        <v>0</v>
      </c>
      <c r="V291" s="29"/>
      <c r="W291" s="305"/>
    </row>
    <row r="292" spans="1:23" s="89" customFormat="1" ht="24.95" customHeight="1" x14ac:dyDescent="0.25">
      <c r="A292" s="502"/>
      <c r="B292" s="31"/>
      <c r="C292" s="31"/>
      <c r="D292" s="26"/>
      <c r="E292" s="26"/>
      <c r="F292" s="32"/>
      <c r="G292" s="24"/>
      <c r="H292" s="24"/>
      <c r="I292" s="33"/>
      <c r="J292" s="24"/>
      <c r="K292" s="32"/>
      <c r="L292" s="24"/>
      <c r="M292" s="26"/>
      <c r="N292" s="385"/>
      <c r="O292" s="23"/>
      <c r="P292" s="74">
        <f t="shared" si="18"/>
        <v>0</v>
      </c>
      <c r="Q292" s="24"/>
      <c r="R292" s="34"/>
      <c r="S292" s="25"/>
      <c r="T292" s="60"/>
      <c r="U292" s="75">
        <f t="shared" si="19"/>
        <v>0</v>
      </c>
      <c r="V292" s="29"/>
      <c r="W292" s="305"/>
    </row>
    <row r="293" spans="1:23" s="89" customFormat="1" ht="24.95" customHeight="1" x14ac:dyDescent="0.25">
      <c r="A293" s="502"/>
      <c r="B293" s="31"/>
      <c r="C293" s="31"/>
      <c r="D293" s="26"/>
      <c r="E293" s="26"/>
      <c r="F293" s="32"/>
      <c r="G293" s="24"/>
      <c r="H293" s="24"/>
      <c r="I293" s="33"/>
      <c r="J293" s="24"/>
      <c r="K293" s="32"/>
      <c r="L293" s="24"/>
      <c r="M293" s="26"/>
      <c r="N293" s="385"/>
      <c r="O293" s="23"/>
      <c r="P293" s="74">
        <f t="shared" si="18"/>
        <v>0</v>
      </c>
      <c r="Q293" s="24"/>
      <c r="R293" s="34"/>
      <c r="S293" s="25"/>
      <c r="T293" s="60"/>
      <c r="U293" s="75">
        <f t="shared" si="19"/>
        <v>0</v>
      </c>
      <c r="V293" s="29"/>
      <c r="W293" s="305"/>
    </row>
    <row r="294" spans="1:23" s="89" customFormat="1" ht="24.95" customHeight="1" x14ac:dyDescent="0.25">
      <c r="A294" s="502"/>
      <c r="B294" s="31"/>
      <c r="C294" s="31"/>
      <c r="D294" s="26"/>
      <c r="E294" s="26"/>
      <c r="F294" s="32"/>
      <c r="G294" s="24"/>
      <c r="H294" s="24"/>
      <c r="I294" s="33"/>
      <c r="J294" s="24"/>
      <c r="K294" s="32"/>
      <c r="L294" s="24"/>
      <c r="M294" s="26"/>
      <c r="N294" s="385"/>
      <c r="O294" s="23"/>
      <c r="P294" s="74">
        <f t="shared" si="18"/>
        <v>0</v>
      </c>
      <c r="Q294" s="24"/>
      <c r="R294" s="34"/>
      <c r="S294" s="25"/>
      <c r="T294" s="60"/>
      <c r="U294" s="75">
        <f t="shared" si="19"/>
        <v>0</v>
      </c>
      <c r="V294" s="29"/>
      <c r="W294" s="305"/>
    </row>
    <row r="295" spans="1:23" s="89" customFormat="1" ht="24.95" customHeight="1" x14ac:dyDescent="0.25">
      <c r="A295" s="502"/>
      <c r="B295" s="31"/>
      <c r="C295" s="31"/>
      <c r="D295" s="26"/>
      <c r="E295" s="26"/>
      <c r="F295" s="32"/>
      <c r="G295" s="24"/>
      <c r="H295" s="24"/>
      <c r="I295" s="33"/>
      <c r="J295" s="24"/>
      <c r="K295" s="32"/>
      <c r="L295" s="24"/>
      <c r="M295" s="26"/>
      <c r="N295" s="385"/>
      <c r="O295" s="23"/>
      <c r="P295" s="74">
        <f t="shared" si="18"/>
        <v>0</v>
      </c>
      <c r="Q295" s="24"/>
      <c r="R295" s="34"/>
      <c r="S295" s="25"/>
      <c r="T295" s="60"/>
      <c r="U295" s="75">
        <f t="shared" si="19"/>
        <v>0</v>
      </c>
      <c r="V295" s="29"/>
      <c r="W295" s="305"/>
    </row>
    <row r="296" spans="1:23" s="89" customFormat="1" ht="24.95" customHeight="1" x14ac:dyDescent="0.25">
      <c r="A296" s="502"/>
      <c r="B296" s="31"/>
      <c r="C296" s="31"/>
      <c r="D296" s="26"/>
      <c r="E296" s="26"/>
      <c r="F296" s="32"/>
      <c r="G296" s="24"/>
      <c r="H296" s="24"/>
      <c r="I296" s="33"/>
      <c r="J296" s="24"/>
      <c r="K296" s="32"/>
      <c r="L296" s="24"/>
      <c r="M296" s="26"/>
      <c r="N296" s="385"/>
      <c r="O296" s="23"/>
      <c r="P296" s="74">
        <f t="shared" si="18"/>
        <v>0</v>
      </c>
      <c r="Q296" s="24"/>
      <c r="R296" s="34"/>
      <c r="S296" s="25"/>
      <c r="T296" s="60"/>
      <c r="U296" s="75">
        <f t="shared" si="19"/>
        <v>0</v>
      </c>
      <c r="V296" s="29"/>
      <c r="W296" s="305"/>
    </row>
    <row r="297" spans="1:23" s="89" customFormat="1" ht="24.95" customHeight="1" x14ac:dyDescent="0.25">
      <c r="A297" s="502"/>
      <c r="B297" s="31"/>
      <c r="C297" s="31"/>
      <c r="D297" s="26"/>
      <c r="E297" s="26"/>
      <c r="F297" s="32"/>
      <c r="G297" s="24"/>
      <c r="H297" s="24"/>
      <c r="I297" s="33"/>
      <c r="J297" s="24"/>
      <c r="K297" s="32"/>
      <c r="L297" s="24"/>
      <c r="M297" s="26"/>
      <c r="N297" s="385"/>
      <c r="O297" s="23"/>
      <c r="P297" s="74">
        <f t="shared" si="18"/>
        <v>0</v>
      </c>
      <c r="Q297" s="24"/>
      <c r="R297" s="34"/>
      <c r="S297" s="25"/>
      <c r="T297" s="60"/>
      <c r="U297" s="75">
        <f t="shared" si="19"/>
        <v>0</v>
      </c>
      <c r="V297" s="29"/>
      <c r="W297" s="305"/>
    </row>
    <row r="298" spans="1:23" s="89" customFormat="1" ht="24.95" customHeight="1" x14ac:dyDescent="0.25">
      <c r="A298" s="502"/>
      <c r="B298" s="31"/>
      <c r="C298" s="31"/>
      <c r="D298" s="26"/>
      <c r="E298" s="26"/>
      <c r="F298" s="32"/>
      <c r="G298" s="24"/>
      <c r="H298" s="24"/>
      <c r="I298" s="33"/>
      <c r="J298" s="24"/>
      <c r="K298" s="32"/>
      <c r="L298" s="24"/>
      <c r="M298" s="26"/>
      <c r="N298" s="385"/>
      <c r="O298" s="23"/>
      <c r="P298" s="74">
        <f t="shared" si="18"/>
        <v>0</v>
      </c>
      <c r="Q298" s="24"/>
      <c r="R298" s="34"/>
      <c r="S298" s="25"/>
      <c r="T298" s="60"/>
      <c r="U298" s="75">
        <f t="shared" si="19"/>
        <v>0</v>
      </c>
      <c r="V298" s="29"/>
      <c r="W298" s="305"/>
    </row>
    <row r="299" spans="1:23" s="89" customFormat="1" ht="24.95" customHeight="1" x14ac:dyDescent="0.25">
      <c r="A299" s="502"/>
      <c r="B299" s="31"/>
      <c r="C299" s="31"/>
      <c r="D299" s="26"/>
      <c r="E299" s="26"/>
      <c r="F299" s="32"/>
      <c r="G299" s="24"/>
      <c r="H299" s="24"/>
      <c r="I299" s="33"/>
      <c r="J299" s="24"/>
      <c r="K299" s="32"/>
      <c r="L299" s="24"/>
      <c r="M299" s="26"/>
      <c r="N299" s="385"/>
      <c r="O299" s="23"/>
      <c r="P299" s="74">
        <f t="shared" si="18"/>
        <v>0</v>
      </c>
      <c r="Q299" s="24"/>
      <c r="R299" s="34"/>
      <c r="S299" s="25"/>
      <c r="T299" s="60"/>
      <c r="U299" s="75">
        <f t="shared" si="19"/>
        <v>0</v>
      </c>
      <c r="V299" s="29"/>
      <c r="W299" s="305"/>
    </row>
    <row r="300" spans="1:23" s="89" customFormat="1" ht="24.95" customHeight="1" x14ac:dyDescent="0.25">
      <c r="A300" s="502"/>
      <c r="B300" s="31"/>
      <c r="C300" s="31"/>
      <c r="D300" s="26"/>
      <c r="E300" s="26"/>
      <c r="F300" s="32"/>
      <c r="G300" s="24"/>
      <c r="H300" s="24"/>
      <c r="I300" s="33"/>
      <c r="J300" s="24"/>
      <c r="K300" s="32"/>
      <c r="L300" s="24"/>
      <c r="M300" s="26"/>
      <c r="N300" s="385"/>
      <c r="O300" s="23"/>
      <c r="P300" s="74">
        <f t="shared" si="18"/>
        <v>0</v>
      </c>
      <c r="Q300" s="24"/>
      <c r="R300" s="34"/>
      <c r="S300" s="25"/>
      <c r="T300" s="60"/>
      <c r="U300" s="75">
        <f t="shared" si="19"/>
        <v>0</v>
      </c>
      <c r="V300" s="29"/>
      <c r="W300" s="305"/>
    </row>
    <row r="301" spans="1:23" s="89" customFormat="1" ht="24.95" customHeight="1" x14ac:dyDescent="0.25">
      <c r="A301" s="502"/>
      <c r="B301" s="31"/>
      <c r="C301" s="31"/>
      <c r="D301" s="26"/>
      <c r="E301" s="26"/>
      <c r="F301" s="32"/>
      <c r="G301" s="24"/>
      <c r="H301" s="24"/>
      <c r="I301" s="33"/>
      <c r="J301" s="24"/>
      <c r="K301" s="32"/>
      <c r="L301" s="24"/>
      <c r="M301" s="26"/>
      <c r="N301" s="385"/>
      <c r="O301" s="23"/>
      <c r="P301" s="74">
        <f t="shared" si="18"/>
        <v>0</v>
      </c>
      <c r="Q301" s="24"/>
      <c r="R301" s="34"/>
      <c r="S301" s="25"/>
      <c r="T301" s="60"/>
      <c r="U301" s="75">
        <f t="shared" si="19"/>
        <v>0</v>
      </c>
      <c r="V301" s="29"/>
      <c r="W301" s="305"/>
    </row>
    <row r="302" spans="1:23" s="89" customFormat="1" ht="24.95" customHeight="1" x14ac:dyDescent="0.25">
      <c r="A302" s="502"/>
      <c r="B302" s="31"/>
      <c r="C302" s="31"/>
      <c r="D302" s="26"/>
      <c r="E302" s="26"/>
      <c r="F302" s="32"/>
      <c r="G302" s="24"/>
      <c r="H302" s="24"/>
      <c r="I302" s="33"/>
      <c r="J302" s="24"/>
      <c r="K302" s="32"/>
      <c r="L302" s="24"/>
      <c r="M302" s="26"/>
      <c r="N302" s="385"/>
      <c r="O302" s="23"/>
      <c r="P302" s="74">
        <f t="shared" si="18"/>
        <v>0</v>
      </c>
      <c r="Q302" s="24"/>
      <c r="R302" s="34"/>
      <c r="S302" s="25"/>
      <c r="T302" s="60"/>
      <c r="U302" s="75">
        <f t="shared" si="19"/>
        <v>0</v>
      </c>
      <c r="V302" s="29"/>
      <c r="W302" s="305"/>
    </row>
    <row r="303" spans="1:23" s="89" customFormat="1" ht="24.95" customHeight="1" x14ac:dyDescent="0.25">
      <c r="A303" s="502"/>
      <c r="B303" s="31"/>
      <c r="C303" s="31"/>
      <c r="D303" s="26"/>
      <c r="E303" s="26"/>
      <c r="F303" s="32"/>
      <c r="G303" s="24"/>
      <c r="H303" s="24"/>
      <c r="I303" s="33"/>
      <c r="J303" s="24"/>
      <c r="K303" s="32"/>
      <c r="L303" s="24"/>
      <c r="M303" s="26"/>
      <c r="N303" s="385"/>
      <c r="O303" s="23"/>
      <c r="P303" s="74">
        <f t="shared" si="18"/>
        <v>0</v>
      </c>
      <c r="Q303" s="24"/>
      <c r="R303" s="34"/>
      <c r="S303" s="25"/>
      <c r="T303" s="60"/>
      <c r="U303" s="75">
        <f t="shared" si="19"/>
        <v>0</v>
      </c>
      <c r="V303" s="29"/>
      <c r="W303" s="305"/>
    </row>
    <row r="304" spans="1:23" s="89" customFormat="1" ht="24.95" customHeight="1" x14ac:dyDescent="0.25">
      <c r="A304" s="502"/>
      <c r="B304" s="31"/>
      <c r="C304" s="31"/>
      <c r="D304" s="26"/>
      <c r="E304" s="26"/>
      <c r="F304" s="32"/>
      <c r="G304" s="24"/>
      <c r="H304" s="24"/>
      <c r="I304" s="33"/>
      <c r="J304" s="24"/>
      <c r="K304" s="32"/>
      <c r="L304" s="24"/>
      <c r="M304" s="26"/>
      <c r="N304" s="385"/>
      <c r="O304" s="23"/>
      <c r="P304" s="74">
        <f t="shared" si="18"/>
        <v>0</v>
      </c>
      <c r="Q304" s="24"/>
      <c r="R304" s="34"/>
      <c r="S304" s="25"/>
      <c r="T304" s="60"/>
      <c r="U304" s="75">
        <f t="shared" si="19"/>
        <v>0</v>
      </c>
      <c r="V304" s="29"/>
      <c r="W304" s="305"/>
    </row>
    <row r="305" spans="1:23" s="89" customFormat="1" ht="24.95" customHeight="1" x14ac:dyDescent="0.25">
      <c r="A305" s="502"/>
      <c r="B305" s="36"/>
      <c r="C305" s="36"/>
      <c r="D305" s="37"/>
      <c r="E305" s="37"/>
      <c r="F305" s="38"/>
      <c r="G305" s="39"/>
      <c r="H305" s="39"/>
      <c r="I305" s="40"/>
      <c r="J305" s="39"/>
      <c r="K305" s="38"/>
      <c r="L305" s="39"/>
      <c r="M305" s="37"/>
      <c r="N305" s="386"/>
      <c r="O305" s="42"/>
      <c r="P305" s="144">
        <f t="shared" ref="P305" si="20">IF(OR(B305="R",B305="Refusé"),0,(O305*1.2))</f>
        <v>0</v>
      </c>
      <c r="Q305" s="39"/>
      <c r="R305" s="41"/>
      <c r="S305" s="43"/>
      <c r="T305" s="333"/>
      <c r="U305" s="334">
        <f t="shared" si="19"/>
        <v>0</v>
      </c>
      <c r="V305" s="156"/>
      <c r="W305" s="335"/>
    </row>
    <row r="306" spans="1:23" s="89" customFormat="1" ht="36.75" customHeight="1" thickBot="1" x14ac:dyDescent="0.3">
      <c r="A306" s="417"/>
      <c r="B306" s="410" t="s">
        <v>8</v>
      </c>
      <c r="C306" s="405"/>
      <c r="D306" s="411"/>
      <c r="E306" s="411"/>
      <c r="F306" s="410"/>
      <c r="G306" s="405"/>
      <c r="H306" s="406"/>
      <c r="I306" s="407"/>
      <c r="J306" s="406"/>
      <c r="K306" s="408"/>
      <c r="L306" s="406"/>
      <c r="M306" s="409"/>
      <c r="N306" s="408"/>
      <c r="O306" s="421">
        <f>SUBTOTAL(109,O209:O305)</f>
        <v>0</v>
      </c>
      <c r="P306" s="421">
        <f>SUBTOTAL(109,P209:P305)</f>
        <v>0</v>
      </c>
      <c r="Q306" s="405"/>
      <c r="R306" s="412"/>
      <c r="S306" s="412"/>
      <c r="T306" s="413"/>
      <c r="U306" s="421">
        <f>SUBTOTAL(109,U209:U305)</f>
        <v>0</v>
      </c>
      <c r="V306" s="414"/>
      <c r="W306" s="415"/>
    </row>
    <row r="307" spans="1:23" ht="52.5" customHeight="1" thickBot="1" x14ac:dyDescent="0.3">
      <c r="Q307" s="490"/>
      <c r="R307" s="424" t="s">
        <v>50</v>
      </c>
      <c r="S307" s="425">
        <f>+P306-U306</f>
        <v>0</v>
      </c>
      <c r="T307" s="426" t="s">
        <v>118</v>
      </c>
    </row>
    <row r="308" spans="1:23" x14ac:dyDescent="0.25">
      <c r="R308" s="6"/>
      <c r="S308" s="70"/>
    </row>
    <row r="309" spans="1:23" x14ac:dyDescent="0.25">
      <c r="R309" s="6"/>
      <c r="S309" s="70"/>
    </row>
    <row r="310" spans="1:23" ht="81" customHeight="1" x14ac:dyDescent="0.25">
      <c r="A310" s="540" t="s">
        <v>110</v>
      </c>
      <c r="B310" s="540"/>
      <c r="C310" s="540"/>
      <c r="D310" s="540"/>
      <c r="E310" s="540"/>
      <c r="F310" s="540"/>
      <c r="G310" s="540"/>
      <c r="H310" s="540"/>
      <c r="I310" s="540"/>
      <c r="J310" s="540"/>
      <c r="K310" s="540"/>
      <c r="L310" s="540"/>
      <c r="M310" s="540"/>
      <c r="N310" s="540"/>
      <c r="O310" s="540"/>
      <c r="P310" s="540"/>
      <c r="Q310" s="540"/>
      <c r="R310" s="540"/>
      <c r="S310" s="540"/>
      <c r="T310" s="540"/>
      <c r="U310" s="540"/>
      <c r="V310" s="540"/>
      <c r="W310" s="540"/>
    </row>
    <row r="311" spans="1:23" ht="84" customHeight="1" x14ac:dyDescent="0.25">
      <c r="A311" s="372"/>
      <c r="B311" s="298" t="s">
        <v>14</v>
      </c>
      <c r="C311" s="298" t="s">
        <v>0</v>
      </c>
      <c r="D311" s="299" t="s">
        <v>1</v>
      </c>
      <c r="E311" s="299" t="s">
        <v>79</v>
      </c>
      <c r="F311" s="298" t="s">
        <v>2</v>
      </c>
      <c r="G311" s="294" t="s">
        <v>9</v>
      </c>
      <c r="H311" s="294" t="s">
        <v>117</v>
      </c>
      <c r="I311" s="336" t="s">
        <v>12</v>
      </c>
      <c r="J311" s="298" t="s">
        <v>11</v>
      </c>
      <c r="K311" s="297" t="s">
        <v>20</v>
      </c>
      <c r="L311" s="298" t="s">
        <v>6</v>
      </c>
      <c r="M311" s="299" t="s">
        <v>35</v>
      </c>
      <c r="N311" s="298" t="s">
        <v>4</v>
      </c>
      <c r="O311" s="300" t="s">
        <v>32</v>
      </c>
      <c r="P311" s="300" t="s">
        <v>33</v>
      </c>
      <c r="Q311" s="489" t="s">
        <v>5</v>
      </c>
      <c r="R311" s="298" t="s">
        <v>51</v>
      </c>
      <c r="S311" s="301" t="s">
        <v>19</v>
      </c>
      <c r="T311" s="302" t="s">
        <v>36</v>
      </c>
      <c r="U311" s="303" t="s">
        <v>40</v>
      </c>
      <c r="V311" s="304" t="s">
        <v>53</v>
      </c>
      <c r="W311" s="303" t="s">
        <v>10</v>
      </c>
    </row>
    <row r="312" spans="1:23" ht="24.95" customHeight="1" x14ac:dyDescent="0.25">
      <c r="A312" s="507" t="s">
        <v>106</v>
      </c>
      <c r="B312" s="31"/>
      <c r="C312" s="31"/>
      <c r="D312" s="26"/>
      <c r="E312" s="26"/>
      <c r="F312" s="32"/>
      <c r="G312" s="24"/>
      <c r="H312" s="24"/>
      <c r="I312" s="33"/>
      <c r="J312" s="24"/>
      <c r="K312" s="32"/>
      <c r="L312" s="24"/>
      <c r="M312" s="26"/>
      <c r="N312" s="385"/>
      <c r="O312" s="23"/>
      <c r="P312" s="74">
        <f t="shared" ref="P312:P375" si="21">IF(OR(B312="R",B312="Refusé"),0,(O312*1.2))</f>
        <v>0</v>
      </c>
      <c r="Q312" s="24"/>
      <c r="R312" s="34"/>
      <c r="S312" s="25">
        <v>42668</v>
      </c>
      <c r="T312" s="60"/>
      <c r="U312" s="75">
        <f t="shared" ref="U312:U375" si="22">IF(ISBLANK($T312),P312,0)</f>
        <v>0</v>
      </c>
      <c r="V312" s="29"/>
      <c r="W312" s="305"/>
    </row>
    <row r="313" spans="1:23" ht="24.95" customHeight="1" x14ac:dyDescent="0.25">
      <c r="A313" s="507"/>
      <c r="B313" s="31"/>
      <c r="C313" s="31"/>
      <c r="D313" s="26"/>
      <c r="E313" s="26"/>
      <c r="F313" s="32"/>
      <c r="G313" s="24"/>
      <c r="H313" s="24"/>
      <c r="I313" s="33"/>
      <c r="J313" s="24"/>
      <c r="K313" s="32"/>
      <c r="L313" s="24"/>
      <c r="M313" s="26"/>
      <c r="N313" s="385"/>
      <c r="O313" s="23"/>
      <c r="P313" s="74">
        <f t="shared" si="21"/>
        <v>0</v>
      </c>
      <c r="Q313" s="24"/>
      <c r="R313" s="34"/>
      <c r="S313" s="25"/>
      <c r="T313" s="60"/>
      <c r="U313" s="75">
        <f t="shared" si="22"/>
        <v>0</v>
      </c>
      <c r="V313" s="29"/>
      <c r="W313" s="305"/>
    </row>
    <row r="314" spans="1:23" ht="24.95" customHeight="1" x14ac:dyDescent="0.25">
      <c r="A314" s="507"/>
      <c r="B314" s="31"/>
      <c r="C314" s="31"/>
      <c r="D314" s="26"/>
      <c r="E314" s="26"/>
      <c r="F314" s="32"/>
      <c r="G314" s="24"/>
      <c r="H314" s="24"/>
      <c r="I314" s="33"/>
      <c r="J314" s="24"/>
      <c r="K314" s="32"/>
      <c r="L314" s="24"/>
      <c r="M314" s="26"/>
      <c r="N314" s="385"/>
      <c r="O314" s="23"/>
      <c r="P314" s="74">
        <f t="shared" si="21"/>
        <v>0</v>
      </c>
      <c r="Q314" s="24"/>
      <c r="R314" s="34"/>
      <c r="S314" s="25"/>
      <c r="T314" s="60"/>
      <c r="U314" s="75">
        <f t="shared" si="22"/>
        <v>0</v>
      </c>
      <c r="V314" s="29"/>
      <c r="W314" s="305"/>
    </row>
    <row r="315" spans="1:23" ht="24.95" customHeight="1" x14ac:dyDescent="0.25">
      <c r="A315" s="507"/>
      <c r="B315" s="31"/>
      <c r="C315" s="31"/>
      <c r="D315" s="26"/>
      <c r="E315" s="26"/>
      <c r="F315" s="32"/>
      <c r="G315" s="24"/>
      <c r="H315" s="24"/>
      <c r="I315" s="33"/>
      <c r="J315" s="24"/>
      <c r="K315" s="32"/>
      <c r="L315" s="24"/>
      <c r="M315" s="26"/>
      <c r="N315" s="385"/>
      <c r="O315" s="23"/>
      <c r="P315" s="74">
        <f t="shared" si="21"/>
        <v>0</v>
      </c>
      <c r="Q315" s="24"/>
      <c r="R315" s="34"/>
      <c r="S315" s="25"/>
      <c r="T315" s="60"/>
      <c r="U315" s="75">
        <f t="shared" si="22"/>
        <v>0</v>
      </c>
      <c r="V315" s="29"/>
      <c r="W315" s="305"/>
    </row>
    <row r="316" spans="1:23" ht="24.95" customHeight="1" x14ac:dyDescent="0.25">
      <c r="A316" s="507"/>
      <c r="B316" s="31"/>
      <c r="C316" s="31"/>
      <c r="D316" s="26"/>
      <c r="E316" s="26"/>
      <c r="F316" s="32"/>
      <c r="G316" s="24"/>
      <c r="H316" s="24"/>
      <c r="I316" s="33"/>
      <c r="J316" s="24"/>
      <c r="K316" s="32"/>
      <c r="L316" s="24"/>
      <c r="M316" s="26"/>
      <c r="N316" s="385"/>
      <c r="O316" s="23"/>
      <c r="P316" s="74">
        <f t="shared" si="21"/>
        <v>0</v>
      </c>
      <c r="Q316" s="24"/>
      <c r="R316" s="34"/>
      <c r="S316" s="25"/>
      <c r="T316" s="60"/>
      <c r="U316" s="75">
        <f t="shared" si="22"/>
        <v>0</v>
      </c>
      <c r="V316" s="29"/>
      <c r="W316" s="305"/>
    </row>
    <row r="317" spans="1:23" ht="24.95" customHeight="1" x14ac:dyDescent="0.25">
      <c r="A317" s="507"/>
      <c r="B317" s="31"/>
      <c r="C317" s="31"/>
      <c r="D317" s="26"/>
      <c r="E317" s="26"/>
      <c r="F317" s="32"/>
      <c r="G317" s="24"/>
      <c r="H317" s="24"/>
      <c r="I317" s="33"/>
      <c r="J317" s="24"/>
      <c r="K317" s="32"/>
      <c r="L317" s="24"/>
      <c r="M317" s="26"/>
      <c r="N317" s="385"/>
      <c r="O317" s="23"/>
      <c r="P317" s="74">
        <f t="shared" si="21"/>
        <v>0</v>
      </c>
      <c r="Q317" s="24"/>
      <c r="R317" s="34"/>
      <c r="S317" s="25"/>
      <c r="T317" s="60"/>
      <c r="U317" s="75">
        <f t="shared" si="22"/>
        <v>0</v>
      </c>
      <c r="V317" s="29"/>
      <c r="W317" s="305"/>
    </row>
    <row r="318" spans="1:23" ht="24.95" customHeight="1" x14ac:dyDescent="0.25">
      <c r="A318" s="507"/>
      <c r="B318" s="31"/>
      <c r="C318" s="31"/>
      <c r="D318" s="26"/>
      <c r="E318" s="26"/>
      <c r="F318" s="32"/>
      <c r="G318" s="24"/>
      <c r="H318" s="24"/>
      <c r="I318" s="33"/>
      <c r="J318" s="24"/>
      <c r="K318" s="32"/>
      <c r="L318" s="24"/>
      <c r="M318" s="26"/>
      <c r="N318" s="385"/>
      <c r="O318" s="23"/>
      <c r="P318" s="74">
        <f t="shared" si="21"/>
        <v>0</v>
      </c>
      <c r="Q318" s="24"/>
      <c r="R318" s="34"/>
      <c r="S318" s="25"/>
      <c r="T318" s="60"/>
      <c r="U318" s="75">
        <f t="shared" si="22"/>
        <v>0</v>
      </c>
      <c r="V318" s="29"/>
      <c r="W318" s="305"/>
    </row>
    <row r="319" spans="1:23" ht="24.95" customHeight="1" x14ac:dyDescent="0.25">
      <c r="A319" s="507"/>
      <c r="B319" s="31"/>
      <c r="C319" s="31"/>
      <c r="D319" s="26"/>
      <c r="E319" s="26"/>
      <c r="F319" s="32"/>
      <c r="G319" s="24"/>
      <c r="H319" s="24"/>
      <c r="I319" s="33"/>
      <c r="J319" s="24"/>
      <c r="K319" s="32"/>
      <c r="L319" s="24"/>
      <c r="M319" s="26"/>
      <c r="N319" s="385"/>
      <c r="O319" s="23"/>
      <c r="P319" s="74">
        <f t="shared" si="21"/>
        <v>0</v>
      </c>
      <c r="Q319" s="24"/>
      <c r="R319" s="34"/>
      <c r="S319" s="25"/>
      <c r="T319" s="60"/>
      <c r="U319" s="75">
        <f t="shared" si="22"/>
        <v>0</v>
      </c>
      <c r="V319" s="29"/>
      <c r="W319" s="305"/>
    </row>
    <row r="320" spans="1:23" ht="24.95" customHeight="1" x14ac:dyDescent="0.25">
      <c r="A320" s="507"/>
      <c r="B320" s="31"/>
      <c r="C320" s="31"/>
      <c r="D320" s="26"/>
      <c r="E320" s="26"/>
      <c r="F320" s="32"/>
      <c r="G320" s="24"/>
      <c r="H320" s="24"/>
      <c r="I320" s="33"/>
      <c r="J320" s="24"/>
      <c r="K320" s="32"/>
      <c r="L320" s="24"/>
      <c r="M320" s="26"/>
      <c r="N320" s="385"/>
      <c r="O320" s="23"/>
      <c r="P320" s="74">
        <f t="shared" si="21"/>
        <v>0</v>
      </c>
      <c r="Q320" s="24"/>
      <c r="R320" s="34"/>
      <c r="S320" s="25"/>
      <c r="T320" s="60"/>
      <c r="U320" s="75">
        <f t="shared" si="22"/>
        <v>0</v>
      </c>
      <c r="V320" s="29"/>
      <c r="W320" s="305"/>
    </row>
    <row r="321" spans="1:23" ht="24.95" customHeight="1" x14ac:dyDescent="0.25">
      <c r="A321" s="507"/>
      <c r="B321" s="31"/>
      <c r="C321" s="31"/>
      <c r="D321" s="26"/>
      <c r="E321" s="26"/>
      <c r="F321" s="32"/>
      <c r="G321" s="24"/>
      <c r="H321" s="24"/>
      <c r="I321" s="33"/>
      <c r="J321" s="24"/>
      <c r="K321" s="32"/>
      <c r="L321" s="24"/>
      <c r="M321" s="26"/>
      <c r="N321" s="385"/>
      <c r="O321" s="23"/>
      <c r="P321" s="74">
        <f t="shared" si="21"/>
        <v>0</v>
      </c>
      <c r="Q321" s="24"/>
      <c r="R321" s="34"/>
      <c r="S321" s="25"/>
      <c r="T321" s="60"/>
      <c r="U321" s="75">
        <f t="shared" si="22"/>
        <v>0</v>
      </c>
      <c r="V321" s="29"/>
      <c r="W321" s="305"/>
    </row>
    <row r="322" spans="1:23" ht="24.95" customHeight="1" x14ac:dyDescent="0.25">
      <c r="A322" s="507"/>
      <c r="B322" s="31"/>
      <c r="C322" s="31"/>
      <c r="D322" s="26"/>
      <c r="E322" s="26"/>
      <c r="F322" s="32"/>
      <c r="G322" s="24"/>
      <c r="H322" s="24"/>
      <c r="I322" s="33"/>
      <c r="J322" s="24"/>
      <c r="K322" s="32"/>
      <c r="L322" s="24"/>
      <c r="M322" s="26"/>
      <c r="N322" s="385"/>
      <c r="O322" s="23"/>
      <c r="P322" s="74">
        <f t="shared" si="21"/>
        <v>0</v>
      </c>
      <c r="Q322" s="24"/>
      <c r="R322" s="34"/>
      <c r="S322" s="25"/>
      <c r="T322" s="60"/>
      <c r="U322" s="75">
        <f t="shared" si="22"/>
        <v>0</v>
      </c>
      <c r="V322" s="29"/>
      <c r="W322" s="305"/>
    </row>
    <row r="323" spans="1:23" ht="24.95" customHeight="1" x14ac:dyDescent="0.25">
      <c r="A323" s="507"/>
      <c r="B323" s="31"/>
      <c r="C323" s="31"/>
      <c r="D323" s="26"/>
      <c r="E323" s="26"/>
      <c r="F323" s="32"/>
      <c r="G323" s="24"/>
      <c r="H323" s="24"/>
      <c r="I323" s="33"/>
      <c r="J323" s="24"/>
      <c r="K323" s="32"/>
      <c r="L323" s="24"/>
      <c r="M323" s="26"/>
      <c r="N323" s="385"/>
      <c r="O323" s="23"/>
      <c r="P323" s="74">
        <f t="shared" si="21"/>
        <v>0</v>
      </c>
      <c r="Q323" s="24"/>
      <c r="R323" s="34"/>
      <c r="S323" s="25"/>
      <c r="T323" s="60"/>
      <c r="U323" s="75">
        <f t="shared" si="22"/>
        <v>0</v>
      </c>
      <c r="V323" s="29"/>
      <c r="W323" s="305"/>
    </row>
    <row r="324" spans="1:23" ht="24.95" customHeight="1" x14ac:dyDescent="0.25">
      <c r="A324" s="507"/>
      <c r="B324" s="31"/>
      <c r="C324" s="31"/>
      <c r="D324" s="26"/>
      <c r="E324" s="26"/>
      <c r="F324" s="32"/>
      <c r="G324" s="24"/>
      <c r="H324" s="24"/>
      <c r="I324" s="33"/>
      <c r="J324" s="24"/>
      <c r="K324" s="32"/>
      <c r="L324" s="24"/>
      <c r="M324" s="26"/>
      <c r="N324" s="385"/>
      <c r="O324" s="23"/>
      <c r="P324" s="74">
        <f t="shared" si="21"/>
        <v>0</v>
      </c>
      <c r="Q324" s="24"/>
      <c r="R324" s="34"/>
      <c r="S324" s="25"/>
      <c r="T324" s="60"/>
      <c r="U324" s="75">
        <f t="shared" si="22"/>
        <v>0</v>
      </c>
      <c r="V324" s="29"/>
      <c r="W324" s="305"/>
    </row>
    <row r="325" spans="1:23" ht="24.95" customHeight="1" x14ac:dyDescent="0.25">
      <c r="A325" s="507"/>
      <c r="B325" s="31"/>
      <c r="C325" s="31"/>
      <c r="D325" s="26"/>
      <c r="E325" s="26"/>
      <c r="F325" s="32"/>
      <c r="G325" s="24"/>
      <c r="H325" s="24"/>
      <c r="I325" s="33"/>
      <c r="J325" s="24"/>
      <c r="K325" s="32"/>
      <c r="L325" s="24"/>
      <c r="M325" s="26"/>
      <c r="N325" s="385"/>
      <c r="O325" s="23"/>
      <c r="P325" s="74">
        <f t="shared" si="21"/>
        <v>0</v>
      </c>
      <c r="Q325" s="24"/>
      <c r="R325" s="34"/>
      <c r="S325" s="25"/>
      <c r="T325" s="60"/>
      <c r="U325" s="75">
        <f t="shared" si="22"/>
        <v>0</v>
      </c>
      <c r="V325" s="29"/>
      <c r="W325" s="305"/>
    </row>
    <row r="326" spans="1:23" ht="24.95" customHeight="1" x14ac:dyDescent="0.25">
      <c r="A326" s="507"/>
      <c r="B326" s="31"/>
      <c r="C326" s="31"/>
      <c r="D326" s="26"/>
      <c r="E326" s="26"/>
      <c r="F326" s="32"/>
      <c r="G326" s="24"/>
      <c r="H326" s="24"/>
      <c r="I326" s="33"/>
      <c r="J326" s="24"/>
      <c r="K326" s="32"/>
      <c r="L326" s="24"/>
      <c r="M326" s="26"/>
      <c r="N326" s="385"/>
      <c r="O326" s="23"/>
      <c r="P326" s="74">
        <f t="shared" si="21"/>
        <v>0</v>
      </c>
      <c r="Q326" s="24"/>
      <c r="R326" s="34"/>
      <c r="S326" s="25"/>
      <c r="T326" s="60"/>
      <c r="U326" s="75">
        <f t="shared" si="22"/>
        <v>0</v>
      </c>
      <c r="V326" s="29"/>
      <c r="W326" s="305"/>
    </row>
    <row r="327" spans="1:23" ht="24.95" customHeight="1" x14ac:dyDescent="0.25">
      <c r="A327" s="507"/>
      <c r="B327" s="31"/>
      <c r="C327" s="31"/>
      <c r="D327" s="26"/>
      <c r="E327" s="26"/>
      <c r="F327" s="32"/>
      <c r="G327" s="24"/>
      <c r="H327" s="24"/>
      <c r="I327" s="33"/>
      <c r="J327" s="24"/>
      <c r="K327" s="32"/>
      <c r="L327" s="24"/>
      <c r="M327" s="26"/>
      <c r="N327" s="385"/>
      <c r="O327" s="23"/>
      <c r="P327" s="74">
        <f t="shared" si="21"/>
        <v>0</v>
      </c>
      <c r="Q327" s="24"/>
      <c r="R327" s="34"/>
      <c r="S327" s="25"/>
      <c r="T327" s="60"/>
      <c r="U327" s="75">
        <f t="shared" si="22"/>
        <v>0</v>
      </c>
      <c r="V327" s="29"/>
      <c r="W327" s="305"/>
    </row>
    <row r="328" spans="1:23" ht="24.95" customHeight="1" x14ac:dyDescent="0.25">
      <c r="A328" s="507"/>
      <c r="B328" s="31"/>
      <c r="C328" s="31"/>
      <c r="D328" s="26"/>
      <c r="E328" s="26"/>
      <c r="F328" s="32"/>
      <c r="G328" s="24"/>
      <c r="H328" s="24"/>
      <c r="I328" s="33"/>
      <c r="J328" s="24"/>
      <c r="K328" s="32"/>
      <c r="L328" s="24"/>
      <c r="M328" s="26"/>
      <c r="N328" s="385"/>
      <c r="O328" s="23"/>
      <c r="P328" s="74">
        <f t="shared" si="21"/>
        <v>0</v>
      </c>
      <c r="Q328" s="24"/>
      <c r="R328" s="34"/>
      <c r="S328" s="25"/>
      <c r="T328" s="60"/>
      <c r="U328" s="75">
        <f t="shared" si="22"/>
        <v>0</v>
      </c>
      <c r="V328" s="29"/>
      <c r="W328" s="305"/>
    </row>
    <row r="329" spans="1:23" ht="24.95" customHeight="1" x14ac:dyDescent="0.25">
      <c r="A329" s="507"/>
      <c r="B329" s="31"/>
      <c r="C329" s="31"/>
      <c r="D329" s="26"/>
      <c r="E329" s="26"/>
      <c r="F329" s="32"/>
      <c r="G329" s="24"/>
      <c r="H329" s="24"/>
      <c r="I329" s="33"/>
      <c r="J329" s="24"/>
      <c r="K329" s="32"/>
      <c r="L329" s="24"/>
      <c r="M329" s="26"/>
      <c r="N329" s="385"/>
      <c r="O329" s="23"/>
      <c r="P329" s="74">
        <f t="shared" si="21"/>
        <v>0</v>
      </c>
      <c r="Q329" s="24"/>
      <c r="R329" s="34"/>
      <c r="S329" s="25"/>
      <c r="T329" s="60"/>
      <c r="U329" s="75">
        <f t="shared" si="22"/>
        <v>0</v>
      </c>
      <c r="V329" s="29"/>
      <c r="W329" s="305"/>
    </row>
    <row r="330" spans="1:23" ht="24.95" customHeight="1" x14ac:dyDescent="0.25">
      <c r="A330" s="507"/>
      <c r="B330" s="31"/>
      <c r="C330" s="31"/>
      <c r="D330" s="26"/>
      <c r="E330" s="26"/>
      <c r="F330" s="32"/>
      <c r="G330" s="24"/>
      <c r="H330" s="24"/>
      <c r="I330" s="33"/>
      <c r="J330" s="24"/>
      <c r="K330" s="32"/>
      <c r="L330" s="24"/>
      <c r="M330" s="26"/>
      <c r="N330" s="385"/>
      <c r="O330" s="23"/>
      <c r="P330" s="74">
        <f t="shared" si="21"/>
        <v>0</v>
      </c>
      <c r="Q330" s="24"/>
      <c r="R330" s="34"/>
      <c r="S330" s="25"/>
      <c r="T330" s="60"/>
      <c r="U330" s="75">
        <f t="shared" si="22"/>
        <v>0</v>
      </c>
      <c r="V330" s="29"/>
      <c r="W330" s="305"/>
    </row>
    <row r="331" spans="1:23" ht="24.95" customHeight="1" x14ac:dyDescent="0.25">
      <c r="A331" s="507"/>
      <c r="B331" s="31"/>
      <c r="C331" s="31"/>
      <c r="D331" s="26"/>
      <c r="E331" s="26"/>
      <c r="F331" s="32"/>
      <c r="G331" s="24"/>
      <c r="H331" s="24"/>
      <c r="I331" s="33"/>
      <c r="J331" s="24"/>
      <c r="K331" s="32"/>
      <c r="L331" s="24"/>
      <c r="M331" s="26"/>
      <c r="N331" s="385"/>
      <c r="O331" s="23"/>
      <c r="P331" s="74">
        <f t="shared" si="21"/>
        <v>0</v>
      </c>
      <c r="Q331" s="24"/>
      <c r="R331" s="34"/>
      <c r="S331" s="25"/>
      <c r="T331" s="60"/>
      <c r="U331" s="75">
        <f t="shared" si="22"/>
        <v>0</v>
      </c>
      <c r="V331" s="29"/>
      <c r="W331" s="305"/>
    </row>
    <row r="332" spans="1:23" ht="24.95" customHeight="1" x14ac:dyDescent="0.25">
      <c r="A332" s="507"/>
      <c r="B332" s="31"/>
      <c r="C332" s="31"/>
      <c r="D332" s="26"/>
      <c r="E332" s="26"/>
      <c r="F332" s="32"/>
      <c r="G332" s="24"/>
      <c r="H332" s="24"/>
      <c r="I332" s="33"/>
      <c r="J332" s="24"/>
      <c r="K332" s="32"/>
      <c r="L332" s="24"/>
      <c r="M332" s="26"/>
      <c r="N332" s="385"/>
      <c r="O332" s="23"/>
      <c r="P332" s="74">
        <f t="shared" si="21"/>
        <v>0</v>
      </c>
      <c r="Q332" s="24"/>
      <c r="R332" s="34"/>
      <c r="S332" s="25"/>
      <c r="T332" s="60"/>
      <c r="U332" s="75">
        <f t="shared" si="22"/>
        <v>0</v>
      </c>
      <c r="V332" s="29"/>
      <c r="W332" s="305"/>
    </row>
    <row r="333" spans="1:23" ht="24.95" customHeight="1" x14ac:dyDescent="0.25">
      <c r="A333" s="507"/>
      <c r="B333" s="31"/>
      <c r="C333" s="31"/>
      <c r="D333" s="26"/>
      <c r="E333" s="26"/>
      <c r="F333" s="32"/>
      <c r="G333" s="24"/>
      <c r="H333" s="24"/>
      <c r="I333" s="33"/>
      <c r="J333" s="24"/>
      <c r="K333" s="32"/>
      <c r="L333" s="24"/>
      <c r="M333" s="26"/>
      <c r="N333" s="385"/>
      <c r="O333" s="23"/>
      <c r="P333" s="74">
        <f t="shared" si="21"/>
        <v>0</v>
      </c>
      <c r="Q333" s="24"/>
      <c r="R333" s="34"/>
      <c r="S333" s="25"/>
      <c r="T333" s="60"/>
      <c r="U333" s="75">
        <f t="shared" si="22"/>
        <v>0</v>
      </c>
      <c r="V333" s="29"/>
      <c r="W333" s="305"/>
    </row>
    <row r="334" spans="1:23" ht="24.95" customHeight="1" x14ac:dyDescent="0.25">
      <c r="A334" s="507"/>
      <c r="B334" s="31"/>
      <c r="C334" s="31"/>
      <c r="D334" s="26"/>
      <c r="E334" s="26"/>
      <c r="F334" s="32"/>
      <c r="G334" s="24"/>
      <c r="H334" s="24"/>
      <c r="I334" s="33"/>
      <c r="J334" s="24"/>
      <c r="K334" s="32"/>
      <c r="L334" s="24"/>
      <c r="M334" s="26"/>
      <c r="N334" s="385"/>
      <c r="O334" s="23"/>
      <c r="P334" s="74">
        <f t="shared" si="21"/>
        <v>0</v>
      </c>
      <c r="Q334" s="24"/>
      <c r="R334" s="34"/>
      <c r="S334" s="25"/>
      <c r="T334" s="60"/>
      <c r="U334" s="75">
        <f t="shared" si="22"/>
        <v>0</v>
      </c>
      <c r="V334" s="29"/>
      <c r="W334" s="305"/>
    </row>
    <row r="335" spans="1:23" ht="24.95" customHeight="1" x14ac:dyDescent="0.25">
      <c r="A335" s="507"/>
      <c r="B335" s="31"/>
      <c r="C335" s="31"/>
      <c r="D335" s="26"/>
      <c r="E335" s="26"/>
      <c r="F335" s="32"/>
      <c r="G335" s="24"/>
      <c r="H335" s="24"/>
      <c r="I335" s="33"/>
      <c r="J335" s="24"/>
      <c r="K335" s="32"/>
      <c r="L335" s="24"/>
      <c r="M335" s="26"/>
      <c r="N335" s="385"/>
      <c r="O335" s="23"/>
      <c r="P335" s="74">
        <f t="shared" si="21"/>
        <v>0</v>
      </c>
      <c r="Q335" s="24"/>
      <c r="R335" s="34"/>
      <c r="S335" s="25"/>
      <c r="T335" s="60"/>
      <c r="U335" s="75">
        <f t="shared" si="22"/>
        <v>0</v>
      </c>
      <c r="V335" s="29"/>
      <c r="W335" s="305"/>
    </row>
    <row r="336" spans="1:23" ht="24.95" customHeight="1" x14ac:dyDescent="0.25">
      <c r="A336" s="507"/>
      <c r="B336" s="31"/>
      <c r="C336" s="31"/>
      <c r="D336" s="26"/>
      <c r="E336" s="26"/>
      <c r="F336" s="32"/>
      <c r="G336" s="24"/>
      <c r="H336" s="24"/>
      <c r="I336" s="33"/>
      <c r="J336" s="24"/>
      <c r="K336" s="32"/>
      <c r="L336" s="24"/>
      <c r="M336" s="26"/>
      <c r="N336" s="385"/>
      <c r="O336" s="23"/>
      <c r="P336" s="74">
        <f t="shared" si="21"/>
        <v>0</v>
      </c>
      <c r="Q336" s="24"/>
      <c r="R336" s="34"/>
      <c r="S336" s="25"/>
      <c r="T336" s="60"/>
      <c r="U336" s="75">
        <f t="shared" si="22"/>
        <v>0</v>
      </c>
      <c r="V336" s="29"/>
      <c r="W336" s="305"/>
    </row>
    <row r="337" spans="1:23" ht="24.95" customHeight="1" x14ac:dyDescent="0.25">
      <c r="A337" s="507"/>
      <c r="B337" s="31"/>
      <c r="C337" s="31"/>
      <c r="D337" s="26"/>
      <c r="E337" s="26"/>
      <c r="F337" s="32"/>
      <c r="G337" s="24"/>
      <c r="H337" s="24"/>
      <c r="I337" s="33"/>
      <c r="J337" s="24"/>
      <c r="K337" s="32"/>
      <c r="L337" s="24"/>
      <c r="M337" s="26"/>
      <c r="N337" s="385"/>
      <c r="O337" s="23"/>
      <c r="P337" s="74">
        <f t="shared" si="21"/>
        <v>0</v>
      </c>
      <c r="Q337" s="24"/>
      <c r="R337" s="34"/>
      <c r="S337" s="25"/>
      <c r="T337" s="60"/>
      <c r="U337" s="75">
        <f t="shared" si="22"/>
        <v>0</v>
      </c>
      <c r="V337" s="29"/>
      <c r="W337" s="305"/>
    </row>
    <row r="338" spans="1:23" ht="24.95" customHeight="1" x14ac:dyDescent="0.25">
      <c r="A338" s="507"/>
      <c r="B338" s="31"/>
      <c r="C338" s="31"/>
      <c r="D338" s="26"/>
      <c r="E338" s="26"/>
      <c r="F338" s="32"/>
      <c r="G338" s="24"/>
      <c r="H338" s="24"/>
      <c r="I338" s="33"/>
      <c r="J338" s="24"/>
      <c r="K338" s="32"/>
      <c r="L338" s="24"/>
      <c r="M338" s="26"/>
      <c r="N338" s="385"/>
      <c r="O338" s="23"/>
      <c r="P338" s="74">
        <f t="shared" si="21"/>
        <v>0</v>
      </c>
      <c r="Q338" s="24"/>
      <c r="R338" s="34"/>
      <c r="S338" s="25"/>
      <c r="T338" s="60"/>
      <c r="U338" s="75">
        <f t="shared" si="22"/>
        <v>0</v>
      </c>
      <c r="V338" s="29"/>
      <c r="W338" s="305"/>
    </row>
    <row r="339" spans="1:23" ht="24.95" customHeight="1" x14ac:dyDescent="0.25">
      <c r="A339" s="507"/>
      <c r="B339" s="31"/>
      <c r="C339" s="31"/>
      <c r="D339" s="26"/>
      <c r="E339" s="26"/>
      <c r="F339" s="32"/>
      <c r="G339" s="24"/>
      <c r="H339" s="24"/>
      <c r="I339" s="33"/>
      <c r="J339" s="24"/>
      <c r="K339" s="32"/>
      <c r="L339" s="24"/>
      <c r="M339" s="26"/>
      <c r="N339" s="385"/>
      <c r="O339" s="23"/>
      <c r="P339" s="74">
        <f t="shared" si="21"/>
        <v>0</v>
      </c>
      <c r="Q339" s="24"/>
      <c r="R339" s="34"/>
      <c r="S339" s="25"/>
      <c r="T339" s="60"/>
      <c r="U339" s="75">
        <f t="shared" si="22"/>
        <v>0</v>
      </c>
      <c r="V339" s="29"/>
      <c r="W339" s="305"/>
    </row>
    <row r="340" spans="1:23" ht="24.95" customHeight="1" x14ac:dyDescent="0.25">
      <c r="A340" s="507"/>
      <c r="B340" s="31"/>
      <c r="C340" s="31"/>
      <c r="D340" s="26"/>
      <c r="E340" s="26"/>
      <c r="F340" s="32"/>
      <c r="G340" s="24"/>
      <c r="H340" s="24"/>
      <c r="I340" s="33"/>
      <c r="J340" s="24"/>
      <c r="K340" s="32"/>
      <c r="L340" s="24"/>
      <c r="M340" s="26"/>
      <c r="N340" s="385"/>
      <c r="O340" s="23"/>
      <c r="P340" s="74">
        <f t="shared" si="21"/>
        <v>0</v>
      </c>
      <c r="Q340" s="24"/>
      <c r="R340" s="34"/>
      <c r="S340" s="25"/>
      <c r="T340" s="60"/>
      <c r="U340" s="75">
        <f t="shared" si="22"/>
        <v>0</v>
      </c>
      <c r="V340" s="29"/>
      <c r="W340" s="305"/>
    </row>
    <row r="341" spans="1:23" ht="24.95" customHeight="1" x14ac:dyDescent="0.25">
      <c r="A341" s="507"/>
      <c r="B341" s="31"/>
      <c r="C341" s="31"/>
      <c r="D341" s="26"/>
      <c r="E341" s="26"/>
      <c r="F341" s="32"/>
      <c r="G341" s="24"/>
      <c r="H341" s="24"/>
      <c r="I341" s="33"/>
      <c r="J341" s="24"/>
      <c r="K341" s="32"/>
      <c r="L341" s="24"/>
      <c r="M341" s="26"/>
      <c r="N341" s="385"/>
      <c r="O341" s="23"/>
      <c r="P341" s="74">
        <f t="shared" si="21"/>
        <v>0</v>
      </c>
      <c r="Q341" s="24"/>
      <c r="R341" s="34"/>
      <c r="S341" s="25"/>
      <c r="T341" s="60"/>
      <c r="U341" s="75">
        <f t="shared" si="22"/>
        <v>0</v>
      </c>
      <c r="V341" s="29"/>
      <c r="W341" s="305"/>
    </row>
    <row r="342" spans="1:23" ht="24.95" customHeight="1" x14ac:dyDescent="0.25">
      <c r="A342" s="507"/>
      <c r="B342" s="31"/>
      <c r="C342" s="31"/>
      <c r="D342" s="26"/>
      <c r="E342" s="26"/>
      <c r="F342" s="32"/>
      <c r="G342" s="24"/>
      <c r="H342" s="24"/>
      <c r="I342" s="33"/>
      <c r="J342" s="24"/>
      <c r="K342" s="32"/>
      <c r="L342" s="24"/>
      <c r="M342" s="26"/>
      <c r="N342" s="385"/>
      <c r="O342" s="23"/>
      <c r="P342" s="74">
        <f t="shared" si="21"/>
        <v>0</v>
      </c>
      <c r="Q342" s="24"/>
      <c r="R342" s="34"/>
      <c r="S342" s="25"/>
      <c r="T342" s="60"/>
      <c r="U342" s="75">
        <f t="shared" si="22"/>
        <v>0</v>
      </c>
      <c r="V342" s="29"/>
      <c r="W342" s="305"/>
    </row>
    <row r="343" spans="1:23" ht="24.95" customHeight="1" x14ac:dyDescent="0.25">
      <c r="A343" s="507"/>
      <c r="B343" s="31"/>
      <c r="C343" s="31"/>
      <c r="D343" s="26"/>
      <c r="E343" s="26"/>
      <c r="F343" s="32"/>
      <c r="G343" s="24"/>
      <c r="H343" s="24"/>
      <c r="I343" s="33"/>
      <c r="J343" s="24"/>
      <c r="K343" s="32"/>
      <c r="L343" s="24"/>
      <c r="M343" s="26"/>
      <c r="N343" s="385"/>
      <c r="O343" s="23"/>
      <c r="P343" s="74">
        <f t="shared" si="21"/>
        <v>0</v>
      </c>
      <c r="Q343" s="24"/>
      <c r="R343" s="34"/>
      <c r="S343" s="25"/>
      <c r="T343" s="60"/>
      <c r="U343" s="75">
        <f t="shared" si="22"/>
        <v>0</v>
      </c>
      <c r="V343" s="29"/>
      <c r="W343" s="305"/>
    </row>
    <row r="344" spans="1:23" ht="24.95" customHeight="1" x14ac:dyDescent="0.25">
      <c r="A344" s="507"/>
      <c r="B344" s="31"/>
      <c r="C344" s="31"/>
      <c r="D344" s="26"/>
      <c r="E344" s="26"/>
      <c r="F344" s="32"/>
      <c r="G344" s="24"/>
      <c r="H344" s="24"/>
      <c r="I344" s="33"/>
      <c r="J344" s="24"/>
      <c r="K344" s="32"/>
      <c r="L344" s="24"/>
      <c r="M344" s="26"/>
      <c r="N344" s="385"/>
      <c r="O344" s="23"/>
      <c r="P344" s="74">
        <f t="shared" si="21"/>
        <v>0</v>
      </c>
      <c r="Q344" s="24"/>
      <c r="R344" s="34"/>
      <c r="S344" s="25"/>
      <c r="T344" s="60"/>
      <c r="U344" s="75">
        <f t="shared" si="22"/>
        <v>0</v>
      </c>
      <c r="V344" s="29"/>
      <c r="W344" s="305"/>
    </row>
    <row r="345" spans="1:23" ht="24.95" customHeight="1" x14ac:dyDescent="0.25">
      <c r="A345" s="507"/>
      <c r="B345" s="31"/>
      <c r="C345" s="31"/>
      <c r="D345" s="26"/>
      <c r="E345" s="26"/>
      <c r="F345" s="32"/>
      <c r="G345" s="24"/>
      <c r="H345" s="24"/>
      <c r="I345" s="33"/>
      <c r="J345" s="24"/>
      <c r="K345" s="32"/>
      <c r="L345" s="24"/>
      <c r="M345" s="26"/>
      <c r="N345" s="385"/>
      <c r="O345" s="23"/>
      <c r="P345" s="74">
        <f t="shared" si="21"/>
        <v>0</v>
      </c>
      <c r="Q345" s="24"/>
      <c r="R345" s="34"/>
      <c r="S345" s="25"/>
      <c r="T345" s="60"/>
      <c r="U345" s="75">
        <f t="shared" si="22"/>
        <v>0</v>
      </c>
      <c r="V345" s="29"/>
      <c r="W345" s="305"/>
    </row>
    <row r="346" spans="1:23" ht="24.95" customHeight="1" x14ac:dyDescent="0.25">
      <c r="A346" s="507"/>
      <c r="B346" s="31"/>
      <c r="C346" s="31"/>
      <c r="D346" s="26"/>
      <c r="E346" s="26"/>
      <c r="F346" s="32"/>
      <c r="G346" s="24"/>
      <c r="H346" s="24"/>
      <c r="I346" s="33"/>
      <c r="J346" s="24"/>
      <c r="K346" s="32"/>
      <c r="L346" s="24"/>
      <c r="M346" s="26"/>
      <c r="N346" s="385"/>
      <c r="O346" s="23"/>
      <c r="P346" s="74">
        <f t="shared" si="21"/>
        <v>0</v>
      </c>
      <c r="Q346" s="24"/>
      <c r="R346" s="34"/>
      <c r="S346" s="25"/>
      <c r="T346" s="60"/>
      <c r="U346" s="75">
        <f t="shared" si="22"/>
        <v>0</v>
      </c>
      <c r="V346" s="29"/>
      <c r="W346" s="305"/>
    </row>
    <row r="347" spans="1:23" ht="24.95" customHeight="1" x14ac:dyDescent="0.25">
      <c r="A347" s="507"/>
      <c r="B347" s="31"/>
      <c r="C347" s="31"/>
      <c r="D347" s="26"/>
      <c r="E347" s="26"/>
      <c r="F347" s="32"/>
      <c r="G347" s="24"/>
      <c r="H347" s="24"/>
      <c r="I347" s="33"/>
      <c r="J347" s="24"/>
      <c r="K347" s="32"/>
      <c r="L347" s="24"/>
      <c r="M347" s="26"/>
      <c r="N347" s="385"/>
      <c r="O347" s="23"/>
      <c r="P347" s="74">
        <f t="shared" si="21"/>
        <v>0</v>
      </c>
      <c r="Q347" s="24"/>
      <c r="R347" s="34"/>
      <c r="S347" s="25"/>
      <c r="T347" s="60"/>
      <c r="U347" s="75">
        <f t="shared" si="22"/>
        <v>0</v>
      </c>
      <c r="V347" s="29"/>
      <c r="W347" s="305"/>
    </row>
    <row r="348" spans="1:23" ht="24.95" customHeight="1" x14ac:dyDescent="0.25">
      <c r="A348" s="507"/>
      <c r="B348" s="31"/>
      <c r="C348" s="31"/>
      <c r="D348" s="26"/>
      <c r="E348" s="26"/>
      <c r="F348" s="32"/>
      <c r="G348" s="24"/>
      <c r="H348" s="24"/>
      <c r="I348" s="33"/>
      <c r="J348" s="24"/>
      <c r="K348" s="32"/>
      <c r="L348" s="24"/>
      <c r="M348" s="26"/>
      <c r="N348" s="385"/>
      <c r="O348" s="23"/>
      <c r="P348" s="74">
        <f t="shared" si="21"/>
        <v>0</v>
      </c>
      <c r="Q348" s="24"/>
      <c r="R348" s="34"/>
      <c r="S348" s="25"/>
      <c r="T348" s="60"/>
      <c r="U348" s="75">
        <f t="shared" si="22"/>
        <v>0</v>
      </c>
      <c r="V348" s="29"/>
      <c r="W348" s="305"/>
    </row>
    <row r="349" spans="1:23" ht="24.95" customHeight="1" x14ac:dyDescent="0.25">
      <c r="A349" s="507"/>
      <c r="B349" s="31"/>
      <c r="C349" s="31"/>
      <c r="D349" s="26"/>
      <c r="E349" s="26"/>
      <c r="F349" s="32"/>
      <c r="G349" s="24"/>
      <c r="H349" s="24"/>
      <c r="I349" s="33"/>
      <c r="J349" s="24"/>
      <c r="K349" s="32"/>
      <c r="L349" s="24"/>
      <c r="M349" s="26"/>
      <c r="N349" s="385"/>
      <c r="O349" s="23"/>
      <c r="P349" s="74">
        <f t="shared" si="21"/>
        <v>0</v>
      </c>
      <c r="Q349" s="24"/>
      <c r="R349" s="34"/>
      <c r="S349" s="25"/>
      <c r="T349" s="60"/>
      <c r="U349" s="75">
        <f t="shared" si="22"/>
        <v>0</v>
      </c>
      <c r="V349" s="29"/>
      <c r="W349" s="305"/>
    </row>
    <row r="350" spans="1:23" ht="24.95" customHeight="1" x14ac:dyDescent="0.25">
      <c r="A350" s="507"/>
      <c r="B350" s="31"/>
      <c r="C350" s="31"/>
      <c r="D350" s="26"/>
      <c r="E350" s="26"/>
      <c r="F350" s="32"/>
      <c r="G350" s="24"/>
      <c r="H350" s="24"/>
      <c r="I350" s="33"/>
      <c r="J350" s="24"/>
      <c r="K350" s="32"/>
      <c r="L350" s="24"/>
      <c r="M350" s="26"/>
      <c r="N350" s="385"/>
      <c r="O350" s="23"/>
      <c r="P350" s="74">
        <f t="shared" si="21"/>
        <v>0</v>
      </c>
      <c r="Q350" s="24"/>
      <c r="R350" s="34"/>
      <c r="S350" s="25"/>
      <c r="T350" s="60"/>
      <c r="U350" s="75">
        <f t="shared" si="22"/>
        <v>0</v>
      </c>
      <c r="V350" s="29"/>
      <c r="W350" s="305"/>
    </row>
    <row r="351" spans="1:23" ht="24.95" customHeight="1" x14ac:dyDescent="0.25">
      <c r="A351" s="507"/>
      <c r="B351" s="31"/>
      <c r="C351" s="31"/>
      <c r="D351" s="26"/>
      <c r="E351" s="26"/>
      <c r="F351" s="32"/>
      <c r="G351" s="24"/>
      <c r="H351" s="24"/>
      <c r="I351" s="33"/>
      <c r="J351" s="24"/>
      <c r="K351" s="32"/>
      <c r="L351" s="24"/>
      <c r="M351" s="26"/>
      <c r="N351" s="385"/>
      <c r="O351" s="23"/>
      <c r="P351" s="74">
        <f t="shared" si="21"/>
        <v>0</v>
      </c>
      <c r="Q351" s="24"/>
      <c r="R351" s="34"/>
      <c r="S351" s="25"/>
      <c r="T351" s="60"/>
      <c r="U351" s="75">
        <f t="shared" si="22"/>
        <v>0</v>
      </c>
      <c r="V351" s="29"/>
      <c r="W351" s="305"/>
    </row>
    <row r="352" spans="1:23" ht="24.95" customHeight="1" x14ac:dyDescent="0.25">
      <c r="A352" s="507"/>
      <c r="B352" s="31"/>
      <c r="C352" s="31"/>
      <c r="D352" s="26"/>
      <c r="E352" s="26"/>
      <c r="F352" s="32"/>
      <c r="G352" s="24"/>
      <c r="H352" s="24"/>
      <c r="I352" s="33"/>
      <c r="J352" s="24"/>
      <c r="K352" s="32"/>
      <c r="L352" s="24"/>
      <c r="M352" s="26"/>
      <c r="N352" s="385"/>
      <c r="O352" s="23"/>
      <c r="P352" s="74">
        <f t="shared" si="21"/>
        <v>0</v>
      </c>
      <c r="Q352" s="24"/>
      <c r="R352" s="34"/>
      <c r="S352" s="25"/>
      <c r="T352" s="60"/>
      <c r="U352" s="75">
        <f t="shared" si="22"/>
        <v>0</v>
      </c>
      <c r="V352" s="29"/>
      <c r="W352" s="305"/>
    </row>
    <row r="353" spans="1:23" ht="24.95" customHeight="1" x14ac:dyDescent="0.25">
      <c r="A353" s="507"/>
      <c r="B353" s="31"/>
      <c r="C353" s="31"/>
      <c r="D353" s="26"/>
      <c r="E353" s="26"/>
      <c r="F353" s="32"/>
      <c r="G353" s="24"/>
      <c r="H353" s="24"/>
      <c r="I353" s="33"/>
      <c r="J353" s="24"/>
      <c r="K353" s="32"/>
      <c r="L353" s="24"/>
      <c r="M353" s="26"/>
      <c r="N353" s="385"/>
      <c r="O353" s="23"/>
      <c r="P353" s="74">
        <f t="shared" si="21"/>
        <v>0</v>
      </c>
      <c r="Q353" s="24"/>
      <c r="R353" s="34"/>
      <c r="S353" s="25"/>
      <c r="T353" s="60"/>
      <c r="U353" s="75">
        <f t="shared" si="22"/>
        <v>0</v>
      </c>
      <c r="V353" s="29"/>
      <c r="W353" s="305"/>
    </row>
    <row r="354" spans="1:23" ht="24.95" customHeight="1" x14ac:dyDescent="0.25">
      <c r="A354" s="507"/>
      <c r="B354" s="31"/>
      <c r="C354" s="31"/>
      <c r="D354" s="26"/>
      <c r="E354" s="26"/>
      <c r="F354" s="32"/>
      <c r="G354" s="24"/>
      <c r="H354" s="24"/>
      <c r="I354" s="33"/>
      <c r="J354" s="24"/>
      <c r="K354" s="32"/>
      <c r="L354" s="24"/>
      <c r="M354" s="26"/>
      <c r="N354" s="385"/>
      <c r="O354" s="23"/>
      <c r="P354" s="74">
        <f t="shared" si="21"/>
        <v>0</v>
      </c>
      <c r="Q354" s="24"/>
      <c r="R354" s="34"/>
      <c r="S354" s="25"/>
      <c r="T354" s="60"/>
      <c r="U354" s="75">
        <f t="shared" si="22"/>
        <v>0</v>
      </c>
      <c r="V354" s="29"/>
      <c r="W354" s="305"/>
    </row>
    <row r="355" spans="1:23" ht="24.95" customHeight="1" x14ac:dyDescent="0.25">
      <c r="A355" s="507"/>
      <c r="B355" s="31"/>
      <c r="C355" s="31"/>
      <c r="D355" s="26"/>
      <c r="E355" s="26"/>
      <c r="F355" s="32"/>
      <c r="G355" s="24"/>
      <c r="H355" s="24"/>
      <c r="I355" s="33"/>
      <c r="J355" s="24"/>
      <c r="K355" s="32"/>
      <c r="L355" s="24"/>
      <c r="M355" s="26"/>
      <c r="N355" s="385"/>
      <c r="O355" s="23"/>
      <c r="P355" s="74">
        <f t="shared" si="21"/>
        <v>0</v>
      </c>
      <c r="Q355" s="24"/>
      <c r="R355" s="34"/>
      <c r="S355" s="25"/>
      <c r="T355" s="60"/>
      <c r="U355" s="75">
        <f t="shared" si="22"/>
        <v>0</v>
      </c>
      <c r="V355" s="29"/>
      <c r="W355" s="305"/>
    </row>
    <row r="356" spans="1:23" ht="24.95" customHeight="1" x14ac:dyDescent="0.25">
      <c r="A356" s="507"/>
      <c r="B356" s="31"/>
      <c r="C356" s="31"/>
      <c r="D356" s="26"/>
      <c r="E356" s="26"/>
      <c r="F356" s="32"/>
      <c r="G356" s="24"/>
      <c r="H356" s="24"/>
      <c r="I356" s="33"/>
      <c r="J356" s="24"/>
      <c r="K356" s="32"/>
      <c r="L356" s="24"/>
      <c r="M356" s="26"/>
      <c r="N356" s="385"/>
      <c r="O356" s="23"/>
      <c r="P356" s="74">
        <f t="shared" si="21"/>
        <v>0</v>
      </c>
      <c r="Q356" s="24"/>
      <c r="R356" s="34"/>
      <c r="S356" s="25"/>
      <c r="T356" s="60"/>
      <c r="U356" s="75">
        <f t="shared" si="22"/>
        <v>0</v>
      </c>
      <c r="V356" s="29"/>
      <c r="W356" s="305"/>
    </row>
    <row r="357" spans="1:23" ht="24.95" customHeight="1" x14ac:dyDescent="0.25">
      <c r="A357" s="507"/>
      <c r="B357" s="31"/>
      <c r="C357" s="31"/>
      <c r="D357" s="26"/>
      <c r="E357" s="26"/>
      <c r="F357" s="32"/>
      <c r="G357" s="24"/>
      <c r="H357" s="24"/>
      <c r="I357" s="33"/>
      <c r="J357" s="24"/>
      <c r="K357" s="32"/>
      <c r="L357" s="24"/>
      <c r="M357" s="26"/>
      <c r="N357" s="385"/>
      <c r="O357" s="23"/>
      <c r="P357" s="74">
        <f t="shared" si="21"/>
        <v>0</v>
      </c>
      <c r="Q357" s="24"/>
      <c r="R357" s="34"/>
      <c r="S357" s="25"/>
      <c r="T357" s="60"/>
      <c r="U357" s="75">
        <f t="shared" si="22"/>
        <v>0</v>
      </c>
      <c r="V357" s="29"/>
      <c r="W357" s="305"/>
    </row>
    <row r="358" spans="1:23" ht="24.95" customHeight="1" x14ac:dyDescent="0.25">
      <c r="A358" s="507"/>
      <c r="B358" s="31"/>
      <c r="C358" s="31"/>
      <c r="D358" s="26"/>
      <c r="E358" s="26"/>
      <c r="F358" s="32"/>
      <c r="G358" s="24"/>
      <c r="H358" s="24"/>
      <c r="I358" s="33"/>
      <c r="J358" s="24"/>
      <c r="K358" s="32"/>
      <c r="L358" s="24"/>
      <c r="M358" s="26"/>
      <c r="N358" s="385"/>
      <c r="O358" s="23"/>
      <c r="P358" s="74">
        <f t="shared" si="21"/>
        <v>0</v>
      </c>
      <c r="Q358" s="24"/>
      <c r="R358" s="34"/>
      <c r="S358" s="25"/>
      <c r="T358" s="60"/>
      <c r="U358" s="75">
        <f t="shared" si="22"/>
        <v>0</v>
      </c>
      <c r="V358" s="29"/>
      <c r="W358" s="305"/>
    </row>
    <row r="359" spans="1:23" ht="24.95" customHeight="1" x14ac:dyDescent="0.25">
      <c r="A359" s="507"/>
      <c r="B359" s="31"/>
      <c r="C359" s="31"/>
      <c r="D359" s="26"/>
      <c r="E359" s="26"/>
      <c r="F359" s="32"/>
      <c r="G359" s="24"/>
      <c r="H359" s="24"/>
      <c r="I359" s="33"/>
      <c r="J359" s="24"/>
      <c r="K359" s="32"/>
      <c r="L359" s="24"/>
      <c r="M359" s="26"/>
      <c r="N359" s="385"/>
      <c r="O359" s="23"/>
      <c r="P359" s="74">
        <f t="shared" si="21"/>
        <v>0</v>
      </c>
      <c r="Q359" s="24"/>
      <c r="R359" s="34"/>
      <c r="S359" s="25"/>
      <c r="T359" s="60"/>
      <c r="U359" s="75">
        <f t="shared" si="22"/>
        <v>0</v>
      </c>
      <c r="V359" s="29"/>
      <c r="W359" s="305"/>
    </row>
    <row r="360" spans="1:23" ht="24.95" customHeight="1" x14ac:dyDescent="0.25">
      <c r="A360" s="507"/>
      <c r="B360" s="31"/>
      <c r="C360" s="31"/>
      <c r="D360" s="26"/>
      <c r="E360" s="26"/>
      <c r="F360" s="32"/>
      <c r="G360" s="24"/>
      <c r="H360" s="24"/>
      <c r="I360" s="33"/>
      <c r="J360" s="24"/>
      <c r="K360" s="32"/>
      <c r="L360" s="24"/>
      <c r="M360" s="26"/>
      <c r="N360" s="385"/>
      <c r="O360" s="23"/>
      <c r="P360" s="74">
        <f t="shared" si="21"/>
        <v>0</v>
      </c>
      <c r="Q360" s="24"/>
      <c r="R360" s="34"/>
      <c r="S360" s="25"/>
      <c r="T360" s="60"/>
      <c r="U360" s="75">
        <f t="shared" si="22"/>
        <v>0</v>
      </c>
      <c r="V360" s="29"/>
      <c r="W360" s="305"/>
    </row>
    <row r="361" spans="1:23" ht="24.95" customHeight="1" x14ac:dyDescent="0.25">
      <c r="A361" s="507"/>
      <c r="B361" s="31"/>
      <c r="C361" s="31"/>
      <c r="D361" s="26"/>
      <c r="E361" s="26"/>
      <c r="F361" s="32"/>
      <c r="G361" s="24"/>
      <c r="H361" s="24"/>
      <c r="I361" s="33"/>
      <c r="J361" s="24"/>
      <c r="K361" s="32"/>
      <c r="L361" s="24"/>
      <c r="M361" s="26"/>
      <c r="N361" s="385"/>
      <c r="O361" s="23"/>
      <c r="P361" s="74">
        <f t="shared" si="21"/>
        <v>0</v>
      </c>
      <c r="Q361" s="24"/>
      <c r="R361" s="34"/>
      <c r="S361" s="25"/>
      <c r="T361" s="60"/>
      <c r="U361" s="75">
        <f t="shared" si="22"/>
        <v>0</v>
      </c>
      <c r="V361" s="29"/>
      <c r="W361" s="305"/>
    </row>
    <row r="362" spans="1:23" ht="24.95" customHeight="1" x14ac:dyDescent="0.25">
      <c r="A362" s="507"/>
      <c r="B362" s="31"/>
      <c r="C362" s="31"/>
      <c r="D362" s="26"/>
      <c r="E362" s="26"/>
      <c r="F362" s="32"/>
      <c r="G362" s="24"/>
      <c r="H362" s="24"/>
      <c r="I362" s="33"/>
      <c r="J362" s="24"/>
      <c r="K362" s="32"/>
      <c r="L362" s="24"/>
      <c r="M362" s="26"/>
      <c r="N362" s="385"/>
      <c r="O362" s="23"/>
      <c r="P362" s="74">
        <f t="shared" si="21"/>
        <v>0</v>
      </c>
      <c r="Q362" s="24"/>
      <c r="R362" s="34"/>
      <c r="S362" s="25"/>
      <c r="T362" s="60"/>
      <c r="U362" s="75">
        <f t="shared" si="22"/>
        <v>0</v>
      </c>
      <c r="V362" s="29"/>
      <c r="W362" s="305"/>
    </row>
    <row r="363" spans="1:23" ht="24.95" customHeight="1" x14ac:dyDescent="0.25">
      <c r="A363" s="507"/>
      <c r="B363" s="31"/>
      <c r="C363" s="31"/>
      <c r="D363" s="26"/>
      <c r="E363" s="26"/>
      <c r="F363" s="32"/>
      <c r="G363" s="24"/>
      <c r="H363" s="24"/>
      <c r="I363" s="33"/>
      <c r="J363" s="24"/>
      <c r="K363" s="32"/>
      <c r="L363" s="24"/>
      <c r="M363" s="26"/>
      <c r="N363" s="385"/>
      <c r="O363" s="23"/>
      <c r="P363" s="74">
        <f t="shared" si="21"/>
        <v>0</v>
      </c>
      <c r="Q363" s="24"/>
      <c r="R363" s="34"/>
      <c r="S363" s="25"/>
      <c r="T363" s="60"/>
      <c r="U363" s="75">
        <f t="shared" si="22"/>
        <v>0</v>
      </c>
      <c r="V363" s="29"/>
      <c r="W363" s="305"/>
    </row>
    <row r="364" spans="1:23" ht="24.95" customHeight="1" x14ac:dyDescent="0.25">
      <c r="A364" s="507"/>
      <c r="B364" s="31"/>
      <c r="C364" s="31"/>
      <c r="D364" s="26"/>
      <c r="E364" s="26"/>
      <c r="F364" s="32"/>
      <c r="G364" s="24"/>
      <c r="H364" s="24"/>
      <c r="I364" s="33"/>
      <c r="J364" s="24"/>
      <c r="K364" s="32"/>
      <c r="L364" s="24"/>
      <c r="M364" s="26"/>
      <c r="N364" s="385"/>
      <c r="O364" s="23"/>
      <c r="P364" s="74">
        <f t="shared" si="21"/>
        <v>0</v>
      </c>
      <c r="Q364" s="24"/>
      <c r="R364" s="34"/>
      <c r="S364" s="25"/>
      <c r="T364" s="60"/>
      <c r="U364" s="75">
        <f t="shared" si="22"/>
        <v>0</v>
      </c>
      <c r="V364" s="29"/>
      <c r="W364" s="305"/>
    </row>
    <row r="365" spans="1:23" ht="24.95" customHeight="1" x14ac:dyDescent="0.25">
      <c r="A365" s="507"/>
      <c r="B365" s="31"/>
      <c r="C365" s="31"/>
      <c r="D365" s="26"/>
      <c r="E365" s="26"/>
      <c r="F365" s="32"/>
      <c r="G365" s="24"/>
      <c r="H365" s="24"/>
      <c r="I365" s="33"/>
      <c r="J365" s="24"/>
      <c r="K365" s="32"/>
      <c r="L365" s="24"/>
      <c r="M365" s="26"/>
      <c r="N365" s="385"/>
      <c r="O365" s="23"/>
      <c r="P365" s="74">
        <f t="shared" si="21"/>
        <v>0</v>
      </c>
      <c r="Q365" s="24"/>
      <c r="R365" s="34"/>
      <c r="S365" s="25"/>
      <c r="T365" s="60"/>
      <c r="U365" s="75">
        <f t="shared" si="22"/>
        <v>0</v>
      </c>
      <c r="V365" s="29"/>
      <c r="W365" s="305"/>
    </row>
    <row r="366" spans="1:23" ht="24.95" customHeight="1" x14ac:dyDescent="0.25">
      <c r="A366" s="507"/>
      <c r="B366" s="31"/>
      <c r="C366" s="31"/>
      <c r="D366" s="26"/>
      <c r="E366" s="26"/>
      <c r="F366" s="32"/>
      <c r="G366" s="24"/>
      <c r="H366" s="24"/>
      <c r="I366" s="33"/>
      <c r="J366" s="24"/>
      <c r="K366" s="32"/>
      <c r="L366" s="24"/>
      <c r="M366" s="26"/>
      <c r="N366" s="385"/>
      <c r="O366" s="23"/>
      <c r="P366" s="74">
        <f t="shared" si="21"/>
        <v>0</v>
      </c>
      <c r="Q366" s="24"/>
      <c r="R366" s="34"/>
      <c r="S366" s="25"/>
      <c r="T366" s="60"/>
      <c r="U366" s="75">
        <f t="shared" si="22"/>
        <v>0</v>
      </c>
      <c r="V366" s="29"/>
      <c r="W366" s="305"/>
    </row>
    <row r="367" spans="1:23" ht="24.95" customHeight="1" x14ac:dyDescent="0.25">
      <c r="A367" s="507"/>
      <c r="B367" s="31"/>
      <c r="C367" s="31"/>
      <c r="D367" s="26"/>
      <c r="E367" s="26"/>
      <c r="F367" s="32"/>
      <c r="G367" s="24"/>
      <c r="H367" s="24"/>
      <c r="I367" s="33"/>
      <c r="J367" s="24"/>
      <c r="K367" s="32"/>
      <c r="L367" s="24"/>
      <c r="M367" s="26"/>
      <c r="N367" s="385"/>
      <c r="O367" s="23"/>
      <c r="P367" s="74">
        <f t="shared" si="21"/>
        <v>0</v>
      </c>
      <c r="Q367" s="24"/>
      <c r="R367" s="34"/>
      <c r="S367" s="25"/>
      <c r="T367" s="60"/>
      <c r="U367" s="75">
        <f t="shared" si="22"/>
        <v>0</v>
      </c>
      <c r="V367" s="29"/>
      <c r="W367" s="305"/>
    </row>
    <row r="368" spans="1:23" ht="24.95" customHeight="1" x14ac:dyDescent="0.25">
      <c r="A368" s="507"/>
      <c r="B368" s="31"/>
      <c r="C368" s="31"/>
      <c r="D368" s="26"/>
      <c r="E368" s="26"/>
      <c r="F368" s="32"/>
      <c r="G368" s="24"/>
      <c r="H368" s="24"/>
      <c r="I368" s="33"/>
      <c r="J368" s="24"/>
      <c r="K368" s="32"/>
      <c r="L368" s="24"/>
      <c r="M368" s="26"/>
      <c r="N368" s="385"/>
      <c r="O368" s="23"/>
      <c r="P368" s="74">
        <f t="shared" si="21"/>
        <v>0</v>
      </c>
      <c r="Q368" s="24"/>
      <c r="R368" s="34"/>
      <c r="S368" s="25"/>
      <c r="T368" s="60"/>
      <c r="U368" s="75">
        <f t="shared" si="22"/>
        <v>0</v>
      </c>
      <c r="V368" s="29"/>
      <c r="W368" s="305"/>
    </row>
    <row r="369" spans="1:23" ht="24.95" customHeight="1" x14ac:dyDescent="0.25">
      <c r="A369" s="507"/>
      <c r="B369" s="31"/>
      <c r="C369" s="31"/>
      <c r="D369" s="26"/>
      <c r="E369" s="26"/>
      <c r="F369" s="32"/>
      <c r="G369" s="24"/>
      <c r="H369" s="24"/>
      <c r="I369" s="33"/>
      <c r="J369" s="24"/>
      <c r="K369" s="32"/>
      <c r="L369" s="24"/>
      <c r="M369" s="26"/>
      <c r="N369" s="385"/>
      <c r="O369" s="23"/>
      <c r="P369" s="74">
        <f t="shared" si="21"/>
        <v>0</v>
      </c>
      <c r="Q369" s="24"/>
      <c r="R369" s="34"/>
      <c r="S369" s="25"/>
      <c r="T369" s="60"/>
      <c r="U369" s="75">
        <f t="shared" si="22"/>
        <v>0</v>
      </c>
      <c r="V369" s="29"/>
      <c r="W369" s="305"/>
    </row>
    <row r="370" spans="1:23" ht="24.95" customHeight="1" x14ac:dyDescent="0.25">
      <c r="A370" s="507"/>
      <c r="B370" s="31"/>
      <c r="C370" s="31"/>
      <c r="D370" s="26"/>
      <c r="E370" s="26"/>
      <c r="F370" s="32"/>
      <c r="G370" s="24"/>
      <c r="H370" s="24"/>
      <c r="I370" s="33"/>
      <c r="J370" s="24"/>
      <c r="K370" s="32"/>
      <c r="L370" s="24"/>
      <c r="M370" s="26"/>
      <c r="N370" s="385"/>
      <c r="O370" s="23"/>
      <c r="P370" s="74">
        <f t="shared" si="21"/>
        <v>0</v>
      </c>
      <c r="Q370" s="24"/>
      <c r="R370" s="34"/>
      <c r="S370" s="25"/>
      <c r="T370" s="60"/>
      <c r="U370" s="75">
        <f t="shared" si="22"/>
        <v>0</v>
      </c>
      <c r="V370" s="29"/>
      <c r="W370" s="305"/>
    </row>
    <row r="371" spans="1:23" ht="24.95" customHeight="1" x14ac:dyDescent="0.25">
      <c r="A371" s="507"/>
      <c r="B371" s="31"/>
      <c r="C371" s="31"/>
      <c r="D371" s="26"/>
      <c r="E371" s="26"/>
      <c r="F371" s="32"/>
      <c r="G371" s="24"/>
      <c r="H371" s="24"/>
      <c r="I371" s="33"/>
      <c r="J371" s="24"/>
      <c r="K371" s="32"/>
      <c r="L371" s="24"/>
      <c r="M371" s="26"/>
      <c r="N371" s="385"/>
      <c r="O371" s="23"/>
      <c r="P371" s="74">
        <f t="shared" si="21"/>
        <v>0</v>
      </c>
      <c r="Q371" s="24"/>
      <c r="R371" s="34"/>
      <c r="S371" s="25"/>
      <c r="T371" s="60"/>
      <c r="U371" s="75">
        <f t="shared" si="22"/>
        <v>0</v>
      </c>
      <c r="V371" s="29"/>
      <c r="W371" s="305"/>
    </row>
    <row r="372" spans="1:23" ht="24.95" customHeight="1" x14ac:dyDescent="0.25">
      <c r="A372" s="507"/>
      <c r="B372" s="31"/>
      <c r="C372" s="31"/>
      <c r="D372" s="26"/>
      <c r="E372" s="26"/>
      <c r="F372" s="32"/>
      <c r="G372" s="24"/>
      <c r="H372" s="24"/>
      <c r="I372" s="33"/>
      <c r="J372" s="24"/>
      <c r="K372" s="32"/>
      <c r="L372" s="24"/>
      <c r="M372" s="26"/>
      <c r="N372" s="385"/>
      <c r="O372" s="23"/>
      <c r="P372" s="74">
        <f t="shared" si="21"/>
        <v>0</v>
      </c>
      <c r="Q372" s="24"/>
      <c r="R372" s="34"/>
      <c r="S372" s="25"/>
      <c r="T372" s="60"/>
      <c r="U372" s="75">
        <f t="shared" si="22"/>
        <v>0</v>
      </c>
      <c r="V372" s="29"/>
      <c r="W372" s="305"/>
    </row>
    <row r="373" spans="1:23" ht="24.95" customHeight="1" x14ac:dyDescent="0.25">
      <c r="A373" s="507"/>
      <c r="B373" s="31"/>
      <c r="C373" s="31"/>
      <c r="D373" s="26"/>
      <c r="E373" s="26"/>
      <c r="F373" s="32"/>
      <c r="G373" s="24"/>
      <c r="H373" s="24"/>
      <c r="I373" s="33"/>
      <c r="J373" s="24"/>
      <c r="K373" s="32"/>
      <c r="L373" s="24"/>
      <c r="M373" s="26"/>
      <c r="N373" s="385"/>
      <c r="O373" s="23"/>
      <c r="P373" s="74">
        <f t="shared" si="21"/>
        <v>0</v>
      </c>
      <c r="Q373" s="24"/>
      <c r="R373" s="34"/>
      <c r="S373" s="25"/>
      <c r="T373" s="60"/>
      <c r="U373" s="75">
        <f t="shared" si="22"/>
        <v>0</v>
      </c>
      <c r="V373" s="29"/>
      <c r="W373" s="305"/>
    </row>
    <row r="374" spans="1:23" ht="24.95" customHeight="1" x14ac:dyDescent="0.25">
      <c r="A374" s="507"/>
      <c r="B374" s="31"/>
      <c r="C374" s="31"/>
      <c r="D374" s="26"/>
      <c r="E374" s="26"/>
      <c r="F374" s="32"/>
      <c r="G374" s="24"/>
      <c r="H374" s="24"/>
      <c r="I374" s="33"/>
      <c r="J374" s="24"/>
      <c r="K374" s="32"/>
      <c r="L374" s="24"/>
      <c r="M374" s="26"/>
      <c r="N374" s="385"/>
      <c r="O374" s="23"/>
      <c r="P374" s="74">
        <f t="shared" si="21"/>
        <v>0</v>
      </c>
      <c r="Q374" s="24"/>
      <c r="R374" s="34"/>
      <c r="S374" s="25"/>
      <c r="T374" s="60"/>
      <c r="U374" s="75">
        <f t="shared" si="22"/>
        <v>0</v>
      </c>
      <c r="V374" s="29"/>
      <c r="W374" s="305"/>
    </row>
    <row r="375" spans="1:23" ht="24.95" customHeight="1" x14ac:dyDescent="0.25">
      <c r="A375" s="507"/>
      <c r="B375" s="31"/>
      <c r="C375" s="31"/>
      <c r="D375" s="26"/>
      <c r="E375" s="26"/>
      <c r="F375" s="32"/>
      <c r="G375" s="24"/>
      <c r="H375" s="24"/>
      <c r="I375" s="33"/>
      <c r="J375" s="24"/>
      <c r="K375" s="32"/>
      <c r="L375" s="24"/>
      <c r="M375" s="26"/>
      <c r="N375" s="385"/>
      <c r="O375" s="23"/>
      <c r="P375" s="74">
        <f t="shared" si="21"/>
        <v>0</v>
      </c>
      <c r="Q375" s="24"/>
      <c r="R375" s="34"/>
      <c r="S375" s="25"/>
      <c r="T375" s="60"/>
      <c r="U375" s="75">
        <f t="shared" si="22"/>
        <v>0</v>
      </c>
      <c r="V375" s="29"/>
      <c r="W375" s="305"/>
    </row>
    <row r="376" spans="1:23" ht="24.95" customHeight="1" x14ac:dyDescent="0.25">
      <c r="A376" s="507"/>
      <c r="B376" s="31"/>
      <c r="C376" s="31"/>
      <c r="D376" s="26"/>
      <c r="E376" s="26"/>
      <c r="F376" s="32"/>
      <c r="G376" s="24"/>
      <c r="H376" s="24"/>
      <c r="I376" s="33"/>
      <c r="J376" s="24"/>
      <c r="K376" s="32"/>
      <c r="L376" s="24"/>
      <c r="M376" s="26"/>
      <c r="N376" s="385"/>
      <c r="O376" s="23"/>
      <c r="P376" s="74">
        <f t="shared" ref="P376:P408" si="23">IF(OR(B376="R",B376="Refusé"),0,(O376*1.2))</f>
        <v>0</v>
      </c>
      <c r="Q376" s="24"/>
      <c r="R376" s="34"/>
      <c r="S376" s="25"/>
      <c r="T376" s="60"/>
      <c r="U376" s="75">
        <f t="shared" ref="U376:U408" si="24">IF(ISBLANK($T376),P376,0)</f>
        <v>0</v>
      </c>
      <c r="V376" s="29"/>
      <c r="W376" s="305"/>
    </row>
    <row r="377" spans="1:23" ht="24.95" customHeight="1" x14ac:dyDescent="0.25">
      <c r="A377" s="507"/>
      <c r="B377" s="31"/>
      <c r="C377" s="31"/>
      <c r="D377" s="26"/>
      <c r="E377" s="26"/>
      <c r="F377" s="32"/>
      <c r="G377" s="24"/>
      <c r="H377" s="24"/>
      <c r="I377" s="33"/>
      <c r="J377" s="24"/>
      <c r="K377" s="32"/>
      <c r="L377" s="24"/>
      <c r="M377" s="26"/>
      <c r="N377" s="385"/>
      <c r="O377" s="23"/>
      <c r="P377" s="74">
        <f t="shared" si="23"/>
        <v>0</v>
      </c>
      <c r="Q377" s="24"/>
      <c r="R377" s="34"/>
      <c r="S377" s="25"/>
      <c r="T377" s="60"/>
      <c r="U377" s="75">
        <f t="shared" si="24"/>
        <v>0</v>
      </c>
      <c r="V377" s="29"/>
      <c r="W377" s="305"/>
    </row>
    <row r="378" spans="1:23" ht="24.95" customHeight="1" x14ac:dyDescent="0.25">
      <c r="A378" s="507"/>
      <c r="B378" s="31"/>
      <c r="C378" s="31"/>
      <c r="D378" s="26"/>
      <c r="E378" s="26"/>
      <c r="F378" s="32"/>
      <c r="G378" s="24"/>
      <c r="H378" s="24"/>
      <c r="I378" s="33"/>
      <c r="J378" s="24"/>
      <c r="K378" s="32"/>
      <c r="L378" s="24"/>
      <c r="M378" s="26"/>
      <c r="N378" s="385"/>
      <c r="O378" s="23"/>
      <c r="P378" s="74">
        <f t="shared" si="23"/>
        <v>0</v>
      </c>
      <c r="Q378" s="24"/>
      <c r="R378" s="34"/>
      <c r="S378" s="25"/>
      <c r="T378" s="60"/>
      <c r="U378" s="75">
        <f t="shared" si="24"/>
        <v>0</v>
      </c>
      <c r="V378" s="29"/>
      <c r="W378" s="305"/>
    </row>
    <row r="379" spans="1:23" ht="24.95" customHeight="1" x14ac:dyDescent="0.25">
      <c r="A379" s="507"/>
      <c r="B379" s="31"/>
      <c r="C379" s="31"/>
      <c r="D379" s="26"/>
      <c r="E379" s="26"/>
      <c r="F379" s="32"/>
      <c r="G379" s="24"/>
      <c r="H379" s="24"/>
      <c r="I379" s="33"/>
      <c r="J379" s="24"/>
      <c r="K379" s="32"/>
      <c r="L379" s="24"/>
      <c r="M379" s="26"/>
      <c r="N379" s="385"/>
      <c r="O379" s="23"/>
      <c r="P379" s="74">
        <f t="shared" si="23"/>
        <v>0</v>
      </c>
      <c r="Q379" s="24"/>
      <c r="R379" s="34"/>
      <c r="S379" s="25"/>
      <c r="T379" s="60"/>
      <c r="U379" s="75">
        <f t="shared" si="24"/>
        <v>0</v>
      </c>
      <c r="V379" s="29"/>
      <c r="W379" s="305"/>
    </row>
    <row r="380" spans="1:23" ht="24.95" customHeight="1" x14ac:dyDescent="0.25">
      <c r="A380" s="507"/>
      <c r="B380" s="31"/>
      <c r="C380" s="31"/>
      <c r="D380" s="26"/>
      <c r="E380" s="26"/>
      <c r="F380" s="32"/>
      <c r="G380" s="24"/>
      <c r="H380" s="24"/>
      <c r="I380" s="33"/>
      <c r="J380" s="24"/>
      <c r="K380" s="32"/>
      <c r="L380" s="24"/>
      <c r="M380" s="26"/>
      <c r="N380" s="385"/>
      <c r="O380" s="23"/>
      <c r="P380" s="74">
        <f t="shared" si="23"/>
        <v>0</v>
      </c>
      <c r="Q380" s="24"/>
      <c r="R380" s="34"/>
      <c r="S380" s="25"/>
      <c r="T380" s="60"/>
      <c r="U380" s="75">
        <f t="shared" si="24"/>
        <v>0</v>
      </c>
      <c r="V380" s="29"/>
      <c r="W380" s="305"/>
    </row>
    <row r="381" spans="1:23" ht="24.95" customHeight="1" x14ac:dyDescent="0.25">
      <c r="A381" s="507"/>
      <c r="B381" s="31"/>
      <c r="C381" s="31"/>
      <c r="D381" s="26"/>
      <c r="E381" s="26"/>
      <c r="F381" s="32"/>
      <c r="G381" s="24"/>
      <c r="H381" s="24"/>
      <c r="I381" s="33"/>
      <c r="J381" s="24"/>
      <c r="K381" s="32"/>
      <c r="L381" s="24"/>
      <c r="M381" s="26"/>
      <c r="N381" s="385"/>
      <c r="O381" s="23"/>
      <c r="P381" s="74">
        <f t="shared" si="23"/>
        <v>0</v>
      </c>
      <c r="Q381" s="24"/>
      <c r="R381" s="34"/>
      <c r="S381" s="25"/>
      <c r="T381" s="60"/>
      <c r="U381" s="75">
        <f t="shared" si="24"/>
        <v>0</v>
      </c>
      <c r="V381" s="29"/>
      <c r="W381" s="305"/>
    </row>
    <row r="382" spans="1:23" ht="24.95" customHeight="1" x14ac:dyDescent="0.25">
      <c r="A382" s="507"/>
      <c r="B382" s="31"/>
      <c r="C382" s="31"/>
      <c r="D382" s="26"/>
      <c r="E382" s="26"/>
      <c r="F382" s="32"/>
      <c r="G382" s="24"/>
      <c r="H382" s="24"/>
      <c r="I382" s="33"/>
      <c r="J382" s="24"/>
      <c r="K382" s="32"/>
      <c r="L382" s="24"/>
      <c r="M382" s="26"/>
      <c r="N382" s="385"/>
      <c r="O382" s="23"/>
      <c r="P382" s="74">
        <f t="shared" si="23"/>
        <v>0</v>
      </c>
      <c r="Q382" s="24"/>
      <c r="R382" s="34"/>
      <c r="S382" s="25"/>
      <c r="T382" s="60"/>
      <c r="U382" s="75">
        <f t="shared" si="24"/>
        <v>0</v>
      </c>
      <c r="V382" s="29"/>
      <c r="W382" s="305"/>
    </row>
    <row r="383" spans="1:23" ht="24.95" customHeight="1" x14ac:dyDescent="0.25">
      <c r="A383" s="507"/>
      <c r="B383" s="31"/>
      <c r="C383" s="31"/>
      <c r="D383" s="26"/>
      <c r="E383" s="26"/>
      <c r="F383" s="32"/>
      <c r="G383" s="24"/>
      <c r="H383" s="24"/>
      <c r="I383" s="33"/>
      <c r="J383" s="24"/>
      <c r="K383" s="32"/>
      <c r="L383" s="24"/>
      <c r="M383" s="26"/>
      <c r="N383" s="385"/>
      <c r="O383" s="23"/>
      <c r="P383" s="74">
        <f t="shared" si="23"/>
        <v>0</v>
      </c>
      <c r="Q383" s="24"/>
      <c r="R383" s="34"/>
      <c r="S383" s="25"/>
      <c r="T383" s="60"/>
      <c r="U383" s="75">
        <f t="shared" si="24"/>
        <v>0</v>
      </c>
      <c r="V383" s="29"/>
      <c r="W383" s="305"/>
    </row>
    <row r="384" spans="1:23" ht="24.95" customHeight="1" x14ac:dyDescent="0.25">
      <c r="A384" s="507"/>
      <c r="B384" s="31"/>
      <c r="C384" s="31"/>
      <c r="D384" s="26"/>
      <c r="E384" s="26"/>
      <c r="F384" s="32"/>
      <c r="G384" s="24"/>
      <c r="H384" s="24"/>
      <c r="I384" s="33"/>
      <c r="J384" s="24"/>
      <c r="K384" s="32"/>
      <c r="L384" s="24"/>
      <c r="M384" s="26"/>
      <c r="N384" s="385"/>
      <c r="O384" s="23"/>
      <c r="P384" s="74">
        <f t="shared" si="23"/>
        <v>0</v>
      </c>
      <c r="Q384" s="24"/>
      <c r="R384" s="34"/>
      <c r="S384" s="25"/>
      <c r="T384" s="60"/>
      <c r="U384" s="75">
        <f t="shared" si="24"/>
        <v>0</v>
      </c>
      <c r="V384" s="29"/>
      <c r="W384" s="305"/>
    </row>
    <row r="385" spans="1:23" ht="24.95" customHeight="1" x14ac:dyDescent="0.25">
      <c r="A385" s="507"/>
      <c r="B385" s="31"/>
      <c r="C385" s="31"/>
      <c r="D385" s="26"/>
      <c r="E385" s="26"/>
      <c r="F385" s="32"/>
      <c r="G385" s="24"/>
      <c r="H385" s="24"/>
      <c r="I385" s="33"/>
      <c r="J385" s="24"/>
      <c r="K385" s="32"/>
      <c r="L385" s="24"/>
      <c r="M385" s="26"/>
      <c r="N385" s="385"/>
      <c r="O385" s="23"/>
      <c r="P385" s="74">
        <f t="shared" si="23"/>
        <v>0</v>
      </c>
      <c r="Q385" s="24"/>
      <c r="R385" s="34"/>
      <c r="S385" s="25"/>
      <c r="T385" s="60"/>
      <c r="U385" s="75">
        <f t="shared" si="24"/>
        <v>0</v>
      </c>
      <c r="V385" s="29"/>
      <c r="W385" s="305"/>
    </row>
    <row r="386" spans="1:23" ht="24.95" customHeight="1" x14ac:dyDescent="0.25">
      <c r="A386" s="507"/>
      <c r="B386" s="31"/>
      <c r="C386" s="31"/>
      <c r="D386" s="26"/>
      <c r="E386" s="26"/>
      <c r="F386" s="32"/>
      <c r="G386" s="24"/>
      <c r="H386" s="24"/>
      <c r="I386" s="33"/>
      <c r="J386" s="24"/>
      <c r="K386" s="32"/>
      <c r="L386" s="24"/>
      <c r="M386" s="26"/>
      <c r="N386" s="385"/>
      <c r="O386" s="23"/>
      <c r="P386" s="74">
        <f t="shared" si="23"/>
        <v>0</v>
      </c>
      <c r="Q386" s="24"/>
      <c r="R386" s="34"/>
      <c r="S386" s="25"/>
      <c r="T386" s="60"/>
      <c r="U386" s="75">
        <f t="shared" si="24"/>
        <v>0</v>
      </c>
      <c r="V386" s="29"/>
      <c r="W386" s="305"/>
    </row>
    <row r="387" spans="1:23" ht="24.95" customHeight="1" x14ac:dyDescent="0.25">
      <c r="A387" s="507"/>
      <c r="B387" s="31"/>
      <c r="C387" s="31"/>
      <c r="D387" s="26"/>
      <c r="E387" s="26"/>
      <c r="F387" s="32"/>
      <c r="G387" s="24"/>
      <c r="H387" s="24"/>
      <c r="I387" s="33"/>
      <c r="J387" s="24"/>
      <c r="K387" s="32"/>
      <c r="L387" s="24"/>
      <c r="M387" s="26"/>
      <c r="N387" s="385"/>
      <c r="O387" s="23"/>
      <c r="P387" s="74">
        <f t="shared" si="23"/>
        <v>0</v>
      </c>
      <c r="Q387" s="24"/>
      <c r="R387" s="34"/>
      <c r="S387" s="25"/>
      <c r="T387" s="60"/>
      <c r="U387" s="75">
        <f t="shared" si="24"/>
        <v>0</v>
      </c>
      <c r="V387" s="29"/>
      <c r="W387" s="305"/>
    </row>
    <row r="388" spans="1:23" ht="24.95" customHeight="1" x14ac:dyDescent="0.25">
      <c r="A388" s="507"/>
      <c r="B388" s="31"/>
      <c r="C388" s="31"/>
      <c r="D388" s="26"/>
      <c r="E388" s="26"/>
      <c r="F388" s="32"/>
      <c r="G388" s="24"/>
      <c r="H388" s="24"/>
      <c r="I388" s="33"/>
      <c r="J388" s="24"/>
      <c r="K388" s="32"/>
      <c r="L388" s="24"/>
      <c r="M388" s="26"/>
      <c r="N388" s="385"/>
      <c r="O388" s="23"/>
      <c r="P388" s="74">
        <f t="shared" si="23"/>
        <v>0</v>
      </c>
      <c r="Q388" s="24"/>
      <c r="R388" s="34"/>
      <c r="S388" s="25"/>
      <c r="T388" s="60"/>
      <c r="U388" s="75">
        <f t="shared" si="24"/>
        <v>0</v>
      </c>
      <c r="V388" s="29"/>
      <c r="W388" s="305"/>
    </row>
    <row r="389" spans="1:23" ht="24.95" customHeight="1" x14ac:dyDescent="0.25">
      <c r="A389" s="507"/>
      <c r="B389" s="31"/>
      <c r="C389" s="31"/>
      <c r="D389" s="26"/>
      <c r="E389" s="26"/>
      <c r="F389" s="32"/>
      <c r="G389" s="24"/>
      <c r="H389" s="24"/>
      <c r="I389" s="33"/>
      <c r="J389" s="24"/>
      <c r="K389" s="32"/>
      <c r="L389" s="24"/>
      <c r="M389" s="26"/>
      <c r="N389" s="385"/>
      <c r="O389" s="23"/>
      <c r="P389" s="74">
        <f t="shared" si="23"/>
        <v>0</v>
      </c>
      <c r="Q389" s="24"/>
      <c r="R389" s="34"/>
      <c r="S389" s="25"/>
      <c r="T389" s="60"/>
      <c r="U389" s="75">
        <f t="shared" si="24"/>
        <v>0</v>
      </c>
      <c r="V389" s="29"/>
      <c r="W389" s="305"/>
    </row>
    <row r="390" spans="1:23" ht="24.95" customHeight="1" x14ac:dyDescent="0.25">
      <c r="A390" s="507"/>
      <c r="B390" s="31"/>
      <c r="C390" s="31"/>
      <c r="D390" s="26"/>
      <c r="E390" s="26"/>
      <c r="F390" s="32"/>
      <c r="G390" s="24"/>
      <c r="H390" s="24"/>
      <c r="I390" s="33"/>
      <c r="J390" s="24"/>
      <c r="K390" s="32"/>
      <c r="L390" s="24"/>
      <c r="M390" s="26"/>
      <c r="N390" s="385"/>
      <c r="O390" s="23"/>
      <c r="P390" s="74">
        <f t="shared" si="23"/>
        <v>0</v>
      </c>
      <c r="Q390" s="24"/>
      <c r="R390" s="34"/>
      <c r="S390" s="25"/>
      <c r="T390" s="60"/>
      <c r="U390" s="75">
        <f t="shared" si="24"/>
        <v>0</v>
      </c>
      <c r="V390" s="29"/>
      <c r="W390" s="305"/>
    </row>
    <row r="391" spans="1:23" ht="24.95" customHeight="1" x14ac:dyDescent="0.25">
      <c r="A391" s="507"/>
      <c r="B391" s="31"/>
      <c r="C391" s="31"/>
      <c r="D391" s="26"/>
      <c r="E391" s="26"/>
      <c r="F391" s="32"/>
      <c r="G391" s="24"/>
      <c r="H391" s="24"/>
      <c r="I391" s="33"/>
      <c r="J391" s="24"/>
      <c r="K391" s="32"/>
      <c r="L391" s="24"/>
      <c r="M391" s="26"/>
      <c r="N391" s="385"/>
      <c r="O391" s="23"/>
      <c r="P391" s="74">
        <f t="shared" si="23"/>
        <v>0</v>
      </c>
      <c r="Q391" s="24"/>
      <c r="R391" s="34"/>
      <c r="S391" s="25"/>
      <c r="T391" s="60"/>
      <c r="U391" s="75">
        <f t="shared" si="24"/>
        <v>0</v>
      </c>
      <c r="V391" s="29"/>
      <c r="W391" s="305"/>
    </row>
    <row r="392" spans="1:23" ht="24.95" customHeight="1" x14ac:dyDescent="0.25">
      <c r="A392" s="507"/>
      <c r="B392" s="31"/>
      <c r="C392" s="31"/>
      <c r="D392" s="26"/>
      <c r="E392" s="26"/>
      <c r="F392" s="32"/>
      <c r="G392" s="24"/>
      <c r="H392" s="24"/>
      <c r="I392" s="33"/>
      <c r="J392" s="24"/>
      <c r="K392" s="32"/>
      <c r="L392" s="24"/>
      <c r="M392" s="26"/>
      <c r="N392" s="385"/>
      <c r="O392" s="23"/>
      <c r="P392" s="74">
        <f t="shared" si="23"/>
        <v>0</v>
      </c>
      <c r="Q392" s="24"/>
      <c r="R392" s="34"/>
      <c r="S392" s="25"/>
      <c r="T392" s="60"/>
      <c r="U392" s="75">
        <f t="shared" si="24"/>
        <v>0</v>
      </c>
      <c r="V392" s="29"/>
      <c r="W392" s="305"/>
    </row>
    <row r="393" spans="1:23" ht="24.95" customHeight="1" x14ac:dyDescent="0.25">
      <c r="A393" s="507"/>
      <c r="B393" s="31"/>
      <c r="C393" s="31"/>
      <c r="D393" s="26"/>
      <c r="E393" s="26"/>
      <c r="F393" s="32"/>
      <c r="G393" s="24"/>
      <c r="H393" s="24"/>
      <c r="I393" s="33"/>
      <c r="J393" s="24"/>
      <c r="K393" s="32"/>
      <c r="L393" s="24"/>
      <c r="M393" s="26"/>
      <c r="N393" s="385"/>
      <c r="O393" s="23"/>
      <c r="P393" s="74">
        <f t="shared" si="23"/>
        <v>0</v>
      </c>
      <c r="Q393" s="24"/>
      <c r="R393" s="34"/>
      <c r="S393" s="25"/>
      <c r="T393" s="60"/>
      <c r="U393" s="75">
        <f t="shared" si="24"/>
        <v>0</v>
      </c>
      <c r="V393" s="29"/>
      <c r="W393" s="305"/>
    </row>
    <row r="394" spans="1:23" ht="24.95" customHeight="1" x14ac:dyDescent="0.25">
      <c r="A394" s="507"/>
      <c r="B394" s="31"/>
      <c r="C394" s="31"/>
      <c r="D394" s="26"/>
      <c r="E394" s="26"/>
      <c r="F394" s="32"/>
      <c r="G394" s="24"/>
      <c r="H394" s="24"/>
      <c r="I394" s="33"/>
      <c r="J394" s="24"/>
      <c r="K394" s="32"/>
      <c r="L394" s="24"/>
      <c r="M394" s="26"/>
      <c r="N394" s="385"/>
      <c r="O394" s="23"/>
      <c r="P394" s="74">
        <f t="shared" si="23"/>
        <v>0</v>
      </c>
      <c r="Q394" s="24"/>
      <c r="R394" s="34"/>
      <c r="S394" s="25"/>
      <c r="T394" s="60"/>
      <c r="U394" s="75">
        <f t="shared" si="24"/>
        <v>0</v>
      </c>
      <c r="V394" s="29"/>
      <c r="W394" s="305"/>
    </row>
    <row r="395" spans="1:23" ht="24.95" customHeight="1" x14ac:dyDescent="0.25">
      <c r="A395" s="507"/>
      <c r="B395" s="31"/>
      <c r="C395" s="31"/>
      <c r="D395" s="26"/>
      <c r="E395" s="26"/>
      <c r="F395" s="32"/>
      <c r="G395" s="24"/>
      <c r="H395" s="24"/>
      <c r="I395" s="33"/>
      <c r="J395" s="24"/>
      <c r="K395" s="32"/>
      <c r="L395" s="24"/>
      <c r="M395" s="26"/>
      <c r="N395" s="385"/>
      <c r="O395" s="23"/>
      <c r="P395" s="74">
        <f t="shared" si="23"/>
        <v>0</v>
      </c>
      <c r="Q395" s="24"/>
      <c r="R395" s="34"/>
      <c r="S395" s="25"/>
      <c r="T395" s="60"/>
      <c r="U395" s="75">
        <f t="shared" si="24"/>
        <v>0</v>
      </c>
      <c r="V395" s="29"/>
      <c r="W395" s="305"/>
    </row>
    <row r="396" spans="1:23" ht="24.95" customHeight="1" x14ac:dyDescent="0.25">
      <c r="A396" s="507"/>
      <c r="B396" s="31"/>
      <c r="C396" s="31"/>
      <c r="D396" s="26"/>
      <c r="E396" s="26"/>
      <c r="F396" s="32"/>
      <c r="G396" s="24"/>
      <c r="H396" s="24"/>
      <c r="I396" s="33"/>
      <c r="J396" s="24"/>
      <c r="K396" s="32"/>
      <c r="L396" s="24"/>
      <c r="M396" s="26"/>
      <c r="N396" s="385"/>
      <c r="O396" s="23"/>
      <c r="P396" s="74">
        <f t="shared" si="23"/>
        <v>0</v>
      </c>
      <c r="Q396" s="24"/>
      <c r="R396" s="34"/>
      <c r="S396" s="25"/>
      <c r="T396" s="60"/>
      <c r="U396" s="75">
        <f t="shared" si="24"/>
        <v>0</v>
      </c>
      <c r="V396" s="29"/>
      <c r="W396" s="305"/>
    </row>
    <row r="397" spans="1:23" ht="24.95" customHeight="1" x14ac:dyDescent="0.25">
      <c r="A397" s="507"/>
      <c r="B397" s="31"/>
      <c r="C397" s="31"/>
      <c r="D397" s="26"/>
      <c r="E397" s="26"/>
      <c r="F397" s="32"/>
      <c r="G397" s="24"/>
      <c r="H397" s="24"/>
      <c r="I397" s="33"/>
      <c r="J397" s="24"/>
      <c r="K397" s="32"/>
      <c r="L397" s="24"/>
      <c r="M397" s="26"/>
      <c r="N397" s="385"/>
      <c r="O397" s="23"/>
      <c r="P397" s="74">
        <f t="shared" si="23"/>
        <v>0</v>
      </c>
      <c r="Q397" s="24"/>
      <c r="R397" s="34"/>
      <c r="S397" s="25"/>
      <c r="T397" s="60"/>
      <c r="U397" s="75">
        <f t="shared" si="24"/>
        <v>0</v>
      </c>
      <c r="V397" s="29"/>
      <c r="W397" s="305"/>
    </row>
    <row r="398" spans="1:23" ht="24.95" customHeight="1" x14ac:dyDescent="0.25">
      <c r="A398" s="507"/>
      <c r="B398" s="31"/>
      <c r="C398" s="31"/>
      <c r="D398" s="26"/>
      <c r="E398" s="26"/>
      <c r="F398" s="32"/>
      <c r="G398" s="24"/>
      <c r="H398" s="24"/>
      <c r="I398" s="33"/>
      <c r="J398" s="24"/>
      <c r="K398" s="32"/>
      <c r="L398" s="24"/>
      <c r="M398" s="26"/>
      <c r="N398" s="385"/>
      <c r="O398" s="23"/>
      <c r="P398" s="74">
        <f t="shared" si="23"/>
        <v>0</v>
      </c>
      <c r="Q398" s="24"/>
      <c r="R398" s="34"/>
      <c r="S398" s="25"/>
      <c r="T398" s="60"/>
      <c r="U398" s="75">
        <f t="shared" si="24"/>
        <v>0</v>
      </c>
      <c r="V398" s="29"/>
      <c r="W398" s="305"/>
    </row>
    <row r="399" spans="1:23" ht="24.95" customHeight="1" x14ac:dyDescent="0.25">
      <c r="A399" s="507"/>
      <c r="B399" s="31"/>
      <c r="C399" s="31"/>
      <c r="D399" s="26"/>
      <c r="E399" s="26"/>
      <c r="F399" s="32"/>
      <c r="G399" s="24"/>
      <c r="H399" s="24"/>
      <c r="I399" s="33"/>
      <c r="J399" s="24"/>
      <c r="K399" s="32"/>
      <c r="L399" s="24"/>
      <c r="M399" s="26"/>
      <c r="N399" s="385"/>
      <c r="O399" s="23"/>
      <c r="P399" s="74">
        <f t="shared" si="23"/>
        <v>0</v>
      </c>
      <c r="Q399" s="24"/>
      <c r="R399" s="34"/>
      <c r="S399" s="25"/>
      <c r="T399" s="60"/>
      <c r="U399" s="75">
        <f t="shared" si="24"/>
        <v>0</v>
      </c>
      <c r="V399" s="29"/>
      <c r="W399" s="305"/>
    </row>
    <row r="400" spans="1:23" ht="24.95" customHeight="1" x14ac:dyDescent="0.25">
      <c r="A400" s="507"/>
      <c r="B400" s="31"/>
      <c r="C400" s="31"/>
      <c r="D400" s="26"/>
      <c r="E400" s="26"/>
      <c r="F400" s="32"/>
      <c r="G400" s="24"/>
      <c r="H400" s="24"/>
      <c r="I400" s="33"/>
      <c r="J400" s="24"/>
      <c r="K400" s="32"/>
      <c r="L400" s="24"/>
      <c r="M400" s="26"/>
      <c r="N400" s="385"/>
      <c r="O400" s="23"/>
      <c r="P400" s="74">
        <f t="shared" si="23"/>
        <v>0</v>
      </c>
      <c r="Q400" s="24"/>
      <c r="R400" s="34"/>
      <c r="S400" s="25"/>
      <c r="T400" s="60"/>
      <c r="U400" s="75">
        <f t="shared" si="24"/>
        <v>0</v>
      </c>
      <c r="V400" s="29"/>
      <c r="W400" s="305"/>
    </row>
    <row r="401" spans="1:23" ht="24.95" customHeight="1" x14ac:dyDescent="0.25">
      <c r="A401" s="507"/>
      <c r="B401" s="31"/>
      <c r="C401" s="31"/>
      <c r="D401" s="26"/>
      <c r="E401" s="26"/>
      <c r="F401" s="32"/>
      <c r="G401" s="24"/>
      <c r="H401" s="24"/>
      <c r="I401" s="33"/>
      <c r="J401" s="24"/>
      <c r="K401" s="32"/>
      <c r="L401" s="24"/>
      <c r="M401" s="26"/>
      <c r="N401" s="385"/>
      <c r="O401" s="23"/>
      <c r="P401" s="74">
        <f t="shared" si="23"/>
        <v>0</v>
      </c>
      <c r="Q401" s="24"/>
      <c r="R401" s="34"/>
      <c r="S401" s="25"/>
      <c r="T401" s="60"/>
      <c r="U401" s="75">
        <f t="shared" si="24"/>
        <v>0</v>
      </c>
      <c r="V401" s="29"/>
      <c r="W401" s="305"/>
    </row>
    <row r="402" spans="1:23" ht="24.95" customHeight="1" x14ac:dyDescent="0.25">
      <c r="A402" s="507"/>
      <c r="B402" s="31"/>
      <c r="C402" s="31"/>
      <c r="D402" s="26"/>
      <c r="E402" s="26"/>
      <c r="F402" s="32"/>
      <c r="G402" s="24"/>
      <c r="H402" s="24"/>
      <c r="I402" s="33"/>
      <c r="J402" s="24"/>
      <c r="K402" s="32"/>
      <c r="L402" s="24"/>
      <c r="M402" s="26"/>
      <c r="N402" s="385"/>
      <c r="O402" s="23"/>
      <c r="P402" s="74">
        <f t="shared" si="23"/>
        <v>0</v>
      </c>
      <c r="Q402" s="24"/>
      <c r="R402" s="34"/>
      <c r="S402" s="25"/>
      <c r="T402" s="60"/>
      <c r="U402" s="75">
        <f t="shared" si="24"/>
        <v>0</v>
      </c>
      <c r="V402" s="29"/>
      <c r="W402" s="305"/>
    </row>
    <row r="403" spans="1:23" ht="24.95" customHeight="1" x14ac:dyDescent="0.25">
      <c r="A403" s="507"/>
      <c r="B403" s="31"/>
      <c r="C403" s="31"/>
      <c r="D403" s="26"/>
      <c r="E403" s="26"/>
      <c r="F403" s="32"/>
      <c r="G403" s="24"/>
      <c r="H403" s="24"/>
      <c r="I403" s="33"/>
      <c r="J403" s="24"/>
      <c r="K403" s="32"/>
      <c r="L403" s="24"/>
      <c r="M403" s="26"/>
      <c r="N403" s="385"/>
      <c r="O403" s="23"/>
      <c r="P403" s="74">
        <f t="shared" si="23"/>
        <v>0</v>
      </c>
      <c r="Q403" s="24"/>
      <c r="R403" s="34"/>
      <c r="S403" s="25"/>
      <c r="T403" s="60"/>
      <c r="U403" s="75">
        <f t="shared" si="24"/>
        <v>0</v>
      </c>
      <c r="V403" s="29"/>
      <c r="W403" s="305"/>
    </row>
    <row r="404" spans="1:23" ht="24.95" customHeight="1" x14ac:dyDescent="0.25">
      <c r="A404" s="507"/>
      <c r="B404" s="31"/>
      <c r="C404" s="31"/>
      <c r="D404" s="26"/>
      <c r="E404" s="26"/>
      <c r="F404" s="32"/>
      <c r="G404" s="24"/>
      <c r="H404" s="24"/>
      <c r="I404" s="33"/>
      <c r="J404" s="24"/>
      <c r="K404" s="32"/>
      <c r="L404" s="24"/>
      <c r="M404" s="26"/>
      <c r="N404" s="385"/>
      <c r="O404" s="23"/>
      <c r="P404" s="74">
        <f t="shared" si="23"/>
        <v>0</v>
      </c>
      <c r="Q404" s="24"/>
      <c r="R404" s="34"/>
      <c r="S404" s="25"/>
      <c r="T404" s="60"/>
      <c r="U404" s="75">
        <f t="shared" si="24"/>
        <v>0</v>
      </c>
      <c r="V404" s="29"/>
      <c r="W404" s="305"/>
    </row>
    <row r="405" spans="1:23" ht="24.95" customHeight="1" x14ac:dyDescent="0.25">
      <c r="A405" s="507"/>
      <c r="B405" s="31"/>
      <c r="C405" s="31"/>
      <c r="D405" s="26"/>
      <c r="E405" s="26"/>
      <c r="F405" s="32"/>
      <c r="G405" s="24"/>
      <c r="H405" s="24"/>
      <c r="I405" s="33"/>
      <c r="J405" s="24"/>
      <c r="K405" s="32"/>
      <c r="L405" s="24"/>
      <c r="M405" s="26"/>
      <c r="N405" s="385"/>
      <c r="O405" s="23"/>
      <c r="P405" s="74">
        <f t="shared" si="23"/>
        <v>0</v>
      </c>
      <c r="Q405" s="24"/>
      <c r="R405" s="34"/>
      <c r="S405" s="25"/>
      <c r="T405" s="60"/>
      <c r="U405" s="75">
        <f t="shared" si="24"/>
        <v>0</v>
      </c>
      <c r="V405" s="29"/>
      <c r="W405" s="305"/>
    </row>
    <row r="406" spans="1:23" ht="24.95" customHeight="1" x14ac:dyDescent="0.25">
      <c r="A406" s="507"/>
      <c r="B406" s="31"/>
      <c r="C406" s="31"/>
      <c r="D406" s="26"/>
      <c r="E406" s="26"/>
      <c r="F406" s="32"/>
      <c r="G406" s="24"/>
      <c r="H406" s="24"/>
      <c r="I406" s="33"/>
      <c r="J406" s="24"/>
      <c r="K406" s="32"/>
      <c r="L406" s="24"/>
      <c r="M406" s="26"/>
      <c r="N406" s="385"/>
      <c r="O406" s="23"/>
      <c r="P406" s="74">
        <f t="shared" si="23"/>
        <v>0</v>
      </c>
      <c r="Q406" s="24"/>
      <c r="R406" s="34"/>
      <c r="S406" s="25"/>
      <c r="T406" s="60"/>
      <c r="U406" s="75">
        <f t="shared" si="24"/>
        <v>0</v>
      </c>
      <c r="V406" s="29"/>
      <c r="W406" s="305"/>
    </row>
    <row r="407" spans="1:23" ht="24.95" customHeight="1" x14ac:dyDescent="0.25">
      <c r="A407" s="507"/>
      <c r="B407" s="31"/>
      <c r="C407" s="31"/>
      <c r="D407" s="26"/>
      <c r="E407" s="26"/>
      <c r="F407" s="32"/>
      <c r="G407" s="24"/>
      <c r="H407" s="24"/>
      <c r="I407" s="33"/>
      <c r="J407" s="24"/>
      <c r="K407" s="32"/>
      <c r="L407" s="24"/>
      <c r="M407" s="26"/>
      <c r="N407" s="385"/>
      <c r="O407" s="23"/>
      <c r="P407" s="74">
        <f t="shared" si="23"/>
        <v>0</v>
      </c>
      <c r="Q407" s="24"/>
      <c r="R407" s="34"/>
      <c r="S407" s="25"/>
      <c r="T407" s="60"/>
      <c r="U407" s="75">
        <f t="shared" si="24"/>
        <v>0</v>
      </c>
      <c r="V407" s="29"/>
      <c r="W407" s="305"/>
    </row>
    <row r="408" spans="1:23" ht="24.95" customHeight="1" x14ac:dyDescent="0.25">
      <c r="A408" s="507"/>
      <c r="B408" s="36"/>
      <c r="C408" s="36"/>
      <c r="D408" s="37"/>
      <c r="E408" s="37"/>
      <c r="F408" s="38"/>
      <c r="G408" s="39"/>
      <c r="H408" s="39"/>
      <c r="I408" s="40"/>
      <c r="J408" s="39"/>
      <c r="K408" s="38"/>
      <c r="L408" s="39"/>
      <c r="M408" s="37"/>
      <c r="N408" s="386"/>
      <c r="O408" s="42"/>
      <c r="P408" s="144">
        <f t="shared" si="23"/>
        <v>0</v>
      </c>
      <c r="Q408" s="39"/>
      <c r="R408" s="41"/>
      <c r="S408" s="43">
        <v>42668</v>
      </c>
      <c r="T408" s="333"/>
      <c r="U408" s="334">
        <f t="shared" si="24"/>
        <v>0</v>
      </c>
      <c r="V408" s="156"/>
      <c r="W408" s="335"/>
    </row>
    <row r="409" spans="1:23" ht="39" customHeight="1" thickBot="1" x14ac:dyDescent="0.3">
      <c r="A409" s="375"/>
      <c r="B409" s="410" t="s">
        <v>8</v>
      </c>
      <c r="C409" s="405"/>
      <c r="D409" s="411"/>
      <c r="E409" s="411"/>
      <c r="F409" s="410"/>
      <c r="G409" s="405"/>
      <c r="H409" s="406"/>
      <c r="I409" s="407"/>
      <c r="J409" s="406"/>
      <c r="K409" s="408"/>
      <c r="L409" s="406"/>
      <c r="M409" s="409"/>
      <c r="N409" s="408"/>
      <c r="O409" s="421">
        <f>SUBTOTAL(109,O312:O408)</f>
        <v>0</v>
      </c>
      <c r="P409" s="421">
        <f>SUBTOTAL(109,P312:P408)</f>
        <v>0</v>
      </c>
      <c r="Q409" s="405"/>
      <c r="R409" s="412"/>
      <c r="S409" s="412"/>
      <c r="T409" s="413"/>
      <c r="U409" s="421">
        <f>SUBTOTAL(109,U312:U408)</f>
        <v>0</v>
      </c>
      <c r="V409" s="414"/>
      <c r="W409" s="415"/>
    </row>
    <row r="410" spans="1:23" ht="52.5" customHeight="1" thickBot="1" x14ac:dyDescent="0.3">
      <c r="Q410" s="490"/>
      <c r="R410" s="424" t="s">
        <v>50</v>
      </c>
      <c r="S410" s="425">
        <f>+P409-U409</f>
        <v>0</v>
      </c>
      <c r="T410" s="426" t="s">
        <v>118</v>
      </c>
    </row>
    <row r="411" spans="1:23" x14ac:dyDescent="0.25">
      <c r="R411" s="6"/>
      <c r="S411" s="70"/>
    </row>
    <row r="412" spans="1:23" x14ac:dyDescent="0.25">
      <c r="R412" s="6"/>
      <c r="S412" s="70"/>
    </row>
    <row r="413" spans="1:23" x14ac:dyDescent="0.25">
      <c r="R413" s="6"/>
      <c r="S413" s="70"/>
    </row>
    <row r="414" spans="1:23" ht="15.75" thickBot="1" x14ac:dyDescent="0.3">
      <c r="R414" s="6"/>
      <c r="S414" s="70"/>
    </row>
    <row r="415" spans="1:23" ht="80.099999999999994" customHeight="1" thickBot="1" x14ac:dyDescent="0.3">
      <c r="O415" s="535" t="s">
        <v>43</v>
      </c>
      <c r="P415" s="536"/>
      <c r="Q415" s="416" t="s">
        <v>42</v>
      </c>
      <c r="R415" s="427" t="s">
        <v>40</v>
      </c>
      <c r="S415" s="416" t="s">
        <v>119</v>
      </c>
      <c r="T415" s="6"/>
    </row>
    <row r="416" spans="1:23" ht="65.099999999999994" customHeight="1" thickBot="1" x14ac:dyDescent="0.3">
      <c r="O416" s="537"/>
      <c r="P416" s="538"/>
      <c r="Q416" s="494">
        <f>P409+P306+Tableau26211[[#Totals],[MONTANT TOTAL TTC]]+Tableau262[[#Totals],[MONTANT TOTAL TTC]]</f>
        <v>0</v>
      </c>
      <c r="R416" s="428">
        <f>U409+U306+Tableau26211[[#Totals],[RESTE A RECEVOIR]]+Tableau262[[#Totals],[RESTE A RECEVOIR]]</f>
        <v>0</v>
      </c>
      <c r="S416" s="429">
        <f>S410+S307+S204+S101</f>
        <v>0</v>
      </c>
      <c r="T416" s="6"/>
    </row>
    <row r="417" spans="1:23" x14ac:dyDescent="0.25">
      <c r="R417" s="6"/>
      <c r="S417" s="70"/>
    </row>
    <row r="418" spans="1:23" x14ac:dyDescent="0.25">
      <c r="R418" s="6"/>
      <c r="S418" s="70"/>
    </row>
    <row r="419" spans="1:23" x14ac:dyDescent="0.25">
      <c r="R419" s="6"/>
      <c r="S419" s="70"/>
    </row>
    <row r="420" spans="1:23" x14ac:dyDescent="0.25">
      <c r="R420" s="6"/>
      <c r="S420" s="70"/>
    </row>
    <row r="421" spans="1:23" s="68" customFormat="1" x14ac:dyDescent="0.25">
      <c r="A421" s="6"/>
      <c r="B421" s="6"/>
      <c r="C421" s="6"/>
      <c r="D421" s="65"/>
      <c r="E421" s="66"/>
      <c r="F421" s="6"/>
      <c r="G421" s="6"/>
      <c r="H421" s="67"/>
      <c r="I421" s="6"/>
      <c r="J421" s="66"/>
      <c r="K421" s="6"/>
      <c r="L421" s="65"/>
      <c r="M421" s="6"/>
      <c r="N421" s="66"/>
      <c r="O421" s="6"/>
      <c r="P421" s="6"/>
      <c r="Q421" s="493"/>
      <c r="R421" s="6"/>
      <c r="S421" s="70"/>
      <c r="U421" s="6"/>
      <c r="V421" s="6"/>
      <c r="W421" s="6"/>
    </row>
    <row r="422" spans="1:23" s="68" customFormat="1" x14ac:dyDescent="0.25">
      <c r="A422" s="6"/>
      <c r="B422" s="6"/>
      <c r="C422" s="6"/>
      <c r="D422" s="65"/>
      <c r="E422" s="66"/>
      <c r="F422" s="6"/>
      <c r="G422" s="6"/>
      <c r="H422" s="67"/>
      <c r="I422" s="6"/>
      <c r="J422" s="66"/>
      <c r="K422" s="6"/>
      <c r="L422" s="65"/>
      <c r="M422" s="6"/>
      <c r="N422" s="66"/>
      <c r="O422" s="6"/>
      <c r="P422" s="6"/>
      <c r="Q422" s="493"/>
      <c r="R422" s="6"/>
      <c r="S422" s="70"/>
      <c r="U422" s="6"/>
      <c r="V422" s="6"/>
      <c r="W422" s="6"/>
    </row>
    <row r="423" spans="1:23" s="68" customFormat="1" x14ac:dyDescent="0.25">
      <c r="A423" s="6"/>
      <c r="B423" s="6"/>
      <c r="C423" s="6"/>
      <c r="D423" s="65"/>
      <c r="E423" s="66"/>
      <c r="F423" s="6"/>
      <c r="G423" s="6"/>
      <c r="H423" s="67"/>
      <c r="I423" s="6"/>
      <c r="J423" s="66"/>
      <c r="K423" s="6"/>
      <c r="L423" s="65"/>
      <c r="M423" s="6"/>
      <c r="N423" s="66"/>
      <c r="O423" s="6"/>
      <c r="P423" s="6"/>
      <c r="Q423" s="493"/>
      <c r="R423" s="6"/>
      <c r="S423" s="70"/>
      <c r="U423" s="6"/>
      <c r="V423" s="6"/>
      <c r="W423" s="6"/>
    </row>
    <row r="424" spans="1:23" s="68" customFormat="1" x14ac:dyDescent="0.25">
      <c r="A424" s="6"/>
      <c r="B424" s="6"/>
      <c r="C424" s="6"/>
      <c r="D424" s="65"/>
      <c r="E424" s="66"/>
      <c r="F424" s="6"/>
      <c r="G424" s="6"/>
      <c r="H424" s="67"/>
      <c r="I424" s="6"/>
      <c r="J424" s="66"/>
      <c r="K424" s="6"/>
      <c r="L424" s="65"/>
      <c r="M424" s="6"/>
      <c r="N424" s="66"/>
      <c r="O424" s="6"/>
      <c r="P424" s="6"/>
      <c r="Q424" s="493"/>
      <c r="R424" s="6"/>
      <c r="S424" s="70"/>
      <c r="U424" s="6"/>
      <c r="V424" s="6"/>
      <c r="W424" s="6"/>
    </row>
    <row r="425" spans="1:23" s="68" customFormat="1" x14ac:dyDescent="0.25">
      <c r="A425" s="6"/>
      <c r="B425" s="6"/>
      <c r="C425" s="6"/>
      <c r="D425" s="65"/>
      <c r="E425" s="66"/>
      <c r="F425" s="6"/>
      <c r="G425" s="6"/>
      <c r="H425" s="67"/>
      <c r="I425" s="6"/>
      <c r="J425" s="66"/>
      <c r="K425" s="6"/>
      <c r="L425" s="65"/>
      <c r="M425" s="6"/>
      <c r="N425" s="66"/>
      <c r="O425" s="6"/>
      <c r="P425" s="6"/>
      <c r="Q425" s="493"/>
      <c r="R425" s="6"/>
      <c r="S425" s="70"/>
      <c r="U425" s="6"/>
      <c r="V425" s="6"/>
      <c r="W425" s="6"/>
    </row>
    <row r="426" spans="1:23" s="68" customFormat="1" x14ac:dyDescent="0.25">
      <c r="A426" s="6"/>
      <c r="B426" s="6"/>
      <c r="C426" s="6"/>
      <c r="D426" s="65"/>
      <c r="E426" s="66"/>
      <c r="F426" s="6"/>
      <c r="G426" s="6"/>
      <c r="H426" s="67"/>
      <c r="I426" s="6"/>
      <c r="J426" s="66"/>
      <c r="K426" s="6"/>
      <c r="L426" s="65"/>
      <c r="M426" s="6"/>
      <c r="N426" s="66"/>
      <c r="O426" s="6"/>
      <c r="P426" s="6"/>
      <c r="Q426" s="493"/>
      <c r="R426" s="6"/>
      <c r="S426" s="70"/>
      <c r="U426" s="6"/>
      <c r="V426" s="6"/>
      <c r="W426" s="6"/>
    </row>
    <row r="427" spans="1:23" s="68" customFormat="1" x14ac:dyDescent="0.25">
      <c r="A427" s="6"/>
      <c r="B427" s="6"/>
      <c r="C427" s="6"/>
      <c r="D427" s="65"/>
      <c r="E427" s="66"/>
      <c r="F427" s="6"/>
      <c r="G427" s="6"/>
      <c r="H427" s="67"/>
      <c r="I427" s="6"/>
      <c r="J427" s="66"/>
      <c r="K427" s="6"/>
      <c r="L427" s="65"/>
      <c r="M427" s="6"/>
      <c r="N427" s="66"/>
      <c r="O427" s="6"/>
      <c r="P427" s="6"/>
      <c r="Q427" s="493"/>
      <c r="R427" s="6"/>
      <c r="S427" s="70"/>
      <c r="U427" s="6"/>
      <c r="V427" s="6"/>
      <c r="W427" s="6"/>
    </row>
    <row r="428" spans="1:23" s="68" customFormat="1" x14ac:dyDescent="0.25">
      <c r="A428" s="6"/>
      <c r="B428" s="6"/>
      <c r="C428" s="6"/>
      <c r="D428" s="65"/>
      <c r="E428" s="66"/>
      <c r="F428" s="6"/>
      <c r="G428" s="6"/>
      <c r="H428" s="67"/>
      <c r="I428" s="6"/>
      <c r="J428" s="66"/>
      <c r="K428" s="6"/>
      <c r="L428" s="65"/>
      <c r="M428" s="6"/>
      <c r="N428" s="66"/>
      <c r="O428" s="6"/>
      <c r="P428" s="6"/>
      <c r="Q428" s="493"/>
      <c r="R428" s="6"/>
      <c r="S428" s="70"/>
      <c r="U428" s="6"/>
      <c r="V428" s="6"/>
      <c r="W428" s="6"/>
    </row>
    <row r="429" spans="1:23" s="68" customFormat="1" x14ac:dyDescent="0.25">
      <c r="A429" s="6"/>
      <c r="B429" s="6"/>
      <c r="C429" s="6"/>
      <c r="D429" s="65"/>
      <c r="E429" s="66"/>
      <c r="F429" s="6"/>
      <c r="G429" s="6"/>
      <c r="H429" s="67"/>
      <c r="I429" s="6"/>
      <c r="J429" s="66"/>
      <c r="K429" s="6"/>
      <c r="L429" s="65"/>
      <c r="M429" s="6"/>
      <c r="N429" s="66"/>
      <c r="O429" s="6"/>
      <c r="P429" s="6"/>
      <c r="Q429" s="493"/>
      <c r="R429" s="6"/>
      <c r="S429" s="70"/>
      <c r="U429" s="6"/>
      <c r="V429" s="6"/>
      <c r="W429" s="6"/>
    </row>
  </sheetData>
  <sheetProtection algorithmName="SHA-512" hashValue="5s3vvE1/TFdWAPzPycHnne28DBcOk/yhO6bTiqwnnSYD45EbYXo4J6gWAI+ndHL2xBxytaJDrAbw7jE8OF5q5A==" saltValue="UxiBS/aRlWbGrjkH6CO/iA==" spinCount="100000" sheet="1" objects="1" scenarios="1"/>
  <mergeCells count="9">
    <mergeCell ref="O415:P416"/>
    <mergeCell ref="A3:A99"/>
    <mergeCell ref="A1:W1"/>
    <mergeCell ref="A207:W207"/>
    <mergeCell ref="A106:A202"/>
    <mergeCell ref="A104:W104"/>
    <mergeCell ref="A310:W310"/>
    <mergeCell ref="A312:A408"/>
    <mergeCell ref="A209:A305"/>
  </mergeCells>
  <conditionalFormatting sqref="V3:V100">
    <cfRule type="cellIs" dxfId="261" priority="111" operator="equal">
      <formula>"VINCENT CHEROUX"</formula>
    </cfRule>
    <cfRule type="cellIs" dxfId="260" priority="112" operator="equal">
      <formula>"MICHEL NUNES"</formula>
    </cfRule>
    <cfRule type="cellIs" dxfId="259" priority="113" operator="equal">
      <formula>"JULIE FROUMESOL"</formula>
    </cfRule>
    <cfRule type="cellIs" dxfId="258" priority="114" operator="equal">
      <formula>"MARIE CLAIRE ROCA"</formula>
    </cfRule>
    <cfRule type="cellIs" dxfId="257" priority="115" operator="equal">
      <formula>"VANESSA CAUCHOIS"</formula>
    </cfRule>
    <cfRule type="cellIs" dxfId="256" priority="116" operator="equal">
      <formula>"GERAD DOSJOUB"</formula>
    </cfRule>
    <cfRule type="cellIs" dxfId="255" priority="117" operator="equal">
      <formula>"PASCAL JOCALLAZ"</formula>
    </cfRule>
    <cfRule type="cellIs" dxfId="254" priority="118" operator="equal">
      <formula>"JEAN-LUC ORENGO"</formula>
    </cfRule>
    <cfRule type="cellIs" dxfId="253" priority="119" operator="equal">
      <formula>"PHILIPPE GAILLARD"</formula>
    </cfRule>
    <cfRule type="cellIs" dxfId="252" priority="120" operator="equal">
      <formula>"CATHERINE LACOURT"</formula>
    </cfRule>
    <cfRule type="cellIs" dxfId="251" priority="121" operator="equal">
      <formula>"ANNIE CRAMARD"</formula>
    </cfRule>
  </conditionalFormatting>
  <conditionalFormatting sqref="V209:V306">
    <cfRule type="cellIs" dxfId="250" priority="33" operator="equal">
      <formula>"VINCENT CHEROUX"</formula>
    </cfRule>
    <cfRule type="cellIs" dxfId="249" priority="34" operator="equal">
      <formula>"MICHEL NUNES"</formula>
    </cfRule>
    <cfRule type="cellIs" dxfId="248" priority="35" operator="equal">
      <formula>"JULIE FROUMESOL"</formula>
    </cfRule>
    <cfRule type="cellIs" dxfId="247" priority="36" operator="equal">
      <formula>"MARIE CLAIRE ROCA"</formula>
    </cfRule>
    <cfRule type="cellIs" dxfId="246" priority="37" operator="equal">
      <formula>"VANESSA CAUCHOIS"</formula>
    </cfRule>
    <cfRule type="cellIs" dxfId="245" priority="38" operator="equal">
      <formula>"GERAD DOSJOUB"</formula>
    </cfRule>
    <cfRule type="cellIs" dxfId="244" priority="39" operator="equal">
      <formula>"PASCAL JOCALLAZ"</formula>
    </cfRule>
    <cfRule type="cellIs" dxfId="243" priority="40" operator="equal">
      <formula>"JEAN-LUC ORENGO"</formula>
    </cfRule>
    <cfRule type="cellIs" dxfId="242" priority="41" operator="equal">
      <formula>"PHILIPPE GAILLARD"</formula>
    </cfRule>
    <cfRule type="cellIs" dxfId="241" priority="42" operator="equal">
      <formula>"CATHERINE LACOURT"</formula>
    </cfRule>
    <cfRule type="cellIs" dxfId="240" priority="43" operator="equal">
      <formula>"ANNIE CRAMARD"</formula>
    </cfRule>
  </conditionalFormatting>
  <conditionalFormatting sqref="U3:U99">
    <cfRule type="cellIs" dxfId="239" priority="64" operator="greaterThan">
      <formula>0</formula>
    </cfRule>
  </conditionalFormatting>
  <conditionalFormatting sqref="B101:V103 B3:W100 B204:V206">
    <cfRule type="expression" dxfId="238" priority="62">
      <formula>IF($B3="P",1)</formula>
    </cfRule>
    <cfRule type="expression" dxfId="237" priority="63">
      <formula>IF($B3="A",1)</formula>
    </cfRule>
    <cfRule type="expression" dxfId="236" priority="122">
      <formula>IF($B3="R",1)</formula>
    </cfRule>
  </conditionalFormatting>
  <conditionalFormatting sqref="R101:R103 S3:S100 R204:R206">
    <cfRule type="expression" dxfId="235" priority="61">
      <formula>AND(R3&lt;&gt;"",R3&lt;TODAY()-45)</formula>
    </cfRule>
  </conditionalFormatting>
  <conditionalFormatting sqref="V106:V203">
    <cfRule type="cellIs" dxfId="234" priority="49" operator="equal">
      <formula>"VINCENT CHEROUX"</formula>
    </cfRule>
    <cfRule type="cellIs" dxfId="233" priority="50" operator="equal">
      <formula>"MICHEL NUNES"</formula>
    </cfRule>
    <cfRule type="cellIs" dxfId="232" priority="51" operator="equal">
      <formula>"JULIE FROUMESOL"</formula>
    </cfRule>
    <cfRule type="cellIs" dxfId="231" priority="52" operator="equal">
      <formula>"MARIE CLAIRE ROCA"</formula>
    </cfRule>
    <cfRule type="cellIs" dxfId="230" priority="53" operator="equal">
      <formula>"VANESSA CAUCHOIS"</formula>
    </cfRule>
    <cfRule type="cellIs" dxfId="229" priority="54" operator="equal">
      <formula>"GERAD DOSJOUB"</formula>
    </cfRule>
    <cfRule type="cellIs" dxfId="228" priority="55" operator="equal">
      <formula>"PASCAL JOCALLAZ"</formula>
    </cfRule>
    <cfRule type="cellIs" dxfId="227" priority="56" operator="equal">
      <formula>"JEAN-LUC ORENGO"</formula>
    </cfRule>
    <cfRule type="cellIs" dxfId="226" priority="57" operator="equal">
      <formula>"PHILIPPE GAILLARD"</formula>
    </cfRule>
    <cfRule type="cellIs" dxfId="225" priority="58" operator="equal">
      <formula>"CATHERINE LACOURT"</formula>
    </cfRule>
    <cfRule type="cellIs" dxfId="224" priority="59" operator="equal">
      <formula>"ANNIE CRAMARD"</formula>
    </cfRule>
  </conditionalFormatting>
  <conditionalFormatting sqref="U106:U202">
    <cfRule type="cellIs" dxfId="223" priority="48" operator="greaterThan">
      <formula>0</formula>
    </cfRule>
  </conditionalFormatting>
  <conditionalFormatting sqref="B106:W203">
    <cfRule type="expression" dxfId="222" priority="46">
      <formula>IF($B106="P",1)</formula>
    </cfRule>
    <cfRule type="expression" dxfId="221" priority="47">
      <formula>IF($B106="A",1)</formula>
    </cfRule>
    <cfRule type="expression" dxfId="220" priority="60">
      <formula>IF($B106="R",1)</formula>
    </cfRule>
  </conditionalFormatting>
  <conditionalFormatting sqref="S106:S203">
    <cfRule type="expression" dxfId="219" priority="45">
      <formula>AND(S106&lt;&gt;"",S106&lt;TODAY()-45)</formula>
    </cfRule>
  </conditionalFormatting>
  <conditionalFormatting sqref="U209:U305">
    <cfRule type="cellIs" dxfId="218" priority="32" operator="greaterThan">
      <formula>0</formula>
    </cfRule>
  </conditionalFormatting>
  <conditionalFormatting sqref="B209:W306">
    <cfRule type="expression" dxfId="217" priority="30">
      <formula>IF($B209="P",1)</formula>
    </cfRule>
    <cfRule type="expression" dxfId="216" priority="31">
      <formula>IF($B209="A",1)</formula>
    </cfRule>
    <cfRule type="expression" dxfId="215" priority="44">
      <formula>IF($B209="R",1)</formula>
    </cfRule>
  </conditionalFormatting>
  <conditionalFormatting sqref="S209:S306">
    <cfRule type="expression" dxfId="214" priority="29">
      <formula>AND(S209&lt;&gt;"",S209&lt;TODAY()-45)</formula>
    </cfRule>
  </conditionalFormatting>
  <conditionalFormatting sqref="A207 A104">
    <cfRule type="expression" dxfId="213" priority="348">
      <formula>IF($A104="P",1)</formula>
    </cfRule>
    <cfRule type="expression" dxfId="212" priority="349">
      <formula>IF($A104="A",1)</formula>
    </cfRule>
    <cfRule type="expression" dxfId="211" priority="350">
      <formula>IF($A104="R",1)</formula>
    </cfRule>
  </conditionalFormatting>
  <conditionalFormatting sqref="V312:V409">
    <cfRule type="cellIs" dxfId="210" priority="14" operator="equal">
      <formula>"VINCENT CHEROUX"</formula>
    </cfRule>
    <cfRule type="cellIs" dxfId="209" priority="15" operator="equal">
      <formula>"MICHEL NUNES"</formula>
    </cfRule>
    <cfRule type="cellIs" dxfId="208" priority="16" operator="equal">
      <formula>"JULIE FROUMESOL"</formula>
    </cfRule>
    <cfRule type="cellIs" dxfId="207" priority="17" operator="equal">
      <formula>"MARIE CLAIRE ROCA"</formula>
    </cfRule>
    <cfRule type="cellIs" dxfId="206" priority="18" operator="equal">
      <formula>"VANESSA CAUCHOIS"</formula>
    </cfRule>
    <cfRule type="cellIs" dxfId="205" priority="19" operator="equal">
      <formula>"GERAD DOSJOUB"</formula>
    </cfRule>
    <cfRule type="cellIs" dxfId="204" priority="20" operator="equal">
      <formula>"PASCAL JOCALLAZ"</formula>
    </cfRule>
    <cfRule type="cellIs" dxfId="203" priority="21" operator="equal">
      <formula>"JEAN-LUC ORENGO"</formula>
    </cfRule>
    <cfRule type="cellIs" dxfId="202" priority="22" operator="equal">
      <formula>"PHILIPPE GAILLARD"</formula>
    </cfRule>
    <cfRule type="cellIs" dxfId="201" priority="23" operator="equal">
      <formula>"CATHERINE LACOURT"</formula>
    </cfRule>
    <cfRule type="cellIs" dxfId="200" priority="24" operator="equal">
      <formula>"ANNIE CRAMARD"</formula>
    </cfRule>
  </conditionalFormatting>
  <conditionalFormatting sqref="U312:U408">
    <cfRule type="cellIs" dxfId="199" priority="13" operator="greaterThan">
      <formula>0</formula>
    </cfRule>
  </conditionalFormatting>
  <conditionalFormatting sqref="B312:W409">
    <cfRule type="expression" dxfId="198" priority="11">
      <formula>IF($B312="P",1)</formula>
    </cfRule>
    <cfRule type="expression" dxfId="197" priority="12">
      <formula>IF($B312="A",1)</formula>
    </cfRule>
    <cfRule type="expression" dxfId="196" priority="25">
      <formula>IF($B312="R",1)</formula>
    </cfRule>
  </conditionalFormatting>
  <conditionalFormatting sqref="S312:S409">
    <cfRule type="expression" dxfId="195" priority="10">
      <formula>AND(S312&lt;&gt;"",S312&lt;TODAY()-45)</formula>
    </cfRule>
  </conditionalFormatting>
  <conditionalFormatting sqref="A310">
    <cfRule type="expression" dxfId="194" priority="26">
      <formula>IF($A310="P",1)</formula>
    </cfRule>
    <cfRule type="expression" dxfId="193" priority="27">
      <formula>IF($A310="A",1)</formula>
    </cfRule>
    <cfRule type="expression" dxfId="192" priority="28">
      <formula>IF($A310="R",1)</formula>
    </cfRule>
  </conditionalFormatting>
  <conditionalFormatting sqref="N1:N1048576">
    <cfRule type="cellIs" dxfId="191" priority="8" operator="equal">
      <formula>"NON"</formula>
    </cfRule>
    <cfRule type="cellIs" dxfId="190" priority="9" operator="equal">
      <formula>"OUI"</formula>
    </cfRule>
  </conditionalFormatting>
  <conditionalFormatting sqref="T307">
    <cfRule type="expression" dxfId="189" priority="5">
      <formula>IF($B307="P",1)</formula>
    </cfRule>
    <cfRule type="expression" dxfId="188" priority="6">
      <formula>IF($B307="A",1)</formula>
    </cfRule>
    <cfRule type="expression" dxfId="187" priority="7">
      <formula>IF($B307="R",1)</formula>
    </cfRule>
  </conditionalFormatting>
  <conditionalFormatting sqref="T410">
    <cfRule type="expression" dxfId="186" priority="2">
      <formula>IF($B410="P",1)</formula>
    </cfRule>
    <cfRule type="expression" dxfId="185" priority="3">
      <formula>IF($B410="A",1)</formula>
    </cfRule>
    <cfRule type="expression" dxfId="184" priority="4">
      <formula>IF($B410="R",1)</formula>
    </cfRule>
  </conditionalFormatting>
  <conditionalFormatting sqref="Q1:Q1048576">
    <cfRule type="containsText" dxfId="183" priority="1" operator="containsText" text="DMD">
      <formula>NOT(ISERROR(SEARCH("DMD",Q1)))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5">
    <tablePart r:id="rId2"/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workbookViewId="0">
      <selection activeCell="J21" sqref="J21"/>
    </sheetView>
  </sheetViews>
  <sheetFormatPr baseColWidth="10" defaultColWidth="11" defaultRowHeight="15" x14ac:dyDescent="0.25"/>
  <cols>
    <col min="1" max="6" width="11" style="6"/>
    <col min="7" max="8" width="11" style="6" customWidth="1"/>
    <col min="9" max="9" width="24.42578125" style="68" customWidth="1"/>
    <col min="10" max="10" width="22.85546875" style="68" customWidth="1"/>
    <col min="11" max="11" width="26" style="68" customWidth="1"/>
    <col min="12" max="16384" width="11" style="6"/>
  </cols>
  <sheetData>
    <row r="1" spans="1:18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</row>
    <row r="2" spans="1:18" ht="15.75" thickBot="1" x14ac:dyDescent="0.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</row>
    <row r="3" spans="1:18" ht="54.75" thickBot="1" x14ac:dyDescent="0.3">
      <c r="A3" s="238"/>
      <c r="B3" s="238"/>
      <c r="C3" s="238"/>
      <c r="D3" s="238"/>
      <c r="E3" s="238"/>
      <c r="F3" s="543" t="s">
        <v>82</v>
      </c>
      <c r="G3" s="544"/>
      <c r="H3" s="545"/>
      <c r="I3" s="337" t="s">
        <v>42</v>
      </c>
      <c r="J3" s="338" t="s">
        <v>40</v>
      </c>
      <c r="K3" s="339" t="s">
        <v>80</v>
      </c>
      <c r="L3" s="238"/>
      <c r="M3" s="238"/>
      <c r="N3" s="238"/>
      <c r="O3" s="238"/>
      <c r="P3" s="238"/>
      <c r="Q3" s="238"/>
      <c r="R3" s="238"/>
    </row>
    <row r="4" spans="1:18" ht="32.25" thickBot="1" x14ac:dyDescent="0.3">
      <c r="A4" s="238"/>
      <c r="B4" s="238"/>
      <c r="C4" s="238"/>
      <c r="D4" s="238"/>
      <c r="E4" s="238"/>
      <c r="F4" s="546"/>
      <c r="G4" s="547"/>
      <c r="H4" s="548"/>
      <c r="I4" s="350">
        <f>Tableau267[[#Totals],[MONTANT TOTAL  TTC]]+Tableau26[[#Totals],[MONTANT TOTAL TTC]]+Tableau269[[#Totals],[MONTANT TOTAL TTC]]+Tableau112[[#Totals],[MONTANT TOTAL TTC]]+Tableau262[[#Totals],[MONTANT TOTAL TTC]]</f>
        <v>0</v>
      </c>
      <c r="J4" s="351">
        <f>Tableau267[[#Totals],[RESTE A RECEVOIR]]+Tableau26[[#Totals],[RESTE A RECEVOIR]]+Tableau269[[#Totals],[RESTE A RECEVOIR]]+Tableau112[[#Totals],[RESTE A RECEVOIR TTC]]+Tableau262[[#Totals],[RESTE A RECEVOIR]]</f>
        <v>0</v>
      </c>
      <c r="K4" s="349">
        <f>AGEFOS!S102+AGEFICE!R101+FIFPL!R101+'PAIEMENT DIRECT '!P30+'AUTRE CAS'!S101</f>
        <v>0</v>
      </c>
      <c r="L4" s="238"/>
      <c r="M4" s="238"/>
      <c r="N4" s="238"/>
      <c r="O4" s="238"/>
      <c r="P4" s="238"/>
      <c r="Q4" s="238"/>
      <c r="R4" s="238"/>
    </row>
    <row r="5" spans="1:18" x14ac:dyDescent="0.25">
      <c r="A5" s="238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</row>
    <row r="6" spans="1:18" ht="15.75" thickBot="1" x14ac:dyDescent="0.3">
      <c r="A6" s="238"/>
      <c r="B6" s="238"/>
      <c r="C6" s="238"/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</row>
    <row r="7" spans="1:18" ht="54" x14ac:dyDescent="0.25">
      <c r="A7" s="238"/>
      <c r="B7" s="238"/>
      <c r="C7" s="238"/>
      <c r="D7" s="238"/>
      <c r="E7" s="238"/>
      <c r="F7" s="549" t="s">
        <v>83</v>
      </c>
      <c r="G7" s="550"/>
      <c r="H7" s="551"/>
      <c r="I7" s="340" t="s">
        <v>42</v>
      </c>
      <c r="J7" s="341" t="s">
        <v>40</v>
      </c>
      <c r="K7" s="342" t="s">
        <v>80</v>
      </c>
      <c r="L7" s="238"/>
      <c r="M7" s="238"/>
      <c r="N7" s="238"/>
      <c r="O7" s="238"/>
      <c r="P7" s="238"/>
      <c r="Q7" s="238"/>
      <c r="R7" s="238"/>
    </row>
    <row r="8" spans="1:18" ht="32.25" thickBot="1" x14ac:dyDescent="0.3">
      <c r="A8" s="238"/>
      <c r="B8" s="238"/>
      <c r="C8" s="238"/>
      <c r="D8" s="238"/>
      <c r="E8" s="238"/>
      <c r="F8" s="552"/>
      <c r="G8" s="553"/>
      <c r="H8" s="554"/>
      <c r="I8" s="352">
        <f>Tableau2673[[#Totals],[MONTANT TOTAL  TTC]]+AGEFICE!O204+FIFPL!O203+'PAIEMENT DIRECT '!N61+Tableau26211[[#Totals],[MONTANT TOTAL TTC]]</f>
        <v>0</v>
      </c>
      <c r="J8" s="353">
        <f>Tableau2673[[#Totals],[RESTE A RECEVOIR]]+AGEFICE!T204+FIFPL!T203+'PAIEMENT DIRECT '!R61+Tableau26211[[#Totals],[RESTE A RECEVOIR]]</f>
        <v>0</v>
      </c>
      <c r="K8" s="349">
        <f>AGEFOS!S206+AGEFICE!R205+FIFPL!R204+'PAIEMENT DIRECT '!P62+'AUTRE CAS'!S204</f>
        <v>0</v>
      </c>
      <c r="L8" s="238"/>
      <c r="M8" s="238"/>
      <c r="N8" s="238"/>
      <c r="O8" s="238"/>
      <c r="P8" s="238"/>
      <c r="Q8" s="238"/>
      <c r="R8" s="238"/>
    </row>
    <row r="9" spans="1:18" ht="30.75" customHeight="1" thickBot="1" x14ac:dyDescent="0.3">
      <c r="A9" s="238"/>
      <c r="B9" s="238"/>
      <c r="C9" s="238"/>
      <c r="D9" s="238"/>
      <c r="E9" s="232"/>
      <c r="F9" s="101"/>
      <c r="G9" s="101"/>
      <c r="H9" s="101"/>
      <c r="I9" s="263"/>
      <c r="J9" s="263"/>
      <c r="K9" s="263"/>
      <c r="L9" s="232"/>
      <c r="M9" s="238"/>
      <c r="N9" s="238"/>
      <c r="O9" s="238"/>
      <c r="P9" s="238"/>
      <c r="Q9" s="238"/>
      <c r="R9" s="238"/>
    </row>
    <row r="10" spans="1:18" ht="51.75" customHeight="1" x14ac:dyDescent="0.25">
      <c r="A10" s="238"/>
      <c r="B10" s="238"/>
      <c r="C10" s="238"/>
      <c r="D10" s="238"/>
      <c r="E10" s="232"/>
      <c r="F10" s="555" t="s">
        <v>84</v>
      </c>
      <c r="G10" s="556"/>
      <c r="H10" s="557"/>
      <c r="I10" s="343" t="s">
        <v>42</v>
      </c>
      <c r="J10" s="344" t="s">
        <v>40</v>
      </c>
      <c r="K10" s="345" t="s">
        <v>80</v>
      </c>
      <c r="L10" s="232"/>
      <c r="M10" s="238"/>
      <c r="N10" s="238"/>
      <c r="O10" s="238"/>
      <c r="P10" s="238"/>
      <c r="Q10" s="238"/>
      <c r="R10" s="238"/>
    </row>
    <row r="11" spans="1:18" ht="32.25" thickBot="1" x14ac:dyDescent="0.3">
      <c r="A11" s="238"/>
      <c r="B11" s="238"/>
      <c r="C11" s="238"/>
      <c r="D11" s="238"/>
      <c r="E11" s="238"/>
      <c r="F11" s="558"/>
      <c r="G11" s="559"/>
      <c r="H11" s="560"/>
      <c r="I11" s="352">
        <f>Tableau2678[[#Totals],[MONTANT TOTAL  TTC]]+AGEFICE!O308+Tableau26410[[#Totals],[MONTANT TOTAL TTC]]+'PAIEMENT DIRECT '!N92+'AUTRE CAS'!P306</f>
        <v>0</v>
      </c>
      <c r="J11" s="353">
        <f>Tableau2678[[#Totals],[RESTE A RECEVOIR]]+AGEFICE!T308+Tableau26410[[#Totals],[RESTE A RECEVOIR]]+'PAIEMENT DIRECT '!R92+'AUTRE CAS'!U306</f>
        <v>0</v>
      </c>
      <c r="K11" s="349">
        <f>AGEFOS!S310+AGEFICE!R309+FIFPL!R307+'PAIEMENT DIRECT '!P93+'AUTRE CAS'!S307</f>
        <v>0</v>
      </c>
      <c r="L11" s="238"/>
      <c r="M11" s="238"/>
      <c r="N11" s="238"/>
      <c r="O11" s="238"/>
      <c r="P11" s="238"/>
      <c r="Q11" s="238"/>
      <c r="R11" s="238"/>
    </row>
    <row r="12" spans="1:18" x14ac:dyDescent="0.25">
      <c r="A12" s="238"/>
      <c r="B12" s="238"/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</row>
    <row r="13" spans="1:18" ht="15.75" thickBot="1" x14ac:dyDescent="0.3">
      <c r="A13" s="238"/>
      <c r="B13" s="238"/>
      <c r="C13" s="238"/>
      <c r="D13" s="238"/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8"/>
      <c r="P13" s="238"/>
      <c r="Q13" s="238"/>
      <c r="R13" s="238"/>
    </row>
    <row r="14" spans="1:18" ht="54" x14ac:dyDescent="0.25">
      <c r="A14" s="238"/>
      <c r="B14" s="238"/>
      <c r="C14" s="238"/>
      <c r="D14" s="238"/>
      <c r="E14" s="238"/>
      <c r="F14" s="561" t="s">
        <v>107</v>
      </c>
      <c r="G14" s="562"/>
      <c r="H14" s="563"/>
      <c r="I14" s="346" t="s">
        <v>42</v>
      </c>
      <c r="J14" s="347" t="s">
        <v>40</v>
      </c>
      <c r="K14" s="348" t="s">
        <v>80</v>
      </c>
      <c r="L14" s="238"/>
      <c r="M14" s="238"/>
      <c r="N14" s="238"/>
      <c r="O14" s="238"/>
      <c r="P14" s="238"/>
      <c r="Q14" s="238"/>
      <c r="R14" s="238"/>
    </row>
    <row r="15" spans="1:18" ht="32.25" thickBot="1" x14ac:dyDescent="0.3">
      <c r="A15" s="238"/>
      <c r="B15" s="238"/>
      <c r="C15" s="238"/>
      <c r="D15" s="238"/>
      <c r="E15" s="238"/>
      <c r="F15" s="564"/>
      <c r="G15" s="565"/>
      <c r="H15" s="566"/>
      <c r="I15" s="352">
        <f>Tableau267818[[#Totals],[MONTANT TOTAL  TTC]]+AGEFICE!O413+Tableau2641023[[#Totals],[MONTANT TOTAL TTC]]+'PAIEMENT DIRECT '!N124+'AUTRE CAS'!P409</f>
        <v>0</v>
      </c>
      <c r="J15" s="353">
        <f>Tableau267818[[#Totals],[RESTE A RECEVOIR]]+AGEFICE!T413+Tableau2641023[[#Totals],[RESTE A RECEVOIR]]+'PAIEMENT DIRECT '!R124+'AUTRE CAS'!U409</f>
        <v>0</v>
      </c>
      <c r="K15" s="349">
        <f>AGEFOS!S414+AGEFICE!R414+FIFPL!R410+'PAIEMENT DIRECT '!P125+'AUTRE CAS'!S410</f>
        <v>0</v>
      </c>
      <c r="L15" s="238"/>
      <c r="M15" s="238"/>
      <c r="N15" s="238"/>
      <c r="O15" s="238"/>
      <c r="P15" s="238"/>
      <c r="Q15" s="238"/>
      <c r="R15" s="238"/>
    </row>
    <row r="16" spans="1:18" x14ac:dyDescent="0.25">
      <c r="A16" s="238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</row>
    <row r="17" spans="1:18" x14ac:dyDescent="0.25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</row>
    <row r="18" spans="1:18" x14ac:dyDescent="0.25">
      <c r="A18" s="238"/>
      <c r="B18" s="238"/>
      <c r="C18" s="238"/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38"/>
      <c r="O18" s="238"/>
      <c r="P18" s="238"/>
      <c r="Q18" s="238"/>
      <c r="R18" s="238"/>
    </row>
    <row r="19" spans="1:18" ht="15.75" thickBot="1" x14ac:dyDescent="0.3">
      <c r="A19" s="238"/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8"/>
      <c r="N19" s="238"/>
      <c r="O19" s="238"/>
      <c r="P19" s="238"/>
      <c r="Q19" s="238"/>
      <c r="R19" s="238"/>
    </row>
    <row r="20" spans="1:18" ht="54" x14ac:dyDescent="0.25">
      <c r="A20" s="238"/>
      <c r="B20" s="238"/>
      <c r="C20" s="238"/>
      <c r="D20" s="238"/>
      <c r="E20" s="238"/>
      <c r="F20" s="567" t="s">
        <v>81</v>
      </c>
      <c r="G20" s="568"/>
      <c r="H20" s="569"/>
      <c r="I20" s="366" t="s">
        <v>42</v>
      </c>
      <c r="J20" s="367" t="s">
        <v>40</v>
      </c>
      <c r="K20" s="368" t="s">
        <v>80</v>
      </c>
      <c r="L20" s="238"/>
      <c r="M20" s="238"/>
      <c r="N20" s="238"/>
      <c r="O20" s="238"/>
      <c r="P20" s="238"/>
      <c r="Q20" s="238"/>
      <c r="R20" s="238"/>
    </row>
    <row r="21" spans="1:18" ht="32.25" thickBot="1" x14ac:dyDescent="0.3">
      <c r="A21" s="238"/>
      <c r="B21" s="238"/>
      <c r="C21" s="238"/>
      <c r="D21" s="238"/>
      <c r="E21" s="238"/>
      <c r="F21" s="570"/>
      <c r="G21" s="571"/>
      <c r="H21" s="572"/>
      <c r="I21" s="369">
        <f>I15+I11+I8+I4</f>
        <v>0</v>
      </c>
      <c r="J21" s="370">
        <f>J15+J11+J8+J4</f>
        <v>0</v>
      </c>
      <c r="K21" s="371">
        <f>K15+K11+K8+K4</f>
        <v>0</v>
      </c>
      <c r="L21" s="238"/>
      <c r="M21" s="238"/>
      <c r="N21" s="238"/>
      <c r="O21" s="238"/>
      <c r="P21" s="238"/>
      <c r="Q21" s="238"/>
      <c r="R21" s="238"/>
    </row>
    <row r="22" spans="1:18" x14ac:dyDescent="0.25">
      <c r="A22" s="238"/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238"/>
      <c r="R22" s="238"/>
    </row>
    <row r="23" spans="1:18" x14ac:dyDescent="0.25">
      <c r="A23" s="238"/>
      <c r="B23" s="238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8"/>
      <c r="R23" s="238"/>
    </row>
    <row r="24" spans="1:18" x14ac:dyDescent="0.25">
      <c r="A24" s="238"/>
      <c r="B24" s="238"/>
      <c r="C24" s="238"/>
      <c r="D24" s="238"/>
      <c r="E24" s="238"/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  <c r="Q24" s="238"/>
      <c r="R24" s="238"/>
    </row>
    <row r="25" spans="1:18" x14ac:dyDescent="0.25">
      <c r="A25" s="238"/>
      <c r="B25" s="238"/>
      <c r="C25" s="238"/>
      <c r="D25" s="238"/>
      <c r="E25" s="238"/>
      <c r="F25" s="238"/>
      <c r="G25" s="238"/>
      <c r="H25" s="238"/>
      <c r="I25" s="238"/>
      <c r="J25" s="238"/>
      <c r="K25" s="238"/>
      <c r="L25" s="238"/>
      <c r="M25" s="238"/>
      <c r="N25" s="238"/>
      <c r="O25" s="238"/>
      <c r="P25" s="238"/>
      <c r="Q25" s="238"/>
      <c r="R25" s="238"/>
    </row>
    <row r="26" spans="1:18" x14ac:dyDescent="0.25">
      <c r="A26" s="238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</row>
    <row r="27" spans="1:18" x14ac:dyDescent="0.25">
      <c r="A27" s="238"/>
      <c r="B27" s="238"/>
      <c r="C27" s="238"/>
      <c r="D27" s="238"/>
      <c r="E27" s="238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</row>
    <row r="28" spans="1:18" x14ac:dyDescent="0.25">
      <c r="A28" s="238"/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</row>
    <row r="29" spans="1:18" x14ac:dyDescent="0.25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</row>
    <row r="30" spans="1:18" x14ac:dyDescent="0.25">
      <c r="A30" s="238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</row>
    <row r="31" spans="1:18" x14ac:dyDescent="0.25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</row>
    <row r="32" spans="1:18" x14ac:dyDescent="0.25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</row>
    <row r="33" spans="1:18" x14ac:dyDescent="0.25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</row>
    <row r="34" spans="1:18" x14ac:dyDescent="0.25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</row>
    <row r="35" spans="1:18" x14ac:dyDescent="0.25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</row>
    <row r="36" spans="1:18" x14ac:dyDescent="0.25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</row>
    <row r="37" spans="1:18" x14ac:dyDescent="0.25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</row>
    <row r="38" spans="1:18" x14ac:dyDescent="0.25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</row>
  </sheetData>
  <sheetProtection algorithmName="SHA-512" hashValue="/UZKel+bm+AV9rlnTMAsWbtuffUyd5tppcG28Q+EPYVoN7UN01kp0j95KyxS686970D0Hm0eFcknw9gXchUyrQ==" saltValue="x/slUNLUutlVhm0djOn3tg==" spinCount="100000" sheet="1" objects="1" scenarios="1"/>
  <mergeCells count="5">
    <mergeCell ref="F3:H4"/>
    <mergeCell ref="F7:H8"/>
    <mergeCell ref="F10:H11"/>
    <mergeCell ref="F14:H15"/>
    <mergeCell ref="F20:H2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E1:P19"/>
  <sheetViews>
    <sheetView workbookViewId="0">
      <selection activeCell="S15" sqref="S15"/>
    </sheetView>
  </sheetViews>
  <sheetFormatPr baseColWidth="10" defaultRowHeight="15" x14ac:dyDescent="0.25"/>
  <cols>
    <col min="1" max="1" width="6.140625" customWidth="1"/>
    <col min="3" max="3" width="16.28515625" customWidth="1"/>
    <col min="14" max="14" width="15.7109375" customWidth="1"/>
  </cols>
  <sheetData>
    <row r="1" spans="5:16" ht="15.75" thickBot="1" x14ac:dyDescent="0.3"/>
    <row r="2" spans="5:16" x14ac:dyDescent="0.25">
      <c r="E2" s="583" t="s">
        <v>44</v>
      </c>
      <c r="F2" s="584"/>
      <c r="G2" s="584"/>
      <c r="H2" s="584"/>
      <c r="I2" s="584"/>
      <c r="J2" s="584"/>
      <c r="K2" s="584"/>
      <c r="L2" s="585"/>
      <c r="N2" s="573" t="s">
        <v>57</v>
      </c>
    </row>
    <row r="3" spans="5:16" x14ac:dyDescent="0.25">
      <c r="E3" s="586"/>
      <c r="F3" s="587"/>
      <c r="G3" s="587"/>
      <c r="H3" s="587"/>
      <c r="I3" s="587"/>
      <c r="J3" s="587"/>
      <c r="K3" s="587"/>
      <c r="L3" s="588"/>
      <c r="N3" s="574"/>
    </row>
    <row r="4" spans="5:16" ht="15.75" thickBot="1" x14ac:dyDescent="0.3">
      <c r="E4" s="589"/>
      <c r="F4" s="590"/>
      <c r="G4" s="590"/>
      <c r="H4" s="590"/>
      <c r="I4" s="590"/>
      <c r="J4" s="590"/>
      <c r="K4" s="590"/>
      <c r="L4" s="591"/>
      <c r="N4" s="575" t="s">
        <v>58</v>
      </c>
    </row>
    <row r="5" spans="5:16" x14ac:dyDescent="0.25">
      <c r="N5" s="575"/>
    </row>
    <row r="6" spans="5:16" ht="15.75" customHeight="1" thickBot="1" x14ac:dyDescent="0.3">
      <c r="N6" s="640" t="s">
        <v>59</v>
      </c>
    </row>
    <row r="7" spans="5:16" ht="15" customHeight="1" x14ac:dyDescent="0.25">
      <c r="E7" s="592" t="s">
        <v>56</v>
      </c>
      <c r="F7" s="593"/>
      <c r="G7" s="593"/>
      <c r="H7" s="593"/>
      <c r="I7" s="593"/>
      <c r="J7" s="594"/>
      <c r="N7" s="641"/>
    </row>
    <row r="8" spans="5:16" ht="15" customHeight="1" x14ac:dyDescent="0.25">
      <c r="E8" s="595"/>
      <c r="F8" s="596"/>
      <c r="G8" s="596"/>
      <c r="H8" s="596"/>
      <c r="I8" s="596"/>
      <c r="J8" s="597"/>
      <c r="N8" s="638" t="s">
        <v>60</v>
      </c>
    </row>
    <row r="9" spans="5:16" ht="15" customHeight="1" x14ac:dyDescent="0.25">
      <c r="E9" s="595"/>
      <c r="F9" s="596"/>
      <c r="G9" s="596"/>
      <c r="H9" s="596"/>
      <c r="I9" s="596"/>
      <c r="J9" s="597"/>
      <c r="N9" s="639"/>
    </row>
    <row r="10" spans="5:16" ht="15.75" customHeight="1" thickBot="1" x14ac:dyDescent="0.3">
      <c r="E10" s="598"/>
      <c r="F10" s="599"/>
      <c r="G10" s="599"/>
      <c r="H10" s="599"/>
      <c r="I10" s="599"/>
      <c r="J10" s="600"/>
      <c r="N10" s="636" t="s">
        <v>61</v>
      </c>
    </row>
    <row r="11" spans="5:16" ht="15.75" customHeight="1" x14ac:dyDescent="0.25">
      <c r="N11" s="637"/>
      <c r="P11" s="631"/>
    </row>
    <row r="12" spans="5:16" ht="15.75" customHeight="1" x14ac:dyDescent="0.25">
      <c r="N12" s="634" t="s">
        <v>62</v>
      </c>
    </row>
    <row r="13" spans="5:16" ht="16.5" customHeight="1" thickBot="1" x14ac:dyDescent="0.3">
      <c r="N13" s="635"/>
    </row>
    <row r="14" spans="5:16" ht="33" customHeight="1" thickBot="1" x14ac:dyDescent="0.3">
      <c r="E14" s="601" t="s">
        <v>14</v>
      </c>
      <c r="F14" s="602"/>
      <c r="G14" s="602"/>
      <c r="H14" s="602"/>
      <c r="I14" s="602"/>
      <c r="J14" s="603"/>
      <c r="N14" s="1" t="s">
        <v>63</v>
      </c>
    </row>
    <row r="15" spans="5:16" ht="30.75" customHeight="1" x14ac:dyDescent="0.25">
      <c r="E15" s="604" t="s">
        <v>47</v>
      </c>
      <c r="F15" s="578"/>
      <c r="G15" s="578"/>
      <c r="H15" s="578" t="s">
        <v>41</v>
      </c>
      <c r="I15" s="578"/>
      <c r="J15" s="579"/>
      <c r="N15" s="2" t="s">
        <v>64</v>
      </c>
    </row>
    <row r="16" spans="5:16" ht="30" customHeight="1" x14ac:dyDescent="0.25">
      <c r="E16" s="605" t="s">
        <v>48</v>
      </c>
      <c r="F16" s="580"/>
      <c r="G16" s="580"/>
      <c r="H16" s="580" t="s">
        <v>45</v>
      </c>
      <c r="I16" s="580"/>
      <c r="J16" s="581"/>
      <c r="N16" s="3" t="s">
        <v>65</v>
      </c>
    </row>
    <row r="17" spans="5:14" ht="31.5" customHeight="1" thickBot="1" x14ac:dyDescent="0.3">
      <c r="E17" s="576" t="s">
        <v>49</v>
      </c>
      <c r="F17" s="577"/>
      <c r="G17" s="577"/>
      <c r="H17" s="577" t="s">
        <v>46</v>
      </c>
      <c r="I17" s="577"/>
      <c r="J17" s="582"/>
      <c r="N17" s="4" t="s">
        <v>67</v>
      </c>
    </row>
    <row r="18" spans="5:14" ht="15" customHeight="1" x14ac:dyDescent="0.25">
      <c r="N18" s="632" t="s">
        <v>66</v>
      </c>
    </row>
    <row r="19" spans="5:14" ht="15.75" customHeight="1" thickBot="1" x14ac:dyDescent="0.3">
      <c r="N19" s="633"/>
    </row>
  </sheetData>
  <mergeCells count="16">
    <mergeCell ref="E17:G17"/>
    <mergeCell ref="H15:J15"/>
    <mergeCell ref="H16:J16"/>
    <mergeCell ref="H17:J17"/>
    <mergeCell ref="E2:L4"/>
    <mergeCell ref="E7:J10"/>
    <mergeCell ref="E14:J14"/>
    <mergeCell ref="E15:G15"/>
    <mergeCell ref="E16:G16"/>
    <mergeCell ref="N12:N13"/>
    <mergeCell ref="N18:N19"/>
    <mergeCell ref="N2:N3"/>
    <mergeCell ref="N4:N5"/>
    <mergeCell ref="N6:N7"/>
    <mergeCell ref="N8:N9"/>
    <mergeCell ref="N10:N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4" width="20.5703125" style="355" customWidth="1"/>
    <col min="5" max="5" width="14.85546875" style="354" customWidth="1"/>
    <col min="6" max="6" width="12.85546875" style="307" customWidth="1"/>
  </cols>
  <sheetData>
    <row r="1" spans="1:6" ht="56.25" customHeight="1" thickBot="1" x14ac:dyDescent="0.3">
      <c r="A1" s="606" t="s">
        <v>89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6"/>
      <c r="E3" s="357"/>
      <c r="F3" s="474"/>
    </row>
    <row r="4" spans="1:6" ht="30" customHeight="1" x14ac:dyDescent="0.25">
      <c r="A4" s="475"/>
      <c r="B4" s="358"/>
      <c r="C4" s="358"/>
      <c r="D4" s="358"/>
      <c r="E4" s="359"/>
      <c r="F4" s="476"/>
    </row>
    <row r="5" spans="1:6" ht="30" customHeight="1" x14ac:dyDescent="0.25">
      <c r="A5" s="475"/>
      <c r="B5" s="358"/>
      <c r="C5" s="358"/>
      <c r="D5" s="358"/>
      <c r="E5" s="359"/>
      <c r="F5" s="476"/>
    </row>
    <row r="6" spans="1:6" ht="30" customHeight="1" x14ac:dyDescent="0.25">
      <c r="A6" s="475"/>
      <c r="B6" s="358"/>
      <c r="C6" s="358"/>
      <c r="D6" s="358"/>
      <c r="E6" s="359"/>
      <c r="F6" s="476"/>
    </row>
    <row r="7" spans="1:6" ht="30" customHeight="1" x14ac:dyDescent="0.25">
      <c r="A7" s="475"/>
      <c r="B7" s="358"/>
      <c r="C7" s="358"/>
      <c r="D7" s="358"/>
      <c r="E7" s="359"/>
      <c r="F7" s="476"/>
    </row>
    <row r="8" spans="1:6" ht="30" customHeight="1" x14ac:dyDescent="0.25">
      <c r="A8" s="475"/>
      <c r="B8" s="358"/>
      <c r="C8" s="358"/>
      <c r="D8" s="358"/>
      <c r="E8" s="359"/>
      <c r="F8" s="476"/>
    </row>
    <row r="9" spans="1:6" ht="30" customHeight="1" x14ac:dyDescent="0.25">
      <c r="A9" s="475"/>
      <c r="B9" s="358"/>
      <c r="C9" s="358"/>
      <c r="D9" s="358"/>
      <c r="E9" s="359"/>
      <c r="F9" s="476"/>
    </row>
    <row r="10" spans="1:6" ht="30" customHeight="1" x14ac:dyDescent="0.25">
      <c r="A10" s="475"/>
      <c r="B10" s="358"/>
      <c r="C10" s="358"/>
      <c r="D10" s="358"/>
      <c r="E10" s="359"/>
      <c r="F10" s="476"/>
    </row>
    <row r="11" spans="1:6" ht="30" customHeight="1" x14ac:dyDescent="0.25">
      <c r="A11" s="475"/>
      <c r="B11" s="358"/>
      <c r="C11" s="358"/>
      <c r="D11" s="358"/>
      <c r="E11" s="359"/>
      <c r="F11" s="476"/>
    </row>
    <row r="12" spans="1:6" ht="30" customHeight="1" x14ac:dyDescent="0.25">
      <c r="A12" s="475"/>
      <c r="B12" s="358"/>
      <c r="C12" s="358"/>
      <c r="D12" s="358"/>
      <c r="E12" s="359"/>
      <c r="F12" s="476"/>
    </row>
    <row r="13" spans="1:6" ht="30" customHeight="1" x14ac:dyDescent="0.25">
      <c r="A13" s="475"/>
      <c r="B13" s="358"/>
      <c r="C13" s="358"/>
      <c r="D13" s="358"/>
      <c r="E13" s="359"/>
      <c r="F13" s="476"/>
    </row>
    <row r="14" spans="1:6" ht="30" customHeight="1" x14ac:dyDescent="0.25">
      <c r="A14" s="475"/>
      <c r="B14" s="358"/>
      <c r="C14" s="358"/>
      <c r="D14" s="358"/>
      <c r="E14" s="359"/>
      <c r="F14" s="476"/>
    </row>
    <row r="15" spans="1:6" ht="30" customHeight="1" x14ac:dyDescent="0.25">
      <c r="A15" s="475"/>
      <c r="B15" s="358"/>
      <c r="C15" s="358"/>
      <c r="D15" s="358"/>
      <c r="E15" s="359"/>
      <c r="F15" s="476"/>
    </row>
    <row r="16" spans="1:6" ht="30" customHeight="1" x14ac:dyDescent="0.25">
      <c r="A16" s="475"/>
      <c r="B16" s="358"/>
      <c r="C16" s="358"/>
      <c r="D16" s="358"/>
      <c r="E16" s="359"/>
      <c r="F16" s="476"/>
    </row>
    <row r="17" spans="1:6" ht="30" customHeight="1" x14ac:dyDescent="0.25">
      <c r="A17" s="475"/>
      <c r="B17" s="358"/>
      <c r="C17" s="358"/>
      <c r="D17" s="358"/>
      <c r="E17" s="359"/>
      <c r="F17" s="476"/>
    </row>
    <row r="18" spans="1:6" ht="30" customHeight="1" x14ac:dyDescent="0.25">
      <c r="A18" s="475"/>
      <c r="B18" s="358"/>
      <c r="C18" s="358"/>
      <c r="D18" s="358"/>
      <c r="E18" s="359"/>
      <c r="F18" s="476"/>
    </row>
    <row r="19" spans="1:6" ht="30" customHeight="1" x14ac:dyDescent="0.25">
      <c r="A19" s="475"/>
      <c r="B19" s="358"/>
      <c r="C19" s="358"/>
      <c r="D19" s="358"/>
      <c r="E19" s="359"/>
      <c r="F19" s="476"/>
    </row>
    <row r="20" spans="1:6" ht="30" customHeight="1" x14ac:dyDescent="0.25">
      <c r="A20" s="475"/>
      <c r="B20" s="358"/>
      <c r="C20" s="358"/>
      <c r="D20" s="358"/>
      <c r="E20" s="359"/>
      <c r="F20" s="476"/>
    </row>
    <row r="21" spans="1:6" ht="30" customHeight="1" x14ac:dyDescent="0.25">
      <c r="A21" s="475"/>
      <c r="B21" s="358"/>
      <c r="C21" s="358"/>
      <c r="D21" s="358"/>
      <c r="E21" s="359"/>
      <c r="F21" s="476"/>
    </row>
    <row r="22" spans="1:6" ht="30" customHeight="1" x14ac:dyDescent="0.25">
      <c r="A22" s="475"/>
      <c r="B22" s="358"/>
      <c r="C22" s="358"/>
      <c r="D22" s="358"/>
      <c r="E22" s="359"/>
      <c r="F22" s="476"/>
    </row>
    <row r="23" spans="1:6" ht="30" customHeight="1" x14ac:dyDescent="0.25">
      <c r="A23" s="475"/>
      <c r="B23" s="358"/>
      <c r="C23" s="358"/>
      <c r="D23" s="358"/>
      <c r="E23" s="359"/>
      <c r="F23" s="476"/>
    </row>
    <row r="24" spans="1:6" ht="30" customHeight="1" x14ac:dyDescent="0.25">
      <c r="A24" s="475"/>
      <c r="B24" s="358"/>
      <c r="C24" s="358"/>
      <c r="D24" s="358"/>
      <c r="E24" s="359"/>
      <c r="F24" s="476"/>
    </row>
    <row r="25" spans="1:6" ht="30" customHeight="1" x14ac:dyDescent="0.25">
      <c r="A25" s="475"/>
      <c r="B25" s="358"/>
      <c r="C25" s="358"/>
      <c r="D25" s="358"/>
      <c r="E25" s="359"/>
      <c r="F25" s="476"/>
    </row>
    <row r="26" spans="1:6" ht="30" customHeight="1" x14ac:dyDescent="0.25">
      <c r="A26" s="475"/>
      <c r="B26" s="358"/>
      <c r="C26" s="358"/>
      <c r="D26" s="358"/>
      <c r="E26" s="359"/>
      <c r="F26" s="476"/>
    </row>
    <row r="27" spans="1:6" ht="30" customHeight="1" x14ac:dyDescent="0.25">
      <c r="A27" s="475"/>
      <c r="B27" s="358"/>
      <c r="C27" s="358"/>
      <c r="D27" s="358"/>
      <c r="E27" s="359"/>
      <c r="F27" s="476"/>
    </row>
    <row r="28" spans="1:6" ht="30" customHeight="1" x14ac:dyDescent="0.25">
      <c r="A28" s="475"/>
      <c r="B28" s="358"/>
      <c r="C28" s="358"/>
      <c r="D28" s="358"/>
      <c r="E28" s="359"/>
      <c r="F28" s="476"/>
    </row>
    <row r="29" spans="1:6" ht="30" customHeight="1" x14ac:dyDescent="0.25">
      <c r="A29" s="475"/>
      <c r="B29" s="358"/>
      <c r="C29" s="358"/>
      <c r="D29" s="358"/>
      <c r="E29" s="359"/>
      <c r="F29" s="476"/>
    </row>
    <row r="30" spans="1:6" ht="30" customHeight="1" x14ac:dyDescent="0.25">
      <c r="A30" s="475"/>
      <c r="B30" s="358"/>
      <c r="C30" s="358"/>
      <c r="D30" s="358"/>
      <c r="E30" s="359"/>
      <c r="F30" s="476"/>
    </row>
    <row r="31" spans="1:6" ht="30" customHeight="1" x14ac:dyDescent="0.25">
      <c r="A31" s="475"/>
      <c r="B31" s="358"/>
      <c r="C31" s="358"/>
      <c r="D31" s="358"/>
      <c r="E31" s="359"/>
      <c r="F31" s="476"/>
    </row>
    <row r="32" spans="1:6" ht="30" customHeight="1" x14ac:dyDescent="0.25">
      <c r="A32" s="475"/>
      <c r="B32" s="358"/>
      <c r="C32" s="358"/>
      <c r="D32" s="358"/>
      <c r="E32" s="359"/>
      <c r="F32" s="476"/>
    </row>
    <row r="33" spans="1:6" ht="30" customHeight="1" x14ac:dyDescent="0.25">
      <c r="A33" s="475"/>
      <c r="B33" s="358"/>
      <c r="C33" s="358"/>
      <c r="D33" s="358"/>
      <c r="E33" s="359"/>
      <c r="F33" s="476"/>
    </row>
    <row r="34" spans="1:6" ht="30" customHeight="1" x14ac:dyDescent="0.25">
      <c r="A34" s="475"/>
      <c r="B34" s="358"/>
      <c r="C34" s="358"/>
      <c r="D34" s="358"/>
      <c r="E34" s="359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90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91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92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O8" sqref="O8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93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94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95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96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14.5703125" style="354" customWidth="1"/>
    <col min="5" max="5" width="20.5703125" style="355" customWidth="1"/>
    <col min="6" max="6" width="12.85546875" style="307" customWidth="1"/>
  </cols>
  <sheetData>
    <row r="1" spans="1:6" ht="56.25" customHeight="1" thickBot="1" x14ac:dyDescent="0.3">
      <c r="A1" s="606" t="s">
        <v>97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98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A2" sqref="A2:F2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99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ABABE"/>
  </sheetPr>
  <dimension ref="A1:F35"/>
  <sheetViews>
    <sheetView workbookViewId="0">
      <selection activeCell="I11" sqref="I11"/>
    </sheetView>
  </sheetViews>
  <sheetFormatPr baseColWidth="10" defaultRowHeight="15" x14ac:dyDescent="0.25"/>
  <cols>
    <col min="1" max="1" width="21.85546875" style="355" customWidth="1"/>
    <col min="2" max="2" width="11" style="355"/>
    <col min="3" max="3" width="20.5703125" style="355" customWidth="1"/>
    <col min="4" max="4" width="20.5703125" style="354" customWidth="1"/>
    <col min="5" max="5" width="14.85546875" style="355" customWidth="1"/>
    <col min="6" max="6" width="12.85546875" style="307" customWidth="1"/>
  </cols>
  <sheetData>
    <row r="1" spans="1:6" ht="56.25" customHeight="1" thickBot="1" x14ac:dyDescent="0.3">
      <c r="A1" s="606" t="s">
        <v>100</v>
      </c>
      <c r="B1" s="607"/>
      <c r="C1" s="607"/>
      <c r="D1" s="607"/>
      <c r="E1" s="607"/>
      <c r="F1" s="608"/>
    </row>
    <row r="2" spans="1:6" ht="57.75" customHeight="1" thickBot="1" x14ac:dyDescent="0.3">
      <c r="A2" s="628" t="s">
        <v>85</v>
      </c>
      <c r="B2" s="629" t="s">
        <v>86</v>
      </c>
      <c r="C2" s="629" t="s">
        <v>20</v>
      </c>
      <c r="D2" s="629" t="s">
        <v>6</v>
      </c>
      <c r="E2" s="627" t="s">
        <v>87</v>
      </c>
      <c r="F2" s="630" t="s">
        <v>88</v>
      </c>
    </row>
    <row r="3" spans="1:6" ht="30" customHeight="1" x14ac:dyDescent="0.25">
      <c r="A3" s="473"/>
      <c r="B3" s="356"/>
      <c r="C3" s="356"/>
      <c r="D3" s="357"/>
      <c r="E3" s="356"/>
      <c r="F3" s="474"/>
    </row>
    <row r="4" spans="1:6" ht="30" customHeight="1" x14ac:dyDescent="0.25">
      <c r="A4" s="475"/>
      <c r="B4" s="358"/>
      <c r="C4" s="358"/>
      <c r="D4" s="359"/>
      <c r="E4" s="358"/>
      <c r="F4" s="476"/>
    </row>
    <row r="5" spans="1:6" ht="30" customHeight="1" x14ac:dyDescent="0.25">
      <c r="A5" s="475"/>
      <c r="B5" s="358"/>
      <c r="C5" s="358"/>
      <c r="D5" s="359"/>
      <c r="E5" s="358"/>
      <c r="F5" s="476"/>
    </row>
    <row r="6" spans="1:6" ht="30" customHeight="1" x14ac:dyDescent="0.25">
      <c r="A6" s="475"/>
      <c r="B6" s="358"/>
      <c r="C6" s="358"/>
      <c r="D6" s="359"/>
      <c r="E6" s="358"/>
      <c r="F6" s="476"/>
    </row>
    <row r="7" spans="1:6" ht="30" customHeight="1" x14ac:dyDescent="0.25">
      <c r="A7" s="475"/>
      <c r="B7" s="358"/>
      <c r="C7" s="358"/>
      <c r="D7" s="359"/>
      <c r="E7" s="358"/>
      <c r="F7" s="476"/>
    </row>
    <row r="8" spans="1:6" ht="30" customHeight="1" x14ac:dyDescent="0.25">
      <c r="A8" s="475"/>
      <c r="B8" s="358"/>
      <c r="C8" s="358"/>
      <c r="D8" s="359"/>
      <c r="E8" s="358"/>
      <c r="F8" s="476"/>
    </row>
    <row r="9" spans="1:6" ht="30" customHeight="1" x14ac:dyDescent="0.25">
      <c r="A9" s="475"/>
      <c r="B9" s="358"/>
      <c r="C9" s="358"/>
      <c r="D9" s="359"/>
      <c r="E9" s="358"/>
      <c r="F9" s="476"/>
    </row>
    <row r="10" spans="1:6" ht="30" customHeight="1" x14ac:dyDescent="0.25">
      <c r="A10" s="475"/>
      <c r="B10" s="358"/>
      <c r="C10" s="358"/>
      <c r="D10" s="359"/>
      <c r="E10" s="358"/>
      <c r="F10" s="476"/>
    </row>
    <row r="11" spans="1:6" ht="30" customHeight="1" x14ac:dyDescent="0.25">
      <c r="A11" s="475"/>
      <c r="B11" s="358"/>
      <c r="C11" s="358"/>
      <c r="D11" s="359"/>
      <c r="E11" s="358"/>
      <c r="F11" s="476"/>
    </row>
    <row r="12" spans="1:6" ht="30" customHeight="1" x14ac:dyDescent="0.25">
      <c r="A12" s="475"/>
      <c r="B12" s="358"/>
      <c r="C12" s="358"/>
      <c r="D12" s="359"/>
      <c r="E12" s="358"/>
      <c r="F12" s="476"/>
    </row>
    <row r="13" spans="1:6" ht="30" customHeight="1" x14ac:dyDescent="0.25">
      <c r="A13" s="475"/>
      <c r="B13" s="358"/>
      <c r="C13" s="358"/>
      <c r="D13" s="359"/>
      <c r="E13" s="358"/>
      <c r="F13" s="476"/>
    </row>
    <row r="14" spans="1:6" ht="30" customHeight="1" x14ac:dyDescent="0.25">
      <c r="A14" s="475"/>
      <c r="B14" s="358"/>
      <c r="C14" s="358"/>
      <c r="D14" s="359"/>
      <c r="E14" s="358"/>
      <c r="F14" s="476"/>
    </row>
    <row r="15" spans="1:6" ht="30" customHeight="1" x14ac:dyDescent="0.25">
      <c r="A15" s="475"/>
      <c r="B15" s="358"/>
      <c r="C15" s="358"/>
      <c r="D15" s="359"/>
      <c r="E15" s="358"/>
      <c r="F15" s="476"/>
    </row>
    <row r="16" spans="1:6" ht="30" customHeight="1" x14ac:dyDescent="0.25">
      <c r="A16" s="475"/>
      <c r="B16" s="358"/>
      <c r="C16" s="358"/>
      <c r="D16" s="359"/>
      <c r="E16" s="358"/>
      <c r="F16" s="476"/>
    </row>
    <row r="17" spans="1:6" ht="30" customHeight="1" x14ac:dyDescent="0.25">
      <c r="A17" s="475"/>
      <c r="B17" s="358"/>
      <c r="C17" s="358"/>
      <c r="D17" s="359"/>
      <c r="E17" s="358"/>
      <c r="F17" s="476"/>
    </row>
    <row r="18" spans="1:6" ht="30" customHeight="1" x14ac:dyDescent="0.25">
      <c r="A18" s="475"/>
      <c r="B18" s="358"/>
      <c r="C18" s="358"/>
      <c r="D18" s="359"/>
      <c r="E18" s="358"/>
      <c r="F18" s="476"/>
    </row>
    <row r="19" spans="1:6" ht="30" customHeight="1" x14ac:dyDescent="0.25">
      <c r="A19" s="475"/>
      <c r="B19" s="358"/>
      <c r="C19" s="358"/>
      <c r="D19" s="359"/>
      <c r="E19" s="358"/>
      <c r="F19" s="476"/>
    </row>
    <row r="20" spans="1:6" ht="30" customHeight="1" x14ac:dyDescent="0.25">
      <c r="A20" s="475"/>
      <c r="B20" s="358"/>
      <c r="C20" s="358"/>
      <c r="D20" s="359"/>
      <c r="E20" s="358"/>
      <c r="F20" s="476"/>
    </row>
    <row r="21" spans="1:6" ht="30" customHeight="1" x14ac:dyDescent="0.25">
      <c r="A21" s="475"/>
      <c r="B21" s="358"/>
      <c r="C21" s="358"/>
      <c r="D21" s="359"/>
      <c r="E21" s="358"/>
      <c r="F21" s="476"/>
    </row>
    <row r="22" spans="1:6" ht="30" customHeight="1" x14ac:dyDescent="0.25">
      <c r="A22" s="475"/>
      <c r="B22" s="358"/>
      <c r="C22" s="358"/>
      <c r="D22" s="359"/>
      <c r="E22" s="358"/>
      <c r="F22" s="476"/>
    </row>
    <row r="23" spans="1:6" ht="30" customHeight="1" x14ac:dyDescent="0.25">
      <c r="A23" s="475"/>
      <c r="B23" s="358"/>
      <c r="C23" s="358"/>
      <c r="D23" s="359"/>
      <c r="E23" s="358"/>
      <c r="F23" s="476"/>
    </row>
    <row r="24" spans="1:6" ht="30" customHeight="1" x14ac:dyDescent="0.25">
      <c r="A24" s="475"/>
      <c r="B24" s="358"/>
      <c r="C24" s="358"/>
      <c r="D24" s="359"/>
      <c r="E24" s="358"/>
      <c r="F24" s="476"/>
    </row>
    <row r="25" spans="1:6" ht="30" customHeight="1" x14ac:dyDescent="0.25">
      <c r="A25" s="475"/>
      <c r="B25" s="358"/>
      <c r="C25" s="358"/>
      <c r="D25" s="359"/>
      <c r="E25" s="358"/>
      <c r="F25" s="476"/>
    </row>
    <row r="26" spans="1:6" ht="30" customHeight="1" x14ac:dyDescent="0.25">
      <c r="A26" s="475"/>
      <c r="B26" s="358"/>
      <c r="C26" s="358"/>
      <c r="D26" s="359"/>
      <c r="E26" s="358"/>
      <c r="F26" s="476"/>
    </row>
    <row r="27" spans="1:6" ht="30" customHeight="1" x14ac:dyDescent="0.25">
      <c r="A27" s="475"/>
      <c r="B27" s="358"/>
      <c r="C27" s="358"/>
      <c r="D27" s="359"/>
      <c r="E27" s="358"/>
      <c r="F27" s="476"/>
    </row>
    <row r="28" spans="1:6" ht="30" customHeight="1" x14ac:dyDescent="0.25">
      <c r="A28" s="475"/>
      <c r="B28" s="358"/>
      <c r="C28" s="358"/>
      <c r="D28" s="359"/>
      <c r="E28" s="358"/>
      <c r="F28" s="476"/>
    </row>
    <row r="29" spans="1:6" ht="30" customHeight="1" x14ac:dyDescent="0.25">
      <c r="A29" s="475"/>
      <c r="B29" s="358"/>
      <c r="C29" s="358"/>
      <c r="D29" s="359"/>
      <c r="E29" s="358"/>
      <c r="F29" s="476"/>
    </row>
    <row r="30" spans="1:6" ht="30" customHeight="1" x14ac:dyDescent="0.25">
      <c r="A30" s="475"/>
      <c r="B30" s="358"/>
      <c r="C30" s="358"/>
      <c r="D30" s="359"/>
      <c r="E30" s="358"/>
      <c r="F30" s="476"/>
    </row>
    <row r="31" spans="1:6" ht="30" customHeight="1" x14ac:dyDescent="0.25">
      <c r="A31" s="475"/>
      <c r="B31" s="358"/>
      <c r="C31" s="358"/>
      <c r="D31" s="359"/>
      <c r="E31" s="358"/>
      <c r="F31" s="476"/>
    </row>
    <row r="32" spans="1:6" ht="30" customHeight="1" x14ac:dyDescent="0.25">
      <c r="A32" s="475"/>
      <c r="B32" s="358"/>
      <c r="C32" s="358"/>
      <c r="D32" s="359"/>
      <c r="E32" s="358"/>
      <c r="F32" s="476"/>
    </row>
    <row r="33" spans="1:6" ht="30" customHeight="1" x14ac:dyDescent="0.25">
      <c r="A33" s="475"/>
      <c r="B33" s="358"/>
      <c r="C33" s="358"/>
      <c r="D33" s="359"/>
      <c r="E33" s="358"/>
      <c r="F33" s="476"/>
    </row>
    <row r="34" spans="1:6" ht="30" customHeight="1" x14ac:dyDescent="0.25">
      <c r="A34" s="475"/>
      <c r="B34" s="358"/>
      <c r="C34" s="358"/>
      <c r="D34" s="359"/>
      <c r="E34" s="358"/>
      <c r="F34" s="476"/>
    </row>
    <row r="35" spans="1:6" ht="30" customHeight="1" thickBot="1" x14ac:dyDescent="0.3">
      <c r="A35" s="609" t="s">
        <v>120</v>
      </c>
      <c r="B35" s="610"/>
      <c r="C35" s="610"/>
      <c r="D35" s="610"/>
      <c r="E35" s="611"/>
      <c r="F35" s="495">
        <f>SUM(F3:F34)</f>
        <v>0</v>
      </c>
    </row>
  </sheetData>
  <mergeCells count="2">
    <mergeCell ref="A1:F1"/>
    <mergeCell ref="A35:E35"/>
  </mergeCells>
  <pageMargins left="0" right="0" top="0" bottom="0" header="0" footer="0.31496062992125984"/>
  <pageSetup paperSize="9" orientation="portrait" horizontalDpi="4294967293" vertic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 x14ac:dyDescent="0.25"/>
  <sheetData>
    <row r="1" spans="2:21" ht="33" customHeight="1" thickBot="1" x14ac:dyDescent="0.3">
      <c r="B1" s="621" t="s">
        <v>16</v>
      </c>
      <c r="C1" s="622"/>
      <c r="D1" s="622"/>
      <c r="E1" s="622"/>
      <c r="F1" s="622"/>
      <c r="G1" s="623"/>
      <c r="I1" s="624" t="s">
        <v>17</v>
      </c>
      <c r="J1" s="625"/>
      <c r="K1" s="625"/>
      <c r="L1" s="625"/>
      <c r="M1" s="625"/>
      <c r="N1" s="626"/>
      <c r="P1" s="624" t="s">
        <v>18</v>
      </c>
      <c r="Q1" s="625"/>
      <c r="R1" s="625"/>
      <c r="S1" s="625"/>
      <c r="T1" s="625"/>
      <c r="U1" s="626"/>
    </row>
    <row r="2" spans="2:21" x14ac:dyDescent="0.25">
      <c r="B2" s="612" t="s">
        <v>15</v>
      </c>
      <c r="C2" s="613"/>
      <c r="D2" s="613"/>
      <c r="E2" s="613"/>
      <c r="F2" s="613"/>
      <c r="G2" s="614"/>
      <c r="I2" s="612" t="s">
        <v>26</v>
      </c>
      <c r="J2" s="613"/>
      <c r="K2" s="613"/>
      <c r="L2" s="613"/>
      <c r="M2" s="613"/>
      <c r="N2" s="614"/>
      <c r="P2" s="612" t="s">
        <v>25</v>
      </c>
      <c r="Q2" s="613"/>
      <c r="R2" s="613"/>
      <c r="S2" s="613"/>
      <c r="T2" s="613"/>
      <c r="U2" s="614"/>
    </row>
    <row r="3" spans="2:21" x14ac:dyDescent="0.25">
      <c r="B3" s="615"/>
      <c r="C3" s="616"/>
      <c r="D3" s="616"/>
      <c r="E3" s="616"/>
      <c r="F3" s="616"/>
      <c r="G3" s="617"/>
      <c r="I3" s="615"/>
      <c r="J3" s="616"/>
      <c r="K3" s="616"/>
      <c r="L3" s="616"/>
      <c r="M3" s="616"/>
      <c r="N3" s="617"/>
      <c r="P3" s="615"/>
      <c r="Q3" s="616"/>
      <c r="R3" s="616"/>
      <c r="S3" s="616"/>
      <c r="T3" s="616"/>
      <c r="U3" s="617"/>
    </row>
    <row r="4" spans="2:21" x14ac:dyDescent="0.25">
      <c r="B4" s="615"/>
      <c r="C4" s="616"/>
      <c r="D4" s="616"/>
      <c r="E4" s="616"/>
      <c r="F4" s="616"/>
      <c r="G4" s="617"/>
      <c r="I4" s="615"/>
      <c r="J4" s="616"/>
      <c r="K4" s="616"/>
      <c r="L4" s="616"/>
      <c r="M4" s="616"/>
      <c r="N4" s="617"/>
      <c r="P4" s="615"/>
      <c r="Q4" s="616"/>
      <c r="R4" s="616"/>
      <c r="S4" s="616"/>
      <c r="T4" s="616"/>
      <c r="U4" s="617"/>
    </row>
    <row r="5" spans="2:21" x14ac:dyDescent="0.25">
      <c r="B5" s="615"/>
      <c r="C5" s="616"/>
      <c r="D5" s="616"/>
      <c r="E5" s="616"/>
      <c r="F5" s="616"/>
      <c r="G5" s="617"/>
      <c r="I5" s="615"/>
      <c r="J5" s="616"/>
      <c r="K5" s="616"/>
      <c r="L5" s="616"/>
      <c r="M5" s="616"/>
      <c r="N5" s="617"/>
      <c r="P5" s="615"/>
      <c r="Q5" s="616"/>
      <c r="R5" s="616"/>
      <c r="S5" s="616"/>
      <c r="T5" s="616"/>
      <c r="U5" s="617"/>
    </row>
    <row r="6" spans="2:21" x14ac:dyDescent="0.25">
      <c r="B6" s="615"/>
      <c r="C6" s="616"/>
      <c r="D6" s="616"/>
      <c r="E6" s="616"/>
      <c r="F6" s="616"/>
      <c r="G6" s="617"/>
      <c r="I6" s="615"/>
      <c r="J6" s="616"/>
      <c r="K6" s="616"/>
      <c r="L6" s="616"/>
      <c r="M6" s="616"/>
      <c r="N6" s="617"/>
      <c r="P6" s="615"/>
      <c r="Q6" s="616"/>
      <c r="R6" s="616"/>
      <c r="S6" s="616"/>
      <c r="T6" s="616"/>
      <c r="U6" s="617"/>
    </row>
    <row r="7" spans="2:21" x14ac:dyDescent="0.25">
      <c r="B7" s="615"/>
      <c r="C7" s="616"/>
      <c r="D7" s="616"/>
      <c r="E7" s="616"/>
      <c r="F7" s="616"/>
      <c r="G7" s="617"/>
      <c r="I7" s="615"/>
      <c r="J7" s="616"/>
      <c r="K7" s="616"/>
      <c r="L7" s="616"/>
      <c r="M7" s="616"/>
      <c r="N7" s="617"/>
      <c r="P7" s="615"/>
      <c r="Q7" s="616"/>
      <c r="R7" s="616"/>
      <c r="S7" s="616"/>
      <c r="T7" s="616"/>
      <c r="U7" s="617"/>
    </row>
    <row r="8" spans="2:21" x14ac:dyDescent="0.25">
      <c r="B8" s="615"/>
      <c r="C8" s="616"/>
      <c r="D8" s="616"/>
      <c r="E8" s="616"/>
      <c r="F8" s="616"/>
      <c r="G8" s="617"/>
      <c r="I8" s="615"/>
      <c r="J8" s="616"/>
      <c r="K8" s="616"/>
      <c r="L8" s="616"/>
      <c r="M8" s="616"/>
      <c r="N8" s="617"/>
      <c r="P8" s="615"/>
      <c r="Q8" s="616"/>
      <c r="R8" s="616"/>
      <c r="S8" s="616"/>
      <c r="T8" s="616"/>
      <c r="U8" s="617"/>
    </row>
    <row r="9" spans="2:21" x14ac:dyDescent="0.25">
      <c r="B9" s="615"/>
      <c r="C9" s="616"/>
      <c r="D9" s="616"/>
      <c r="E9" s="616"/>
      <c r="F9" s="616"/>
      <c r="G9" s="617"/>
      <c r="I9" s="615"/>
      <c r="J9" s="616"/>
      <c r="K9" s="616"/>
      <c r="L9" s="616"/>
      <c r="M9" s="616"/>
      <c r="N9" s="617"/>
      <c r="P9" s="615"/>
      <c r="Q9" s="616"/>
      <c r="R9" s="616"/>
      <c r="S9" s="616"/>
      <c r="T9" s="616"/>
      <c r="U9" s="617"/>
    </row>
    <row r="10" spans="2:21" x14ac:dyDescent="0.25">
      <c r="B10" s="615"/>
      <c r="C10" s="616"/>
      <c r="D10" s="616"/>
      <c r="E10" s="616"/>
      <c r="F10" s="616"/>
      <c r="G10" s="617"/>
      <c r="I10" s="615"/>
      <c r="J10" s="616"/>
      <c r="K10" s="616"/>
      <c r="L10" s="616"/>
      <c r="M10" s="616"/>
      <c r="N10" s="617"/>
      <c r="P10" s="615"/>
      <c r="Q10" s="616"/>
      <c r="R10" s="616"/>
      <c r="S10" s="616"/>
      <c r="T10" s="616"/>
      <c r="U10" s="617"/>
    </row>
    <row r="11" spans="2:21" x14ac:dyDescent="0.25">
      <c r="B11" s="615"/>
      <c r="C11" s="616"/>
      <c r="D11" s="616"/>
      <c r="E11" s="616"/>
      <c r="F11" s="616"/>
      <c r="G11" s="617"/>
      <c r="I11" s="615"/>
      <c r="J11" s="616"/>
      <c r="K11" s="616"/>
      <c r="L11" s="616"/>
      <c r="M11" s="616"/>
      <c r="N11" s="617"/>
      <c r="P11" s="615"/>
      <c r="Q11" s="616"/>
      <c r="R11" s="616"/>
      <c r="S11" s="616"/>
      <c r="T11" s="616"/>
      <c r="U11" s="617"/>
    </row>
    <row r="12" spans="2:21" x14ac:dyDescent="0.25">
      <c r="B12" s="615"/>
      <c r="C12" s="616"/>
      <c r="D12" s="616"/>
      <c r="E12" s="616"/>
      <c r="F12" s="616"/>
      <c r="G12" s="617"/>
      <c r="I12" s="615"/>
      <c r="J12" s="616"/>
      <c r="K12" s="616"/>
      <c r="L12" s="616"/>
      <c r="M12" s="616"/>
      <c r="N12" s="617"/>
      <c r="P12" s="615"/>
      <c r="Q12" s="616"/>
      <c r="R12" s="616"/>
      <c r="S12" s="616"/>
      <c r="T12" s="616"/>
      <c r="U12" s="617"/>
    </row>
    <row r="13" spans="2:21" x14ac:dyDescent="0.25">
      <c r="B13" s="615"/>
      <c r="C13" s="616"/>
      <c r="D13" s="616"/>
      <c r="E13" s="616"/>
      <c r="F13" s="616"/>
      <c r="G13" s="617"/>
      <c r="I13" s="615"/>
      <c r="J13" s="616"/>
      <c r="K13" s="616"/>
      <c r="L13" s="616"/>
      <c r="M13" s="616"/>
      <c r="N13" s="617"/>
      <c r="P13" s="615"/>
      <c r="Q13" s="616"/>
      <c r="R13" s="616"/>
      <c r="S13" s="616"/>
      <c r="T13" s="616"/>
      <c r="U13" s="617"/>
    </row>
    <row r="14" spans="2:21" x14ac:dyDescent="0.25">
      <c r="B14" s="615"/>
      <c r="C14" s="616"/>
      <c r="D14" s="616"/>
      <c r="E14" s="616"/>
      <c r="F14" s="616"/>
      <c r="G14" s="617"/>
      <c r="I14" s="615"/>
      <c r="J14" s="616"/>
      <c r="K14" s="616"/>
      <c r="L14" s="616"/>
      <c r="M14" s="616"/>
      <c r="N14" s="617"/>
      <c r="P14" s="615"/>
      <c r="Q14" s="616"/>
      <c r="R14" s="616"/>
      <c r="S14" s="616"/>
      <c r="T14" s="616"/>
      <c r="U14" s="617"/>
    </row>
    <row r="15" spans="2:21" x14ac:dyDescent="0.25">
      <c r="B15" s="615"/>
      <c r="C15" s="616"/>
      <c r="D15" s="616"/>
      <c r="E15" s="616"/>
      <c r="F15" s="616"/>
      <c r="G15" s="617"/>
      <c r="I15" s="615"/>
      <c r="J15" s="616"/>
      <c r="K15" s="616"/>
      <c r="L15" s="616"/>
      <c r="M15" s="616"/>
      <c r="N15" s="617"/>
      <c r="P15" s="615"/>
      <c r="Q15" s="616"/>
      <c r="R15" s="616"/>
      <c r="S15" s="616"/>
      <c r="T15" s="616"/>
      <c r="U15" s="617"/>
    </row>
    <row r="16" spans="2:21" x14ac:dyDescent="0.25">
      <c r="B16" s="615"/>
      <c r="C16" s="616"/>
      <c r="D16" s="616"/>
      <c r="E16" s="616"/>
      <c r="F16" s="616"/>
      <c r="G16" s="617"/>
      <c r="I16" s="615"/>
      <c r="J16" s="616"/>
      <c r="K16" s="616"/>
      <c r="L16" s="616"/>
      <c r="M16" s="616"/>
      <c r="N16" s="617"/>
      <c r="P16" s="615"/>
      <c r="Q16" s="616"/>
      <c r="R16" s="616"/>
      <c r="S16" s="616"/>
      <c r="T16" s="616"/>
      <c r="U16" s="617"/>
    </row>
    <row r="17" spans="2:21" x14ac:dyDescent="0.25">
      <c r="B17" s="615"/>
      <c r="C17" s="616"/>
      <c r="D17" s="616"/>
      <c r="E17" s="616"/>
      <c r="F17" s="616"/>
      <c r="G17" s="617"/>
      <c r="I17" s="615"/>
      <c r="J17" s="616"/>
      <c r="K17" s="616"/>
      <c r="L17" s="616"/>
      <c r="M17" s="616"/>
      <c r="N17" s="617"/>
      <c r="P17" s="615"/>
      <c r="Q17" s="616"/>
      <c r="R17" s="616"/>
      <c r="S17" s="616"/>
      <c r="T17" s="616"/>
      <c r="U17" s="617"/>
    </row>
    <row r="18" spans="2:21" x14ac:dyDescent="0.25">
      <c r="B18" s="615"/>
      <c r="C18" s="616"/>
      <c r="D18" s="616"/>
      <c r="E18" s="616"/>
      <c r="F18" s="616"/>
      <c r="G18" s="617"/>
      <c r="I18" s="615"/>
      <c r="J18" s="616"/>
      <c r="K18" s="616"/>
      <c r="L18" s="616"/>
      <c r="M18" s="616"/>
      <c r="N18" s="617"/>
      <c r="P18" s="615"/>
      <c r="Q18" s="616"/>
      <c r="R18" s="616"/>
      <c r="S18" s="616"/>
      <c r="T18" s="616"/>
      <c r="U18" s="617"/>
    </row>
    <row r="19" spans="2:21" x14ac:dyDescent="0.25">
      <c r="B19" s="615"/>
      <c r="C19" s="616"/>
      <c r="D19" s="616"/>
      <c r="E19" s="616"/>
      <c r="F19" s="616"/>
      <c r="G19" s="617"/>
      <c r="I19" s="615"/>
      <c r="J19" s="616"/>
      <c r="K19" s="616"/>
      <c r="L19" s="616"/>
      <c r="M19" s="616"/>
      <c r="N19" s="617"/>
      <c r="P19" s="615"/>
      <c r="Q19" s="616"/>
      <c r="R19" s="616"/>
      <c r="S19" s="616"/>
      <c r="T19" s="616"/>
      <c r="U19" s="617"/>
    </row>
    <row r="20" spans="2:21" ht="15.75" thickBot="1" x14ac:dyDescent="0.3">
      <c r="B20" s="618"/>
      <c r="C20" s="619"/>
      <c r="D20" s="619"/>
      <c r="E20" s="619"/>
      <c r="F20" s="619"/>
      <c r="G20" s="620"/>
      <c r="I20" s="618"/>
      <c r="J20" s="619"/>
      <c r="K20" s="619"/>
      <c r="L20" s="619"/>
      <c r="M20" s="619"/>
      <c r="N20" s="620"/>
      <c r="P20" s="618"/>
      <c r="Q20" s="619"/>
      <c r="R20" s="619"/>
      <c r="S20" s="619"/>
      <c r="T20" s="619"/>
      <c r="U20" s="620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AGEFOS</vt:lpstr>
      <vt:lpstr>AGEFICE</vt:lpstr>
      <vt:lpstr>FIFPL</vt:lpstr>
      <vt:lpstr>PAIEMENT DIRECT </vt:lpstr>
      <vt:lpstr>AUTRE CAS</vt:lpstr>
      <vt:lpstr>TOTAUX</vt:lpstr>
      <vt:lpstr>CODES</vt:lpstr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Namoureuse</cp:lastModifiedBy>
  <cp:lastPrinted>2016-10-26T18:17:38Z</cp:lastPrinted>
  <dcterms:created xsi:type="dcterms:W3CDTF">2016-05-03T07:14:18Z</dcterms:created>
  <dcterms:modified xsi:type="dcterms:W3CDTF">2016-10-29T22:06:48Z</dcterms:modified>
</cp:coreProperties>
</file>