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8_{A7AE2BFC-4ABE-4D0B-B5D3-652BE4E8F9F8}" xr6:coauthVersionLast="47" xr6:coauthVersionMax="47" xr10:uidLastSave="{00000000-0000-0000-0000-000000000000}"/>
  <bookViews>
    <workbookView xWindow="-120" yWindow="-120" windowWidth="29040" windowHeight="15720" xr2:uid="{DD877619-A771-485E-8647-F83AEA202CB7}"/>
  </bookViews>
  <sheets>
    <sheet name="novembre" sheetId="19" r:id="rId1"/>
    <sheet name="décembre" sheetId="29" r:id="rId2"/>
    <sheet name="copie" sheetId="30" r:id="rId3"/>
    <sheet name="Data" sheetId="3" r:id="rId4"/>
  </sheets>
  <definedNames>
    <definedName name="DatesFeries" localSheetId="2">joursferies[Date]</definedName>
    <definedName name="DatesFeries" localSheetId="1">joursferies[Date]</definedName>
    <definedName name="DatesFeries">joursferies[Date]</definedName>
    <definedName name="JOUR_DIM" localSheetId="2">_xlfn.LAMBDA(_xlpm.date,_xlpm.debut,_xlpm.fin,IF(AND(COUNTIF(copie!DatesFeries,_xlpm.date)=1,_xlpm.fin&lt;&gt;""),IF(_xlpm.fin&gt;_xlpm.debut,MEDIAN(_xlpm.fin,novembre!$I$55,novembre!$J$55)-MEDIAN(_xlpm.debut,novembre!$I$55,novembre!$J$55),+(_xlpm.fin&lt;_xlpm.debut)*(novembre!$I$55-novembre!$J$55)+MEDIAN(_xlpm.fin,novembre!$J$55,novembre!$I$55)-MEDIAN(_xlpm.debut,novembre!$J$55,novembre!$I$55)),""))</definedName>
    <definedName name="JOUR_DIM" localSheetId="1">_xlfn.LAMBDA(_xlpm.date,_xlpm.debut,_xlpm.fin,IF(AND(COUNTIF(décembre!DatesFeries,_xlpm.date)=1,_xlpm.fin&lt;&gt;""),IF(_xlpm.fin&gt;_xlpm.debut,MEDIAN(_xlpm.fin,novembre!$I$55,novembre!$J$55)-MEDIAN(_xlpm.debut,novembre!$I$55,novembre!$J$55),+(_xlpm.fin&lt;_xlpm.debut)*(novembre!$I$55-novembre!$J$55)+MEDIAN(_xlpm.fin,novembre!$J$55,novembre!$I$55)-MEDIAN(_xlpm.debut,novembre!$J$55,novembre!$I$55)),""))</definedName>
    <definedName name="JOUR_DIM">_xlfn.LAMBDA(_xlpm.date,_xlpm.debut,_xlpm.fin,IF(AND(COUNTIF(DatesFeries,_xlpm.date)=1,_xlpm.fin&lt;&gt;""),IF(_xlpm.fin&gt;_xlpm.debut,MEDIAN(_xlpm.fin,novembre!$I$55,novembre!$J$55)-MEDIAN(_xlpm.debut,novembre!$I$55,novembre!$J$55),+(_xlpm.fin&lt;_xlpm.debut)*(novembre!$I$55-novembre!$J$55)+MEDIAN(_xlpm.fin,novembre!$J$55,novembre!$I$55)-MEDIAN(_xlpm.debut,novembre!$J$55,novembre!$I$55)),""))</definedName>
    <definedName name="JOUR_SEM" localSheetId="2">_xlfn.LAMBDA(_xlpm.date,_xlpm.debut,_xlpm.fin,IF(AND(COUNTIF(copie!DatesFeries,_xlpm.date)=0,_xlpm.fin&lt;&gt;""),IF(_xlpm.fin&gt;_xlpm.debut,MEDIAN(_xlpm.fin,novembre!$I$55,novembre!$J$55)-MEDIAN(_xlpm.debut,novembre!$I$55,novembre!$J$55),+(_xlpm.fin&lt;_xlpm.debut)*(novembre!$I$55-novembre!$J$55)+MEDIAN(_xlpm.fin,novembre!$J$55,novembre!$I$55)-MEDIAN(_xlpm.debut,novembre!$J$55,novembre!$I$55)),""))</definedName>
    <definedName name="JOUR_SEM" localSheetId="1">_xlfn.LAMBDA(_xlpm.date,_xlpm.debut,_xlpm.fin,IF(AND(COUNTIF(décembre!DatesFeries,_xlpm.date)=0,_xlpm.fin&lt;&gt;""),IF(_xlpm.fin&gt;_xlpm.debut,MEDIAN(_xlpm.fin,novembre!$I$55,novembre!$J$55)-MEDIAN(_xlpm.debut,novembre!$I$55,novembre!$J$55),+(_xlpm.fin&lt;_xlpm.debut)*(novembre!$I$55-novembre!$J$55)+MEDIAN(_xlpm.fin,novembre!$J$55,novembre!$I$55)-MEDIAN(_xlpm.debut,novembre!$J$55,novembre!$I$55)),""))</definedName>
    <definedName name="JOUR_SEM">_xlfn.LAMBDA(_xlpm.date,_xlpm.debut,_xlpm.fin,IF(AND(COUNTIF(DatesFeries,_xlpm.date)=0,_xlpm.fin&lt;&gt;""),IF(_xlpm.fin&gt;_xlpm.debut,MEDIAN(_xlpm.fin,novembre!$I$55,novembre!$J$55)-MEDIAN(_xlpm.debut,novembre!$I$55,novembre!$J$55),+(_xlpm.fin&lt;_xlpm.debut)*(novembre!$I$55-novembre!$J$55)+MEDIAN(_xlpm.fin,novembre!$J$55,novembre!$I$55)-MEDIAN(_xlpm.debut,novembre!$J$55,novembre!$I$55)),""))</definedName>
    <definedName name="NUIT_DIM" localSheetId="2">_xlfn.LAMBDA(_xlpm.date,_xlpm.debut,_xlpm.fin,IF(AND(COUNTIF(copie!DatesFeries,_xlpm.date)=1,_xlpm.debut&lt;&gt;""),MOD(_xlpm.fin-_xlpm.debut,1)-(_xlpm.fin&lt;_xlpm.debut)*(novembre!$I$55-novembre!$J$55)-MEDIAN(_xlpm.fin,novembre!$J$55,novembre!$I$55)+MEDIAN(_xlpm.debut,novembre!$J$55,novembre!$I$55),""))</definedName>
    <definedName name="NUIT_DIM" localSheetId="1">_xlfn.LAMBDA(_xlpm.date,_xlpm.debut,_xlpm.fin,IF(AND(COUNTIF(décembre!DatesFeries,_xlpm.date)=1,_xlpm.debut&lt;&gt;""),MOD(_xlpm.fin-_xlpm.debut,1)-(_xlpm.fin&lt;_xlpm.debut)*(novembre!$I$55-novembre!$J$55)-MEDIAN(_xlpm.fin,novembre!$J$55,novembre!$I$55)+MEDIAN(_xlpm.debut,novembre!$J$55,novembre!$I$55),""))</definedName>
    <definedName name="NUIT_DIM">_xlfn.LAMBDA(_xlpm.date,_xlpm.debut,_xlpm.fin,IF(AND(COUNTIF(DatesFeries,_xlpm.date)=1,_xlpm.debut&lt;&gt;""),MOD(_xlpm.fin-_xlpm.debut,1)-(_xlpm.fin&lt;_xlpm.debut)*(novembre!$I$55-novembre!$J$55)-MEDIAN(_xlpm.fin,novembre!$J$55,novembre!$I$55)+MEDIAN(_xlpm.debut,novembre!$J$55,novembre!$I$55),""))</definedName>
    <definedName name="NUIT_SEM" localSheetId="2">_xlfn.LAMBDA(_xlpm.date,_xlpm.debut,_xlpm.fin,IF(AND(COUNTIF(copie!DatesFeries,_xlpm.date)=0,_xlpm.debut&lt;&gt;""),MOD(_xlpm.fin-_xlpm.debut,1)-(_xlpm.fin&lt;_xlpm.debut)*(novembre!$I$55-novembre!$J$55)-MEDIAN(_xlpm.fin,novembre!$J$55,novembre!$I$55)+MEDIAN(_xlpm.debut,novembre!$J$55,novembre!$I$55),""))</definedName>
    <definedName name="NUIT_SEM" localSheetId="1">_xlfn.LAMBDA(_xlpm.date,_xlpm.debut,_xlpm.fin,IF(AND(COUNTIF(décembre!DatesFeries,_xlpm.date)=0,_xlpm.debut&lt;&gt;""),MOD(_xlpm.fin-_xlpm.debut,1)-(_xlpm.fin&lt;_xlpm.debut)*(novembre!$I$55-novembre!$J$55)-MEDIAN(_xlpm.fin,novembre!$J$55,novembre!$I$55)+MEDIAN(_xlpm.debut,novembre!$J$55,novembre!$I$55),""))</definedName>
    <definedName name="NUIT_SEM">_xlfn.LAMBDA(_xlpm.date,_xlpm.debut,_xlpm.fin,IF(AND(COUNTIF(DatesFeries,_xlpm.date)=0,_xlpm.debut&lt;&gt;""),MOD(_xlpm.fin-_xlpm.debut,1)-(_xlpm.fin&lt;_xlpm.debut)*(novembre!$I$55-novembre!$J$55)-MEDIAN(_xlpm.fin,novembre!$J$55,novembre!$I$55)+MEDIAN(_xlpm.debut,novembre!$J$55,novembre!$I$55),"")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2" i="30" l="1"/>
  <c r="H51" i="30"/>
  <c r="G51" i="30"/>
  <c r="L50" i="30" a="1"/>
  <c r="L50" i="30" s="1"/>
  <c r="K50" i="30" s="1" a="1"/>
  <c r="K50" i="30" s="1"/>
  <c r="J50" i="30" a="1"/>
  <c r="J50" i="30" s="1"/>
  <c r="I50" i="30" s="1" a="1"/>
  <c r="I50" i="30" s="1"/>
  <c r="H50" i="30"/>
  <c r="C50" i="30"/>
  <c r="L49" i="30" a="1"/>
  <c r="L49" i="30" s="1"/>
  <c r="K49" i="30" s="1" a="1"/>
  <c r="K49" i="30" s="1"/>
  <c r="J49" i="30" a="1"/>
  <c r="J49" i="30" s="1"/>
  <c r="I49" i="30" s="1" a="1"/>
  <c r="I49" i="30" s="1"/>
  <c r="H49" i="30"/>
  <c r="C49" i="30"/>
  <c r="L48" i="30" a="1"/>
  <c r="L48" i="30" s="1"/>
  <c r="K48" i="30" s="1" a="1"/>
  <c r="K48" i="30" s="1"/>
  <c r="J48" i="30" a="1"/>
  <c r="J48" i="30" s="1"/>
  <c r="I48" i="30" s="1" a="1"/>
  <c r="I48" i="30" s="1"/>
  <c r="H48" i="30"/>
  <c r="C48" i="30"/>
  <c r="L47" i="30" a="1"/>
  <c r="L47" i="30" s="1"/>
  <c r="K47" i="30" s="1" a="1"/>
  <c r="K47" i="30" s="1"/>
  <c r="J47" i="30" a="1"/>
  <c r="J47" i="30" s="1"/>
  <c r="I47" i="30" s="1" a="1"/>
  <c r="I47" i="30" s="1"/>
  <c r="H47" i="30"/>
  <c r="C47" i="30"/>
  <c r="L46" i="30" a="1"/>
  <c r="L46" i="30" s="1"/>
  <c r="K46" i="30" s="1" a="1"/>
  <c r="K46" i="30" s="1"/>
  <c r="J46" i="30" a="1"/>
  <c r="J46" i="30" s="1"/>
  <c r="I46" i="30" s="1" a="1"/>
  <c r="I46" i="30" s="1"/>
  <c r="H46" i="30"/>
  <c r="C46" i="30"/>
  <c r="L45" i="30" a="1"/>
  <c r="L45" i="30" s="1"/>
  <c r="K45" i="30" s="1" a="1"/>
  <c r="K45" i="30" s="1"/>
  <c r="J45" i="30" a="1"/>
  <c r="J45" i="30" s="1"/>
  <c r="I45" i="30" s="1" a="1"/>
  <c r="I45" i="30" s="1"/>
  <c r="H45" i="30"/>
  <c r="C45" i="30"/>
  <c r="L44" i="30" a="1"/>
  <c r="L44" i="30" s="1"/>
  <c r="J44" i="30" a="1"/>
  <c r="J44" i="30" s="1"/>
  <c r="H44" i="30"/>
  <c r="C44" i="30"/>
  <c r="H43" i="30"/>
  <c r="L42" i="30" a="1"/>
  <c r="L42" i="30" s="1"/>
  <c r="K42" i="30" s="1" a="1"/>
  <c r="K42" i="30" s="1"/>
  <c r="J42" i="30" a="1"/>
  <c r="J42" i="30" s="1"/>
  <c r="I42" i="30" s="1" a="1"/>
  <c r="I42" i="30" s="1"/>
  <c r="H42" i="30"/>
  <c r="C42" i="30"/>
  <c r="L41" i="30" a="1"/>
  <c r="L41" i="30" s="1"/>
  <c r="K41" i="30" s="1" a="1"/>
  <c r="K41" i="30" s="1"/>
  <c r="J41" i="30" a="1"/>
  <c r="J41" i="30" s="1"/>
  <c r="I41" i="30" s="1" a="1"/>
  <c r="I41" i="30" s="1"/>
  <c r="H41" i="30"/>
  <c r="C41" i="30"/>
  <c r="L40" i="30" a="1"/>
  <c r="L40" i="30" s="1"/>
  <c r="K40" i="30" s="1" a="1"/>
  <c r="K40" i="30" s="1"/>
  <c r="J40" i="30" a="1"/>
  <c r="J40" i="30" s="1"/>
  <c r="I40" i="30" s="1" a="1"/>
  <c r="I40" i="30" s="1"/>
  <c r="H40" i="30"/>
  <c r="C40" i="30"/>
  <c r="L39" i="30" a="1"/>
  <c r="L39" i="30" s="1"/>
  <c r="K39" i="30" s="1" a="1"/>
  <c r="K39" i="30" s="1"/>
  <c r="J39" i="30" a="1"/>
  <c r="J39" i="30" s="1"/>
  <c r="I39" i="30" s="1" a="1"/>
  <c r="I39" i="30" s="1"/>
  <c r="H39" i="30"/>
  <c r="C39" i="30"/>
  <c r="L38" i="30" a="1"/>
  <c r="L38" i="30" s="1"/>
  <c r="K38" i="30" s="1" a="1"/>
  <c r="K38" i="30" s="1"/>
  <c r="J38" i="30" a="1"/>
  <c r="J38" i="30" s="1"/>
  <c r="I38" i="30" s="1" a="1"/>
  <c r="I38" i="30" s="1"/>
  <c r="H38" i="30"/>
  <c r="C38" i="30"/>
  <c r="L37" i="30" a="1"/>
  <c r="L37" i="30" s="1"/>
  <c r="K37" i="30" s="1" a="1"/>
  <c r="K37" i="30" s="1"/>
  <c r="J37" i="30" a="1"/>
  <c r="J37" i="30" s="1"/>
  <c r="I37" i="30" s="1" a="1"/>
  <c r="I37" i="30" s="1"/>
  <c r="H37" i="30"/>
  <c r="C37" i="30"/>
  <c r="L36" i="30" a="1"/>
  <c r="L36" i="30" s="1"/>
  <c r="J36" i="30" a="1"/>
  <c r="J36" i="30" s="1"/>
  <c r="H36" i="30"/>
  <c r="C36" i="30"/>
  <c r="H35" i="30"/>
  <c r="L34" i="30" a="1"/>
  <c r="L34" i="30" s="1"/>
  <c r="K34" i="30" s="1" a="1"/>
  <c r="K34" i="30" s="1"/>
  <c r="J34" i="30" a="1"/>
  <c r="J34" i="30" s="1"/>
  <c r="I34" i="30" s="1" a="1"/>
  <c r="I34" i="30" s="1"/>
  <c r="H34" i="30"/>
  <c r="C34" i="30"/>
  <c r="L33" i="30" a="1"/>
  <c r="L33" i="30" s="1"/>
  <c r="K33" i="30" s="1" a="1"/>
  <c r="K33" i="30" s="1"/>
  <c r="J33" i="30" a="1"/>
  <c r="J33" i="30" s="1"/>
  <c r="I33" i="30" s="1" a="1"/>
  <c r="I33" i="30" s="1"/>
  <c r="H33" i="30"/>
  <c r="C33" i="30"/>
  <c r="L32" i="30" a="1"/>
  <c r="L32" i="30" s="1"/>
  <c r="K32" i="30" s="1" a="1"/>
  <c r="K32" i="30" s="1"/>
  <c r="J32" i="30" a="1"/>
  <c r="J32" i="30" s="1"/>
  <c r="I32" i="30" s="1" a="1"/>
  <c r="I32" i="30" s="1"/>
  <c r="H32" i="30"/>
  <c r="C32" i="30"/>
  <c r="L31" i="30" a="1"/>
  <c r="L31" i="30" s="1"/>
  <c r="K31" i="30" s="1" a="1"/>
  <c r="K31" i="30" s="1"/>
  <c r="J31" i="30" a="1"/>
  <c r="J31" i="30" s="1"/>
  <c r="I31" i="30" s="1" a="1"/>
  <c r="I31" i="30" s="1"/>
  <c r="H31" i="30"/>
  <c r="C31" i="30"/>
  <c r="L30" i="30" a="1"/>
  <c r="L30" i="30" s="1"/>
  <c r="K30" i="30" s="1" a="1"/>
  <c r="K30" i="30" s="1"/>
  <c r="J30" i="30" a="1"/>
  <c r="J30" i="30" s="1"/>
  <c r="I30" i="30" s="1" a="1"/>
  <c r="I30" i="30" s="1"/>
  <c r="H30" i="30"/>
  <c r="C30" i="30"/>
  <c r="L29" i="30" a="1"/>
  <c r="L29" i="30" s="1"/>
  <c r="K29" i="30" s="1" a="1"/>
  <c r="K29" i="30" s="1"/>
  <c r="J29" i="30" a="1"/>
  <c r="J29" i="30" s="1"/>
  <c r="I29" i="30" s="1" a="1"/>
  <c r="I29" i="30" s="1"/>
  <c r="H29" i="30"/>
  <c r="C29" i="30"/>
  <c r="L28" i="30" a="1"/>
  <c r="L28" i="30" s="1"/>
  <c r="J28" i="30" a="1"/>
  <c r="J28" i="30" s="1"/>
  <c r="H28" i="30"/>
  <c r="C28" i="30"/>
  <c r="H27" i="30"/>
  <c r="L26" i="30" a="1"/>
  <c r="L26" i="30" s="1"/>
  <c r="K26" i="30" s="1" a="1"/>
  <c r="K26" i="30" s="1"/>
  <c r="J26" i="30" a="1"/>
  <c r="J26" i="30" s="1"/>
  <c r="I26" i="30" s="1" a="1"/>
  <c r="I26" i="30" s="1"/>
  <c r="H26" i="30"/>
  <c r="C26" i="30"/>
  <c r="L25" i="30" a="1"/>
  <c r="L25" i="30" s="1"/>
  <c r="K25" i="30" s="1" a="1"/>
  <c r="K25" i="30" s="1"/>
  <c r="J25" i="30" a="1"/>
  <c r="J25" i="30" s="1"/>
  <c r="I25" i="30" s="1" a="1"/>
  <c r="I25" i="30" s="1"/>
  <c r="H25" i="30"/>
  <c r="C25" i="30"/>
  <c r="L24" i="30" a="1"/>
  <c r="L24" i="30" s="1"/>
  <c r="K24" i="30" s="1" a="1"/>
  <c r="K24" i="30" s="1"/>
  <c r="J24" i="30" a="1"/>
  <c r="J24" i="30" s="1"/>
  <c r="I24" i="30" s="1" a="1"/>
  <c r="I24" i="30" s="1"/>
  <c r="H24" i="30"/>
  <c r="C24" i="30"/>
  <c r="L23" i="30" a="1"/>
  <c r="L23" i="30" s="1"/>
  <c r="K23" i="30" s="1" a="1"/>
  <c r="K23" i="30" s="1"/>
  <c r="J23" i="30" a="1"/>
  <c r="J23" i="30" s="1"/>
  <c r="I23" i="30" s="1" a="1"/>
  <c r="I23" i="30" s="1"/>
  <c r="H23" i="30"/>
  <c r="C23" i="30"/>
  <c r="L22" i="30" a="1"/>
  <c r="L22" i="30" s="1"/>
  <c r="K22" i="30" s="1" a="1"/>
  <c r="K22" i="30" s="1"/>
  <c r="J22" i="30" a="1"/>
  <c r="J22" i="30" s="1"/>
  <c r="I22" i="30" s="1" a="1"/>
  <c r="I22" i="30" s="1"/>
  <c r="H22" i="30"/>
  <c r="C22" i="30"/>
  <c r="L21" i="30" a="1"/>
  <c r="L21" i="30" s="1"/>
  <c r="K21" i="30" s="1" a="1"/>
  <c r="K21" i="30" s="1"/>
  <c r="J21" i="30" a="1"/>
  <c r="J21" i="30" s="1"/>
  <c r="I21" i="30" s="1" a="1"/>
  <c r="I21" i="30" s="1"/>
  <c r="H21" i="30"/>
  <c r="C21" i="30"/>
  <c r="L20" i="30" a="1"/>
  <c r="L20" i="30" s="1"/>
  <c r="J20" i="30" a="1"/>
  <c r="J20" i="30" s="1"/>
  <c r="H20" i="30"/>
  <c r="C20" i="30"/>
  <c r="H19" i="30"/>
  <c r="L18" i="30" a="1"/>
  <c r="L18" i="30" s="1"/>
  <c r="K18" i="30" s="1" a="1"/>
  <c r="K18" i="30" s="1"/>
  <c r="J18" i="30" a="1"/>
  <c r="J18" i="30" s="1"/>
  <c r="I18" i="30" s="1" a="1"/>
  <c r="I18" i="30" s="1"/>
  <c r="H18" i="30"/>
  <c r="C18" i="30"/>
  <c r="L17" i="30" a="1"/>
  <c r="L17" i="30" s="1"/>
  <c r="K17" i="30" s="1" a="1"/>
  <c r="K17" i="30" s="1"/>
  <c r="J17" i="30" a="1"/>
  <c r="J17" i="30" s="1"/>
  <c r="I17" i="30" s="1" a="1"/>
  <c r="I17" i="30" s="1"/>
  <c r="H17" i="30"/>
  <c r="C17" i="30"/>
  <c r="L16" i="30" a="1"/>
  <c r="L16" i="30" s="1"/>
  <c r="K16" i="30" s="1" a="1"/>
  <c r="K16" i="30" s="1"/>
  <c r="J16" i="30" a="1"/>
  <c r="J16" i="30" s="1"/>
  <c r="I16" i="30" s="1" a="1"/>
  <c r="I16" i="30" s="1"/>
  <c r="H16" i="30"/>
  <c r="C16" i="30"/>
  <c r="L15" i="30" a="1"/>
  <c r="L15" i="30" s="1"/>
  <c r="K15" i="30" s="1" a="1"/>
  <c r="K15" i="30" s="1"/>
  <c r="J15" i="30" a="1"/>
  <c r="J15" i="30" s="1"/>
  <c r="I15" i="30" s="1" a="1"/>
  <c r="I15" i="30" s="1"/>
  <c r="H15" i="30"/>
  <c r="C15" i="30"/>
  <c r="L14" i="30" a="1"/>
  <c r="L14" i="30" s="1"/>
  <c r="K14" i="30" s="1" a="1"/>
  <c r="K14" i="30" s="1"/>
  <c r="J14" i="30" a="1"/>
  <c r="J14" i="30" s="1"/>
  <c r="I14" i="30" s="1" a="1"/>
  <c r="I14" i="30" s="1"/>
  <c r="H14" i="30"/>
  <c r="C14" i="30"/>
  <c r="L13" i="30" a="1"/>
  <c r="L13" i="30" s="1"/>
  <c r="K13" i="30" s="1" a="1"/>
  <c r="K13" i="30" s="1"/>
  <c r="J13" i="30" a="1"/>
  <c r="J13" i="30" s="1"/>
  <c r="I13" i="30" s="1" a="1"/>
  <c r="I13" i="30" s="1"/>
  <c r="H13" i="30"/>
  <c r="C13" i="30"/>
  <c r="L12" i="30" a="1"/>
  <c r="L12" i="30" s="1"/>
  <c r="J12" i="30" a="1"/>
  <c r="J12" i="30" s="1"/>
  <c r="H12" i="30"/>
  <c r="C12" i="30"/>
  <c r="H11" i="30"/>
  <c r="L10" i="30" a="1"/>
  <c r="L10" i="30" s="1"/>
  <c r="K10" i="30" s="1" a="1"/>
  <c r="K10" i="30" s="1"/>
  <c r="J10" i="30" a="1"/>
  <c r="J10" i="30" s="1"/>
  <c r="I10" i="30" s="1" a="1"/>
  <c r="I10" i="30" s="1"/>
  <c r="H10" i="30"/>
  <c r="C10" i="30"/>
  <c r="L9" i="30" a="1"/>
  <c r="L9" i="30" s="1"/>
  <c r="K9" i="30" s="1" a="1"/>
  <c r="K9" i="30" s="1"/>
  <c r="J9" i="30" a="1"/>
  <c r="J9" i="30" s="1"/>
  <c r="I9" i="30" s="1" a="1"/>
  <c r="I9" i="30" s="1"/>
  <c r="H9" i="30"/>
  <c r="C9" i="30"/>
  <c r="L8" i="30" a="1"/>
  <c r="L8" i="30" s="1"/>
  <c r="K8" i="30" s="1" a="1"/>
  <c r="K8" i="30" s="1"/>
  <c r="J8" i="30" a="1"/>
  <c r="J8" i="30" s="1"/>
  <c r="I8" i="30" s="1" a="1"/>
  <c r="I8" i="30" s="1"/>
  <c r="H8" i="30"/>
  <c r="C8" i="30"/>
  <c r="L7" i="30" a="1"/>
  <c r="L7" i="30" s="1"/>
  <c r="K7" i="30" s="1" a="1"/>
  <c r="K7" i="30" s="1"/>
  <c r="J7" i="30" a="1"/>
  <c r="J7" i="30" s="1"/>
  <c r="I7" i="30" s="1" a="1"/>
  <c r="I7" i="30" s="1"/>
  <c r="H7" i="30"/>
  <c r="C7" i="30"/>
  <c r="L6" i="30" a="1"/>
  <c r="L6" i="30" s="1"/>
  <c r="K6" i="30" s="1" a="1"/>
  <c r="K6" i="30" s="1"/>
  <c r="J6" i="30" a="1"/>
  <c r="J6" i="30" s="1"/>
  <c r="I6" i="30" s="1" a="1"/>
  <c r="I6" i="30" s="1"/>
  <c r="H6" i="30"/>
  <c r="C6" i="30"/>
  <c r="L5" i="30" a="1"/>
  <c r="L5" i="30" s="1"/>
  <c r="K5" i="30" s="1" a="1"/>
  <c r="K5" i="30" s="1"/>
  <c r="J5" i="30" a="1"/>
  <c r="J5" i="30" s="1"/>
  <c r="I5" i="30" s="1" a="1"/>
  <c r="I5" i="30" s="1"/>
  <c r="H5" i="30"/>
  <c r="C5" i="30"/>
  <c r="L4" i="30" a="1"/>
  <c r="L4" i="30" s="1"/>
  <c r="K4" i="30" s="1" a="1"/>
  <c r="K4" i="30" s="1"/>
  <c r="J4" i="30" a="1"/>
  <c r="J4" i="30" s="1"/>
  <c r="I4" i="30" s="1" a="1"/>
  <c r="I4" i="30" s="1"/>
  <c r="H4" i="30"/>
  <c r="H52" i="30" s="1"/>
  <c r="C59" i="30" s="1"/>
  <c r="C4" i="30"/>
  <c r="C1" i="30"/>
  <c r="G52" i="29"/>
  <c r="H51" i="29"/>
  <c r="G51" i="29"/>
  <c r="L50" i="29" a="1"/>
  <c r="L50" i="29" s="1"/>
  <c r="K50" i="29" s="1" a="1"/>
  <c r="K50" i="29" s="1"/>
  <c r="J50" i="29" a="1"/>
  <c r="J50" i="29" s="1"/>
  <c r="I50" i="29" s="1" a="1"/>
  <c r="I50" i="29" s="1"/>
  <c r="H50" i="29"/>
  <c r="C50" i="29"/>
  <c r="L49" i="29" a="1"/>
  <c r="L49" i="29" s="1"/>
  <c r="K49" i="29" s="1" a="1"/>
  <c r="K49" i="29" s="1"/>
  <c r="J49" i="29" a="1"/>
  <c r="J49" i="29" s="1"/>
  <c r="I49" i="29" s="1" a="1"/>
  <c r="I49" i="29" s="1"/>
  <c r="H49" i="29"/>
  <c r="C49" i="29"/>
  <c r="L48" i="29" a="1"/>
  <c r="L48" i="29" s="1"/>
  <c r="K48" i="29" s="1" a="1"/>
  <c r="K48" i="29" s="1"/>
  <c r="J48" i="29" a="1"/>
  <c r="J48" i="29" s="1"/>
  <c r="I48" i="29" s="1" a="1"/>
  <c r="I48" i="29" s="1"/>
  <c r="H48" i="29"/>
  <c r="C48" i="29"/>
  <c r="L47" i="29" a="1"/>
  <c r="L47" i="29" s="1"/>
  <c r="K47" i="29" s="1" a="1"/>
  <c r="K47" i="29" s="1"/>
  <c r="J47" i="29" a="1"/>
  <c r="J47" i="29" s="1"/>
  <c r="I47" i="29" s="1" a="1"/>
  <c r="I47" i="29" s="1"/>
  <c r="H47" i="29"/>
  <c r="C47" i="29"/>
  <c r="L46" i="29" a="1"/>
  <c r="L46" i="29" s="1"/>
  <c r="K46" i="29" s="1" a="1"/>
  <c r="K46" i="29" s="1"/>
  <c r="J46" i="29" a="1"/>
  <c r="J46" i="29" s="1"/>
  <c r="I46" i="29" s="1" a="1"/>
  <c r="I46" i="29" s="1"/>
  <c r="H46" i="29"/>
  <c r="C46" i="29"/>
  <c r="L45" i="29" a="1"/>
  <c r="L45" i="29" s="1"/>
  <c r="K45" i="29" s="1" a="1"/>
  <c r="K45" i="29" s="1"/>
  <c r="J45" i="29" a="1"/>
  <c r="J45" i="29" s="1"/>
  <c r="I45" i="29" s="1" a="1"/>
  <c r="I45" i="29" s="1"/>
  <c r="H45" i="29"/>
  <c r="C45" i="29"/>
  <c r="L44" i="29" a="1"/>
  <c r="L44" i="29" s="1"/>
  <c r="J44" i="29" a="1"/>
  <c r="J44" i="29" s="1"/>
  <c r="H44" i="29"/>
  <c r="C44" i="29"/>
  <c r="H43" i="29"/>
  <c r="L42" i="29" a="1"/>
  <c r="L42" i="29" s="1"/>
  <c r="K42" i="29" s="1" a="1"/>
  <c r="K42" i="29" s="1"/>
  <c r="J42" i="29" a="1"/>
  <c r="J42" i="29" s="1"/>
  <c r="I42" i="29" s="1" a="1"/>
  <c r="I42" i="29" s="1"/>
  <c r="H42" i="29"/>
  <c r="C42" i="29"/>
  <c r="L41" i="29" a="1"/>
  <c r="L41" i="29" s="1"/>
  <c r="K41" i="29" s="1" a="1"/>
  <c r="K41" i="29" s="1"/>
  <c r="J41" i="29" a="1"/>
  <c r="J41" i="29" s="1"/>
  <c r="I41" i="29" s="1" a="1"/>
  <c r="I41" i="29" s="1"/>
  <c r="H41" i="29"/>
  <c r="C41" i="29"/>
  <c r="L40" i="29" a="1"/>
  <c r="L40" i="29" s="1"/>
  <c r="K40" i="29" s="1" a="1"/>
  <c r="K40" i="29" s="1"/>
  <c r="J40" i="29" a="1"/>
  <c r="J40" i="29" s="1"/>
  <c r="I40" i="29" s="1" a="1"/>
  <c r="I40" i="29" s="1"/>
  <c r="H40" i="29"/>
  <c r="C40" i="29"/>
  <c r="L39" i="29" a="1"/>
  <c r="L39" i="29" s="1"/>
  <c r="K39" i="29" s="1" a="1"/>
  <c r="K39" i="29" s="1"/>
  <c r="J39" i="29" a="1"/>
  <c r="J39" i="29" s="1"/>
  <c r="I39" i="29" s="1" a="1"/>
  <c r="I39" i="29" s="1"/>
  <c r="H39" i="29"/>
  <c r="C39" i="29"/>
  <c r="L38" i="29" a="1"/>
  <c r="L38" i="29" s="1"/>
  <c r="K38" i="29" s="1" a="1"/>
  <c r="K38" i="29" s="1"/>
  <c r="J38" i="29" a="1"/>
  <c r="J38" i="29" s="1"/>
  <c r="I38" i="29" s="1" a="1"/>
  <c r="I38" i="29" s="1"/>
  <c r="H38" i="29"/>
  <c r="C38" i="29"/>
  <c r="L37" i="29" a="1"/>
  <c r="L37" i="29" s="1"/>
  <c r="K37" i="29" s="1" a="1"/>
  <c r="K37" i="29" s="1"/>
  <c r="J37" i="29" a="1"/>
  <c r="J37" i="29" s="1"/>
  <c r="I37" i="29" s="1" a="1"/>
  <c r="I37" i="29" s="1"/>
  <c r="H37" i="29"/>
  <c r="C37" i="29"/>
  <c r="L36" i="29" a="1"/>
  <c r="L36" i="29" s="1"/>
  <c r="J36" i="29" a="1"/>
  <c r="J36" i="29" s="1"/>
  <c r="H36" i="29"/>
  <c r="C36" i="29"/>
  <c r="H35" i="29"/>
  <c r="L34" i="29" a="1"/>
  <c r="L34" i="29" s="1"/>
  <c r="K34" i="29" s="1" a="1"/>
  <c r="K34" i="29" s="1"/>
  <c r="J34" i="29" a="1"/>
  <c r="J34" i="29" s="1"/>
  <c r="I34" i="29" s="1" a="1"/>
  <c r="I34" i="29" s="1"/>
  <c r="H34" i="29"/>
  <c r="C34" i="29"/>
  <c r="L33" i="29" a="1"/>
  <c r="L33" i="29" s="1"/>
  <c r="K33" i="29" s="1" a="1"/>
  <c r="K33" i="29" s="1"/>
  <c r="J33" i="29" a="1"/>
  <c r="J33" i="29" s="1"/>
  <c r="I33" i="29" s="1" a="1"/>
  <c r="I33" i="29" s="1"/>
  <c r="H33" i="29"/>
  <c r="C33" i="29"/>
  <c r="L32" i="29" a="1"/>
  <c r="L32" i="29" s="1"/>
  <c r="K32" i="29" s="1" a="1"/>
  <c r="K32" i="29" s="1"/>
  <c r="J32" i="29" a="1"/>
  <c r="J32" i="29" s="1"/>
  <c r="I32" i="29" s="1" a="1"/>
  <c r="I32" i="29" s="1"/>
  <c r="H32" i="29"/>
  <c r="C32" i="29"/>
  <c r="L31" i="29" a="1"/>
  <c r="L31" i="29" s="1"/>
  <c r="K31" i="29" s="1" a="1"/>
  <c r="K31" i="29" s="1"/>
  <c r="J31" i="29" a="1"/>
  <c r="J31" i="29" s="1"/>
  <c r="I31" i="29" s="1" a="1"/>
  <c r="I31" i="29" s="1"/>
  <c r="H31" i="29"/>
  <c r="C31" i="29"/>
  <c r="L30" i="29" a="1"/>
  <c r="L30" i="29" s="1"/>
  <c r="K30" i="29" s="1" a="1"/>
  <c r="K30" i="29" s="1"/>
  <c r="J30" i="29" a="1"/>
  <c r="J30" i="29" s="1"/>
  <c r="I30" i="29" s="1" a="1"/>
  <c r="I30" i="29" s="1"/>
  <c r="H30" i="29"/>
  <c r="C30" i="29"/>
  <c r="L29" i="29" a="1"/>
  <c r="L29" i="29" s="1"/>
  <c r="K29" i="29" s="1" a="1"/>
  <c r="K29" i="29" s="1"/>
  <c r="J29" i="29" a="1"/>
  <c r="J29" i="29" s="1"/>
  <c r="I29" i="29" s="1" a="1"/>
  <c r="I29" i="29" s="1"/>
  <c r="H29" i="29"/>
  <c r="C29" i="29"/>
  <c r="L28" i="29" a="1"/>
  <c r="L28" i="29" s="1"/>
  <c r="J28" i="29" a="1"/>
  <c r="J28" i="29" s="1"/>
  <c r="H28" i="29"/>
  <c r="C28" i="29"/>
  <c r="H27" i="29"/>
  <c r="L26" i="29" a="1"/>
  <c r="L26" i="29" s="1"/>
  <c r="K26" i="29" s="1" a="1"/>
  <c r="K26" i="29" s="1"/>
  <c r="J26" i="29" a="1"/>
  <c r="J26" i="29" s="1"/>
  <c r="I26" i="29" s="1" a="1"/>
  <c r="I26" i="29" s="1"/>
  <c r="H26" i="29"/>
  <c r="C26" i="29"/>
  <c r="L25" i="29" a="1"/>
  <c r="L25" i="29" s="1"/>
  <c r="K25" i="29" s="1" a="1"/>
  <c r="K25" i="29" s="1"/>
  <c r="J25" i="29" a="1"/>
  <c r="J25" i="29" s="1"/>
  <c r="I25" i="29" s="1" a="1"/>
  <c r="I25" i="29" s="1"/>
  <c r="H25" i="29"/>
  <c r="C25" i="29"/>
  <c r="L24" i="29" a="1"/>
  <c r="L24" i="29" s="1"/>
  <c r="K24" i="29" s="1" a="1"/>
  <c r="K24" i="29" s="1"/>
  <c r="J24" i="29" a="1"/>
  <c r="J24" i="29" s="1"/>
  <c r="I24" i="29" s="1" a="1"/>
  <c r="I24" i="29" s="1"/>
  <c r="H24" i="29"/>
  <c r="C24" i="29"/>
  <c r="L23" i="29" a="1"/>
  <c r="L23" i="29" s="1"/>
  <c r="K23" i="29" s="1" a="1"/>
  <c r="K23" i="29" s="1"/>
  <c r="J23" i="29" a="1"/>
  <c r="J23" i="29" s="1"/>
  <c r="I23" i="29" s="1" a="1"/>
  <c r="I23" i="29" s="1"/>
  <c r="H23" i="29"/>
  <c r="C23" i="29"/>
  <c r="L22" i="29" a="1"/>
  <c r="L22" i="29" s="1"/>
  <c r="K22" i="29" s="1" a="1"/>
  <c r="K22" i="29" s="1"/>
  <c r="J22" i="29" a="1"/>
  <c r="J22" i="29" s="1"/>
  <c r="I22" i="29" s="1" a="1"/>
  <c r="I22" i="29" s="1"/>
  <c r="H22" i="29"/>
  <c r="C22" i="29"/>
  <c r="L21" i="29" a="1"/>
  <c r="L21" i="29" s="1"/>
  <c r="K21" i="29" s="1" a="1"/>
  <c r="K21" i="29" s="1"/>
  <c r="J21" i="29" a="1"/>
  <c r="J21" i="29" s="1"/>
  <c r="I21" i="29" s="1" a="1"/>
  <c r="I21" i="29" s="1"/>
  <c r="H21" i="29"/>
  <c r="C21" i="29"/>
  <c r="L20" i="29" a="1"/>
  <c r="L20" i="29" s="1"/>
  <c r="J20" i="29" a="1"/>
  <c r="J20" i="29" s="1"/>
  <c r="H20" i="29"/>
  <c r="C20" i="29"/>
  <c r="H19" i="29"/>
  <c r="L18" i="29" a="1"/>
  <c r="L18" i="29" s="1"/>
  <c r="K18" i="29" s="1" a="1"/>
  <c r="K18" i="29" s="1"/>
  <c r="J18" i="29" a="1"/>
  <c r="J18" i="29" s="1"/>
  <c r="I18" i="29" s="1" a="1"/>
  <c r="I18" i="29" s="1"/>
  <c r="H18" i="29"/>
  <c r="C18" i="29"/>
  <c r="L17" i="29" a="1"/>
  <c r="L17" i="29" s="1"/>
  <c r="K17" i="29" s="1" a="1"/>
  <c r="K17" i="29" s="1"/>
  <c r="J17" i="29" a="1"/>
  <c r="J17" i="29" s="1"/>
  <c r="I17" i="29" s="1" a="1"/>
  <c r="I17" i="29" s="1"/>
  <c r="H17" i="29"/>
  <c r="C17" i="29"/>
  <c r="L16" i="29" a="1"/>
  <c r="L16" i="29" s="1"/>
  <c r="K16" i="29" s="1" a="1"/>
  <c r="K16" i="29" s="1"/>
  <c r="J16" i="29" a="1"/>
  <c r="J16" i="29" s="1"/>
  <c r="I16" i="29" s="1" a="1"/>
  <c r="I16" i="29" s="1"/>
  <c r="H16" i="29"/>
  <c r="C16" i="29"/>
  <c r="L15" i="29" a="1"/>
  <c r="L15" i="29" s="1"/>
  <c r="K15" i="29" s="1" a="1"/>
  <c r="K15" i="29" s="1"/>
  <c r="J15" i="29" a="1"/>
  <c r="J15" i="29" s="1"/>
  <c r="I15" i="29" s="1" a="1"/>
  <c r="I15" i="29" s="1"/>
  <c r="H15" i="29"/>
  <c r="C15" i="29"/>
  <c r="L14" i="29" a="1"/>
  <c r="L14" i="29" s="1"/>
  <c r="K14" i="29" s="1" a="1"/>
  <c r="K14" i="29" s="1"/>
  <c r="J14" i="29" a="1"/>
  <c r="J14" i="29" s="1"/>
  <c r="I14" i="29" s="1" a="1"/>
  <c r="I14" i="29" s="1"/>
  <c r="H14" i="29"/>
  <c r="C14" i="29"/>
  <c r="L13" i="29" a="1"/>
  <c r="L13" i="29" s="1"/>
  <c r="K13" i="29" s="1" a="1"/>
  <c r="K13" i="29" s="1"/>
  <c r="J13" i="29" a="1"/>
  <c r="J13" i="29" s="1"/>
  <c r="I13" i="29" s="1" a="1"/>
  <c r="I13" i="29" s="1"/>
  <c r="H13" i="29"/>
  <c r="C13" i="29"/>
  <c r="L12" i="29" a="1"/>
  <c r="L12" i="29" s="1"/>
  <c r="J12" i="29" a="1"/>
  <c r="J12" i="29" s="1"/>
  <c r="H12" i="29"/>
  <c r="C12" i="29"/>
  <c r="H11" i="29"/>
  <c r="L10" i="29" a="1"/>
  <c r="L10" i="29" s="1"/>
  <c r="K10" i="29" s="1" a="1"/>
  <c r="K10" i="29" s="1"/>
  <c r="J10" i="29" a="1"/>
  <c r="J10" i="29" s="1"/>
  <c r="I10" i="29" s="1" a="1"/>
  <c r="I10" i="29" s="1"/>
  <c r="H10" i="29"/>
  <c r="C10" i="29"/>
  <c r="L9" i="29" a="1"/>
  <c r="L9" i="29" s="1"/>
  <c r="K9" i="29" s="1" a="1"/>
  <c r="K9" i="29" s="1"/>
  <c r="J9" i="29" a="1"/>
  <c r="J9" i="29" s="1"/>
  <c r="I9" i="29" s="1" a="1"/>
  <c r="I9" i="29" s="1"/>
  <c r="H9" i="29"/>
  <c r="C9" i="29"/>
  <c r="L8" i="29" a="1"/>
  <c r="L8" i="29" s="1"/>
  <c r="K8" i="29" s="1" a="1"/>
  <c r="K8" i="29" s="1"/>
  <c r="J8" i="29" a="1"/>
  <c r="J8" i="29" s="1"/>
  <c r="I8" i="29" s="1" a="1"/>
  <c r="I8" i="29" s="1"/>
  <c r="H8" i="29"/>
  <c r="L7" i="29" a="1"/>
  <c r="L7" i="29" s="1"/>
  <c r="K7" i="29" s="1" a="1"/>
  <c r="K7" i="29" s="1"/>
  <c r="J7" i="29" a="1"/>
  <c r="J7" i="29" s="1"/>
  <c r="I7" i="29" s="1" a="1"/>
  <c r="I7" i="29" s="1"/>
  <c r="H7" i="29"/>
  <c r="C7" i="29"/>
  <c r="L6" i="29" a="1"/>
  <c r="L6" i="29" s="1"/>
  <c r="K6" i="29" s="1" a="1"/>
  <c r="K6" i="29" s="1"/>
  <c r="J6" i="29" a="1"/>
  <c r="J6" i="29" s="1"/>
  <c r="I6" i="29" s="1" a="1"/>
  <c r="I6" i="29" s="1"/>
  <c r="H6" i="29"/>
  <c r="C6" i="29"/>
  <c r="L5" i="29" a="1"/>
  <c r="L5" i="29" s="1"/>
  <c r="K5" i="29" s="1" a="1"/>
  <c r="K5" i="29" s="1"/>
  <c r="J5" i="29" a="1"/>
  <c r="J5" i="29" s="1"/>
  <c r="I5" i="29" s="1" a="1"/>
  <c r="I5" i="29" s="1"/>
  <c r="H5" i="29"/>
  <c r="C5" i="29"/>
  <c r="L4" i="29" a="1"/>
  <c r="L4" i="29" s="1"/>
  <c r="K4" i="29" s="1" a="1"/>
  <c r="K4" i="29" s="1"/>
  <c r="J4" i="29" a="1"/>
  <c r="J4" i="29" s="1"/>
  <c r="I4" i="29" s="1" a="1"/>
  <c r="I4" i="29" s="1"/>
  <c r="H4" i="29"/>
  <c r="H52" i="29" s="1"/>
  <c r="C59" i="29" s="1"/>
  <c r="C4" i="29"/>
  <c r="C1" i="29"/>
  <c r="L8" i="19" a="1"/>
  <c r="L8" i="19" s="1"/>
  <c r="K8" i="19" s="1" a="1"/>
  <c r="K8" i="19" s="1"/>
  <c r="L9" i="19" a="1"/>
  <c r="L9" i="19" s="1"/>
  <c r="K9" i="19" s="1" a="1"/>
  <c r="K9" i="19" s="1"/>
  <c r="L50" i="19" a="1"/>
  <c r="L50" i="19" s="1"/>
  <c r="K50" i="19" s="1" a="1"/>
  <c r="K50" i="19" s="1"/>
  <c r="J50" i="19" a="1"/>
  <c r="J50" i="19" s="1"/>
  <c r="I50" i="19" s="1" a="1"/>
  <c r="I50" i="19" s="1"/>
  <c r="L49" i="19" a="1"/>
  <c r="L49" i="19" s="1"/>
  <c r="K49" i="19" s="1" a="1"/>
  <c r="K49" i="19" s="1"/>
  <c r="J49" i="19" a="1"/>
  <c r="J49" i="19" s="1"/>
  <c r="I49" i="19" s="1" a="1"/>
  <c r="I49" i="19" s="1"/>
  <c r="L48" i="19" a="1"/>
  <c r="L48" i="19" s="1"/>
  <c r="K48" i="19" s="1" a="1"/>
  <c r="K48" i="19" s="1"/>
  <c r="J48" i="19" a="1"/>
  <c r="J48" i="19" s="1"/>
  <c r="I48" i="19" s="1" a="1"/>
  <c r="I48" i="19" s="1"/>
  <c r="L47" i="19" a="1"/>
  <c r="L47" i="19" s="1"/>
  <c r="K47" i="19" s="1" a="1"/>
  <c r="K47" i="19" s="1"/>
  <c r="J47" i="19" a="1"/>
  <c r="J47" i="19" s="1"/>
  <c r="I47" i="19" s="1" a="1"/>
  <c r="I47" i="19" s="1"/>
  <c r="L46" i="19" a="1"/>
  <c r="L46" i="19" s="1"/>
  <c r="K46" i="19" s="1" a="1"/>
  <c r="K46" i="19" s="1"/>
  <c r="J46" i="19" a="1"/>
  <c r="J46" i="19" s="1"/>
  <c r="I46" i="19" s="1" a="1"/>
  <c r="I46" i="19" s="1"/>
  <c r="L45" i="19" a="1"/>
  <c r="L45" i="19" s="1"/>
  <c r="K45" i="19" s="1" a="1"/>
  <c r="K45" i="19" s="1"/>
  <c r="J45" i="19" a="1"/>
  <c r="J45" i="19" s="1"/>
  <c r="I45" i="19" s="1" a="1"/>
  <c r="I45" i="19" s="1"/>
  <c r="L44" i="19" a="1"/>
  <c r="L44" i="19" s="1"/>
  <c r="K44" i="19" s="1" a="1"/>
  <c r="K44" i="19" s="1"/>
  <c r="J44" i="19" a="1"/>
  <c r="J44" i="19" s="1"/>
  <c r="I44" i="19" s="1" a="1"/>
  <c r="I44" i="19" s="1"/>
  <c r="L42" i="19" a="1"/>
  <c r="L42" i="19" s="1"/>
  <c r="K42" i="19" s="1" a="1"/>
  <c r="K42" i="19" s="1"/>
  <c r="J42" i="19" a="1"/>
  <c r="J42" i="19" s="1"/>
  <c r="I42" i="19" s="1" a="1"/>
  <c r="I42" i="19" s="1"/>
  <c r="L41" i="19" a="1"/>
  <c r="L41" i="19" s="1"/>
  <c r="K41" i="19" s="1" a="1"/>
  <c r="K41" i="19" s="1"/>
  <c r="J41" i="19" a="1"/>
  <c r="J41" i="19" s="1"/>
  <c r="I41" i="19" s="1" a="1"/>
  <c r="I41" i="19" s="1"/>
  <c r="L40" i="19" a="1"/>
  <c r="L40" i="19" s="1"/>
  <c r="K40" i="19" s="1" a="1"/>
  <c r="K40" i="19" s="1"/>
  <c r="J40" i="19" a="1"/>
  <c r="J40" i="19" s="1"/>
  <c r="I40" i="19" s="1" a="1"/>
  <c r="I40" i="19" s="1"/>
  <c r="L39" i="19" a="1"/>
  <c r="L39" i="19" s="1"/>
  <c r="K39" i="19" s="1" a="1"/>
  <c r="K39" i="19" s="1"/>
  <c r="J39" i="19" a="1"/>
  <c r="J39" i="19" s="1"/>
  <c r="I39" i="19" s="1" a="1"/>
  <c r="I39" i="19" s="1"/>
  <c r="L38" i="19" a="1"/>
  <c r="L38" i="19" s="1"/>
  <c r="K38" i="19" s="1" a="1"/>
  <c r="K38" i="19" s="1"/>
  <c r="J38" i="19" a="1"/>
  <c r="J38" i="19" s="1"/>
  <c r="I38" i="19" s="1" a="1"/>
  <c r="I38" i="19" s="1"/>
  <c r="L37" i="19" a="1"/>
  <c r="L37" i="19" s="1"/>
  <c r="K37" i="19" s="1" a="1"/>
  <c r="K37" i="19" s="1"/>
  <c r="J37" i="19" a="1"/>
  <c r="J37" i="19" s="1"/>
  <c r="I37" i="19" s="1" a="1"/>
  <c r="I37" i="19" s="1"/>
  <c r="L36" i="19" a="1"/>
  <c r="L36" i="19" s="1"/>
  <c r="K36" i="19" s="1" a="1"/>
  <c r="K36" i="19" s="1"/>
  <c r="J36" i="19" a="1"/>
  <c r="J36" i="19" s="1"/>
  <c r="I36" i="19" s="1" a="1"/>
  <c r="I36" i="19" s="1"/>
  <c r="L34" i="19" a="1"/>
  <c r="L34" i="19" s="1"/>
  <c r="K34" i="19" s="1" a="1"/>
  <c r="K34" i="19" s="1"/>
  <c r="J34" i="19" a="1"/>
  <c r="J34" i="19" s="1"/>
  <c r="I34" i="19" s="1" a="1"/>
  <c r="I34" i="19" s="1"/>
  <c r="L33" i="19" a="1"/>
  <c r="L33" i="19" s="1"/>
  <c r="K33" i="19" s="1" a="1"/>
  <c r="K33" i="19" s="1"/>
  <c r="J33" i="19" a="1"/>
  <c r="J33" i="19" s="1"/>
  <c r="I33" i="19" s="1" a="1"/>
  <c r="I33" i="19" s="1"/>
  <c r="L32" i="19" a="1"/>
  <c r="L32" i="19" s="1"/>
  <c r="K32" i="19" s="1" a="1"/>
  <c r="K32" i="19" s="1"/>
  <c r="J32" i="19" a="1"/>
  <c r="J32" i="19" s="1"/>
  <c r="I32" i="19" s="1" a="1"/>
  <c r="I32" i="19" s="1"/>
  <c r="L31" i="19" a="1"/>
  <c r="L31" i="19" s="1"/>
  <c r="K31" i="19" s="1" a="1"/>
  <c r="K31" i="19" s="1"/>
  <c r="J31" i="19" a="1"/>
  <c r="J31" i="19" s="1"/>
  <c r="I31" i="19" s="1" a="1"/>
  <c r="I31" i="19" s="1"/>
  <c r="L30" i="19" a="1"/>
  <c r="L30" i="19" s="1"/>
  <c r="K30" i="19" s="1" a="1"/>
  <c r="K30" i="19" s="1"/>
  <c r="J30" i="19" a="1"/>
  <c r="J30" i="19" s="1"/>
  <c r="I30" i="19" s="1" a="1"/>
  <c r="I30" i="19" s="1"/>
  <c r="L29" i="19" a="1"/>
  <c r="L29" i="19" s="1"/>
  <c r="K29" i="19" s="1" a="1"/>
  <c r="K29" i="19" s="1"/>
  <c r="J29" i="19" a="1"/>
  <c r="J29" i="19" s="1"/>
  <c r="I29" i="19" s="1" a="1"/>
  <c r="I29" i="19" s="1"/>
  <c r="L28" i="19" a="1"/>
  <c r="L28" i="19" s="1"/>
  <c r="K28" i="19" s="1" a="1"/>
  <c r="K28" i="19" s="1"/>
  <c r="J28" i="19" a="1"/>
  <c r="J28" i="19" s="1"/>
  <c r="I28" i="19" s="1" a="1"/>
  <c r="I28" i="19" s="1"/>
  <c r="L26" i="19" a="1"/>
  <c r="L26" i="19" s="1"/>
  <c r="K26" i="19" s="1" a="1"/>
  <c r="K26" i="19" s="1"/>
  <c r="J26" i="19" a="1"/>
  <c r="J26" i="19" s="1"/>
  <c r="I26" i="19" s="1" a="1"/>
  <c r="I26" i="19" s="1"/>
  <c r="L25" i="19" a="1"/>
  <c r="L25" i="19" s="1"/>
  <c r="K25" i="19" s="1" a="1"/>
  <c r="K25" i="19" s="1"/>
  <c r="J25" i="19" a="1"/>
  <c r="J25" i="19" s="1"/>
  <c r="I25" i="19" s="1" a="1"/>
  <c r="I25" i="19" s="1"/>
  <c r="L24" i="19" a="1"/>
  <c r="L24" i="19" s="1"/>
  <c r="K24" i="19" s="1" a="1"/>
  <c r="K24" i="19" s="1"/>
  <c r="J24" i="19" a="1"/>
  <c r="J24" i="19" s="1"/>
  <c r="I24" i="19" s="1" a="1"/>
  <c r="I24" i="19" s="1"/>
  <c r="L23" i="19" a="1"/>
  <c r="L23" i="19" s="1"/>
  <c r="K23" i="19" s="1" a="1"/>
  <c r="K23" i="19" s="1"/>
  <c r="J23" i="19" a="1"/>
  <c r="J23" i="19" s="1"/>
  <c r="I23" i="19" s="1" a="1"/>
  <c r="I23" i="19" s="1"/>
  <c r="L22" i="19" a="1"/>
  <c r="L22" i="19" s="1"/>
  <c r="K22" i="19" s="1" a="1"/>
  <c r="K22" i="19" s="1"/>
  <c r="J22" i="19" a="1"/>
  <c r="J22" i="19" s="1"/>
  <c r="I22" i="19" s="1" a="1"/>
  <c r="I22" i="19" s="1"/>
  <c r="L21" i="19" a="1"/>
  <c r="L21" i="19" s="1"/>
  <c r="K21" i="19" s="1" a="1"/>
  <c r="K21" i="19" s="1"/>
  <c r="J21" i="19" a="1"/>
  <c r="J21" i="19" s="1"/>
  <c r="I21" i="19" s="1" a="1"/>
  <c r="I21" i="19" s="1"/>
  <c r="L20" i="19" a="1"/>
  <c r="L20" i="19" s="1"/>
  <c r="K20" i="19" s="1" a="1"/>
  <c r="K20" i="19" s="1"/>
  <c r="J20" i="19" a="1"/>
  <c r="J20" i="19" s="1"/>
  <c r="I20" i="19" s="1" a="1"/>
  <c r="I20" i="19" s="1"/>
  <c r="L18" i="19" a="1"/>
  <c r="L18" i="19" s="1"/>
  <c r="K18" i="19" s="1" a="1"/>
  <c r="K18" i="19" s="1"/>
  <c r="J18" i="19" a="1"/>
  <c r="J18" i="19" s="1"/>
  <c r="I18" i="19" s="1" a="1"/>
  <c r="I18" i="19" s="1"/>
  <c r="L17" i="19" a="1"/>
  <c r="L17" i="19" s="1"/>
  <c r="K17" i="19" s="1" a="1"/>
  <c r="K17" i="19" s="1"/>
  <c r="J17" i="19" a="1"/>
  <c r="J17" i="19" s="1"/>
  <c r="I17" i="19" s="1" a="1"/>
  <c r="I17" i="19" s="1"/>
  <c r="L16" i="19" a="1"/>
  <c r="L16" i="19" s="1"/>
  <c r="K16" i="19" s="1" a="1"/>
  <c r="K16" i="19" s="1"/>
  <c r="J16" i="19" a="1"/>
  <c r="J16" i="19" s="1"/>
  <c r="I16" i="19" s="1" a="1"/>
  <c r="I16" i="19" s="1"/>
  <c r="L15" i="19" a="1"/>
  <c r="L15" i="19" s="1"/>
  <c r="K15" i="19" s="1" a="1"/>
  <c r="K15" i="19" s="1"/>
  <c r="J15" i="19" a="1"/>
  <c r="J15" i="19" s="1"/>
  <c r="I15" i="19" s="1" a="1"/>
  <c r="I15" i="19" s="1"/>
  <c r="L14" i="19" a="1"/>
  <c r="L14" i="19" s="1"/>
  <c r="K14" i="19" s="1" a="1"/>
  <c r="K14" i="19" s="1"/>
  <c r="J14" i="19" a="1"/>
  <c r="J14" i="19" s="1"/>
  <c r="I14" i="19" s="1" a="1"/>
  <c r="I14" i="19" s="1"/>
  <c r="L13" i="19" a="1"/>
  <c r="L13" i="19" s="1"/>
  <c r="K13" i="19" s="1" a="1"/>
  <c r="K13" i="19" s="1"/>
  <c r="J13" i="19" a="1"/>
  <c r="J13" i="19" s="1"/>
  <c r="I13" i="19" s="1" a="1"/>
  <c r="I13" i="19" s="1"/>
  <c r="L12" i="19" a="1"/>
  <c r="L12" i="19" s="1"/>
  <c r="K12" i="19" s="1" a="1"/>
  <c r="K12" i="19" s="1"/>
  <c r="J12" i="19" a="1"/>
  <c r="J12" i="19" s="1"/>
  <c r="I12" i="19" s="1" a="1"/>
  <c r="I12" i="19" s="1"/>
  <c r="L10" i="19" a="1"/>
  <c r="L10" i="19" s="1"/>
  <c r="K10" i="19" s="1" a="1"/>
  <c r="K10" i="19" s="1"/>
  <c r="J10" i="19" a="1"/>
  <c r="J10" i="19" s="1"/>
  <c r="I10" i="19" s="1" a="1"/>
  <c r="I10" i="19" s="1"/>
  <c r="J9" i="19" a="1"/>
  <c r="J9" i="19" s="1"/>
  <c r="I9" i="19" s="1" a="1"/>
  <c r="I9" i="19" s="1"/>
  <c r="J8" i="19" a="1"/>
  <c r="J8" i="19" s="1"/>
  <c r="I8" i="19" s="1" a="1"/>
  <c r="I8" i="19" s="1"/>
  <c r="L7" i="19" a="1"/>
  <c r="L7" i="19" s="1"/>
  <c r="K7" i="19" s="1" a="1"/>
  <c r="K7" i="19" s="1"/>
  <c r="J7" i="19" a="1"/>
  <c r="J7" i="19" s="1"/>
  <c r="I7" i="19" s="1" a="1"/>
  <c r="I7" i="19" s="1"/>
  <c r="L6" i="19" a="1"/>
  <c r="L6" i="19" s="1"/>
  <c r="K6" i="19" s="1" a="1"/>
  <c r="K6" i="19" s="1"/>
  <c r="J6" i="19" a="1"/>
  <c r="J6" i="19" s="1"/>
  <c r="I6" i="19" s="1" a="1"/>
  <c r="I6" i="19" s="1"/>
  <c r="L5" i="19" a="1"/>
  <c r="L5" i="19" s="1"/>
  <c r="K5" i="19" s="1" a="1"/>
  <c r="K5" i="19" s="1"/>
  <c r="J5" i="19" a="1"/>
  <c r="J5" i="19" s="1"/>
  <c r="I5" i="19" s="1" a="1"/>
  <c r="I5" i="19" s="1"/>
  <c r="L4" i="19" a="1"/>
  <c r="L4" i="19" s="1"/>
  <c r="K4" i="19" s="1" a="1"/>
  <c r="K4" i="19" s="1"/>
  <c r="J4" i="19" a="1"/>
  <c r="J4" i="19" s="1"/>
  <c r="I4" i="19" s="1" a="1"/>
  <c r="I4" i="19" s="1"/>
  <c r="C50" i="19"/>
  <c r="C49" i="19"/>
  <c r="C48" i="19"/>
  <c r="C47" i="19"/>
  <c r="C46" i="19"/>
  <c r="C45" i="19"/>
  <c r="C44" i="19"/>
  <c r="C42" i="19"/>
  <c r="C41" i="19"/>
  <c r="C40" i="19"/>
  <c r="C39" i="19"/>
  <c r="C38" i="19"/>
  <c r="C37" i="19"/>
  <c r="C36" i="19"/>
  <c r="C34" i="19"/>
  <c r="C33" i="19"/>
  <c r="C32" i="19"/>
  <c r="C31" i="19"/>
  <c r="C30" i="19"/>
  <c r="C29" i="19"/>
  <c r="C28" i="19"/>
  <c r="C26" i="19"/>
  <c r="C25" i="19"/>
  <c r="C24" i="19"/>
  <c r="C23" i="19"/>
  <c r="C22" i="19"/>
  <c r="C21" i="19"/>
  <c r="C20" i="19"/>
  <c r="C18" i="19"/>
  <c r="C17" i="19"/>
  <c r="C16" i="19"/>
  <c r="C15" i="19"/>
  <c r="C14" i="19"/>
  <c r="C13" i="19"/>
  <c r="C12" i="19"/>
  <c r="C4" i="19"/>
  <c r="C5" i="19"/>
  <c r="C6" i="19"/>
  <c r="C7" i="19"/>
  <c r="C8" i="19"/>
  <c r="C9" i="19"/>
  <c r="C10" i="19"/>
  <c r="H5" i="19"/>
  <c r="H6" i="19"/>
  <c r="H7" i="19"/>
  <c r="H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49" i="19"/>
  <c r="H50" i="19"/>
  <c r="H51" i="19"/>
  <c r="H4" i="19"/>
  <c r="G51" i="19"/>
  <c r="G52" i="19"/>
  <c r="C1" i="19"/>
  <c r="L51" i="30" l="1"/>
  <c r="K44" i="30" a="1"/>
  <c r="K44" i="30" s="1"/>
  <c r="K51" i="30" s="1"/>
  <c r="J51" i="30"/>
  <c r="I44" i="30" a="1"/>
  <c r="I44" i="30" s="1"/>
  <c r="I51" i="30" s="1"/>
  <c r="L43" i="30"/>
  <c r="K36" i="30" a="1"/>
  <c r="K36" i="30" s="1"/>
  <c r="K43" i="30" s="1"/>
  <c r="J43" i="30"/>
  <c r="I36" i="30" a="1"/>
  <c r="I36" i="30" s="1"/>
  <c r="I43" i="30" s="1"/>
  <c r="L35" i="30"/>
  <c r="K28" i="30" a="1"/>
  <c r="K28" i="30" s="1"/>
  <c r="K35" i="30" s="1"/>
  <c r="I28" i="30" a="1"/>
  <c r="I28" i="30" s="1"/>
  <c r="I35" i="30" s="1"/>
  <c r="J35" i="30"/>
  <c r="K20" i="30" a="1"/>
  <c r="K20" i="30" s="1"/>
  <c r="K27" i="30" s="1"/>
  <c r="L27" i="30"/>
  <c r="J27" i="30"/>
  <c r="I20" i="30" a="1"/>
  <c r="I20" i="30" s="1"/>
  <c r="I27" i="30" s="1"/>
  <c r="K12" i="30" a="1"/>
  <c r="K12" i="30" s="1"/>
  <c r="K19" i="30" s="1"/>
  <c r="L19" i="30"/>
  <c r="I12" i="30" a="1"/>
  <c r="I12" i="30" s="1"/>
  <c r="I19" i="30" s="1"/>
  <c r="J19" i="30"/>
  <c r="L51" i="29"/>
  <c r="K44" i="29" a="1"/>
  <c r="K44" i="29" s="1"/>
  <c r="K51" i="29" s="1"/>
  <c r="J51" i="29"/>
  <c r="I44" i="29" a="1"/>
  <c r="I44" i="29" s="1"/>
  <c r="I51" i="29" s="1"/>
  <c r="L43" i="29"/>
  <c r="K36" i="29" a="1"/>
  <c r="K36" i="29" s="1"/>
  <c r="K43" i="29" s="1"/>
  <c r="J43" i="29"/>
  <c r="I36" i="29" a="1"/>
  <c r="I36" i="29" s="1"/>
  <c r="I43" i="29" s="1"/>
  <c r="L35" i="29"/>
  <c r="K28" i="29" a="1"/>
  <c r="K28" i="29" s="1"/>
  <c r="K35" i="29" s="1"/>
  <c r="J35" i="29"/>
  <c r="I28" i="29" a="1"/>
  <c r="I28" i="29" s="1"/>
  <c r="I35" i="29" s="1"/>
  <c r="L27" i="29"/>
  <c r="K20" i="29" a="1"/>
  <c r="K20" i="29" s="1"/>
  <c r="K27" i="29" s="1"/>
  <c r="I20" i="29" a="1"/>
  <c r="I20" i="29" s="1"/>
  <c r="I27" i="29" s="1"/>
  <c r="J27" i="29"/>
  <c r="K12" i="29" a="1"/>
  <c r="K12" i="29" s="1"/>
  <c r="K19" i="29" s="1"/>
  <c r="L19" i="29"/>
  <c r="J19" i="29"/>
  <c r="I12" i="29" a="1"/>
  <c r="I12" i="29" s="1"/>
  <c r="I19" i="29" s="1"/>
  <c r="K51" i="19"/>
  <c r="K35" i="19"/>
  <c r="H52" i="19"/>
  <c r="C59" i="19" s="1"/>
  <c r="L11" i="19"/>
  <c r="I35" i="19"/>
  <c r="J43" i="19"/>
  <c r="L43" i="19"/>
  <c r="L3" i="30" s="1" a="1"/>
  <c r="L3" i="30" s="1"/>
  <c r="J35" i="19"/>
  <c r="J27" i="19"/>
  <c r="I51" i="19"/>
  <c r="K43" i="19"/>
  <c r="I43" i="19"/>
  <c r="I3" i="30" s="1" a="1"/>
  <c r="I3" i="30" s="1"/>
  <c r="L51" i="19"/>
  <c r="J51" i="19"/>
  <c r="L35" i="19"/>
  <c r="L27" i="19"/>
  <c r="K27" i="19"/>
  <c r="I27" i="19"/>
  <c r="I19" i="19"/>
  <c r="L19" i="19"/>
  <c r="K19" i="19"/>
  <c r="J19" i="19"/>
  <c r="K11" i="19"/>
  <c r="J3" i="30" l="1" a="1"/>
  <c r="J3" i="30" s="1"/>
  <c r="J11" i="30" s="1"/>
  <c r="J52" i="30" s="1"/>
  <c r="C53" i="30" s="1"/>
  <c r="D53" i="30" s="1"/>
  <c r="J3" i="29" a="1"/>
  <c r="J3" i="29" s="1"/>
  <c r="K3" i="30" a="1"/>
  <c r="K3" i="30" s="1"/>
  <c r="K11" i="30" s="1"/>
  <c r="K52" i="30" s="1"/>
  <c r="C57" i="30" s="1"/>
  <c r="K3" i="29" a="1"/>
  <c r="K3" i="29" s="1"/>
  <c r="N51" i="30"/>
  <c r="M51" i="30"/>
  <c r="M43" i="30"/>
  <c r="N43" i="30"/>
  <c r="M35" i="30"/>
  <c r="N35" i="30"/>
  <c r="M27" i="30"/>
  <c r="N27" i="30"/>
  <c r="M19" i="30"/>
  <c r="N19" i="30"/>
  <c r="L11" i="30"/>
  <c r="L52" i="30" s="1"/>
  <c r="I11" i="30"/>
  <c r="I52" i="30" s="1"/>
  <c r="M51" i="29"/>
  <c r="N51" i="29"/>
  <c r="M43" i="29"/>
  <c r="N43" i="29"/>
  <c r="M35" i="29"/>
  <c r="N35" i="29"/>
  <c r="M27" i="29"/>
  <c r="N27" i="29"/>
  <c r="N19" i="29"/>
  <c r="M19" i="29"/>
  <c r="L3" i="29" a="1"/>
  <c r="L3" i="29" s="1"/>
  <c r="I3" i="29" a="1"/>
  <c r="I3" i="29" s="1"/>
  <c r="N51" i="19"/>
  <c r="I11" i="19"/>
  <c r="J11" i="19"/>
  <c r="J52" i="19" s="1"/>
  <c r="C53" i="19" s="1"/>
  <c r="D53" i="19" s="1"/>
  <c r="M51" i="19"/>
  <c r="M35" i="19"/>
  <c r="N35" i="19"/>
  <c r="M43" i="19"/>
  <c r="N43" i="19"/>
  <c r="M27" i="19"/>
  <c r="N27" i="19"/>
  <c r="L52" i="19"/>
  <c r="K52" i="19"/>
  <c r="N19" i="19"/>
  <c r="M19" i="19"/>
  <c r="C57" i="19" l="1"/>
  <c r="D57" i="19" s="1"/>
  <c r="D57" i="30"/>
  <c r="M11" i="30"/>
  <c r="M52" i="30" s="1"/>
  <c r="N11" i="30"/>
  <c r="N52" i="30" s="1"/>
  <c r="C55" i="30" s="1"/>
  <c r="D55" i="30" s="1"/>
  <c r="C56" i="30"/>
  <c r="D56" i="30" s="1"/>
  <c r="K11" i="29"/>
  <c r="K52" i="29" s="1"/>
  <c r="L11" i="29"/>
  <c r="L52" i="29" s="1"/>
  <c r="J11" i="29"/>
  <c r="J52" i="29" s="1"/>
  <c r="C53" i="29" s="1"/>
  <c r="D53" i="29" s="1"/>
  <c r="I11" i="29"/>
  <c r="I52" i="29" s="1"/>
  <c r="N11" i="19"/>
  <c r="N52" i="19" s="1"/>
  <c r="C55" i="19" s="1"/>
  <c r="D55" i="19" s="1"/>
  <c r="I52" i="19"/>
  <c r="C56" i="19" s="1"/>
  <c r="D56" i="19" s="1"/>
  <c r="M11" i="19"/>
  <c r="M52" i="19" s="1"/>
  <c r="C57" i="29" l="1"/>
  <c r="D57" i="29" s="1"/>
  <c r="C54" i="30"/>
  <c r="D54" i="30" s="1"/>
  <c r="C58" i="30"/>
  <c r="C54" i="19"/>
  <c r="D54" i="19" s="1"/>
  <c r="C58" i="19"/>
  <c r="C56" i="29"/>
  <c r="D56" i="29" s="1"/>
  <c r="M11" i="29"/>
  <c r="M52" i="29" s="1"/>
  <c r="N11" i="29"/>
  <c r="N52" i="29" s="1"/>
  <c r="C55" i="29" s="1"/>
  <c r="D55" i="29" s="1"/>
  <c r="C54" i="29" l="1"/>
  <c r="D54" i="29" s="1"/>
  <c r="C58" i="29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<sst xmlns="http://schemas.openxmlformats.org/spreadsheetml/2006/main" count="183" uniqueCount="49">
  <si>
    <t>Heure sup 25% &gt; à:</t>
  </si>
  <si>
    <t>Heure sup 50% &gt; à:</t>
  </si>
  <si>
    <t xml:space="preserve"> Debut  </t>
  </si>
  <si>
    <t xml:space="preserve"> Fin  </t>
  </si>
  <si>
    <t>Semaine</t>
  </si>
  <si>
    <t>Fourchette de nuit</t>
  </si>
  <si>
    <t>A</t>
  </si>
  <si>
    <t>B</t>
  </si>
  <si>
    <t>C</t>
  </si>
  <si>
    <t>D</t>
  </si>
  <si>
    <t>E</t>
  </si>
  <si>
    <t>F</t>
  </si>
  <si>
    <t>Armistice 1918</t>
  </si>
  <si>
    <t>Date</t>
  </si>
  <si>
    <t>Congé</t>
  </si>
  <si>
    <t>NOM Prénom</t>
  </si>
  <si>
    <t>Jour de l’An</t>
  </si>
  <si>
    <t>Lundi de Pâques</t>
  </si>
  <si>
    <t>Fête du travail</t>
  </si>
  <si>
    <t>Armistice 1945</t>
  </si>
  <si>
    <t>Ascension</t>
  </si>
  <si>
    <t>Assomption</t>
  </si>
  <si>
    <t>Lundi de Pentecôte</t>
  </si>
  <si>
    <t>Toussaint</t>
  </si>
  <si>
    <t>Noël</t>
  </si>
  <si>
    <t>Fête nationale</t>
  </si>
  <si>
    <t>Dim</t>
  </si>
  <si>
    <t>Nuit</t>
  </si>
  <si>
    <t>Jour</t>
  </si>
  <si>
    <t>Dimanche et jours fériés</t>
  </si>
  <si>
    <t>Lieu de travail - DO</t>
  </si>
  <si>
    <t>Tickets resto</t>
  </si>
  <si>
    <t>Pause</t>
  </si>
  <si>
    <t/>
  </si>
  <si>
    <t>Type Ferrié</t>
  </si>
  <si>
    <t>Elles sont comptabilisée pour calculer les heures supplémentaires mais sont défalquées en fin de mois</t>
  </si>
  <si>
    <t xml:space="preserve">pour le calcul du traitement. </t>
  </si>
  <si>
    <t>Cette première ligne est le report des heures de la dernière semaine du mois précedent si celle-ce n'est pas complète</t>
  </si>
  <si>
    <r>
      <t xml:space="preserve">Si l'agent travaille </t>
    </r>
    <r>
      <rPr>
        <b/>
        <sz val="11"/>
        <color theme="1"/>
        <rFont val="Calibri Light"/>
        <family val="2"/>
      </rPr>
      <t>uniquement la nuit</t>
    </r>
    <r>
      <rPr>
        <sz val="10"/>
        <color theme="1"/>
        <rFont val="Calibri Light"/>
        <family val="2"/>
      </rPr>
      <t xml:space="preserve"> la pause est défalquée </t>
    </r>
    <r>
      <rPr>
        <b/>
        <sz val="11"/>
        <color theme="1"/>
        <rFont val="Calibri Light"/>
        <family val="2"/>
      </rPr>
      <t>sur les heures de nuit</t>
    </r>
  </si>
  <si>
    <r>
      <t xml:space="preserve">Si l'agent travaille </t>
    </r>
    <r>
      <rPr>
        <b/>
        <sz val="11"/>
        <color theme="1"/>
        <rFont val="Calibri Light"/>
        <family val="2"/>
      </rPr>
      <t>uniquement le jour</t>
    </r>
    <r>
      <rPr>
        <sz val="10"/>
        <color theme="1"/>
        <rFont val="Calibri Light"/>
        <family val="2"/>
      </rPr>
      <t xml:space="preserve"> la pause est défalquée </t>
    </r>
    <r>
      <rPr>
        <b/>
        <sz val="11"/>
        <color theme="1"/>
        <rFont val="Calibri Light"/>
        <family val="2"/>
      </rPr>
      <t>sur les heures de jour</t>
    </r>
  </si>
  <si>
    <r>
      <t>Si l'agent travaille</t>
    </r>
    <r>
      <rPr>
        <b/>
        <sz val="11"/>
        <color theme="1"/>
        <rFont val="Calibri Light"/>
        <family val="2"/>
      </rPr>
      <t xml:space="preserve"> à cheval sur les heures nuit/jour</t>
    </r>
    <r>
      <rPr>
        <sz val="10"/>
        <color theme="1"/>
        <rFont val="Calibri Light"/>
        <family val="2"/>
      </rPr>
      <t xml:space="preserve"> la pause est défalquée </t>
    </r>
    <r>
      <rPr>
        <b/>
        <sz val="11"/>
        <color theme="1"/>
        <rFont val="Calibri Light"/>
        <family val="2"/>
      </rPr>
      <t>sur le heures de jour</t>
    </r>
  </si>
  <si>
    <t>Heures jours ouvrés (C)</t>
  </si>
  <si>
    <t>Heures sup du mois 25% (E-5:45)</t>
  </si>
  <si>
    <t>Heures sup du mois 50% (F)</t>
  </si>
  <si>
    <t>Heures de nuit (A+C)</t>
  </si>
  <si>
    <t>Repos compensateur si E&gt;5:45</t>
  </si>
  <si>
    <t>TICKETS
RESTO</t>
  </si>
  <si>
    <t>Heures de dimanche (C+D)</t>
  </si>
  <si>
    <t>Machin 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</si>
</sst>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_-* #,##0.00_€_-;\-* #,##0.00_€_-;_-* &quot;-&quot;??_€_-;_-@_-"/>
    <numFmt numFmtId="166" formatCode="[h]:mm"/>
    <numFmt numFmtId="167" formatCode="h:mm;@"/>
    <numFmt numFmtId="168" formatCode="[h]:mm;@"/>
    <numFmt numFmtId="169" formatCode="[$-40C]mmmm\-yyyy;@"/>
  </numFmts>
  <fonts count="38" x14ac:knownFonts="1">
    <font>
      <sz val="10"/>
      <color theme="1"/>
      <name val="Calibri Light"/>
      <family val="2"/>
    </font>
    <font>
      <sz val="10"/>
      <color theme="1"/>
      <name val="Calibri Light"/>
      <family val="2"/>
    </font>
    <font>
      <sz val="10"/>
      <name val="Verdana"/>
      <family val="2"/>
    </font>
    <font>
      <b/>
      <sz val="9"/>
      <name val="Verdana"/>
      <family val="2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2"/>
      <color rgb="FFFF0000"/>
      <name val="Aptos Narrow"/>
      <family val="2"/>
      <scheme val="minor"/>
    </font>
    <font>
      <b/>
      <i/>
      <sz val="9"/>
      <color rgb="FFFF0000"/>
      <name val="Verdana"/>
      <family val="2"/>
    </font>
    <font>
      <b/>
      <sz val="12"/>
      <color rgb="FF00B050"/>
      <name val="Aptos Narrow"/>
      <family val="2"/>
      <scheme val="minor"/>
    </font>
    <font>
      <sz val="10"/>
      <name val="Aptos Narrow"/>
      <family val="2"/>
      <scheme val="minor"/>
    </font>
    <font>
      <b/>
      <sz val="10"/>
      <name val="Aptos Narrow"/>
      <family val="2"/>
      <scheme val="minor"/>
    </font>
    <font>
      <b/>
      <sz val="10"/>
      <name val="Verdana"/>
      <family val="2"/>
    </font>
    <font>
      <sz val="12"/>
      <color rgb="FFFF0000"/>
      <name val="Calibri Light"/>
      <family val="2"/>
    </font>
    <font>
      <b/>
      <sz val="10"/>
      <name val="Aptos Narrow"/>
      <family val="2"/>
    </font>
    <font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10"/>
      <color theme="1"/>
      <name val="Verdana"/>
      <family val="2"/>
    </font>
    <font>
      <sz val="11"/>
      <color theme="1"/>
      <name val="Calibri Light"/>
      <family val="2"/>
    </font>
    <font>
      <b/>
      <sz val="10"/>
      <color theme="1"/>
      <name val="Calibri Light"/>
      <family val="2"/>
    </font>
    <font>
      <b/>
      <sz val="16"/>
      <name val="Aptos Narrow"/>
      <family val="2"/>
      <scheme val="minor"/>
    </font>
    <font>
      <b/>
      <sz val="11"/>
      <name val="Aptos Narrow"/>
      <family val="2"/>
      <scheme val="minor"/>
    </font>
    <font>
      <sz val="12"/>
      <color rgb="FF111111"/>
      <name val="Segoe UI"/>
      <family val="2"/>
    </font>
    <font>
      <b/>
      <sz val="10"/>
      <color rgb="FFFFC000"/>
      <name val="Verdana"/>
      <family val="2"/>
    </font>
    <font>
      <sz val="8"/>
      <color rgb="FF111111"/>
      <name val="Segoe UI"/>
      <family val="2"/>
    </font>
    <font>
      <b/>
      <sz val="8"/>
      <color rgb="FF111111"/>
      <name val="Segoe UI"/>
      <family val="2"/>
    </font>
    <font>
      <b/>
      <sz val="14"/>
      <name val="Verdana"/>
      <family val="2"/>
    </font>
    <font>
      <b/>
      <sz val="11"/>
      <color theme="1"/>
      <name val="Calibri Light"/>
      <family val="2"/>
    </font>
    <font>
      <b/>
      <sz val="8"/>
      <name val="Verdana"/>
      <family val="2"/>
    </font>
    <font>
      <b/>
      <sz val="12"/>
      <name val="Verdana"/>
      <family val="2"/>
    </font>
    <font>
      <b/>
      <sz val="6"/>
      <name val="Verdana"/>
      <family val="2"/>
    </font>
    <font>
      <b/>
      <sz val="10"/>
      <color theme="3" tint="0.249977111117893"/>
      <name val="Calibri Light"/>
      <family val="2"/>
    </font>
    <font>
      <b/>
      <sz val="12"/>
      <color theme="3" tint="0.249977111117893"/>
      <name val="Aptos Narrow"/>
      <family val="2"/>
      <scheme val="minor"/>
    </font>
    <font>
      <b/>
      <sz val="11"/>
      <color theme="0" tint="-0.14999847407452621"/>
      <name val="Aptos Narrow"/>
      <family val="2"/>
      <scheme val="minor"/>
    </font>
    <font>
      <b/>
      <sz val="10"/>
      <color rgb="FFFF0000"/>
      <name val="Calibri Light"/>
      <family val="2"/>
    </font>
    <font>
      <b/>
      <sz val="14"/>
      <color rgb="FFFF0000"/>
      <name val="Verdana"/>
      <family val="2"/>
    </font>
    <font>
      <b/>
      <sz val="11"/>
      <name val="Verdana"/>
      <family val="2"/>
    </font>
    <font>
      <b/>
      <sz val="12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theme="0" tint="-0.499984740745262"/>
      </right>
      <top style="medium">
        <color indexed="64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indexed="64"/>
      </bottom>
      <diagonal/>
    </border>
    <border>
      <left style="hair">
        <color auto="1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medium">
        <color indexed="64"/>
      </left>
      <right style="medium">
        <color indexed="64"/>
      </right>
      <top/>
      <bottom style="hair">
        <color theme="0" tint="-0.499984740745262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indexed="64"/>
      </top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5" fontId="2" fillId="0" borderId="0" applyFont="0" applyFill="0" applyBorder="0" applyAlignment="0" applyProtection="0"/>
  </cellStyleXfs>
  <cellXfs count="132">
    <xf numFmtId="0" fontId="0" fillId="0" borderId="0" xfId="0"/>
    <xf numFmtId="166" fontId="5" fillId="2" borderId="8" xfId="0" applyNumberFormat="1" applyFont="1" applyFill="1" applyBorder="1" applyAlignment="1">
      <alignment horizontal="center" vertical="center" wrapText="1"/>
    </xf>
    <xf numFmtId="166" fontId="5" fillId="2" borderId="9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17" xfId="0" applyFill="1" applyBorder="1" applyAlignment="1">
      <alignment vertical="center"/>
    </xf>
    <xf numFmtId="0" fontId="0" fillId="10" borderId="17" xfId="0" applyFill="1" applyBorder="1" applyAlignment="1">
      <alignment vertical="center"/>
    </xf>
    <xf numFmtId="0" fontId="0" fillId="0" borderId="0" xfId="0" applyAlignment="1">
      <alignment vertical="center"/>
    </xf>
    <xf numFmtId="0" fontId="5" fillId="11" borderId="0" xfId="0" applyFont="1" applyFill="1" applyAlignment="1">
      <alignment horizontal="centerContinuous" vertical="center"/>
    </xf>
    <xf numFmtId="0" fontId="5" fillId="11" borderId="26" xfId="0" applyFont="1" applyFill="1" applyBorder="1" applyAlignment="1">
      <alignment horizontal="centerContinuous" vertical="center"/>
    </xf>
    <xf numFmtId="0" fontId="3" fillId="0" borderId="0" xfId="0" applyFont="1" applyAlignment="1">
      <alignment horizontal="right" vertical="center"/>
    </xf>
    <xf numFmtId="49" fontId="0" fillId="0" borderId="0" xfId="0" applyNumberFormat="1"/>
    <xf numFmtId="0" fontId="0" fillId="12" borderId="4" xfId="0" applyFill="1" applyBorder="1" applyAlignment="1">
      <alignment vertical="center" wrapText="1"/>
    </xf>
    <xf numFmtId="0" fontId="0" fillId="12" borderId="5" xfId="0" applyFill="1" applyBorder="1" applyAlignment="1">
      <alignment vertical="center" wrapText="1"/>
    </xf>
    <xf numFmtId="166" fontId="0" fillId="12" borderId="7" xfId="0" applyNumberFormat="1" applyFill="1" applyBorder="1" applyAlignment="1">
      <alignment horizontal="center" vertical="center"/>
    </xf>
    <xf numFmtId="166" fontId="0" fillId="12" borderId="10" xfId="0" applyNumberFormat="1" applyFill="1" applyBorder="1" applyAlignment="1">
      <alignment horizontal="center" vertical="center"/>
    </xf>
    <xf numFmtId="0" fontId="6" fillId="7" borderId="27" xfId="0" applyFont="1" applyFill="1" applyBorder="1" applyAlignment="1">
      <alignment horizontal="center" vertical="center"/>
    </xf>
    <xf numFmtId="168" fontId="8" fillId="7" borderId="30" xfId="0" applyNumberFormat="1" applyFont="1" applyFill="1" applyBorder="1" applyAlignment="1">
      <alignment horizontal="center" vertical="center"/>
    </xf>
    <xf numFmtId="168" fontId="6" fillId="6" borderId="35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Continuous" vertical="center"/>
    </xf>
    <xf numFmtId="0" fontId="7" fillId="0" borderId="36" xfId="0" applyFont="1" applyBorder="1" applyAlignment="1">
      <alignment horizontal="centerContinuous" vertical="center"/>
    </xf>
    <xf numFmtId="0" fontId="12" fillId="0" borderId="0" xfId="0" applyFont="1"/>
    <xf numFmtId="168" fontId="14" fillId="7" borderId="13" xfId="0" applyNumberFormat="1" applyFont="1" applyFill="1" applyBorder="1" applyAlignment="1">
      <alignment horizontal="center" vertical="center"/>
    </xf>
    <xf numFmtId="168" fontId="15" fillId="6" borderId="20" xfId="0" applyNumberFormat="1" applyFont="1" applyFill="1" applyBorder="1" applyAlignment="1">
      <alignment horizontal="center" vertical="center"/>
    </xf>
    <xf numFmtId="168" fontId="15" fillId="7" borderId="20" xfId="0" applyNumberFormat="1" applyFont="1" applyFill="1" applyBorder="1" applyAlignment="1">
      <alignment horizontal="center" vertical="center"/>
    </xf>
    <xf numFmtId="168" fontId="16" fillId="12" borderId="20" xfId="0" applyNumberFormat="1" applyFont="1" applyFill="1" applyBorder="1" applyAlignment="1">
      <alignment horizontal="center" vertical="center"/>
    </xf>
    <xf numFmtId="168" fontId="16" fillId="12" borderId="11" xfId="0" applyNumberFormat="1" applyFont="1" applyFill="1" applyBorder="1" applyAlignment="1">
      <alignment horizontal="center" vertical="center"/>
    </xf>
    <xf numFmtId="166" fontId="17" fillId="3" borderId="7" xfId="0" applyNumberFormat="1" applyFont="1" applyFill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168" fontId="20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64" fontId="0" fillId="0" borderId="0" xfId="0" applyNumberFormat="1"/>
    <xf numFmtId="168" fontId="22" fillId="6" borderId="22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23" fillId="0" borderId="0" xfId="0" applyFont="1" applyAlignment="1">
      <alignment horizontal="left" vertical="center" wrapText="1" indent="1"/>
    </xf>
    <xf numFmtId="14" fontId="21" fillId="0" borderId="0" xfId="0" applyNumberFormat="1" applyFont="1" applyAlignment="1">
      <alignment horizontal="left" vertical="center" wrapText="1" indent="1"/>
    </xf>
    <xf numFmtId="0" fontId="18" fillId="0" borderId="0" xfId="0" applyFont="1"/>
    <xf numFmtId="0" fontId="24" fillId="0" borderId="0" xfId="0" applyFont="1" applyAlignment="1">
      <alignment vertical="center" wrapText="1"/>
    </xf>
    <xf numFmtId="0" fontId="7" fillId="0" borderId="28" xfId="0" applyFont="1" applyBorder="1" applyAlignment="1">
      <alignment horizontal="centerContinuous" vertical="center"/>
    </xf>
    <xf numFmtId="169" fontId="25" fillId="0" borderId="2" xfId="0" applyNumberFormat="1" applyFont="1" applyBorder="1" applyAlignment="1">
      <alignment horizontal="centerContinuous" vertical="center"/>
    </xf>
    <xf numFmtId="168" fontId="2" fillId="6" borderId="3" xfId="0" applyNumberFormat="1" applyFont="1" applyFill="1" applyBorder="1" applyAlignment="1">
      <alignment horizontal="center" vertical="center"/>
    </xf>
    <xf numFmtId="168" fontId="15" fillId="6" borderId="22" xfId="0" applyNumberFormat="1" applyFont="1" applyFill="1" applyBorder="1" applyAlignment="1">
      <alignment horizontal="center" vertical="center"/>
    </xf>
    <xf numFmtId="0" fontId="3" fillId="4" borderId="39" xfId="0" applyFont="1" applyFill="1" applyBorder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167" fontId="0" fillId="0" borderId="21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4" fillId="0" borderId="0" xfId="2" applyFont="1" applyAlignment="1" applyProtection="1">
      <alignment vertical="center"/>
    </xf>
    <xf numFmtId="167" fontId="14" fillId="16" borderId="13" xfId="0" applyNumberFormat="1" applyFont="1" applyFill="1" applyBorder="1" applyAlignment="1">
      <alignment horizontal="center" vertical="center"/>
    </xf>
    <xf numFmtId="0" fontId="14" fillId="16" borderId="13" xfId="0" applyFont="1" applyFill="1" applyBorder="1" applyAlignment="1">
      <alignment horizontal="center" vertical="center"/>
    </xf>
    <xf numFmtId="165" fontId="14" fillId="16" borderId="13" xfId="2" applyFont="1" applyFill="1" applyBorder="1" applyAlignment="1">
      <alignment horizontal="center" vertical="center"/>
    </xf>
    <xf numFmtId="0" fontId="14" fillId="16" borderId="4" xfId="0" applyFont="1" applyFill="1" applyBorder="1" applyAlignment="1">
      <alignment horizontal="center" vertical="center"/>
    </xf>
    <xf numFmtId="0" fontId="19" fillId="8" borderId="32" xfId="1" quotePrefix="1" applyNumberFormat="1" applyFont="1" applyFill="1" applyBorder="1" applyAlignment="1" applyProtection="1">
      <alignment horizontal="center" vertical="center"/>
    </xf>
    <xf numFmtId="0" fontId="7" fillId="0" borderId="29" xfId="0" applyFont="1" applyBorder="1" applyAlignment="1">
      <alignment horizontal="centerContinuous" vertical="center"/>
    </xf>
    <xf numFmtId="0" fontId="0" fillId="0" borderId="0" xfId="0" quotePrefix="1"/>
    <xf numFmtId="168" fontId="2" fillId="17" borderId="3" xfId="0" applyNumberFormat="1" applyFont="1" applyFill="1" applyBorder="1" applyAlignment="1">
      <alignment horizontal="center" vertical="center"/>
    </xf>
    <xf numFmtId="168" fontId="14" fillId="17" borderId="13" xfId="0" applyNumberFormat="1" applyFont="1" applyFill="1" applyBorder="1" applyAlignment="1">
      <alignment horizontal="center" vertical="center"/>
    </xf>
    <xf numFmtId="168" fontId="2" fillId="17" borderId="13" xfId="0" applyNumberFormat="1" applyFont="1" applyFill="1" applyBorder="1" applyAlignment="1">
      <alignment horizontal="center" vertical="center"/>
    </xf>
    <xf numFmtId="49" fontId="0" fillId="17" borderId="0" xfId="0" applyNumberFormat="1" applyFill="1"/>
    <xf numFmtId="0" fontId="0" fillId="17" borderId="0" xfId="0" quotePrefix="1" applyFill="1"/>
    <xf numFmtId="0" fontId="0" fillId="17" borderId="0" xfId="0" applyFill="1"/>
    <xf numFmtId="167" fontId="14" fillId="16" borderId="16" xfId="0" applyNumberFormat="1" applyFont="1" applyFill="1" applyBorder="1" applyAlignment="1">
      <alignment horizontal="center" vertical="center"/>
    </xf>
    <xf numFmtId="0" fontId="14" fillId="16" borderId="16" xfId="0" applyFont="1" applyFill="1" applyBorder="1" applyAlignment="1">
      <alignment horizontal="center" vertical="center"/>
    </xf>
    <xf numFmtId="0" fontId="14" fillId="16" borderId="5" xfId="0" applyFont="1" applyFill="1" applyBorder="1" applyAlignment="1">
      <alignment horizontal="center" vertical="center"/>
    </xf>
    <xf numFmtId="168" fontId="22" fillId="6" borderId="11" xfId="0" applyNumberFormat="1" applyFont="1" applyFill="1" applyBorder="1" applyAlignment="1">
      <alignment horizontal="center" vertical="center"/>
    </xf>
    <xf numFmtId="164" fontId="27" fillId="8" borderId="18" xfId="0" applyNumberFormat="1" applyFont="1" applyFill="1" applyBorder="1" applyAlignment="1">
      <alignment horizontal="right" vertical="center"/>
    </xf>
    <xf numFmtId="168" fontId="10" fillId="7" borderId="23" xfId="0" applyNumberFormat="1" applyFont="1" applyFill="1" applyBorder="1" applyAlignment="1">
      <alignment horizontal="left" vertical="center"/>
    </xf>
    <xf numFmtId="0" fontId="13" fillId="12" borderId="24" xfId="0" applyFont="1" applyFill="1" applyBorder="1" applyAlignment="1">
      <alignment vertical="center"/>
    </xf>
    <xf numFmtId="0" fontId="13" fillId="6" borderId="24" xfId="0" applyFont="1" applyFill="1" applyBorder="1" applyAlignment="1">
      <alignment vertical="center"/>
    </xf>
    <xf numFmtId="0" fontId="13" fillId="8" borderId="24" xfId="0" applyFont="1" applyFill="1" applyBorder="1" applyAlignment="1">
      <alignment vertical="center"/>
    </xf>
    <xf numFmtId="0" fontId="18" fillId="8" borderId="44" xfId="0" applyFont="1" applyFill="1" applyBorder="1" applyAlignment="1">
      <alignment vertical="center"/>
    </xf>
    <xf numFmtId="0" fontId="18" fillId="0" borderId="42" xfId="0" applyFont="1" applyBorder="1" applyAlignment="1">
      <alignment horizontal="centerContinuous"/>
    </xf>
    <xf numFmtId="169" fontId="28" fillId="0" borderId="2" xfId="0" applyNumberFormat="1" applyFont="1" applyBorder="1" applyAlignment="1">
      <alignment horizontal="centerContinuous" vertical="center"/>
    </xf>
    <xf numFmtId="169" fontId="18" fillId="0" borderId="2" xfId="2" applyNumberFormat="1" applyFont="1" applyBorder="1" applyAlignment="1">
      <alignment horizontal="centerContinuous" vertical="center"/>
    </xf>
    <xf numFmtId="0" fontId="29" fillId="4" borderId="40" xfId="0" applyFont="1" applyFill="1" applyBorder="1" applyAlignment="1">
      <alignment horizontal="center" vertical="center" textRotation="255" wrapText="1"/>
    </xf>
    <xf numFmtId="167" fontId="11" fillId="0" borderId="15" xfId="2" applyNumberFormat="1" applyFont="1" applyFill="1" applyBorder="1" applyAlignment="1" applyProtection="1">
      <alignment horizontal="center" vertical="center"/>
    </xf>
    <xf numFmtId="167" fontId="11" fillId="14" borderId="15" xfId="2" applyNumberFormat="1" applyFont="1" applyFill="1" applyBorder="1" applyAlignment="1" applyProtection="1">
      <alignment horizontal="center" vertical="center"/>
      <protection locked="0"/>
    </xf>
    <xf numFmtId="167" fontId="11" fillId="0" borderId="15" xfId="2" applyNumberFormat="1" applyFont="1" applyFill="1" applyBorder="1" applyAlignment="1" applyProtection="1">
      <alignment horizontal="center" vertical="center"/>
      <protection locked="0"/>
    </xf>
    <xf numFmtId="166" fontId="11" fillId="14" borderId="15" xfId="2" applyNumberFormat="1" applyFont="1" applyFill="1" applyBorder="1" applyAlignment="1" applyProtection="1">
      <alignment horizontal="center" vertical="center"/>
      <protection locked="0"/>
    </xf>
    <xf numFmtId="0" fontId="3" fillId="4" borderId="15" xfId="0" applyFont="1" applyFill="1" applyBorder="1" applyAlignment="1" applyProtection="1">
      <alignment vertical="center"/>
      <protection locked="0"/>
    </xf>
    <xf numFmtId="167" fontId="11" fillId="8" borderId="18" xfId="2" applyNumberFormat="1" applyFont="1" applyFill="1" applyBorder="1" applyAlignment="1" applyProtection="1">
      <alignment horizontal="center" vertical="center"/>
    </xf>
    <xf numFmtId="167" fontId="11" fillId="8" borderId="19" xfId="2" applyNumberFormat="1" applyFont="1" applyFill="1" applyBorder="1" applyAlignment="1" applyProtection="1">
      <alignment horizontal="center" vertical="center"/>
    </xf>
    <xf numFmtId="166" fontId="11" fillId="14" borderId="38" xfId="2" applyNumberFormat="1" applyFont="1" applyFill="1" applyBorder="1" applyAlignment="1" applyProtection="1">
      <alignment horizontal="center" vertical="center"/>
      <protection locked="0"/>
    </xf>
    <xf numFmtId="0" fontId="3" fillId="4" borderId="38" xfId="0" applyFont="1" applyFill="1" applyBorder="1" applyAlignment="1" applyProtection="1">
      <alignment vertical="center"/>
      <protection locked="0"/>
    </xf>
    <xf numFmtId="167" fontId="11" fillId="14" borderId="38" xfId="2" applyNumberFormat="1" applyFont="1" applyFill="1" applyBorder="1" applyAlignment="1" applyProtection="1">
      <alignment horizontal="center" vertical="center"/>
      <protection locked="0"/>
    </xf>
    <xf numFmtId="167" fontId="11" fillId="4" borderId="15" xfId="2" applyNumberFormat="1" applyFont="1" applyFill="1" applyBorder="1" applyAlignment="1" applyProtection="1">
      <alignment horizontal="center" vertical="center"/>
      <protection locked="0"/>
    </xf>
    <xf numFmtId="167" fontId="11" fillId="9" borderId="15" xfId="2" applyNumberFormat="1" applyFont="1" applyFill="1" applyBorder="1" applyAlignment="1" applyProtection="1">
      <alignment horizontal="center" vertical="center"/>
      <protection locked="0"/>
    </xf>
    <xf numFmtId="167" fontId="11" fillId="14" borderId="15" xfId="2" applyNumberFormat="1" applyFont="1" applyFill="1" applyBorder="1" applyAlignment="1" applyProtection="1">
      <alignment horizontal="center" vertical="center"/>
    </xf>
    <xf numFmtId="166" fontId="11" fillId="14" borderId="15" xfId="2" applyNumberFormat="1" applyFont="1" applyFill="1" applyBorder="1" applyAlignment="1" applyProtection="1">
      <alignment horizontal="center" vertical="center"/>
    </xf>
    <xf numFmtId="0" fontId="3" fillId="4" borderId="15" xfId="0" applyFont="1" applyFill="1" applyBorder="1" applyAlignment="1">
      <alignment vertical="center"/>
    </xf>
    <xf numFmtId="167" fontId="11" fillId="14" borderId="38" xfId="2" applyNumberFormat="1" applyFont="1" applyFill="1" applyBorder="1" applyAlignment="1" applyProtection="1">
      <alignment horizontal="center" vertical="center"/>
    </xf>
    <xf numFmtId="164" fontId="27" fillId="4" borderId="12" xfId="0" applyNumberFormat="1" applyFont="1" applyFill="1" applyBorder="1" applyAlignment="1">
      <alignment horizontal="right" vertical="center"/>
    </xf>
    <xf numFmtId="166" fontId="11" fillId="14" borderId="38" xfId="2" applyNumberFormat="1" applyFont="1" applyFill="1" applyBorder="1" applyAlignment="1" applyProtection="1">
      <alignment horizontal="center" vertical="center"/>
    </xf>
    <xf numFmtId="0" fontId="3" fillId="4" borderId="38" xfId="0" applyFont="1" applyFill="1" applyBorder="1" applyAlignment="1">
      <alignment vertical="center"/>
    </xf>
    <xf numFmtId="167" fontId="11" fillId="4" borderId="15" xfId="2" applyNumberFormat="1" applyFont="1" applyFill="1" applyBorder="1" applyAlignment="1" applyProtection="1">
      <alignment horizontal="center" vertical="center"/>
    </xf>
    <xf numFmtId="43" fontId="18" fillId="0" borderId="29" xfId="1" applyFont="1" applyBorder="1" applyAlignment="1" applyProtection="1">
      <alignment vertical="center"/>
    </xf>
    <xf numFmtId="0" fontId="3" fillId="4" borderId="18" xfId="0" applyFont="1" applyFill="1" applyBorder="1" applyAlignment="1">
      <alignment vertical="center"/>
    </xf>
    <xf numFmtId="43" fontId="30" fillId="13" borderId="31" xfId="1" applyFont="1" applyFill="1" applyBorder="1" applyAlignment="1" applyProtection="1">
      <alignment horizontal="center" vertical="center"/>
    </xf>
    <xf numFmtId="0" fontId="3" fillId="0" borderId="0" xfId="0" applyFont="1"/>
    <xf numFmtId="0" fontId="18" fillId="0" borderId="0" xfId="0" applyFont="1" applyAlignment="1">
      <alignment vertical="center"/>
    </xf>
    <xf numFmtId="168" fontId="31" fillId="12" borderId="32" xfId="1" applyNumberFormat="1" applyFont="1" applyFill="1" applyBorder="1" applyAlignment="1" applyProtection="1">
      <alignment horizontal="center" vertical="center"/>
    </xf>
    <xf numFmtId="43" fontId="30" fillId="12" borderId="33" xfId="1" applyFont="1" applyFill="1" applyBorder="1" applyAlignment="1" applyProtection="1">
      <alignment horizontal="center" vertical="center"/>
    </xf>
    <xf numFmtId="20" fontId="18" fillId="0" borderId="0" xfId="1" applyNumberFormat="1" applyFont="1" applyBorder="1" applyAlignment="1" applyProtection="1">
      <alignment horizontal="left" vertical="center"/>
    </xf>
    <xf numFmtId="20" fontId="3" fillId="0" borderId="0" xfId="0" applyNumberFormat="1" applyFont="1" applyAlignment="1">
      <alignment vertical="center"/>
    </xf>
    <xf numFmtId="165" fontId="18" fillId="0" borderId="0" xfId="2" applyFont="1" applyAlignment="1" applyProtection="1">
      <alignment horizontal="center" vertical="center"/>
    </xf>
    <xf numFmtId="166" fontId="32" fillId="8" borderId="25" xfId="0" applyNumberFormat="1" applyFont="1" applyFill="1" applyBorder="1" applyAlignment="1">
      <alignment horizontal="center" vertical="center"/>
    </xf>
    <xf numFmtId="0" fontId="18" fillId="8" borderId="45" xfId="0" applyFont="1" applyFill="1" applyBorder="1"/>
    <xf numFmtId="43" fontId="33" fillId="6" borderId="25" xfId="1" applyFont="1" applyFill="1" applyBorder="1" applyAlignment="1" applyProtection="1">
      <alignment horizontal="center" vertical="center"/>
    </xf>
    <xf numFmtId="0" fontId="35" fillId="8" borderId="0" xfId="0" applyFont="1" applyFill="1" applyAlignment="1">
      <alignment horizontal="center" vertical="center"/>
    </xf>
    <xf numFmtId="164" fontId="35" fillId="4" borderId="14" xfId="0" applyNumberFormat="1" applyFont="1" applyFill="1" applyBorder="1" applyAlignment="1">
      <alignment horizontal="right" vertical="center"/>
    </xf>
    <xf numFmtId="164" fontId="35" fillId="8" borderId="18" xfId="0" applyNumberFormat="1" applyFont="1" applyFill="1" applyBorder="1" applyAlignment="1">
      <alignment horizontal="right" vertical="center"/>
    </xf>
    <xf numFmtId="164" fontId="35" fillId="4" borderId="37" xfId="0" applyNumberFormat="1" applyFont="1" applyFill="1" applyBorder="1" applyAlignment="1">
      <alignment horizontal="right" vertical="center"/>
    </xf>
    <xf numFmtId="166" fontId="36" fillId="0" borderId="7" xfId="0" applyNumberFormat="1" applyFont="1" applyBorder="1" applyAlignment="1">
      <alignment horizontal="center" vertical="center" wrapText="1"/>
    </xf>
    <xf numFmtId="165" fontId="28" fillId="10" borderId="7" xfId="2" applyFont="1" applyFill="1" applyBorder="1" applyAlignment="1">
      <alignment horizontal="center" vertical="center"/>
    </xf>
    <xf numFmtId="166" fontId="36" fillId="3" borderId="7" xfId="0" applyNumberFormat="1" applyFont="1" applyFill="1" applyBorder="1" applyAlignment="1">
      <alignment horizontal="center" vertical="center" wrapText="1"/>
    </xf>
    <xf numFmtId="169" fontId="3" fillId="0" borderId="47" xfId="0" applyNumberFormat="1" applyFont="1" applyBorder="1" applyAlignment="1">
      <alignment horizontal="centerContinuous" vertical="center"/>
    </xf>
    <xf numFmtId="165" fontId="28" fillId="10" borderId="8" xfId="2" applyFont="1" applyFill="1" applyBorder="1" applyAlignment="1">
      <alignment horizontal="center" vertical="center"/>
    </xf>
    <xf numFmtId="0" fontId="28" fillId="0" borderId="49" xfId="0" applyFont="1" applyBorder="1" applyAlignment="1">
      <alignment horizontal="center" vertical="center"/>
    </xf>
    <xf numFmtId="164" fontId="27" fillId="4" borderId="12" xfId="0" applyNumberFormat="1" applyFont="1" applyFill="1" applyBorder="1" applyAlignment="1" applyProtection="1">
      <alignment horizontal="right" vertical="center"/>
      <protection locked="0"/>
    </xf>
    <xf numFmtId="0" fontId="19" fillId="8" borderId="50" xfId="1" quotePrefix="1" applyNumberFormat="1" applyFont="1" applyFill="1" applyBorder="1" applyAlignment="1" applyProtection="1">
      <alignment horizontal="center" vertical="center"/>
    </xf>
    <xf numFmtId="0" fontId="37" fillId="8" borderId="34" xfId="0" applyFont="1" applyFill="1" applyBorder="1" applyAlignment="1">
      <alignment horizontal="center" vertical="center"/>
    </xf>
    <xf numFmtId="164" fontId="28" fillId="0" borderId="1" xfId="0" applyNumberFormat="1" applyFont="1" applyBorder="1" applyAlignment="1">
      <alignment horizontal="center" vertical="center"/>
    </xf>
    <xf numFmtId="164" fontId="28" fillId="0" borderId="2" xfId="0" applyNumberFormat="1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 wrapText="1"/>
    </xf>
    <xf numFmtId="0" fontId="9" fillId="0" borderId="42" xfId="0" applyFont="1" applyBorder="1" applyAlignment="1">
      <alignment horizontal="center" vertical="center" wrapText="1"/>
    </xf>
    <xf numFmtId="0" fontId="9" fillId="15" borderId="42" xfId="0" applyFont="1" applyFill="1" applyBorder="1" applyAlignment="1">
      <alignment horizontal="center" vertical="center" wrapText="1"/>
    </xf>
    <xf numFmtId="0" fontId="9" fillId="15" borderId="43" xfId="0" applyFont="1" applyFill="1" applyBorder="1" applyAlignment="1">
      <alignment horizontal="center" vertical="center" wrapText="1"/>
    </xf>
    <xf numFmtId="0" fontId="11" fillId="4" borderId="47" xfId="0" applyFont="1" applyFill="1" applyBorder="1" applyAlignment="1">
      <alignment horizontal="center" vertical="center" textRotation="255" wrapText="1"/>
    </xf>
    <xf numFmtId="0" fontId="11" fillId="4" borderId="48" xfId="0" applyFont="1" applyFill="1" applyBorder="1" applyAlignment="1">
      <alignment horizontal="center" vertical="center" textRotation="255" wrapText="1"/>
    </xf>
    <xf numFmtId="164" fontId="34" fillId="5" borderId="46" xfId="0" applyNumberFormat="1" applyFont="1" applyFill="1" applyBorder="1" applyAlignment="1" applyProtection="1">
      <alignment horizontal="center" vertical="center" wrapText="1"/>
      <protection locked="0"/>
    </xf>
    <xf numFmtId="164" fontId="34" fillId="5" borderId="7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Milliers" xfId="1" builtinId="3"/>
    <cellStyle name="Milliers 2" xfId="2" xr:uid="{1976C36D-3D04-4EAE-AEE1-53146B05F45E}"/>
    <cellStyle name="Normal" xfId="0" builtinId="0"/>
  </cellStyles>
  <dxfs count="23">
    <dxf>
      <fill>
        <patternFill patternType="lightTrellis"/>
      </fill>
    </dxf>
    <dxf>
      <fill>
        <patternFill patternType="lightTrellis"/>
      </fill>
    </dxf>
    <dxf>
      <fill>
        <patternFill>
          <bgColor rgb="FFFFFF0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 patternType="gray125">
          <bgColor auto="1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FF0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 patternType="gray125">
          <bgColor auto="1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FF00"/>
        </patternFill>
      </fill>
    </dxf>
    <dxf>
      <fill>
        <patternFill patternType="solid"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  <dxf>
      <fill>
        <patternFill patternType="gray125">
          <bgColor auto="1"/>
        </patternFill>
      </fill>
    </dxf>
    <dxf>
      <font>
        <b/>
      </font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111111"/>
        <name val="Segoe UI"/>
        <family val="2"/>
        <scheme val="none"/>
      </font>
      <numFmt numFmtId="19" formatCode="dd/mm/yyyy"/>
      <alignment horizontal="left" vertical="center" textRotation="0" wrapText="1" indent="1" justifyLastLine="0" shrinkToFit="0" readingOrder="0"/>
    </dxf>
  </dxfs>
  <tableStyles count="0" defaultTableStyle="TableStyleMedium2" defaultPivotStyle="PivotStyleLight16"/>
  <colors>
    <mruColors>
      <color rgb="FFFFEDB3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66E17E-4E39-4F6B-AB9D-71BB7B590CD4}" name="joursferies" displayName="joursferies" ref="A1:B76" totalsRowShown="0">
  <autoFilter ref="A1:B76" xr:uid="{F166E17E-4E39-4F6B-AB9D-71BB7B590CD4}"/>
  <tableColumns count="2">
    <tableColumn id="1" xr3:uid="{1501319C-1735-4392-A07D-33ED482F37F0}" name="Date" dataDxfId="22"/>
    <tableColumn id="2" xr3:uid="{97929D38-D12E-4B1A-9D81-298839369B58}" name="Congé" dataDxfId="21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AA490-B950-4FA0-A16A-CE27F507DFE7}">
  <sheetPr>
    <pageSetUpPr fitToPage="1"/>
  </sheetPr>
  <dimension ref="A1:AN59"/>
  <sheetViews>
    <sheetView tabSelected="1" zoomScale="85" zoomScaleNormal="85" workbookViewId="0">
      <pane ySplit="2" topLeftCell="A3" activePane="bottomLeft" state="frozen"/>
      <selection pane="bottomLeft" activeCell="F13" sqref="F13"/>
    </sheetView>
  </sheetViews>
  <sheetFormatPr baseColWidth="10" defaultColWidth="11.85546875" defaultRowHeight="12.75" outlineLevelCol="1" x14ac:dyDescent="0.2"/>
  <cols>
    <col min="1" max="1" width="2.7109375" customWidth="1"/>
    <col min="2" max="2" width="36.42578125" style="37" bestFit="1" customWidth="1"/>
    <col min="3" max="3" width="17.85546875" style="37" bestFit="1" customWidth="1"/>
    <col min="4" max="5" width="9.42578125" style="37" customWidth="1"/>
    <col min="6" max="6" width="9.140625" style="37" customWidth="1"/>
    <col min="7" max="7" width="65.5703125" style="37" customWidth="1"/>
    <col min="8" max="8" width="9.7109375" style="37" customWidth="1"/>
    <col min="9" max="10" width="10.85546875" customWidth="1" outlineLevel="1"/>
    <col min="11" max="11" width="9.85546875" customWidth="1" outlineLevel="1"/>
    <col min="12" max="12" width="10.85546875" customWidth="1" outlineLevel="1"/>
    <col min="13" max="14" width="8.5703125" customWidth="1" outlineLevel="1"/>
    <col min="15" max="15" width="89.42578125" customWidth="1" outlineLevel="1"/>
    <col min="16" max="16" width="11.85546875" customWidth="1"/>
    <col min="17" max="17" width="10.42578125" customWidth="1"/>
    <col min="18" max="43" width="13" customWidth="1"/>
  </cols>
  <sheetData>
    <row r="1" spans="1:40" ht="25.5" customHeight="1" x14ac:dyDescent="0.2">
      <c r="A1" s="122" t="s">
        <v>15</v>
      </c>
      <c r="B1" s="123"/>
      <c r="C1" s="40">
        <f>B18</f>
        <v>45606</v>
      </c>
      <c r="D1" s="72"/>
      <c r="E1" s="73"/>
      <c r="F1" s="74"/>
      <c r="G1" s="116"/>
      <c r="H1" s="128" t="s">
        <v>46</v>
      </c>
      <c r="I1" s="124" t="s">
        <v>4</v>
      </c>
      <c r="J1" s="125"/>
      <c r="K1" s="126" t="s">
        <v>29</v>
      </c>
      <c r="L1" s="127"/>
      <c r="M1" s="12" t="s">
        <v>0</v>
      </c>
      <c r="N1" s="13" t="s">
        <v>1</v>
      </c>
    </row>
    <row r="2" spans="1:40" ht="72" customHeight="1" thickBot="1" x14ac:dyDescent="0.25">
      <c r="A2" s="130" t="s">
        <v>48</v>
      </c>
      <c r="B2" s="131"/>
      <c r="C2" s="113" t="s">
        <v>34</v>
      </c>
      <c r="D2" s="114" t="s">
        <v>2</v>
      </c>
      <c r="E2" s="115" t="s">
        <v>32</v>
      </c>
      <c r="F2" s="117" t="s">
        <v>3</v>
      </c>
      <c r="G2" s="118" t="s">
        <v>30</v>
      </c>
      <c r="H2" s="129"/>
      <c r="I2" s="1" t="s">
        <v>27</v>
      </c>
      <c r="J2" s="27" t="s">
        <v>28</v>
      </c>
      <c r="K2" s="2" t="s">
        <v>27</v>
      </c>
      <c r="L2" s="27" t="s">
        <v>28</v>
      </c>
      <c r="M2" s="14">
        <v>1.4583333333333333</v>
      </c>
      <c r="N2" s="15">
        <v>1.7916666666666667</v>
      </c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</row>
    <row r="3" spans="1:40" ht="24" customHeight="1" x14ac:dyDescent="0.2">
      <c r="A3" s="3"/>
      <c r="B3" s="109"/>
      <c r="C3" s="44"/>
      <c r="D3" s="44"/>
      <c r="E3" s="44"/>
      <c r="F3" s="44"/>
      <c r="G3" s="44"/>
      <c r="H3" s="75"/>
      <c r="I3" s="56">
        <v>0</v>
      </c>
      <c r="J3" s="57">
        <v>0</v>
      </c>
      <c r="K3" s="58">
        <v>0</v>
      </c>
      <c r="L3" s="57">
        <v>0</v>
      </c>
      <c r="M3" s="28"/>
      <c r="N3" s="29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</row>
    <row r="4" spans="1:40" ht="24" customHeight="1" x14ac:dyDescent="0.2">
      <c r="A4" s="4"/>
      <c r="B4" s="110"/>
      <c r="C4" s="76" t="str">
        <f>_xlfn.XLOOKUP(B4,joursferies[Date],joursferies[Congé],"")</f>
        <v/>
      </c>
      <c r="D4" s="77"/>
      <c r="E4" s="78"/>
      <c r="F4" s="79"/>
      <c r="G4" s="80"/>
      <c r="H4" s="43" t="str">
        <f t="shared" ref="H4:H51" si="0">IF(AND(D4&gt;0,F4&gt;0),"X","")</f>
        <v/>
      </c>
      <c r="I4" s="41" t="str" cm="1">
        <f t="array" ref="I4">IFERROR(IF(J4=0,NUIT_SEM(B4,D4,F4)-E4,NUIT_SEM(B4,D4,F4)),"")</f>
        <v/>
      </c>
      <c r="J4" s="22" t="str" cm="1">
        <f t="array" ref="J4">IFERROR(IF(JOUR_SEM(B4,D4,F4)&gt;0,JOUR_SEM(B4,D4,F4)-E4,0),"")</f>
        <v/>
      </c>
      <c r="K4" s="41" t="str" cm="1">
        <f t="array" ref="K4">IFERROR(IF(L4=0,NUIT_DIM(B4,D4,F4)-E4,NUIT_DIM(B4,D4,F4)),"")</f>
        <v/>
      </c>
      <c r="L4" s="22" t="str" cm="1">
        <f t="array" ref="L4">IFERROR(IF(JOUR_DIM(B4,D4,F4)&gt;0,JOUR_DIM(B4,D4,F4)-E4,0),"")</f>
        <v/>
      </c>
      <c r="M4" s="49"/>
      <c r="N4" s="62"/>
      <c r="R4" s="55" t="s">
        <v>33</v>
      </c>
    </row>
    <row r="5" spans="1:40" ht="24" customHeight="1" x14ac:dyDescent="0.2">
      <c r="A5" s="4"/>
      <c r="B5" s="110"/>
      <c r="C5" s="76" t="str">
        <f>_xlfn.XLOOKUP(B5,joursferies[Date],joursferies[Congé],"")</f>
        <v/>
      </c>
      <c r="D5" s="77"/>
      <c r="E5" s="78"/>
      <c r="F5" s="79"/>
      <c r="G5" s="80"/>
      <c r="H5" s="43" t="str">
        <f t="shared" si="0"/>
        <v/>
      </c>
      <c r="I5" s="41" t="str" cm="1">
        <f t="array" ref="I5">IFERROR(IF(J5=0,NUIT_SEM(B5,D5,F5)-E5,NUIT_SEM(B5,D5,F5)),"")</f>
        <v/>
      </c>
      <c r="J5" s="22" t="str" cm="1">
        <f t="array" ref="J5">IFERROR(IF(JOUR_SEM(B5,D5,F5)&gt;0,JOUR_SEM(B5,D5,F5)-E5,0),"")</f>
        <v/>
      </c>
      <c r="K5" s="41" t="str" cm="1">
        <f t="array" ref="K5">IFERROR(IF(L5=0,NUIT_DIM(B5,D5,F5)-E5,NUIT_DIM(B5,D5,F5)),"")</f>
        <v/>
      </c>
      <c r="L5" s="22" t="str" cm="1">
        <f t="array" ref="L5">IFERROR(IF(JOUR_DIM(B5,D5,F5)&gt;0,JOUR_DIM(B5,D5,F5)-E5,0),"")</f>
        <v/>
      </c>
      <c r="M5" s="50"/>
      <c r="N5" s="63"/>
    </row>
    <row r="6" spans="1:40" ht="24" customHeight="1" x14ac:dyDescent="0.2">
      <c r="A6" s="4"/>
      <c r="B6" s="110"/>
      <c r="C6" s="76" t="str">
        <f>_xlfn.XLOOKUP(B6,joursferies[Date],joursferies[Congé],"")</f>
        <v/>
      </c>
      <c r="D6" s="77"/>
      <c r="E6" s="78"/>
      <c r="F6" s="79"/>
      <c r="G6" s="80"/>
      <c r="H6" s="43" t="str">
        <f t="shared" si="0"/>
        <v/>
      </c>
      <c r="I6" s="41" t="str" cm="1">
        <f t="array" ref="I6">IFERROR(IF(J6=0,NUIT_SEM(B6,D6,F6)-E6,NUIT_SEM(B6,D6,F6)),"")</f>
        <v/>
      </c>
      <c r="J6" s="22" t="str" cm="1">
        <f t="array" ref="J6">IFERROR(IF(JOUR_SEM(B6,D6,F6)&gt;0,JOUR_SEM(B6,D6,F6)-E6,0),"")</f>
        <v/>
      </c>
      <c r="K6" s="41" t="str" cm="1">
        <f t="array" ref="K6">IFERROR(IF(L6=0,NUIT_DIM(B6,D6,F6)-E6,NUIT_DIM(B6,D6,F6)),"")</f>
        <v/>
      </c>
      <c r="L6" s="22" t="str" cm="1">
        <f t="array" ref="L6">IFERROR(IF(JOUR_DIM(B6,D6,F6)&gt;0,JOUR_DIM(B6,D6,F6)-E6,0),"")</f>
        <v/>
      </c>
      <c r="M6" s="50"/>
      <c r="N6" s="63"/>
    </row>
    <row r="7" spans="1:40" ht="24" customHeight="1" x14ac:dyDescent="0.2">
      <c r="A7" s="4"/>
      <c r="B7" s="110"/>
      <c r="C7" s="76" t="str">
        <f>_xlfn.XLOOKUP(B7,joursferies[Date],joursferies[Congé],"")</f>
        <v/>
      </c>
      <c r="D7" s="77"/>
      <c r="E7" s="78"/>
      <c r="F7" s="79"/>
      <c r="G7" s="80"/>
      <c r="H7" s="43" t="str">
        <f t="shared" si="0"/>
        <v/>
      </c>
      <c r="I7" s="41" t="str" cm="1">
        <f t="array" ref="I7">IFERROR(IF(J7=0,NUIT_SEM(B7,D7,F7)-E7,NUIT_SEM(B7,D7,F7)),"")</f>
        <v/>
      </c>
      <c r="J7" s="22" t="str" cm="1">
        <f t="array" ref="J7">IFERROR(IF(JOUR_SEM(B7,D7,F7)&gt;0,JOUR_SEM(B7,D7,F7)-E7,0),"")</f>
        <v/>
      </c>
      <c r="K7" s="41" t="str" cm="1">
        <f t="array" ref="K7">IFERROR(IF(L7=0,NUIT_DIM(B7,D7,F7)-E7,NUIT_DIM(B7,D7,F7)),"")</f>
        <v/>
      </c>
      <c r="L7" s="22" t="str" cm="1">
        <f t="array" ref="L7">IFERROR(IF(JOUR_DIM(B7,D7,F7)&gt;0,JOUR_DIM(B7,D7,F7)-E7,0),"")</f>
        <v/>
      </c>
      <c r="M7" s="50"/>
      <c r="N7" s="63"/>
    </row>
    <row r="8" spans="1:40" ht="24" customHeight="1" x14ac:dyDescent="0.2">
      <c r="A8" s="4"/>
      <c r="B8" s="110">
        <v>45597</v>
      </c>
      <c r="C8" s="76" t="str">
        <f>_xlfn.XLOOKUP(B8,joursferies[Date],joursferies[Congé],"")</f>
        <v>Toussaint</v>
      </c>
      <c r="D8" s="77"/>
      <c r="E8" s="78"/>
      <c r="F8" s="79"/>
      <c r="G8" s="80"/>
      <c r="H8" s="43" t="str">
        <f t="shared" si="0"/>
        <v/>
      </c>
      <c r="I8" s="41" t="str" cm="1">
        <f t="array" ref="I8">IFERROR(IF(J8=0,NUIT_SEM(B8,D8,F8)-E8,NUIT_SEM(B8,D8,F8)),"")</f>
        <v/>
      </c>
      <c r="J8" s="22" t="str" cm="1">
        <f t="array" ref="J8">IFERROR(IF(JOUR_SEM(B8,D8,F8)&gt;0,JOUR_SEM(B8,D8,F8)-E8,0),"")</f>
        <v/>
      </c>
      <c r="K8" s="41" t="str" cm="1">
        <f t="array" ref="K8">IFERROR(IF(L8=0,NUIT_DIM(B8,D8,F8)-E8,NUIT_DIM(B8,D8,F8)),"")</f>
        <v/>
      </c>
      <c r="L8" s="22" t="str" cm="1">
        <f t="array" ref="L8">IFERROR(IF(JOUR_DIM(B8,D8,F8)&gt;0,JOUR_DIM(B8,D8,F8)-E8,0),"")</f>
        <v/>
      </c>
      <c r="M8" s="51"/>
      <c r="N8" s="63"/>
    </row>
    <row r="9" spans="1:40" ht="24" customHeight="1" x14ac:dyDescent="0.25">
      <c r="A9" s="4"/>
      <c r="B9" s="110">
        <v>45598</v>
      </c>
      <c r="C9" s="76" t="str">
        <f>_xlfn.XLOOKUP(B9,joursferies[Date],joursferies[Congé],"")</f>
        <v/>
      </c>
      <c r="D9" s="77"/>
      <c r="E9" s="78"/>
      <c r="F9" s="79"/>
      <c r="G9" s="80"/>
      <c r="H9" s="43" t="str">
        <f t="shared" si="0"/>
        <v/>
      </c>
      <c r="I9" s="41" t="str" cm="1">
        <f t="array" ref="I9">IFERROR(IF(J9=0,NUIT_SEM(B9,D9,F9)-E9,NUIT_SEM(B9,D9,F9)),"")</f>
        <v/>
      </c>
      <c r="J9" s="22" t="str" cm="1">
        <f t="array" ref="J9">IFERROR(IF(JOUR_SEM(B9,D9,F9)&gt;0,JOUR_SEM(B9,D9,F9)-E9,0),"")</f>
        <v/>
      </c>
      <c r="K9" s="41" t="str" cm="1">
        <f t="array" ref="K9">IFERROR(IF(L9=0,NUIT_DIM(B9,D9,F9)-E9,NUIT_DIM(B9,D9,F9)),"")</f>
        <v/>
      </c>
      <c r="L9" s="22" t="str" cm="1">
        <f t="array" ref="L9">IFERROR(IF(JOUR_DIM(B9,D9,F9)&gt;0,JOUR_DIM(B9,D9,F9)-E9,0),"")</f>
        <v/>
      </c>
      <c r="M9" s="50"/>
      <c r="N9" s="63"/>
      <c r="O9" t="s">
        <v>38</v>
      </c>
    </row>
    <row r="10" spans="1:40" ht="24" customHeight="1" x14ac:dyDescent="0.25">
      <c r="A10" s="4"/>
      <c r="B10" s="110">
        <v>45599</v>
      </c>
      <c r="C10" s="76" t="str">
        <f>_xlfn.XLOOKUP(B10,joursferies[Date],joursferies[Congé],"")</f>
        <v>Dim</v>
      </c>
      <c r="D10" s="77"/>
      <c r="E10" s="78"/>
      <c r="F10" s="79"/>
      <c r="G10" s="80"/>
      <c r="H10" s="43" t="str">
        <f t="shared" si="0"/>
        <v/>
      </c>
      <c r="I10" s="41" t="str" cm="1">
        <f t="array" ref="I10">IFERROR(IF(J10=0,NUIT_SEM(B10,D10,F10)-E10,NUIT_SEM(B10,D10,F10)),"")</f>
        <v/>
      </c>
      <c r="J10" s="22" t="str" cm="1">
        <f t="array" ref="J10">IFERROR(IF(JOUR_SEM(B10,D10,F10)&gt;0,JOUR_SEM(B10,D10,F10)-E10,0),"")</f>
        <v/>
      </c>
      <c r="K10" s="41" t="str" cm="1">
        <f t="array" ref="K10">IFERROR(IF(L10=0,NUIT_DIM(B10,D10,F10)-E10,NUIT_DIM(B10,D10,F10)),"")</f>
        <v/>
      </c>
      <c r="L10" s="22" t="str" cm="1">
        <f t="array" ref="L10">IFERROR(IF(JOUR_DIM(B10,D10,F10)&gt;0,JOUR_DIM(B10,D10,F10)-E10,0),"")</f>
        <v/>
      </c>
      <c r="M10" s="50"/>
      <c r="N10" s="63"/>
      <c r="O10" t="s">
        <v>39</v>
      </c>
    </row>
    <row r="11" spans="1:40" ht="24" customHeight="1" thickBot="1" x14ac:dyDescent="0.3">
      <c r="A11" s="4"/>
      <c r="B11" s="111"/>
      <c r="C11" s="81"/>
      <c r="D11" s="66"/>
      <c r="E11" s="82"/>
      <c r="F11" s="66"/>
      <c r="G11" s="66"/>
      <c r="H11" s="43" t="str">
        <f t="shared" si="0"/>
        <v/>
      </c>
      <c r="I11" s="42">
        <f>SUM(I3:I10)</f>
        <v>0</v>
      </c>
      <c r="J11" s="24">
        <f>SUM(J3:J10)</f>
        <v>0</v>
      </c>
      <c r="K11" s="23">
        <f>SUM(K3:K10)</f>
        <v>0</v>
      </c>
      <c r="L11" s="24">
        <f t="shared" ref="L11" si="1">SUM(L3:L10)</f>
        <v>0</v>
      </c>
      <c r="M11" s="25" t="str">
        <f>IF(IF(SUM(I11:L11)&gt;$N$2,$N$2-$M$2,SUM(I11:L11)-$M$2)&lt;0,"",IF(SUM(I11:L11)&gt;$N$2,$N$2-$M$2,SUM(I11:L11)-$M$2))</f>
        <v/>
      </c>
      <c r="N11" s="26" t="str">
        <f>IF(SUM(I11:L11)&gt;$N$2,SUM(I11:L11)-$N$2,"")</f>
        <v/>
      </c>
      <c r="O11" t="s">
        <v>40</v>
      </c>
    </row>
    <row r="12" spans="1:40" ht="24" customHeight="1" x14ac:dyDescent="0.2">
      <c r="A12" s="4"/>
      <c r="B12" s="110">
        <v>45600</v>
      </c>
      <c r="C12" s="76" t="str">
        <f>_xlfn.XLOOKUP(B12,joursferies[Date],joursferies[Congé],"")</f>
        <v/>
      </c>
      <c r="D12" s="77">
        <v>0.33333333333333331</v>
      </c>
      <c r="E12" s="78">
        <v>2.0833333333333332E-2</v>
      </c>
      <c r="F12" s="83">
        <v>0.66666666666666663</v>
      </c>
      <c r="G12" s="84"/>
      <c r="H12" s="43" t="str">
        <f t="shared" si="0"/>
        <v>X</v>
      </c>
      <c r="I12" s="41" cm="1">
        <f t="array" ref="I12">IFERROR(IF(J12=0,NUIT_SEM(B12,D12,F12)-E12,NUIT_SEM(B12,D12,F12)),"")</f>
        <v>0</v>
      </c>
      <c r="J12" s="22" cm="1">
        <f t="array" ref="J12">IFERROR(IF(JOUR_SEM(B12,D12,F12)&gt;0,JOUR_SEM(B12,D12,F12)-E12,0),"")</f>
        <v>0.3125</v>
      </c>
      <c r="K12" s="41" t="str" cm="1">
        <f t="array" ref="K12">IFERROR(IF(L12=0,NUIT_DIM(B12,D12,F12)-E12,NUIT_DIM(B12,D12,F12)),"")</f>
        <v/>
      </c>
      <c r="L12" s="22" t="str" cm="1">
        <f t="array" ref="L12">IFERROR(IF(JOUR_DIM(B12,D12,F12)&gt;0,JOUR_DIM(B12,D12,F12)-E12,0),"")</f>
        <v/>
      </c>
      <c r="M12" s="50"/>
      <c r="N12" s="63"/>
    </row>
    <row r="13" spans="1:40" ht="24" customHeight="1" x14ac:dyDescent="0.2">
      <c r="A13" s="4"/>
      <c r="B13" s="110">
        <v>45601</v>
      </c>
      <c r="C13" s="76" t="str">
        <f>_xlfn.XLOOKUP(B13,joursferies[Date],joursferies[Congé],"")</f>
        <v/>
      </c>
      <c r="D13" s="77"/>
      <c r="E13" s="78"/>
      <c r="F13" s="83"/>
      <c r="G13" s="80"/>
      <c r="H13" s="43" t="str">
        <f t="shared" si="0"/>
        <v/>
      </c>
      <c r="I13" s="41" t="str" cm="1">
        <f t="array" ref="I13">IFERROR(IF(J13=0,NUIT_SEM(B13,D13,F13)-E13,NUIT_SEM(B13,D13,F13)),"")</f>
        <v/>
      </c>
      <c r="J13" s="22" t="str" cm="1">
        <f t="array" ref="J13">IFERROR(IF(JOUR_SEM(B13,D13,F13)&gt;0,JOUR_SEM(B13,D13,F13)-E13,0),"")</f>
        <v/>
      </c>
      <c r="K13" s="41" t="str" cm="1">
        <f t="array" ref="K13">IFERROR(IF(L13=0,NUIT_DIM(B13,D13,F13)-E13,NUIT_DIM(B13,D13,F13)),"")</f>
        <v/>
      </c>
      <c r="L13" s="22" t="str" cm="1">
        <f t="array" ref="L13">IFERROR(IF(JOUR_DIM(B13,D13,F13)&gt;0,JOUR_DIM(B13,D13,F13)-E13,0),"")</f>
        <v/>
      </c>
      <c r="M13" s="50"/>
      <c r="N13" s="63"/>
    </row>
    <row r="14" spans="1:40" ht="24" customHeight="1" x14ac:dyDescent="0.2">
      <c r="A14" s="4"/>
      <c r="B14" s="110">
        <v>45602</v>
      </c>
      <c r="C14" s="76" t="str">
        <f>_xlfn.XLOOKUP(B14,joursferies[Date],joursferies[Congé],"")</f>
        <v/>
      </c>
      <c r="D14" s="77"/>
      <c r="E14" s="78"/>
      <c r="F14" s="83"/>
      <c r="G14" s="80"/>
      <c r="H14" s="43" t="str">
        <f t="shared" si="0"/>
        <v/>
      </c>
      <c r="I14" s="41" t="str" cm="1">
        <f t="array" ref="I14">IFERROR(IF(J14=0,NUIT_SEM(B14,D14,F14)-E14,NUIT_SEM(B14,D14,F14)),"")</f>
        <v/>
      </c>
      <c r="J14" s="22" t="str" cm="1">
        <f t="array" ref="J14">IFERROR(IF(JOUR_SEM(B14,D14,F14)&gt;0,JOUR_SEM(B14,D14,F14)-E14,0),"")</f>
        <v/>
      </c>
      <c r="K14" s="41" t="str" cm="1">
        <f t="array" ref="K14">IFERROR(IF(L14=0,NUIT_DIM(B14,D14,F14)-E14,NUIT_DIM(B14,D14,F14)),"")</f>
        <v/>
      </c>
      <c r="L14" s="22" t="str" cm="1">
        <f t="array" ref="L14">IFERROR(IF(JOUR_DIM(B14,D14,F14)&gt;0,JOUR_DIM(B14,D14,F14)-E14,0),"")</f>
        <v/>
      </c>
      <c r="M14" s="50"/>
      <c r="N14" s="63"/>
    </row>
    <row r="15" spans="1:40" ht="24" customHeight="1" x14ac:dyDescent="0.2">
      <c r="A15" s="4"/>
      <c r="B15" s="110">
        <v>45603</v>
      </c>
      <c r="C15" s="76" t="str">
        <f>_xlfn.XLOOKUP(B15,joursferies[Date],joursferies[Congé],"")</f>
        <v/>
      </c>
      <c r="D15" s="77"/>
      <c r="E15" s="78"/>
      <c r="F15" s="83"/>
      <c r="G15" s="80"/>
      <c r="H15" s="43" t="str">
        <f t="shared" si="0"/>
        <v/>
      </c>
      <c r="I15" s="41" t="str" cm="1">
        <f t="array" ref="I15">IFERROR(IF(J15=0,NUIT_SEM(B15,D15,F15)-E15,NUIT_SEM(B15,D15,F15)),"")</f>
        <v/>
      </c>
      <c r="J15" s="22" t="str" cm="1">
        <f t="array" ref="J15">IFERROR(IF(JOUR_SEM(B15,D15,F15)&gt;0,JOUR_SEM(B15,D15,F15)-E15,0),"")</f>
        <v/>
      </c>
      <c r="K15" s="41" t="str" cm="1">
        <f t="array" ref="K15">IFERROR(IF(L15=0,NUIT_DIM(B15,D15,F15)-E15,NUIT_DIM(B15,D15,F15)),"")</f>
        <v/>
      </c>
      <c r="L15" s="22" t="str" cm="1">
        <f t="array" ref="L15">IFERROR(IF(JOUR_DIM(B15,D15,F15)&gt;0,JOUR_DIM(B15,D15,F15)-E15,0),"")</f>
        <v/>
      </c>
      <c r="M15" s="50"/>
      <c r="N15" s="63"/>
    </row>
    <row r="16" spans="1:40" ht="24" customHeight="1" x14ac:dyDescent="0.2">
      <c r="A16" s="4"/>
      <c r="B16" s="110">
        <v>45604</v>
      </c>
      <c r="C16" s="76" t="str">
        <f>_xlfn.XLOOKUP(B16,joursferies[Date],joursferies[Congé],"")</f>
        <v/>
      </c>
      <c r="D16" s="77"/>
      <c r="E16" s="78"/>
      <c r="F16" s="83"/>
      <c r="G16" s="80"/>
      <c r="H16" s="43" t="str">
        <f t="shared" si="0"/>
        <v/>
      </c>
      <c r="I16" s="41" t="str" cm="1">
        <f t="array" ref="I16">IFERROR(IF(J16=0,NUIT_SEM(B16,D16,F16)-E16,NUIT_SEM(B16,D16,F16)),"")</f>
        <v/>
      </c>
      <c r="J16" s="22" t="str" cm="1">
        <f t="array" ref="J16">IFERROR(IF(JOUR_SEM(B16,D16,F16)&gt;0,JOUR_SEM(B16,D16,F16)-E16,0),"")</f>
        <v/>
      </c>
      <c r="K16" s="41" t="str" cm="1">
        <f t="array" ref="K16">IFERROR(IF(L16=0,NUIT_DIM(B16,D16,F16)-E16,NUIT_DIM(B16,D16,F16)),"")</f>
        <v/>
      </c>
      <c r="L16" s="22" t="str" cm="1">
        <f t="array" ref="L16">IFERROR(IF(JOUR_DIM(B16,D16,F16)&gt;0,JOUR_DIM(B16,D16,F16)-E16,0),"")</f>
        <v/>
      </c>
      <c r="M16" s="51"/>
      <c r="N16" s="63"/>
    </row>
    <row r="17" spans="1:17" ht="24" customHeight="1" x14ac:dyDescent="0.2">
      <c r="A17" s="4"/>
      <c r="B17" s="110">
        <v>45605</v>
      </c>
      <c r="C17" s="76" t="str">
        <f>_xlfn.XLOOKUP(B17,joursferies[Date],joursferies[Congé],"")</f>
        <v/>
      </c>
      <c r="D17" s="77"/>
      <c r="E17" s="78"/>
      <c r="F17" s="83"/>
      <c r="G17" s="80"/>
      <c r="H17" s="43" t="str">
        <f t="shared" si="0"/>
        <v/>
      </c>
      <c r="I17" s="41" t="str" cm="1">
        <f t="array" ref="I17">IFERROR(IF(J17=0,NUIT_SEM(B17,D17,F17)-E17,NUIT_SEM(B17,D17,F17)),"")</f>
        <v/>
      </c>
      <c r="J17" s="22" t="str" cm="1">
        <f t="array" ref="J17">IFERROR(IF(JOUR_SEM(B17,D17,F17)&gt;0,JOUR_SEM(B17,D17,F17)-E17,0),"")</f>
        <v/>
      </c>
      <c r="K17" s="41" t="str" cm="1">
        <f t="array" ref="K17">IFERROR(IF(L17=0,NUIT_DIM(B17,D17,F17)-E17,NUIT_DIM(B17,D17,F17)),"")</f>
        <v/>
      </c>
      <c r="L17" s="22" t="str" cm="1">
        <f t="array" ref="L17">IFERROR(IF(JOUR_DIM(B17,D17,F17)&gt;0,JOUR_DIM(B17,D17,F17)-E17,0),"")</f>
        <v/>
      </c>
      <c r="M17" s="50"/>
      <c r="N17" s="63"/>
    </row>
    <row r="18" spans="1:17" ht="24" customHeight="1" x14ac:dyDescent="0.2">
      <c r="A18" s="4"/>
      <c r="B18" s="110">
        <v>45606</v>
      </c>
      <c r="C18" s="76" t="str">
        <f>_xlfn.XLOOKUP(B18,joursferies[Date],joursferies[Congé],"")</f>
        <v>Dim</v>
      </c>
      <c r="D18" s="77"/>
      <c r="E18" s="78"/>
      <c r="F18" s="79"/>
      <c r="G18" s="80"/>
      <c r="H18" s="43" t="str">
        <f t="shared" si="0"/>
        <v/>
      </c>
      <c r="I18" s="41" t="str" cm="1">
        <f t="array" ref="I18">IFERROR(IF(J18=0,NUIT_SEM(B18,D18,F18)-E18,NUIT_SEM(B18,D18,F18)),"")</f>
        <v/>
      </c>
      <c r="J18" s="22" t="str" cm="1">
        <f t="array" ref="J18">IFERROR(IF(JOUR_SEM(B18,D18,F18)&gt;0,JOUR_SEM(B18,D18,F18)-E18,0),"")</f>
        <v/>
      </c>
      <c r="K18" s="41" t="str" cm="1">
        <f t="array" ref="K18">IFERROR(IF(L18=0,NUIT_DIM(B18,D18,F18)-E18,NUIT_DIM(B18,D18,F18)),"")</f>
        <v/>
      </c>
      <c r="L18" s="22" t="str" cm="1">
        <f t="array" ref="L18">IFERROR(IF(JOUR_DIM(B18,D18,F18)&gt;0,JOUR_DIM(B18,D18,F18)-E18,0),"")</f>
        <v/>
      </c>
      <c r="M18" s="50"/>
      <c r="N18" s="63"/>
    </row>
    <row r="19" spans="1:17" ht="24" customHeight="1" thickBot="1" x14ac:dyDescent="0.3">
      <c r="A19" s="5"/>
      <c r="B19" s="111"/>
      <c r="C19" s="66"/>
      <c r="D19" s="66"/>
      <c r="E19" s="66"/>
      <c r="F19" s="66"/>
      <c r="G19" s="66"/>
      <c r="H19" s="43" t="str">
        <f t="shared" si="0"/>
        <v/>
      </c>
      <c r="I19" s="42">
        <f>SUM(I12:I18)</f>
        <v>0</v>
      </c>
      <c r="J19" s="24">
        <f>SUM(J12:J18)</f>
        <v>0.3125</v>
      </c>
      <c r="K19" s="23">
        <f>SUM(K12:K18)</f>
        <v>0</v>
      </c>
      <c r="L19" s="24">
        <f t="shared" ref="L19" si="2">SUM(L12:L18)</f>
        <v>0</v>
      </c>
      <c r="M19" s="25" t="str">
        <f>IF(IF(SUM(I19:L19)&gt;$N$2,$N$2-$M$2,SUM(I19:L19)-$M$2)&lt;0,"",IF(SUM(I19:L19)&gt;$N$2,$N$2-$M$2,SUM(I19:L19)-$M$2))</f>
        <v/>
      </c>
      <c r="N19" s="26" t="str">
        <f>IF(SUM(I19:L19)&gt;$N$2,SUM(I19:L19)-$N$2,"")</f>
        <v/>
      </c>
      <c r="Q19" s="21"/>
    </row>
    <row r="20" spans="1:17" ht="24" customHeight="1" x14ac:dyDescent="0.25">
      <c r="A20" s="4"/>
      <c r="B20" s="110">
        <v>45607</v>
      </c>
      <c r="C20" s="76" t="str">
        <f>_xlfn.XLOOKUP(B20,joursferies[Date],joursferies[Congé],"")</f>
        <v>Armistice 1918</v>
      </c>
      <c r="D20" s="77"/>
      <c r="E20" s="78"/>
      <c r="F20" s="85"/>
      <c r="G20" s="84"/>
      <c r="H20" s="43" t="str">
        <f t="shared" si="0"/>
        <v/>
      </c>
      <c r="I20" s="41" t="str" cm="1">
        <f t="array" ref="I20">IFERROR(IF(J20=0,NUIT_SEM(B20,D20,F20)-E20,NUIT_SEM(B20,D20,F20)),"")</f>
        <v/>
      </c>
      <c r="J20" s="22" t="str" cm="1">
        <f t="array" ref="J20">IFERROR(IF(JOUR_SEM(B20,D20,F20)&gt;0,JOUR_SEM(B20,D20,F20)-E20,0),"")</f>
        <v/>
      </c>
      <c r="K20" s="41" t="str" cm="1">
        <f t="array" ref="K20">IFERROR(IF(L20=0,NUIT_DIM(B20,D20,F20)-E20,NUIT_DIM(B20,D20,F20)),"")</f>
        <v/>
      </c>
      <c r="L20" s="22" t="str" cm="1">
        <f t="array" ref="L20">IFERROR(IF(JOUR_DIM(B20,D20,F20)&gt;0,JOUR_DIM(B20,D20,F20)-E20,0),"")</f>
        <v/>
      </c>
      <c r="M20" s="50"/>
      <c r="N20" s="63"/>
      <c r="Q20" s="21"/>
    </row>
    <row r="21" spans="1:17" ht="24" customHeight="1" x14ac:dyDescent="0.2">
      <c r="A21" s="4"/>
      <c r="B21" s="110">
        <v>45608</v>
      </c>
      <c r="C21" s="76" t="str">
        <f>_xlfn.XLOOKUP(B21,joursferies[Date],joursferies[Congé],"")</f>
        <v/>
      </c>
      <c r="D21" s="77"/>
      <c r="E21" s="78"/>
      <c r="F21" s="83"/>
      <c r="G21" s="80"/>
      <c r="H21" s="43" t="str">
        <f t="shared" si="0"/>
        <v/>
      </c>
      <c r="I21" s="41" t="str" cm="1">
        <f t="array" ref="I21">IFERROR(IF(J21=0,NUIT_SEM(B21,D21,F21)-E21,NUIT_SEM(B21,D21,F21)),"")</f>
        <v/>
      </c>
      <c r="J21" s="22" t="str" cm="1">
        <f t="array" ref="J21">IFERROR(IF(JOUR_SEM(B21,D21,F21)&gt;0,JOUR_SEM(B21,D21,F21)-E21,0),"")</f>
        <v/>
      </c>
      <c r="K21" s="41" t="str" cm="1">
        <f t="array" ref="K21">IFERROR(IF(L21=0,NUIT_DIM(B21,D21,F21)-E21,NUIT_DIM(B21,D21,F21)),"")</f>
        <v/>
      </c>
      <c r="L21" s="22" t="str" cm="1">
        <f t="array" ref="L21">IFERROR(IF(JOUR_DIM(B21,D21,F21)&gt;0,JOUR_DIM(B21,D21,F21)-E21,0),"")</f>
        <v/>
      </c>
      <c r="M21" s="50"/>
      <c r="N21" s="63"/>
    </row>
    <row r="22" spans="1:17" ht="24" customHeight="1" x14ac:dyDescent="0.2">
      <c r="A22" s="4"/>
      <c r="B22" s="110">
        <v>45609</v>
      </c>
      <c r="C22" s="76" t="str">
        <f>_xlfn.XLOOKUP(B22,joursferies[Date],joursferies[Congé],"")</f>
        <v/>
      </c>
      <c r="D22" s="77"/>
      <c r="E22" s="78"/>
      <c r="F22" s="83"/>
      <c r="G22" s="80"/>
      <c r="H22" s="43" t="str">
        <f t="shared" si="0"/>
        <v/>
      </c>
      <c r="I22" s="41" t="str" cm="1">
        <f t="array" ref="I22">IFERROR(IF(J22=0,NUIT_SEM(B22,D22,F22)-E22,NUIT_SEM(B22,D22,F22)),"")</f>
        <v/>
      </c>
      <c r="J22" s="22" t="str" cm="1">
        <f t="array" ref="J22">IFERROR(IF(JOUR_SEM(B22,D22,F22)&gt;0,JOUR_SEM(B22,D22,F22)-E22,0),"")</f>
        <v/>
      </c>
      <c r="K22" s="41" t="str" cm="1">
        <f t="array" ref="K22">IFERROR(IF(L22=0,NUIT_DIM(B22,D22,F22)-E22,NUIT_DIM(B22,D22,F22)),"")</f>
        <v/>
      </c>
      <c r="L22" s="22" t="str" cm="1">
        <f t="array" ref="L22">IFERROR(IF(JOUR_DIM(B22,D22,F22)&gt;0,JOUR_DIM(B22,D22,F22)-E22,0),"")</f>
        <v/>
      </c>
      <c r="M22" s="50"/>
      <c r="N22" s="63"/>
    </row>
    <row r="23" spans="1:17" ht="24" customHeight="1" x14ac:dyDescent="0.2">
      <c r="A23" s="4"/>
      <c r="B23" s="110">
        <v>45610</v>
      </c>
      <c r="C23" s="76" t="str">
        <f>_xlfn.XLOOKUP(B23,joursferies[Date],joursferies[Congé],"")</f>
        <v/>
      </c>
      <c r="D23" s="77"/>
      <c r="E23" s="78"/>
      <c r="F23" s="83"/>
      <c r="G23" s="80"/>
      <c r="H23" s="43" t="str">
        <f t="shared" si="0"/>
        <v/>
      </c>
      <c r="I23" s="41" t="str" cm="1">
        <f t="array" ref="I23">IFERROR(IF(J23=0,NUIT_SEM(B23,D23,F23)-E23,NUIT_SEM(B23,D23,F23)),"")</f>
        <v/>
      </c>
      <c r="J23" s="22" t="str" cm="1">
        <f t="array" ref="J23">IFERROR(IF(JOUR_SEM(B23,D23,F23)&gt;0,JOUR_SEM(B23,D23,F23)-E23,0),"")</f>
        <v/>
      </c>
      <c r="K23" s="41" t="str" cm="1">
        <f t="array" ref="K23">IFERROR(IF(L23=0,NUIT_DIM(B23,D23,F23)-E23,NUIT_DIM(B23,D23,F23)),"")</f>
        <v/>
      </c>
      <c r="L23" s="22" t="str" cm="1">
        <f t="array" ref="L23">IFERROR(IF(JOUR_DIM(B23,D23,F23)&gt;0,JOUR_DIM(B23,D23,F23)-E23,0),"")</f>
        <v/>
      </c>
      <c r="M23" s="50"/>
      <c r="N23" s="63"/>
    </row>
    <row r="24" spans="1:17" ht="24" customHeight="1" x14ac:dyDescent="0.2">
      <c r="A24" s="4"/>
      <c r="B24" s="110">
        <v>45611</v>
      </c>
      <c r="C24" s="76" t="str">
        <f>_xlfn.XLOOKUP(B24,joursferies[Date],joursferies[Congé],"")</f>
        <v/>
      </c>
      <c r="D24" s="77"/>
      <c r="E24" s="78"/>
      <c r="F24" s="83"/>
      <c r="G24" s="80"/>
      <c r="H24" s="43" t="str">
        <f t="shared" si="0"/>
        <v/>
      </c>
      <c r="I24" s="41" t="str" cm="1">
        <f t="array" ref="I24">IFERROR(IF(J24=0,NUIT_SEM(B24,D24,F24)-E24,NUIT_SEM(B24,D24,F24)),"")</f>
        <v/>
      </c>
      <c r="J24" s="22" t="str" cm="1">
        <f t="array" ref="J24">IFERROR(IF(JOUR_SEM(B24,D24,F24)&gt;0,JOUR_SEM(B24,D24,F24)-E24,0),"")</f>
        <v/>
      </c>
      <c r="K24" s="41" t="str" cm="1">
        <f t="array" ref="K24">IFERROR(IF(L24=0,NUIT_DIM(B24,D24,F24)-E24,NUIT_DIM(B24,D24,F24)),"")</f>
        <v/>
      </c>
      <c r="L24" s="22" t="str" cm="1">
        <f t="array" ref="L24">IFERROR(IF(JOUR_DIM(B24,D24,F24)&gt;0,JOUR_DIM(B24,D24,F24)-E24,0),"")</f>
        <v/>
      </c>
      <c r="M24" s="51"/>
      <c r="N24" s="63"/>
    </row>
    <row r="25" spans="1:17" ht="24" customHeight="1" x14ac:dyDescent="0.2">
      <c r="A25" s="4"/>
      <c r="B25" s="110">
        <v>45612</v>
      </c>
      <c r="C25" s="76" t="str">
        <f>_xlfn.XLOOKUP(B25,joursferies[Date],joursferies[Congé],"")</f>
        <v/>
      </c>
      <c r="D25" s="77"/>
      <c r="E25" s="86"/>
      <c r="F25" s="83"/>
      <c r="G25" s="80"/>
      <c r="H25" s="43" t="str">
        <f t="shared" si="0"/>
        <v/>
      </c>
      <c r="I25" s="41" t="str" cm="1">
        <f t="array" ref="I25">IFERROR(IF(J25=0,NUIT_SEM(B25,D25,F25)-E25,NUIT_SEM(B25,D25,F25)),"")</f>
        <v/>
      </c>
      <c r="J25" s="22" t="str" cm="1">
        <f t="array" ref="J25">IFERROR(IF(JOUR_SEM(B25,D25,F25)&gt;0,JOUR_SEM(B25,D25,F25)-E25,0),"")</f>
        <v/>
      </c>
      <c r="K25" s="41" t="str" cm="1">
        <f t="array" ref="K25">IFERROR(IF(L25=0,NUIT_DIM(B25,D25,F25)-E25,NUIT_DIM(B25,D25,F25)),"")</f>
        <v/>
      </c>
      <c r="L25" s="22" t="str" cm="1">
        <f t="array" ref="L25">IFERROR(IF(JOUR_DIM(B25,D25,F25)&gt;0,JOUR_DIM(B25,D25,F25)-E25,0),"")</f>
        <v/>
      </c>
      <c r="M25" s="50"/>
      <c r="N25" s="63"/>
    </row>
    <row r="26" spans="1:17" ht="24" customHeight="1" x14ac:dyDescent="0.2">
      <c r="A26" s="4"/>
      <c r="B26" s="110">
        <v>45613</v>
      </c>
      <c r="C26" s="76" t="str">
        <f>_xlfn.XLOOKUP(B26,joursferies[Date],joursferies[Congé],"")</f>
        <v>Dim</v>
      </c>
      <c r="D26" s="77"/>
      <c r="E26" s="78"/>
      <c r="F26" s="79"/>
      <c r="G26" s="80"/>
      <c r="H26" s="43" t="str">
        <f t="shared" si="0"/>
        <v/>
      </c>
      <c r="I26" s="41" t="str" cm="1">
        <f t="array" ref="I26">IFERROR(IF(J26=0,NUIT_SEM(B26,D26,F26)-E26,NUIT_SEM(B26,D26,F26)),"")</f>
        <v/>
      </c>
      <c r="J26" s="22" t="str" cm="1">
        <f t="array" ref="J26">IFERROR(IF(JOUR_SEM(B26,D26,F26)&gt;0,JOUR_SEM(B26,D26,F26)-E26,0),"")</f>
        <v/>
      </c>
      <c r="K26" s="41" t="str" cm="1">
        <f t="array" ref="K26">IFERROR(IF(L26=0,NUIT_DIM(B26,D26,F26)-E26,NUIT_DIM(B26,D26,F26)),"")</f>
        <v/>
      </c>
      <c r="L26" s="22" t="str" cm="1">
        <f t="array" ref="L26">IFERROR(IF(JOUR_DIM(B26,D26,F26)&gt;0,JOUR_DIM(B26,D26,F26)-E26,0),"")</f>
        <v/>
      </c>
      <c r="M26" s="50"/>
      <c r="N26" s="63"/>
    </row>
    <row r="27" spans="1:17" ht="24" customHeight="1" thickBot="1" x14ac:dyDescent="0.25">
      <c r="A27" s="5"/>
      <c r="B27" s="111"/>
      <c r="C27" s="66"/>
      <c r="D27" s="66"/>
      <c r="E27" s="66"/>
      <c r="F27" s="66"/>
      <c r="G27" s="66"/>
      <c r="H27" s="43" t="str">
        <f t="shared" si="0"/>
        <v/>
      </c>
      <c r="I27" s="23">
        <f t="shared" ref="I27:L27" si="3">SUM(I20:I26)</f>
        <v>0</v>
      </c>
      <c r="J27" s="24">
        <f>SUM(J20:J26)</f>
        <v>0</v>
      </c>
      <c r="K27" s="23">
        <f>SUM(K20:K26)</f>
        <v>0</v>
      </c>
      <c r="L27" s="24">
        <f t="shared" si="3"/>
        <v>0</v>
      </c>
      <c r="M27" s="25" t="str">
        <f>IF(IF(SUM(I27:L27)&gt;$N$2,$N$2-$M$2,SUM(I27:L27)-$M$2)&lt;0,"",IF(SUM(I27:L27)&gt;$N$2,$N$2-$M$2,SUM(I27:L27)-$M$2))</f>
        <v/>
      </c>
      <c r="N27" s="26" t="str">
        <f>IF(SUM(I27:L27)&gt;$N$2,SUM(I27:L27)-$N$2,"")</f>
        <v/>
      </c>
    </row>
    <row r="28" spans="1:17" ht="24" customHeight="1" x14ac:dyDescent="0.2">
      <c r="A28" s="4"/>
      <c r="B28" s="112">
        <v>45614</v>
      </c>
      <c r="C28" s="76" t="str">
        <f>_xlfn.XLOOKUP(B28,joursferies[Date],joursferies[Congé],"")</f>
        <v/>
      </c>
      <c r="D28" s="77"/>
      <c r="E28" s="78"/>
      <c r="F28" s="83"/>
      <c r="G28" s="84"/>
      <c r="H28" s="43" t="str">
        <f t="shared" si="0"/>
        <v/>
      </c>
      <c r="I28" s="41" t="str" cm="1">
        <f t="array" ref="I28">IFERROR(IF(J28=0,NUIT_SEM(B28,D28,F28)-E28,NUIT_SEM(B28,D28,F28)),"")</f>
        <v/>
      </c>
      <c r="J28" s="22" t="str" cm="1">
        <f t="array" ref="J28">IFERROR(IF(JOUR_SEM(B28,D28,F28)&gt;0,JOUR_SEM(B28,D28,F28)-E28,0),"")</f>
        <v/>
      </c>
      <c r="K28" s="41" t="str" cm="1">
        <f t="array" ref="K28">IFERROR(IF(L28=0,NUIT_DIM(B28,D28,F28)-E28,NUIT_DIM(B28,D28,F28)),"")</f>
        <v/>
      </c>
      <c r="L28" s="22" t="str" cm="1">
        <f t="array" ref="L28">IFERROR(IF(JOUR_DIM(B28,D28,F28)&gt;0,JOUR_DIM(B28,D28,F28)-E28,0),"")</f>
        <v/>
      </c>
      <c r="M28" s="50"/>
      <c r="N28" s="63"/>
    </row>
    <row r="29" spans="1:17" ht="24" customHeight="1" x14ac:dyDescent="0.2">
      <c r="A29" s="4"/>
      <c r="B29" s="112">
        <v>45615</v>
      </c>
      <c r="C29" s="76" t="str">
        <f>_xlfn.XLOOKUP(B29,joursferies[Date],joursferies[Congé],"")</f>
        <v/>
      </c>
      <c r="D29" s="77"/>
      <c r="E29" s="78"/>
      <c r="F29" s="83"/>
      <c r="G29" s="80"/>
      <c r="H29" s="43" t="str">
        <f t="shared" si="0"/>
        <v/>
      </c>
      <c r="I29" s="41" t="str" cm="1">
        <f t="array" ref="I29">IFERROR(IF(J29=0,NUIT_SEM(B29,D29,F29)-E29,NUIT_SEM(B29,D29,F29)),"")</f>
        <v/>
      </c>
      <c r="J29" s="22" t="str" cm="1">
        <f t="array" ref="J29">IFERROR(IF(JOUR_SEM(B29,D29,F29)&gt;0,JOUR_SEM(B29,D29,F29)-E29,0),"")</f>
        <v/>
      </c>
      <c r="K29" s="41" t="str" cm="1">
        <f t="array" ref="K29">IFERROR(IF(L29=0,NUIT_DIM(B29,D29,F29)-E29,NUIT_DIM(B29,D29,F29)),"")</f>
        <v/>
      </c>
      <c r="L29" s="22" t="str" cm="1">
        <f t="array" ref="L29">IFERROR(IF(JOUR_DIM(B29,D29,F29)&gt;0,JOUR_DIM(B29,D29,F29)-E29,0),"")</f>
        <v/>
      </c>
      <c r="M29" s="50"/>
      <c r="N29" s="63"/>
    </row>
    <row r="30" spans="1:17" ht="24" customHeight="1" x14ac:dyDescent="0.2">
      <c r="A30" s="4"/>
      <c r="B30" s="112">
        <v>45616</v>
      </c>
      <c r="C30" s="76" t="str">
        <f>_xlfn.XLOOKUP(B30,joursferies[Date],joursferies[Congé],"")</f>
        <v/>
      </c>
      <c r="D30" s="77"/>
      <c r="E30" s="78"/>
      <c r="F30" s="83"/>
      <c r="G30" s="80"/>
      <c r="H30" s="43" t="str">
        <f t="shared" si="0"/>
        <v/>
      </c>
      <c r="I30" s="41" t="str" cm="1">
        <f t="array" ref="I30">IFERROR(IF(J30=0,NUIT_SEM(B30,D30,F30)-E30,NUIT_SEM(B30,D30,F30)),"")</f>
        <v/>
      </c>
      <c r="J30" s="22" t="str" cm="1">
        <f t="array" ref="J30">IFERROR(IF(JOUR_SEM(B30,D30,F30)&gt;0,JOUR_SEM(B30,D30,F30)-E30,0),"")</f>
        <v/>
      </c>
      <c r="K30" s="41" t="str" cm="1">
        <f t="array" ref="K30">IFERROR(IF(L30=0,NUIT_DIM(B30,D30,F30)-E30,NUIT_DIM(B30,D30,F30)),"")</f>
        <v/>
      </c>
      <c r="L30" s="22" t="str" cm="1">
        <f t="array" ref="L30">IFERROR(IF(JOUR_DIM(B30,D30,F30)&gt;0,JOUR_DIM(B30,D30,F30)-E30,0),"")</f>
        <v/>
      </c>
      <c r="M30" s="50"/>
      <c r="N30" s="63"/>
    </row>
    <row r="31" spans="1:17" ht="24" customHeight="1" x14ac:dyDescent="0.2">
      <c r="A31" s="4"/>
      <c r="B31" s="112">
        <v>45617</v>
      </c>
      <c r="C31" s="76" t="str">
        <f>_xlfn.XLOOKUP(B31,joursferies[Date],joursferies[Congé],"")</f>
        <v/>
      </c>
      <c r="D31" s="77"/>
      <c r="E31" s="78"/>
      <c r="F31" s="83"/>
      <c r="G31" s="80"/>
      <c r="H31" s="43" t="str">
        <f t="shared" si="0"/>
        <v/>
      </c>
      <c r="I31" s="41" t="str" cm="1">
        <f t="array" ref="I31">IFERROR(IF(J31=0,NUIT_SEM(B31,D31,F31)-E31,NUIT_SEM(B31,D31,F31)),"")</f>
        <v/>
      </c>
      <c r="J31" s="22" t="str" cm="1">
        <f t="array" ref="J31">IFERROR(IF(JOUR_SEM(B31,D31,F31)&gt;0,JOUR_SEM(B31,D31,F31)-E31,0),"")</f>
        <v/>
      </c>
      <c r="K31" s="41" t="str" cm="1">
        <f t="array" ref="K31">IFERROR(IF(L31=0,NUIT_DIM(B31,D31,F31)-E31,NUIT_DIM(B31,D31,F31)),"")</f>
        <v/>
      </c>
      <c r="L31" s="22" t="str" cm="1">
        <f t="array" ref="L31">IFERROR(IF(JOUR_DIM(B31,D31,F31)&gt;0,JOUR_DIM(B31,D31,F31)-E31,0),"")</f>
        <v/>
      </c>
      <c r="M31" s="50"/>
      <c r="N31" s="63"/>
    </row>
    <row r="32" spans="1:17" ht="24" customHeight="1" x14ac:dyDescent="0.2">
      <c r="A32" s="4"/>
      <c r="B32" s="112">
        <v>45618</v>
      </c>
      <c r="C32" s="76" t="str">
        <f>_xlfn.XLOOKUP(B32,joursferies[Date],joursferies[Congé],"")</f>
        <v/>
      </c>
      <c r="D32" s="77"/>
      <c r="E32" s="78"/>
      <c r="F32" s="83"/>
      <c r="G32" s="80"/>
      <c r="H32" s="43" t="str">
        <f t="shared" si="0"/>
        <v/>
      </c>
      <c r="I32" s="41" t="str" cm="1">
        <f t="array" ref="I32">IFERROR(IF(J32=0,NUIT_SEM(B32,D32,F32)-E32,NUIT_SEM(B32,D32,F32)),"")</f>
        <v/>
      </c>
      <c r="J32" s="22" t="str" cm="1">
        <f t="array" ref="J32">IFERROR(IF(JOUR_SEM(B32,D32,F32)&gt;0,JOUR_SEM(B32,D32,F32)-E32,0),"")</f>
        <v/>
      </c>
      <c r="K32" s="41" t="str" cm="1">
        <f t="array" ref="K32">IFERROR(IF(L32=0,NUIT_DIM(B32,D32,F32)-E32,NUIT_DIM(B32,D32,F32)),"")</f>
        <v/>
      </c>
      <c r="L32" s="22" t="str" cm="1">
        <f t="array" ref="L32">IFERROR(IF(JOUR_DIM(B32,D32,F32)&gt;0,JOUR_DIM(B32,D32,F32)-E32,0),"")</f>
        <v/>
      </c>
      <c r="M32" s="51"/>
      <c r="N32" s="63"/>
    </row>
    <row r="33" spans="1:18" ht="24" customHeight="1" x14ac:dyDescent="0.2">
      <c r="A33" s="4"/>
      <c r="B33" s="112">
        <v>45619</v>
      </c>
      <c r="C33" s="76" t="str">
        <f>_xlfn.XLOOKUP(B33,joursferies[Date],joursferies[Congé],"")</f>
        <v/>
      </c>
      <c r="D33" s="77"/>
      <c r="E33" s="78"/>
      <c r="F33" s="83"/>
      <c r="G33" s="80"/>
      <c r="H33" s="43" t="str">
        <f t="shared" si="0"/>
        <v/>
      </c>
      <c r="I33" s="41" t="str" cm="1">
        <f t="array" ref="I33">IFERROR(IF(J33=0,NUIT_SEM(B33,D33,F33)-E33,NUIT_SEM(B33,D33,F33)),"")</f>
        <v/>
      </c>
      <c r="J33" s="22" t="str" cm="1">
        <f t="array" ref="J33">IFERROR(IF(JOUR_SEM(B33,D33,F33)&gt;0,JOUR_SEM(B33,D33,F33)-E33,0),"")</f>
        <v/>
      </c>
      <c r="K33" s="41" t="str" cm="1">
        <f t="array" ref="K33">IFERROR(IF(L33=0,NUIT_DIM(B33,D33,F33)-E33,NUIT_DIM(B33,D33,F33)),"")</f>
        <v/>
      </c>
      <c r="L33" s="22" t="str" cm="1">
        <f t="array" ref="L33">IFERROR(IF(JOUR_DIM(B33,D33,F33)&gt;0,JOUR_DIM(B33,D33,F33)-E33,0),"")</f>
        <v/>
      </c>
      <c r="M33" s="50"/>
      <c r="N33" s="63"/>
    </row>
    <row r="34" spans="1:18" ht="24" customHeight="1" x14ac:dyDescent="0.2">
      <c r="A34" s="4"/>
      <c r="B34" s="112">
        <v>45620</v>
      </c>
      <c r="C34" s="76" t="str">
        <f>_xlfn.XLOOKUP(B34,joursferies[Date],joursferies[Congé],"")</f>
        <v>Dim</v>
      </c>
      <c r="D34" s="77"/>
      <c r="E34" s="87"/>
      <c r="F34" s="79"/>
      <c r="G34" s="80"/>
      <c r="H34" s="43" t="str">
        <f t="shared" si="0"/>
        <v/>
      </c>
      <c r="I34" s="41" t="str" cm="1">
        <f t="array" ref="I34">IFERROR(IF(J34=0,NUIT_SEM(B34,D34,F34)-E34,NUIT_SEM(B34,D34,F34)),"")</f>
        <v/>
      </c>
      <c r="J34" s="22" t="str" cm="1">
        <f t="array" ref="J34">IFERROR(IF(JOUR_SEM(B34,D34,F34)&gt;0,JOUR_SEM(B34,D34,F34)-E34,0),"")</f>
        <v/>
      </c>
      <c r="K34" s="41" t="str" cm="1">
        <f t="array" ref="K34">IFERROR(IF(L34=0,NUIT_DIM(B34,D34,F34)-E34,NUIT_DIM(B34,D34,F34)),"")</f>
        <v/>
      </c>
      <c r="L34" s="22" t="str" cm="1">
        <f t="array" ref="L34">IFERROR(IF(JOUR_DIM(B34,D34,F34)&gt;0,JOUR_DIM(B34,D34,F34)-E34,0),"")</f>
        <v/>
      </c>
      <c r="M34" s="50"/>
      <c r="N34" s="63"/>
    </row>
    <row r="35" spans="1:18" ht="24" customHeight="1" thickBot="1" x14ac:dyDescent="0.25">
      <c r="A35" s="5"/>
      <c r="B35" s="111"/>
      <c r="C35" s="66"/>
      <c r="D35" s="66"/>
      <c r="E35" s="66"/>
      <c r="F35" s="66"/>
      <c r="G35" s="66"/>
      <c r="H35" s="43" t="str">
        <f t="shared" si="0"/>
        <v/>
      </c>
      <c r="I35" s="42">
        <f t="shared" ref="I35:L35" si="4">SUM(I28:I34)</f>
        <v>0</v>
      </c>
      <c r="J35" s="24">
        <f>SUM(J28:J34)</f>
        <v>0</v>
      </c>
      <c r="K35" s="23">
        <f>SUM(K28:K34)</f>
        <v>0</v>
      </c>
      <c r="L35" s="24">
        <f t="shared" si="4"/>
        <v>0</v>
      </c>
      <c r="M35" s="25" t="str">
        <f>IF(IF(SUM(I35:L35)&gt;$N$2,$N$2-$M$2,SUM(I35:L35)-$M$2)&lt;0,"",IF(SUM(I35:L35)&gt;$N$2,$N$2-$M$2,SUM(I35:L35)-$M$2))</f>
        <v/>
      </c>
      <c r="N35" s="26" t="str">
        <f>IF(SUM(I35:L35)&gt;$N$2,SUM(I35:L35)-$N$2,"")</f>
        <v/>
      </c>
      <c r="R35" s="32"/>
    </row>
    <row r="36" spans="1:18" ht="24" customHeight="1" x14ac:dyDescent="0.2">
      <c r="A36" s="4"/>
      <c r="B36" s="110">
        <v>45621</v>
      </c>
      <c r="C36" s="76" t="str">
        <f>_xlfn.XLOOKUP(B36,joursferies[Date],joursferies[Congé],"")</f>
        <v/>
      </c>
      <c r="D36" s="77"/>
      <c r="E36" s="78"/>
      <c r="F36" s="83"/>
      <c r="G36" s="84"/>
      <c r="H36" s="43" t="str">
        <f t="shared" si="0"/>
        <v/>
      </c>
      <c r="I36" s="41" t="str" cm="1">
        <f t="array" ref="I36">IFERROR(IF(J36=0,NUIT_SEM(B36,D36,F36)-E36,NUIT_SEM(B36,D36,F36)),"")</f>
        <v/>
      </c>
      <c r="J36" s="22" t="str" cm="1">
        <f t="array" ref="J36">IFERROR(IF(JOUR_SEM(B36,D36,F36)&gt;0,JOUR_SEM(B36,D36,F36)-E36,0),"")</f>
        <v/>
      </c>
      <c r="K36" s="41" t="str" cm="1">
        <f t="array" ref="K36">IFERROR(IF(L36=0,NUIT_DIM(B36,D36,F36)-E36,NUIT_DIM(B36,D36,F36)),"")</f>
        <v/>
      </c>
      <c r="L36" s="22" t="str" cm="1">
        <f t="array" ref="L36">IFERROR(IF(JOUR_DIM(B36,D36,F36)&gt;0,JOUR_DIM(B36,D36,F36)-E36,0),"")</f>
        <v/>
      </c>
      <c r="M36" s="50"/>
      <c r="N36" s="63"/>
    </row>
    <row r="37" spans="1:18" ht="24" customHeight="1" x14ac:dyDescent="0.2">
      <c r="A37" s="4"/>
      <c r="B37" s="110">
        <v>45622</v>
      </c>
      <c r="C37" s="76" t="str">
        <f>_xlfn.XLOOKUP(B37,joursferies[Date],joursferies[Congé],"")</f>
        <v/>
      </c>
      <c r="D37" s="77"/>
      <c r="E37" s="78"/>
      <c r="F37" s="83"/>
      <c r="G37" s="80"/>
      <c r="H37" s="43" t="str">
        <f t="shared" si="0"/>
        <v/>
      </c>
      <c r="I37" s="41" t="str" cm="1">
        <f t="array" ref="I37">IFERROR(IF(J37=0,NUIT_SEM(B37,D37,F37)-E37,NUIT_SEM(B37,D37,F37)),"")</f>
        <v/>
      </c>
      <c r="J37" s="22" t="str" cm="1">
        <f t="array" ref="J37">IFERROR(IF(JOUR_SEM(B37,D37,F37)&gt;0,JOUR_SEM(B37,D37,F37)-E37,0),"")</f>
        <v/>
      </c>
      <c r="K37" s="41" t="str" cm="1">
        <f t="array" ref="K37">IFERROR(IF(L37=0,NUIT_DIM(B37,D37,F37)-E37,NUIT_DIM(B37,D37,F37)),"")</f>
        <v/>
      </c>
      <c r="L37" s="22" t="str" cm="1">
        <f t="array" ref="L37">IFERROR(IF(JOUR_DIM(B37,D37,F37)&gt;0,JOUR_DIM(B37,D37,F37)-E37,0),"")</f>
        <v/>
      </c>
      <c r="M37" s="50"/>
      <c r="N37" s="63"/>
    </row>
    <row r="38" spans="1:18" ht="24" customHeight="1" x14ac:dyDescent="0.2">
      <c r="A38" s="4"/>
      <c r="B38" s="110">
        <v>45623</v>
      </c>
      <c r="C38" s="76" t="str">
        <f>_xlfn.XLOOKUP(B38,joursferies[Date],joursferies[Congé],"")</f>
        <v/>
      </c>
      <c r="D38" s="77"/>
      <c r="E38" s="78"/>
      <c r="F38" s="83"/>
      <c r="G38" s="80"/>
      <c r="H38" s="43" t="str">
        <f t="shared" si="0"/>
        <v/>
      </c>
      <c r="I38" s="41" t="str" cm="1">
        <f t="array" ref="I38">IFERROR(IF(J38=0,NUIT_SEM(B38,D38,F38)-E38,NUIT_SEM(B38,D38,F38)),"")</f>
        <v/>
      </c>
      <c r="J38" s="22" t="str" cm="1">
        <f t="array" ref="J38">IFERROR(IF(JOUR_SEM(B38,D38,F38)&gt;0,JOUR_SEM(B38,D38,F38)-E38,0),"")</f>
        <v/>
      </c>
      <c r="K38" s="41" t="str" cm="1">
        <f t="array" ref="K38">IFERROR(IF(L38=0,NUIT_DIM(B38,D38,F38)-E38,NUIT_DIM(B38,D38,F38)),"")</f>
        <v/>
      </c>
      <c r="L38" s="22" t="str" cm="1">
        <f t="array" ref="L38">IFERROR(IF(JOUR_DIM(B38,D38,F38)&gt;0,JOUR_DIM(B38,D38,F38)-E38,0),"")</f>
        <v/>
      </c>
      <c r="M38" s="50"/>
      <c r="N38" s="63"/>
    </row>
    <row r="39" spans="1:18" ht="24" customHeight="1" x14ac:dyDescent="0.2">
      <c r="A39" s="4"/>
      <c r="B39" s="110">
        <v>45624</v>
      </c>
      <c r="C39" s="76" t="str">
        <f>_xlfn.XLOOKUP(B39,joursferies[Date],joursferies[Congé],"")</f>
        <v/>
      </c>
      <c r="D39" s="77"/>
      <c r="E39" s="78"/>
      <c r="F39" s="83"/>
      <c r="G39" s="80"/>
      <c r="H39" s="43" t="str">
        <f t="shared" si="0"/>
        <v/>
      </c>
      <c r="I39" s="41" t="str" cm="1">
        <f t="array" ref="I39">IFERROR(IF(J39=0,NUIT_SEM(B39,D39,F39)-E39,NUIT_SEM(B39,D39,F39)),"")</f>
        <v/>
      </c>
      <c r="J39" s="22" t="str" cm="1">
        <f t="array" ref="J39">IFERROR(IF(JOUR_SEM(B39,D39,F39)&gt;0,JOUR_SEM(B39,D39,F39)-E39,0),"")</f>
        <v/>
      </c>
      <c r="K39" s="41" t="str" cm="1">
        <f t="array" ref="K39">IFERROR(IF(L39=0,NUIT_DIM(B39,D39,F39)-E39,NUIT_DIM(B39,D39,F39)),"")</f>
        <v/>
      </c>
      <c r="L39" s="22" t="str" cm="1">
        <f t="array" ref="L39">IFERROR(IF(JOUR_DIM(B39,D39,F39)&gt;0,JOUR_DIM(B39,D39,F39)-E39,0),"")</f>
        <v/>
      </c>
      <c r="M39" s="50"/>
      <c r="N39" s="63"/>
    </row>
    <row r="40" spans="1:18" ht="24" customHeight="1" x14ac:dyDescent="0.2">
      <c r="A40" s="4"/>
      <c r="B40" s="110">
        <v>45625</v>
      </c>
      <c r="C40" s="76" t="str">
        <f>_xlfn.XLOOKUP(B40,joursferies[Date],joursferies[Congé],"")</f>
        <v/>
      </c>
      <c r="D40" s="77"/>
      <c r="E40" s="78"/>
      <c r="F40" s="83"/>
      <c r="G40" s="80"/>
      <c r="H40" s="43" t="str">
        <f t="shared" si="0"/>
        <v/>
      </c>
      <c r="I40" s="41" t="str" cm="1">
        <f t="array" ref="I40">IFERROR(IF(J40=0,NUIT_SEM(B40,D40,F40)-E40,NUIT_SEM(B40,D40,F40)),"")</f>
        <v/>
      </c>
      <c r="J40" s="22" t="str" cm="1">
        <f t="array" ref="J40">IFERROR(IF(JOUR_SEM(B40,D40,F40)&gt;0,JOUR_SEM(B40,D40,F40)-E40,0),"")</f>
        <v/>
      </c>
      <c r="K40" s="41" t="str" cm="1">
        <f t="array" ref="K40">IFERROR(IF(L40=0,NUIT_DIM(B40,D40,F40)-E40,NUIT_DIM(B40,D40,F40)),"")</f>
        <v/>
      </c>
      <c r="L40" s="22" t="str" cm="1">
        <f t="array" ref="L40">IFERROR(IF(JOUR_DIM(B40,D40,F40)&gt;0,JOUR_DIM(B40,D40,F40)-E40,0),"")</f>
        <v/>
      </c>
      <c r="M40" s="51"/>
      <c r="N40" s="63"/>
    </row>
    <row r="41" spans="1:18" ht="24" customHeight="1" x14ac:dyDescent="0.2">
      <c r="A41" s="4"/>
      <c r="B41" s="110">
        <v>45626</v>
      </c>
      <c r="C41" s="76" t="str">
        <f>_xlfn.XLOOKUP(B41,joursferies[Date],joursferies[Congé],"")</f>
        <v/>
      </c>
      <c r="D41" s="77"/>
      <c r="E41" s="78"/>
      <c r="F41" s="83"/>
      <c r="G41" s="80"/>
      <c r="H41" s="43" t="str">
        <f t="shared" si="0"/>
        <v/>
      </c>
      <c r="I41" s="41" t="str" cm="1">
        <f t="array" ref="I41">IFERROR(IF(J41=0,NUIT_SEM(B41,D41,F41)-E41,NUIT_SEM(B41,D41,F41)),"")</f>
        <v/>
      </c>
      <c r="J41" s="22" t="str" cm="1">
        <f t="array" ref="J41">IFERROR(IF(JOUR_SEM(B41,D41,F41)&gt;0,JOUR_SEM(B41,D41,F41)-E41,0),"")</f>
        <v/>
      </c>
      <c r="K41" s="41" t="str" cm="1">
        <f t="array" ref="K41">IFERROR(IF(L41=0,NUIT_DIM(B41,D41,F41)-E41,NUIT_DIM(B41,D41,F41)),"")</f>
        <v/>
      </c>
      <c r="L41" s="22" t="str" cm="1">
        <f t="array" ref="L41">IFERROR(IF(JOUR_DIM(B41,D41,F41)&gt;0,JOUR_DIM(B41,D41,F41)-E41,0),"")</f>
        <v/>
      </c>
      <c r="M41" s="50"/>
      <c r="N41" s="63"/>
    </row>
    <row r="42" spans="1:18" ht="24" customHeight="1" x14ac:dyDescent="0.2">
      <c r="A42" s="4"/>
      <c r="B42" s="110"/>
      <c r="C42" s="76" t="str">
        <f>_xlfn.XLOOKUP(B42,joursferies[Date],joursferies[Congé],"")</f>
        <v/>
      </c>
      <c r="D42" s="88"/>
      <c r="E42" s="76"/>
      <c r="F42" s="89"/>
      <c r="G42" s="90"/>
      <c r="H42" s="43" t="str">
        <f t="shared" si="0"/>
        <v/>
      </c>
      <c r="I42" s="41" t="str" cm="1">
        <f t="array" ref="I42">IFERROR(IF(J42=0,NUIT_SEM(B42,D42,F42)-E42,NUIT_SEM(B42,D42,F42)),"")</f>
        <v/>
      </c>
      <c r="J42" s="22" t="str" cm="1">
        <f t="array" ref="J42">IFERROR(IF(JOUR_SEM(B42,D42,F42)&gt;0,JOUR_SEM(B42,D42,F42)-E42,0),"")</f>
        <v/>
      </c>
      <c r="K42" s="41" t="str" cm="1">
        <f t="array" ref="K42">IFERROR(IF(L42=0,NUIT_DIM(B42,D42,F42)-E42,NUIT_DIM(B42,D42,F42)),"")</f>
        <v/>
      </c>
      <c r="L42" s="22" t="str" cm="1">
        <f t="array" ref="L42">IFERROR(IF(JOUR_DIM(B42,D42,F42)&gt;0,JOUR_DIM(B42,D42,F42)-E42,0),"")</f>
        <v/>
      </c>
      <c r="M42" s="50"/>
      <c r="N42" s="63"/>
    </row>
    <row r="43" spans="1:18" ht="24" customHeight="1" thickBot="1" x14ac:dyDescent="0.25">
      <c r="A43" s="4"/>
      <c r="B43" s="111"/>
      <c r="C43" s="66"/>
      <c r="D43" s="66"/>
      <c r="E43" s="66"/>
      <c r="F43" s="66"/>
      <c r="G43" s="66"/>
      <c r="H43" s="43" t="str">
        <f t="shared" si="0"/>
        <v/>
      </c>
      <c r="I43" s="42">
        <f t="shared" ref="I43:L43" si="5">SUM(I36:I42)</f>
        <v>0</v>
      </c>
      <c r="J43" s="24">
        <f>SUM(J36:J42)</f>
        <v>0</v>
      </c>
      <c r="K43" s="23">
        <f>SUM(K36:K42)</f>
        <v>0</v>
      </c>
      <c r="L43" s="24">
        <f t="shared" si="5"/>
        <v>0</v>
      </c>
      <c r="M43" s="25" t="str">
        <f>IF(IF(SUM(I43:L43)&gt;$N$2,$N$2-$M$2,SUM(I43:L43)-$M$2)&lt;0,"",IF(SUM(I43:L43)&gt;$N$2,$N$2-$M$2,SUM(I43:L43)-$M$2))</f>
        <v/>
      </c>
      <c r="N43" s="26" t="str">
        <f>IF(SUM(I43:L43)&gt;$N$2,SUM(I43:L43)-$N$2,"")</f>
        <v/>
      </c>
    </row>
    <row r="44" spans="1:18" ht="24" customHeight="1" x14ac:dyDescent="0.2">
      <c r="A44" s="3"/>
      <c r="B44" s="110"/>
      <c r="C44" s="76" t="str">
        <f>_xlfn.XLOOKUP(B44,joursferies[Date],joursferies[Congé],"")</f>
        <v/>
      </c>
      <c r="D44" s="85"/>
      <c r="E44" s="119"/>
      <c r="F44" s="83"/>
      <c r="G44" s="94"/>
      <c r="H44" s="43" t="str">
        <f t="shared" si="0"/>
        <v/>
      </c>
      <c r="I44" s="41" t="str" cm="1">
        <f t="array" ref="I44">IFERROR(IF(J44=0,NUIT_SEM(B44,D44,F44)-E44,NUIT_SEM(B44,D44,F44)),"")</f>
        <v/>
      </c>
      <c r="J44" s="22" t="str" cm="1">
        <f t="array" ref="J44">IFERROR(IF(JOUR_SEM(B44,D44,F44)&gt;0,JOUR_SEM(B44,D44,F44)-E44,0),"")</f>
        <v/>
      </c>
      <c r="K44" s="41" t="str" cm="1">
        <f t="array" ref="K44">IFERROR(IF(L44=0,NUIT_DIM(B44,D44,F44)-E44,NUIT_DIM(B44,D44,F44)),"")</f>
        <v/>
      </c>
      <c r="L44" s="22" t="str" cm="1">
        <f t="array" ref="L44">IFERROR(IF(JOUR_DIM(B44,D44,F44)&gt;0,JOUR_DIM(B44,D44,F44)-E44,0),"")</f>
        <v/>
      </c>
      <c r="M44" s="52"/>
      <c r="N44" s="64"/>
    </row>
    <row r="45" spans="1:18" ht="24" customHeight="1" x14ac:dyDescent="0.2">
      <c r="A45" s="4"/>
      <c r="B45" s="110"/>
      <c r="C45" s="76" t="str">
        <f>_xlfn.XLOOKUP(B45,joursferies[Date],joursferies[Congé],"")</f>
        <v/>
      </c>
      <c r="D45" s="77"/>
      <c r="E45" s="86"/>
      <c r="F45" s="83"/>
      <c r="G45" s="90"/>
      <c r="H45" s="43" t="str">
        <f t="shared" si="0"/>
        <v/>
      </c>
      <c r="I45" s="41" t="str" cm="1">
        <f t="array" ref="I45">IFERROR(IF(J45=0,NUIT_SEM(B45,D45,F45)-E45,NUIT_SEM(B45,D45,F45)),"")</f>
        <v/>
      </c>
      <c r="J45" s="22" t="str" cm="1">
        <f t="array" ref="J45">IFERROR(IF(JOUR_SEM(B45,D45,F45)&gt;0,JOUR_SEM(B45,D45,F45)-E45,0),"")</f>
        <v/>
      </c>
      <c r="K45" s="41" t="str" cm="1">
        <f t="array" ref="K45">IFERROR(IF(L45=0,NUIT_DIM(B45,D45,F45)-E45,NUIT_DIM(B45,D45,F45)),"")</f>
        <v/>
      </c>
      <c r="L45" s="22" t="str" cm="1">
        <f t="array" ref="L45">IFERROR(IF(JOUR_DIM(B45,D45,F45)&gt;0,JOUR_DIM(B45,D45,F45)-E45,0),"")</f>
        <v/>
      </c>
      <c r="M45" s="50"/>
      <c r="N45" s="63"/>
    </row>
    <row r="46" spans="1:18" ht="24" customHeight="1" x14ac:dyDescent="0.2">
      <c r="A46" s="4"/>
      <c r="B46" s="110"/>
      <c r="C46" s="76" t="str">
        <f>_xlfn.XLOOKUP(B46,joursferies[Date],joursferies[Congé],"")</f>
        <v/>
      </c>
      <c r="D46" s="77"/>
      <c r="E46" s="86"/>
      <c r="F46" s="83"/>
      <c r="G46" s="90"/>
      <c r="H46" s="43" t="str">
        <f t="shared" si="0"/>
        <v/>
      </c>
      <c r="I46" s="41" t="str" cm="1">
        <f t="array" ref="I46">IFERROR(IF(J46=0,NUIT_SEM(B46,D46,F46)-E46,NUIT_SEM(B46,D46,F46)),"")</f>
        <v/>
      </c>
      <c r="J46" s="22" t="str" cm="1">
        <f t="array" ref="J46">IFERROR(IF(JOUR_SEM(B46,D46,F46)&gt;0,JOUR_SEM(B46,D46,F46)-E46,0),"")</f>
        <v/>
      </c>
      <c r="K46" s="41" t="str" cm="1">
        <f t="array" ref="K46">IFERROR(IF(L46=0,NUIT_DIM(B46,D46,F46)-E46,NUIT_DIM(B46,D46,F46)),"")</f>
        <v/>
      </c>
      <c r="L46" s="22" t="str" cm="1">
        <f t="array" ref="L46">IFERROR(IF(JOUR_DIM(B46,D46,F46)&gt;0,JOUR_DIM(B46,D46,F46)-E46,0),"")</f>
        <v/>
      </c>
      <c r="M46" s="50"/>
      <c r="N46" s="63"/>
    </row>
    <row r="47" spans="1:18" ht="24" customHeight="1" x14ac:dyDescent="0.2">
      <c r="A47" s="4"/>
      <c r="B47" s="110"/>
      <c r="C47" s="76" t="str">
        <f>_xlfn.XLOOKUP(B47,joursferies[Date],joursferies[Congé],"")</f>
        <v/>
      </c>
      <c r="D47" s="77"/>
      <c r="E47" s="86"/>
      <c r="F47" s="83"/>
      <c r="G47" s="90"/>
      <c r="H47" s="43" t="str">
        <f t="shared" si="0"/>
        <v/>
      </c>
      <c r="I47" s="41" t="str" cm="1">
        <f t="array" ref="I47">IFERROR(IF(J47=0,NUIT_SEM(B47,D47,F47)-E47,NUIT_SEM(B47,D47,F47)),"")</f>
        <v/>
      </c>
      <c r="J47" s="22" t="str" cm="1">
        <f t="array" ref="J47">IFERROR(IF(JOUR_SEM(B47,D47,F47)&gt;0,JOUR_SEM(B47,D47,F47)-E47,0),"")</f>
        <v/>
      </c>
      <c r="K47" s="41" t="str" cm="1">
        <f t="array" ref="K47">IFERROR(IF(L47=0,NUIT_DIM(B47,D47,F47)-E47,NUIT_DIM(B47,D47,F47)),"")</f>
        <v/>
      </c>
      <c r="L47" s="22" t="str" cm="1">
        <f t="array" ref="L47">IFERROR(IF(JOUR_DIM(B47,D47,F47)&gt;0,JOUR_DIM(B47,D47,F47)-E47,0),"")</f>
        <v/>
      </c>
      <c r="M47" s="50"/>
      <c r="N47" s="63"/>
    </row>
    <row r="48" spans="1:18" ht="24" customHeight="1" x14ac:dyDescent="0.2">
      <c r="A48" s="4"/>
      <c r="B48" s="110"/>
      <c r="C48" s="76" t="str">
        <f>_xlfn.XLOOKUP(B48,joursferies[Date],joursferies[Congé],"")</f>
        <v/>
      </c>
      <c r="D48" s="77"/>
      <c r="E48" s="86"/>
      <c r="F48" s="83"/>
      <c r="G48" s="90"/>
      <c r="H48" s="43" t="str">
        <f t="shared" si="0"/>
        <v/>
      </c>
      <c r="I48" s="41" t="str" cm="1">
        <f t="array" ref="I48">IFERROR(IF(J48=0,NUIT_SEM(B48,D48,F48)-E48,NUIT_SEM(B48,D48,F48)),"")</f>
        <v/>
      </c>
      <c r="J48" s="22" t="str" cm="1">
        <f t="array" ref="J48">IFERROR(IF(JOUR_SEM(B48,D48,F48)&gt;0,JOUR_SEM(B48,D48,F48)-E48,0),"")</f>
        <v/>
      </c>
      <c r="K48" s="41" t="str" cm="1">
        <f t="array" ref="K48">IFERROR(IF(L48=0,NUIT_DIM(B48,D48,F48)-E48,NUIT_DIM(B48,D48,F48)),"")</f>
        <v/>
      </c>
      <c r="L48" s="22" t="str" cm="1">
        <f t="array" ref="L48">IFERROR(IF(JOUR_DIM(B48,D48,F48)&gt;0,JOUR_DIM(B48,D48,F48)-E48,0),"")</f>
        <v/>
      </c>
      <c r="M48" s="51"/>
      <c r="N48" s="63"/>
    </row>
    <row r="49" spans="1:14" ht="24" customHeight="1" x14ac:dyDescent="0.2">
      <c r="A49" s="4"/>
      <c r="B49" s="110"/>
      <c r="C49" s="76" t="str">
        <f>_xlfn.XLOOKUP(B49,joursferies[Date],joursferies[Congé],"")</f>
        <v/>
      </c>
      <c r="D49" s="77"/>
      <c r="E49" s="86"/>
      <c r="F49" s="83"/>
      <c r="G49" s="90"/>
      <c r="H49" s="43" t="str">
        <f t="shared" si="0"/>
        <v/>
      </c>
      <c r="I49" s="41" t="str" cm="1">
        <f t="array" ref="I49">IFERROR(IF(J49=0,NUIT_SEM(B49,D49,F49)-E49,NUIT_SEM(B49,D49,F49)),"")</f>
        <v/>
      </c>
      <c r="J49" s="22" t="str" cm="1">
        <f t="array" ref="J49">IFERROR(IF(JOUR_SEM(B49,D49,F49)&gt;0,JOUR_SEM(B49,D49,F49)-E49,0),"")</f>
        <v/>
      </c>
      <c r="K49" s="41" t="str" cm="1">
        <f t="array" ref="K49">IFERROR(IF(L49=0,NUIT_DIM(B49,D49,F49)-E49,NUIT_DIM(B49,D49,F49)),"")</f>
        <v/>
      </c>
      <c r="L49" s="22" t="str" cm="1">
        <f t="array" ref="L49">IFERROR(IF(JOUR_DIM(B49,D49,F49)&gt;0,JOUR_DIM(B49,D49,F49)-E49,0),"")</f>
        <v/>
      </c>
      <c r="M49" s="50"/>
      <c r="N49" s="63"/>
    </row>
    <row r="50" spans="1:14" ht="24" customHeight="1" x14ac:dyDescent="0.2">
      <c r="A50" s="4"/>
      <c r="B50" s="110"/>
      <c r="C50" s="76" t="str">
        <f>_xlfn.XLOOKUP(B50,joursferies[Date],joursferies[Congé],"")</f>
        <v/>
      </c>
      <c r="D50" s="77"/>
      <c r="E50" s="78"/>
      <c r="F50" s="79"/>
      <c r="G50" s="90"/>
      <c r="H50" s="43" t="str">
        <f t="shared" si="0"/>
        <v/>
      </c>
      <c r="I50" s="41" t="str" cm="1">
        <f t="array" ref="I50">IFERROR(IF(J50=0,NUIT_SEM(B50,D50,F50)-E50,NUIT_SEM(B50,D50,F50)),"")</f>
        <v/>
      </c>
      <c r="J50" s="22" t="str" cm="1">
        <f t="array" ref="J50">IFERROR(IF(JOUR_SEM(B50,D50,F50)&gt;0,JOUR_SEM(B50,D50,F50)-E50,0),"")</f>
        <v/>
      </c>
      <c r="K50" s="41" t="str" cm="1">
        <f t="array" ref="K50">IFERROR(IF(L50=0,NUIT_DIM(B50,D50,F50)-E50,NUIT_DIM(B50,D50,F50)),"")</f>
        <v/>
      </c>
      <c r="L50" s="22" t="str" cm="1">
        <f t="array" ref="L50">IFERROR(IF(JOUR_DIM(B50,D50,F50)&gt;0,JOUR_DIM(B50,D50,F50)-E50,0),"")</f>
        <v/>
      </c>
      <c r="M50" s="50"/>
      <c r="N50" s="63"/>
    </row>
    <row r="51" spans="1:14" ht="24" customHeight="1" thickBot="1" x14ac:dyDescent="0.25">
      <c r="A51" s="6"/>
      <c r="B51" s="111"/>
      <c r="C51" s="81"/>
      <c r="D51" s="82"/>
      <c r="E51" s="82"/>
      <c r="F51" s="66"/>
      <c r="G51" s="66" t="str">
        <f>_xlfn.XLOOKUP(B51,joursferies[Date],joursferies[Congé],"")</f>
        <v/>
      </c>
      <c r="H51" s="43" t="str">
        <f t="shared" si="0"/>
        <v/>
      </c>
      <c r="I51" s="42">
        <f t="shared" ref="I51:L51" si="6">SUM(I44:I50)</f>
        <v>0</v>
      </c>
      <c r="J51" s="24">
        <f>SUM(J44:J50)</f>
        <v>0</v>
      </c>
      <c r="K51" s="23">
        <f>SUM(K44:K50)</f>
        <v>0</v>
      </c>
      <c r="L51" s="24">
        <f t="shared" si="6"/>
        <v>0</v>
      </c>
      <c r="M51" s="25" t="str">
        <f>IF(IF(SUM(I51:L51)&gt;$N$2,$N$2-$M$2,SUM(I51:L51)-$M$2)&lt;0,"",IF(SUM(I51:L51)&gt;$N$2,$N$2-$M$2,SUM(I51:L51)-$M$2))</f>
        <v/>
      </c>
      <c r="N51" s="26" t="str">
        <f>IF(SUM(I51:L51)&gt;$N$2,SUM(I51:L51)-$N$2,"")</f>
        <v/>
      </c>
    </row>
    <row r="52" spans="1:14" ht="24" customHeight="1" thickBot="1" x14ac:dyDescent="0.25">
      <c r="B52" s="20"/>
      <c r="C52" s="54"/>
      <c r="D52" s="19"/>
      <c r="E52" s="39"/>
      <c r="F52" s="96"/>
      <c r="G52" s="97" t="str">
        <f>_xlfn.XLOOKUP(B52,joursferies[Date],joursferies[Congé],"")</f>
        <v/>
      </c>
      <c r="H52" s="16">
        <f>COUNTIF(H4:H51,"X")</f>
        <v>1</v>
      </c>
      <c r="I52" s="33">
        <f>SUM(I11,I19,I27,I35,I43,I51)-I3</f>
        <v>0</v>
      </c>
      <c r="J52" s="33">
        <f>SUM(J11,J19,J27,J35,J43,J51)-J3</f>
        <v>0.3125</v>
      </c>
      <c r="K52" s="33">
        <f>SUM(K11,K19,K27,K35,K43,K51)-K3</f>
        <v>0</v>
      </c>
      <c r="L52" s="33">
        <f>SUM(L11,L19,L27,L35,L43,L51)-L3</f>
        <v>0</v>
      </c>
      <c r="M52" s="33">
        <f>IF($B$42="",SUM(M4,M11,M19,M27,M35),SUM(M4,M11,M19,M27,M35,M43))</f>
        <v>0</v>
      </c>
      <c r="N52" s="65">
        <f>IF($B$42="",SUM(N4,N11,N19,N27,N35),SUM(N4,N11,N19,N27,N35,N43))</f>
        <v>0</v>
      </c>
    </row>
    <row r="53" spans="1:14" ht="24" customHeight="1" x14ac:dyDescent="0.2">
      <c r="B53" s="67" t="s">
        <v>41</v>
      </c>
      <c r="C53" s="17">
        <f>J52</f>
        <v>0.3125</v>
      </c>
      <c r="D53" s="98">
        <f>C53/"1:00"</f>
        <v>7.5</v>
      </c>
      <c r="G53" s="99"/>
      <c r="H53" s="100"/>
      <c r="I53" s="30" t="s">
        <v>6</v>
      </c>
      <c r="J53" s="31" t="s">
        <v>7</v>
      </c>
      <c r="K53" s="31" t="s">
        <v>8</v>
      </c>
      <c r="L53" s="31" t="s">
        <v>9</v>
      </c>
      <c r="M53" s="31" t="s">
        <v>10</v>
      </c>
      <c r="N53" s="31" t="s">
        <v>11</v>
      </c>
    </row>
    <row r="54" spans="1:14" ht="24" customHeight="1" x14ac:dyDescent="0.2">
      <c r="B54" s="68" t="s">
        <v>42</v>
      </c>
      <c r="C54" s="101">
        <f>IF(M52&gt;D58,M52-$D$58,M52)</f>
        <v>0</v>
      </c>
      <c r="D54" s="102">
        <f>C54*24</f>
        <v>0</v>
      </c>
      <c r="H54" s="100"/>
      <c r="I54" s="8" t="s">
        <v>5</v>
      </c>
      <c r="J54" s="9"/>
      <c r="L54" s="7"/>
      <c r="M54" s="7"/>
      <c r="N54" s="7"/>
    </row>
    <row r="55" spans="1:14" ht="24" customHeight="1" thickBot="1" x14ac:dyDescent="0.25">
      <c r="B55" s="68" t="s">
        <v>43</v>
      </c>
      <c r="C55" s="101">
        <f>N52</f>
        <v>0</v>
      </c>
      <c r="D55" s="102">
        <f>C55*24</f>
        <v>0</v>
      </c>
      <c r="F55" s="103"/>
      <c r="H55" s="100"/>
      <c r="I55" s="45">
        <v>0.91666666666666663</v>
      </c>
      <c r="J55" s="46">
        <v>0.20833333333333334</v>
      </c>
      <c r="L55" s="7"/>
      <c r="M55" s="7"/>
      <c r="N55" s="7"/>
    </row>
    <row r="56" spans="1:14" ht="24" customHeight="1" x14ac:dyDescent="0.2">
      <c r="B56" s="69" t="s">
        <v>44</v>
      </c>
      <c r="C56" s="18">
        <f>I52+K52</f>
        <v>0</v>
      </c>
      <c r="D56" s="108">
        <f>C56*24</f>
        <v>0</v>
      </c>
      <c r="F56" s="103"/>
      <c r="G56" s="104"/>
      <c r="H56" s="100"/>
      <c r="I56" s="47"/>
      <c r="J56" s="7"/>
      <c r="K56" s="47"/>
      <c r="L56" s="7"/>
      <c r="M56" s="7"/>
      <c r="N56" s="7"/>
    </row>
    <row r="57" spans="1:14" ht="24" customHeight="1" x14ac:dyDescent="0.2">
      <c r="B57" s="69" t="s">
        <v>47</v>
      </c>
      <c r="C57" s="18">
        <f>(K52+L52)</f>
        <v>0</v>
      </c>
      <c r="D57" s="108">
        <f>C57*24</f>
        <v>0</v>
      </c>
      <c r="F57" s="105"/>
      <c r="G57" s="10"/>
      <c r="H57" s="100"/>
      <c r="I57" s="48"/>
      <c r="J57" s="48"/>
      <c r="K57" s="48"/>
      <c r="L57" s="7"/>
      <c r="M57" s="7"/>
      <c r="N57" s="7"/>
    </row>
    <row r="58" spans="1:14" ht="24" customHeight="1" x14ac:dyDescent="0.2">
      <c r="B58" s="70" t="s">
        <v>45</v>
      </c>
      <c r="C58" s="53" t="str">
        <f>IF($M$52&gt;= $D$58,1,"")</f>
        <v/>
      </c>
      <c r="D58" s="106">
        <v>0.23958333333333334</v>
      </c>
    </row>
    <row r="59" spans="1:14" ht="24" customHeight="1" thickBot="1" x14ac:dyDescent="0.25">
      <c r="B59" s="71" t="s">
        <v>31</v>
      </c>
      <c r="C59" s="121">
        <f>H52</f>
        <v>1</v>
      </c>
      <c r="D59" s="107"/>
    </row>
  </sheetData>
  <sheetProtection selectLockedCells="1"/>
  <mergeCells count="5">
    <mergeCell ref="A1:B1"/>
    <mergeCell ref="I1:J1"/>
    <mergeCell ref="K1:L1"/>
    <mergeCell ref="H1:H2"/>
    <mergeCell ref="A2:B2"/>
  </mergeCells>
  <conditionalFormatting sqref="B4:H50">
    <cfRule type="expression" dxfId="20" priority="3">
      <formula>WEEKDAY($B4)=1</formula>
    </cfRule>
    <cfRule type="expression" dxfId="19" priority="5">
      <formula>COUNTIFS(DatesFeries,$B4)&gt;0</formula>
    </cfRule>
    <cfRule type="expression" dxfId="18" priority="6">
      <formula>WEEKDAY($B4)=1</formula>
    </cfRule>
  </conditionalFormatting>
  <conditionalFormatting sqref="B4:N50">
    <cfRule type="expression" dxfId="17" priority="1">
      <formula>AND(WEEKDAY($B4)=1,$D4&gt;0)</formula>
    </cfRule>
    <cfRule type="expression" dxfId="16" priority="2">
      <formula>AND(COUNTIFS(DatesFeries,$B4)&gt;0,$D4&gt;0)</formula>
    </cfRule>
  </conditionalFormatting>
  <conditionalFormatting sqref="M3:N10">
    <cfRule type="cellIs" dxfId="15" priority="16" operator="equal">
      <formula>""</formula>
    </cfRule>
  </conditionalFormatting>
  <conditionalFormatting sqref="M12:N18 M20:N26 M28:N34 M36:N42 M44:N50">
    <cfRule type="cellIs" dxfId="14" priority="17" operator="equal">
      <formula>""</formula>
    </cfRule>
  </conditionalFormatting>
  <pageMargins left="0.7" right="0.7" top="0.75" bottom="0.75" header="0.3" footer="0.3"/>
  <pageSetup paperSize="9" scale="48" orientation="portrait" r:id="rId1"/>
  <ignoredErrors>
    <ignoredError sqref="G51" unlockedFormula="1"/>
    <ignoredError sqref="I11:L11 I19:L19 I27:L27 I35:L35 I43:L43 I51:L5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98AC7-B577-4576-834E-201D8977B2CF}">
  <sheetPr>
    <pageSetUpPr fitToPage="1"/>
  </sheetPr>
  <dimension ref="A1:AN59"/>
  <sheetViews>
    <sheetView zoomScale="85" zoomScaleNormal="85" workbookViewId="0">
      <pane ySplit="2" topLeftCell="A3" activePane="bottomLeft" state="frozen"/>
      <selection pane="bottomLeft" activeCell="I3" sqref="I3"/>
    </sheetView>
  </sheetViews>
  <sheetFormatPr baseColWidth="10" defaultColWidth="11.85546875" defaultRowHeight="12.75" outlineLevelCol="1" x14ac:dyDescent="0.2"/>
  <cols>
    <col min="1" max="1" width="2.7109375" customWidth="1"/>
    <col min="2" max="2" width="36.42578125" style="37" bestFit="1" customWidth="1"/>
    <col min="3" max="3" width="15.42578125" style="37" bestFit="1" customWidth="1"/>
    <col min="4" max="5" width="9.42578125" style="37" customWidth="1"/>
    <col min="6" max="6" width="9.140625" style="37" customWidth="1"/>
    <col min="7" max="7" width="65.5703125" style="37" customWidth="1"/>
    <col min="8" max="8" width="9.7109375" style="37" customWidth="1"/>
    <col min="9" max="10" width="10.85546875" customWidth="1" outlineLevel="1"/>
    <col min="11" max="11" width="9.85546875" customWidth="1" outlineLevel="1"/>
    <col min="12" max="12" width="10.85546875" customWidth="1" outlineLevel="1"/>
    <col min="13" max="14" width="8.5703125" customWidth="1" outlineLevel="1"/>
    <col min="15" max="15" width="89.42578125" customWidth="1" outlineLevel="1"/>
    <col min="17" max="17" width="10.42578125" customWidth="1"/>
    <col min="18" max="43" width="13" customWidth="1"/>
  </cols>
  <sheetData>
    <row r="1" spans="1:40" ht="25.5" customHeight="1" x14ac:dyDescent="0.2">
      <c r="A1" s="122" t="s">
        <v>15</v>
      </c>
      <c r="B1" s="123"/>
      <c r="C1" s="40">
        <f>B18</f>
        <v>45634</v>
      </c>
      <c r="D1" s="72"/>
      <c r="E1" s="73"/>
      <c r="F1" s="74"/>
      <c r="G1" s="116"/>
      <c r="H1" s="128" t="s">
        <v>46</v>
      </c>
      <c r="I1" s="124" t="s">
        <v>4</v>
      </c>
      <c r="J1" s="125"/>
      <c r="K1" s="126" t="s">
        <v>29</v>
      </c>
      <c r="L1" s="127"/>
      <c r="M1" s="12" t="s">
        <v>0</v>
      </c>
      <c r="N1" s="13" t="s">
        <v>1</v>
      </c>
    </row>
    <row r="2" spans="1:40" ht="72" customHeight="1" thickBot="1" x14ac:dyDescent="0.25">
      <c r="A2" s="130"/>
      <c r="B2" s="131"/>
      <c r="C2" s="113" t="s">
        <v>34</v>
      </c>
      <c r="D2" s="114" t="s">
        <v>2</v>
      </c>
      <c r="E2" s="115" t="s">
        <v>32</v>
      </c>
      <c r="F2" s="117" t="s">
        <v>3</v>
      </c>
      <c r="G2" s="118" t="s">
        <v>30</v>
      </c>
      <c r="H2" s="129"/>
      <c r="I2" s="1" t="s">
        <v>27</v>
      </c>
      <c r="J2" s="27" t="s">
        <v>28</v>
      </c>
      <c r="K2" s="2" t="s">
        <v>27</v>
      </c>
      <c r="L2" s="27" t="s">
        <v>28</v>
      </c>
      <c r="M2" s="14">
        <v>1.4583333333333333</v>
      </c>
      <c r="N2" s="15">
        <v>1.7916666666666667</v>
      </c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</row>
    <row r="3" spans="1:40" ht="24" customHeight="1" x14ac:dyDescent="0.2">
      <c r="A3" s="3"/>
      <c r="B3" s="109"/>
      <c r="C3" s="44"/>
      <c r="D3" s="44"/>
      <c r="E3" s="44"/>
      <c r="F3" s="44"/>
      <c r="G3" s="44"/>
      <c r="H3" s="75"/>
      <c r="I3" s="56" cm="1">
        <f t="array" aca="1" ref="I3" ca="1">IF(INDIRECT("'"&amp;TEXT(EDATE($B$15,-1),"mmmm")&amp;"'!$B$42")="",INDIRECT("'"&amp;TEXT(EDATE($B$15,-1),"mmmm")&amp;"'!I43"),INDIRECT("'"&amp;TEXT(EDATE($B$15,-1),"mmmm")&amp;"'!I51"))</f>
        <v>0</v>
      </c>
      <c r="J3" s="57" cm="1">
        <f t="array" aca="1" ref="J3" ca="1">IF(INDIRECT("'"&amp;TEXT(EDATE($B$15,-1),"mmmm")&amp;"'!$B$42")="",INDIRECT("'"&amp;TEXT(EDATE($B$15,-1),"mmmm")&amp;"'!J43"),INDIRECT("'"&amp;TEXT(EDATE($B$15,-1),"mmmm")&amp;"'!J51"))</f>
        <v>0</v>
      </c>
      <c r="K3" s="58" cm="1">
        <f t="array" aca="1" ref="K3" ca="1">IF(INDIRECT("'"&amp;TEXT(EDATE($B$15,-1),"mmmm")&amp;"'!$B$42")="",INDIRECT("'"&amp;TEXT(EDATE($B$15,-1),"mmmm")&amp;"'!K43"),INDIRECT("'"&amp;TEXT(EDATE($B$15,-1),"mmmm")&amp;"'!K51"))</f>
        <v>0</v>
      </c>
      <c r="L3" s="57" cm="1">
        <f t="array" aca="1" ref="L3" ca="1">IF(INDIRECT("'"&amp;TEXT(EDATE($B$15,-1),"mmmm")&amp;"'!$B$42")="",INDIRECT("'"&amp;TEXT(EDATE($B$15,-1),"mmmm")&amp;"'!L43"),INDIRECT("'"&amp;TEXT(EDATE($B$15,-1),"mmmm")&amp;"'!L51"))</f>
        <v>0</v>
      </c>
      <c r="M3" s="28"/>
      <c r="N3" s="29"/>
      <c r="O3" s="59" t="s">
        <v>37</v>
      </c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</row>
    <row r="4" spans="1:40" ht="24" customHeight="1" x14ac:dyDescent="0.2">
      <c r="A4" s="4"/>
      <c r="B4" s="110"/>
      <c r="C4" s="76" t="str">
        <f>_xlfn.XLOOKUP(B4,joursferies[Date],joursferies[Congé],"")</f>
        <v/>
      </c>
      <c r="D4" s="77"/>
      <c r="E4" s="78"/>
      <c r="F4" s="79"/>
      <c r="G4" s="80"/>
      <c r="H4" s="43" t="str">
        <f t="shared" ref="H4:H51" si="0">IF(AND(D4&gt;0,F4&gt;0),"X","")</f>
        <v/>
      </c>
      <c r="I4" s="41" t="str" cm="1">
        <f t="array" ref="I4">IFERROR(IF(J4=0,NUIT_SEM(B4,D4,F4)-E4,NUIT_SEM(B4,D4,F4)),"")</f>
        <v/>
      </c>
      <c r="J4" s="22" t="str" cm="1">
        <f t="array" ref="J4">IFERROR(IF(JOUR_SEM(B4,D4,F4)&gt;0,JOUR_SEM(B4,D4,F4)-E4,0),"")</f>
        <v/>
      </c>
      <c r="K4" s="41" t="str" cm="1">
        <f t="array" ref="K4">IFERROR(IF(L4=0,NUIT_DIM(B4,D4,F4)-E4,NUIT_DIM(B4,D4,F4)),"")</f>
        <v/>
      </c>
      <c r="L4" s="22" t="str" cm="1">
        <f t="array" ref="L4">IFERROR(IF(JOUR_DIM(B4,D4,F4)&gt;0,JOUR_DIM(B4,D4,F4)-E4,0),"")</f>
        <v/>
      </c>
      <c r="M4" s="49"/>
      <c r="N4" s="62"/>
      <c r="O4" s="60" t="s">
        <v>35</v>
      </c>
      <c r="R4" s="55" t="s">
        <v>33</v>
      </c>
    </row>
    <row r="5" spans="1:40" ht="24" customHeight="1" x14ac:dyDescent="0.2">
      <c r="A5" s="4"/>
      <c r="B5" s="110"/>
      <c r="C5" s="76" t="str">
        <f>_xlfn.XLOOKUP(B5,joursferies[Date],joursferies[Congé],"")</f>
        <v/>
      </c>
      <c r="D5" s="77"/>
      <c r="E5" s="78"/>
      <c r="F5" s="79"/>
      <c r="G5" s="80"/>
      <c r="H5" s="43" t="str">
        <f t="shared" si="0"/>
        <v/>
      </c>
      <c r="I5" s="41" t="str" cm="1">
        <f t="array" ref="I5">IFERROR(IF(J5=0,NUIT_SEM(B5,D5,F5)-E5,NUIT_SEM(B5,D5,F5)),"")</f>
        <v/>
      </c>
      <c r="J5" s="22" t="str" cm="1">
        <f t="array" ref="J5">IFERROR(IF(JOUR_SEM(B5,D5,F5)&gt;0,JOUR_SEM(B5,D5,F5)-E5,0),"")</f>
        <v/>
      </c>
      <c r="K5" s="41" t="str" cm="1">
        <f t="array" ref="K5">IFERROR(IF(L5=0,NUIT_DIM(B5,D5,F5)-E5,NUIT_DIM(B5,D5,F5)),"")</f>
        <v/>
      </c>
      <c r="L5" s="22" t="str" cm="1">
        <f t="array" ref="L5">IFERROR(IF(JOUR_DIM(B5,D5,F5)&gt;0,JOUR_DIM(B5,D5,F5)-E5,0),"")</f>
        <v/>
      </c>
      <c r="M5" s="50"/>
      <c r="N5" s="63"/>
      <c r="O5" s="61" t="s">
        <v>36</v>
      </c>
    </row>
    <row r="6" spans="1:40" ht="24" customHeight="1" x14ac:dyDescent="0.2">
      <c r="A6" s="4"/>
      <c r="B6" s="110"/>
      <c r="C6" s="76" t="str">
        <f>_xlfn.XLOOKUP(B6,joursferies[Date],joursferies[Congé],"")</f>
        <v/>
      </c>
      <c r="D6" s="77"/>
      <c r="E6" s="78"/>
      <c r="F6" s="79"/>
      <c r="G6" s="80"/>
      <c r="H6" s="43" t="str">
        <f t="shared" si="0"/>
        <v/>
      </c>
      <c r="I6" s="41" t="str" cm="1">
        <f t="array" ref="I6">IFERROR(IF(J6=0,NUIT_SEM(B6,D6,F6)-E6,NUIT_SEM(B6,D6,F6)),"")</f>
        <v/>
      </c>
      <c r="J6" s="22" t="str" cm="1">
        <f t="array" ref="J6">IFERROR(IF(JOUR_SEM(B6,D6,F6)&gt;0,JOUR_SEM(B6,D6,F6)-E6,0),"")</f>
        <v/>
      </c>
      <c r="K6" s="41" t="str" cm="1">
        <f t="array" ref="K6">IFERROR(IF(L6=0,NUIT_DIM(B6,D6,F6)-E6,NUIT_DIM(B6,D6,F6)),"")</f>
        <v/>
      </c>
      <c r="L6" s="22" t="str" cm="1">
        <f t="array" ref="L6">IFERROR(IF(JOUR_DIM(B6,D6,F6)&gt;0,JOUR_DIM(B6,D6,F6)-E6,0),"")</f>
        <v/>
      </c>
      <c r="M6" s="50"/>
      <c r="N6" s="63"/>
    </row>
    <row r="7" spans="1:40" ht="24" customHeight="1" x14ac:dyDescent="0.2">
      <c r="A7" s="4"/>
      <c r="B7" s="110"/>
      <c r="C7" s="76" t="str">
        <f>_xlfn.XLOOKUP(B7,joursferies[Date],joursferies[Congé],"")</f>
        <v/>
      </c>
      <c r="D7" s="77"/>
      <c r="E7" s="78"/>
      <c r="F7" s="79"/>
      <c r="G7" s="80"/>
      <c r="H7" s="43" t="str">
        <f t="shared" si="0"/>
        <v/>
      </c>
      <c r="I7" s="41" t="str" cm="1">
        <f t="array" ref="I7">IFERROR(IF(J7=0,NUIT_SEM(B7,D7,F7)-E7,NUIT_SEM(B7,D7,F7)),"")</f>
        <v/>
      </c>
      <c r="J7" s="22" t="str" cm="1">
        <f t="array" ref="J7">IFERROR(IF(JOUR_SEM(B7,D7,F7)&gt;0,JOUR_SEM(B7,D7,F7)-E7,0),"")</f>
        <v/>
      </c>
      <c r="K7" s="41" t="str" cm="1">
        <f t="array" ref="K7">IFERROR(IF(L7=0,NUIT_DIM(B7,D7,F7)-E7,NUIT_DIM(B7,D7,F7)),"")</f>
        <v/>
      </c>
      <c r="L7" s="22" t="str" cm="1">
        <f t="array" ref="L7">IFERROR(IF(JOUR_DIM(B7,D7,F7)&gt;0,JOUR_DIM(B7,D7,F7)-E7,0),"")</f>
        <v/>
      </c>
      <c r="M7" s="50"/>
      <c r="N7" s="63"/>
    </row>
    <row r="8" spans="1:40" ht="24" customHeight="1" x14ac:dyDescent="0.2">
      <c r="A8" s="4"/>
      <c r="B8" s="110"/>
      <c r="C8" s="76"/>
      <c r="D8" s="77"/>
      <c r="E8" s="78"/>
      <c r="F8" s="79"/>
      <c r="G8" s="80"/>
      <c r="H8" s="43" t="str">
        <f t="shared" si="0"/>
        <v/>
      </c>
      <c r="I8" s="41" t="str" cm="1">
        <f t="array" ref="I8">IFERROR(IF(J8=0,NUIT_SEM(B8,D8,F8)-E8,NUIT_SEM(B8,D8,F8)),"")</f>
        <v/>
      </c>
      <c r="J8" s="22" t="str" cm="1">
        <f t="array" ref="J8">IFERROR(IF(JOUR_SEM(B8,D8,F8)&gt;0,JOUR_SEM(B8,D8,F8)-E8,0),"")</f>
        <v/>
      </c>
      <c r="K8" s="41" t="str" cm="1">
        <f t="array" ref="K8">IFERROR(IF(L8=0,NUIT_DIM(B8,D8,F8)-E8,NUIT_DIM(B8,D8,F8)),"")</f>
        <v/>
      </c>
      <c r="L8" s="22" t="str" cm="1">
        <f t="array" ref="L8">IFERROR(IF(JOUR_DIM(B8,D8,F8)&gt;0,JOUR_DIM(B8,D8,F8)-E8,0),"")</f>
        <v/>
      </c>
      <c r="M8" s="51"/>
      <c r="N8" s="63"/>
    </row>
    <row r="9" spans="1:40" ht="24" customHeight="1" x14ac:dyDescent="0.25">
      <c r="A9" s="4"/>
      <c r="B9" s="110"/>
      <c r="C9" s="76" t="str">
        <f>_xlfn.XLOOKUP(B9,joursferies[Date],joursferies[Congé],"")</f>
        <v/>
      </c>
      <c r="D9" s="77"/>
      <c r="E9" s="78"/>
      <c r="F9" s="79"/>
      <c r="G9" s="80"/>
      <c r="H9" s="43" t="str">
        <f t="shared" si="0"/>
        <v/>
      </c>
      <c r="I9" s="41" t="str" cm="1">
        <f t="array" ref="I9">IFERROR(IF(J9=0,NUIT_SEM(B9,D9,F9)-E9,NUIT_SEM(B9,D9,F9)),"")</f>
        <v/>
      </c>
      <c r="J9" s="22" t="str" cm="1">
        <f t="array" ref="J9">IFERROR(IF(JOUR_SEM(B9,D9,F9)&gt;0,JOUR_SEM(B9,D9,F9)-E9,0),"")</f>
        <v/>
      </c>
      <c r="K9" s="41" t="str" cm="1">
        <f t="array" ref="K9">IFERROR(IF(L9=0,NUIT_DIM(B9,D9,F9)-E9,NUIT_DIM(B9,D9,F9)),"")</f>
        <v/>
      </c>
      <c r="L9" s="22" t="str" cm="1">
        <f t="array" ref="L9">IFERROR(IF(JOUR_DIM(B9,D9,F9)&gt;0,JOUR_DIM(B9,D9,F9)-E9,0),"")</f>
        <v/>
      </c>
      <c r="M9" s="50"/>
      <c r="N9" s="63"/>
      <c r="O9" t="s">
        <v>38</v>
      </c>
    </row>
    <row r="10" spans="1:40" ht="24" customHeight="1" x14ac:dyDescent="0.25">
      <c r="A10" s="4"/>
      <c r="B10" s="110">
        <v>45627</v>
      </c>
      <c r="C10" s="76" t="str">
        <f>_xlfn.XLOOKUP(B10,joursferies[Date],joursferies[Congé],"")</f>
        <v>Dim</v>
      </c>
      <c r="D10" s="77">
        <v>0.125</v>
      </c>
      <c r="E10" s="78">
        <v>4.1666666666666664E-2</v>
      </c>
      <c r="F10" s="79">
        <v>0.41666666666666669</v>
      </c>
      <c r="G10" s="80"/>
      <c r="H10" s="43" t="str">
        <f t="shared" si="0"/>
        <v>X</v>
      </c>
      <c r="I10" s="41" t="str" cm="1">
        <f t="array" ref="I10">IFERROR(IF(J10=0,NUIT_SEM(B10,D10,F10)-E10,NUIT_SEM(B10,D10,F10)),"")</f>
        <v/>
      </c>
      <c r="J10" s="22" t="str" cm="1">
        <f t="array" ref="J10">IFERROR(IF(JOUR_SEM(B10,D10,F10)&gt;0,JOUR_SEM(B10,D10,F10)-E10,0),"")</f>
        <v/>
      </c>
      <c r="K10" s="41" cm="1">
        <f t="array" ref="K10">IFERROR(IF(L10=0,NUIT_DIM(B10,D10,F10)-E10,NUIT_DIM(B10,D10,F10)),"")</f>
        <v>8.3333333333333343E-2</v>
      </c>
      <c r="L10" s="22" cm="1">
        <f t="array" ref="L10">IFERROR(IF(JOUR_DIM(B10,D10,F10)&gt;0,JOUR_DIM(B10,D10,F10)-E10,0),"")</f>
        <v>0.16666666666666669</v>
      </c>
      <c r="M10" s="50"/>
      <c r="N10" s="63"/>
      <c r="O10" t="s">
        <v>39</v>
      </c>
    </row>
    <row r="11" spans="1:40" ht="24" customHeight="1" thickBot="1" x14ac:dyDescent="0.3">
      <c r="A11" s="4"/>
      <c r="B11" s="111"/>
      <c r="C11" s="81"/>
      <c r="D11" s="66"/>
      <c r="E11" s="82"/>
      <c r="F11" s="66"/>
      <c r="G11" s="66"/>
      <c r="H11" s="43" t="str">
        <f t="shared" si="0"/>
        <v/>
      </c>
      <c r="I11" s="42">
        <f ca="1">SUM(I3:I10)</f>
        <v>0</v>
      </c>
      <c r="J11" s="24">
        <f ca="1">SUM(J3:J10)</f>
        <v>0</v>
      </c>
      <c r="K11" s="23">
        <f ca="1">SUM(K3:K10)</f>
        <v>8.3333333333333343E-2</v>
      </c>
      <c r="L11" s="24">
        <f t="shared" ref="L11" ca="1" si="1">SUM(L3:L10)</f>
        <v>0.16666666666666669</v>
      </c>
      <c r="M11" s="25" t="str">
        <f ca="1">IF(IF(SUM(I11:L11)&gt;$N$2,$N$2-$M$2,SUM(I11:L11)-$M$2)&lt;0,"",IF(SUM(I11:L11)&gt;$N$2,$N$2-$M$2,SUM(I11:L11)-$M$2))</f>
        <v/>
      </c>
      <c r="N11" s="26" t="str">
        <f ca="1">IF(SUM(I11:L11)&gt;$N$2,SUM(I11:L11)-$N$2,"")</f>
        <v/>
      </c>
      <c r="O11" t="s">
        <v>40</v>
      </c>
    </row>
    <row r="12" spans="1:40" ht="24" customHeight="1" x14ac:dyDescent="0.2">
      <c r="A12" s="4"/>
      <c r="B12" s="110">
        <v>45628</v>
      </c>
      <c r="C12" s="76" t="str">
        <f>_xlfn.XLOOKUP(B12,joursferies[Date],joursferies[Congé],"")</f>
        <v/>
      </c>
      <c r="D12" s="77"/>
      <c r="E12" s="78"/>
      <c r="F12" s="83"/>
      <c r="G12" s="84"/>
      <c r="H12" s="43" t="str">
        <f t="shared" si="0"/>
        <v/>
      </c>
      <c r="I12" s="41" t="str" cm="1">
        <f t="array" ref="I12">IFERROR(IF(J12=0,NUIT_SEM(B12,D12,F12)-E12,NUIT_SEM(B12,D12,F12)),"")</f>
        <v/>
      </c>
      <c r="J12" s="22" t="str" cm="1">
        <f t="array" ref="J12">IFERROR(IF(JOUR_SEM(B12,D12,F12)&gt;0,JOUR_SEM(B12,D12,F12)-E12,0),"")</f>
        <v/>
      </c>
      <c r="K12" s="41" t="str" cm="1">
        <f t="array" ref="K12">IFERROR(IF(L12=0,NUIT_DIM(B12,D12,F12)-E12,NUIT_DIM(B12,D12,F12)),"")</f>
        <v/>
      </c>
      <c r="L12" s="22" t="str" cm="1">
        <f t="array" ref="L12">IFERROR(IF(JOUR_DIM(B12,D12,F12)&gt;0,JOUR_DIM(B12,D12,F12)-E12,0),"")</f>
        <v/>
      </c>
      <c r="M12" s="50"/>
      <c r="N12" s="63"/>
    </row>
    <row r="13" spans="1:40" ht="24" customHeight="1" x14ac:dyDescent="0.2">
      <c r="A13" s="4"/>
      <c r="B13" s="110">
        <v>45629</v>
      </c>
      <c r="C13" s="76" t="str">
        <f>_xlfn.XLOOKUP(B13,joursferies[Date],joursferies[Congé],"")</f>
        <v/>
      </c>
      <c r="D13" s="77"/>
      <c r="E13" s="78"/>
      <c r="F13" s="83"/>
      <c r="G13" s="80"/>
      <c r="H13" s="43" t="str">
        <f t="shared" si="0"/>
        <v/>
      </c>
      <c r="I13" s="41" t="str" cm="1">
        <f t="array" ref="I13">IFERROR(IF(J13=0,NUIT_SEM(B13,D13,F13)-E13,NUIT_SEM(B13,D13,F13)),"")</f>
        <v/>
      </c>
      <c r="J13" s="22" t="str" cm="1">
        <f t="array" ref="J13">IFERROR(IF(JOUR_SEM(B13,D13,F13)&gt;0,JOUR_SEM(B13,D13,F13)-E13,0),"")</f>
        <v/>
      </c>
      <c r="K13" s="41" t="str" cm="1">
        <f t="array" ref="K13">IFERROR(IF(L13=0,NUIT_DIM(B13,D13,F13)-E13,NUIT_DIM(B13,D13,F13)),"")</f>
        <v/>
      </c>
      <c r="L13" s="22" t="str" cm="1">
        <f t="array" ref="L13">IFERROR(IF(JOUR_DIM(B13,D13,F13)&gt;0,JOUR_DIM(B13,D13,F13)-E13,0),"")</f>
        <v/>
      </c>
      <c r="M13" s="50"/>
      <c r="N13" s="63"/>
    </row>
    <row r="14" spans="1:40" ht="24" customHeight="1" x14ac:dyDescent="0.2">
      <c r="A14" s="4"/>
      <c r="B14" s="110">
        <v>45630</v>
      </c>
      <c r="C14" s="76" t="str">
        <f>_xlfn.XLOOKUP(B14,joursferies[Date],joursferies[Congé],"")</f>
        <v/>
      </c>
      <c r="D14" s="77"/>
      <c r="E14" s="78"/>
      <c r="F14" s="83"/>
      <c r="G14" s="80"/>
      <c r="H14" s="43" t="str">
        <f t="shared" si="0"/>
        <v/>
      </c>
      <c r="I14" s="41" t="str" cm="1">
        <f t="array" ref="I14">IFERROR(IF(J14=0,NUIT_SEM(B14,D14,F14)-E14,NUIT_SEM(B14,D14,F14)),"")</f>
        <v/>
      </c>
      <c r="J14" s="22" t="str" cm="1">
        <f t="array" ref="J14">IFERROR(IF(JOUR_SEM(B14,D14,F14)&gt;0,JOUR_SEM(B14,D14,F14)-E14,0),"")</f>
        <v/>
      </c>
      <c r="K14" s="41" t="str" cm="1">
        <f t="array" ref="K14">IFERROR(IF(L14=0,NUIT_DIM(B14,D14,F14)-E14,NUIT_DIM(B14,D14,F14)),"")</f>
        <v/>
      </c>
      <c r="L14" s="22" t="str" cm="1">
        <f t="array" ref="L14">IFERROR(IF(JOUR_DIM(B14,D14,F14)&gt;0,JOUR_DIM(B14,D14,F14)-E14,0),"")</f>
        <v/>
      </c>
      <c r="M14" s="50"/>
      <c r="N14" s="63"/>
    </row>
    <row r="15" spans="1:40" ht="24" customHeight="1" x14ac:dyDescent="0.2">
      <c r="A15" s="4"/>
      <c r="B15" s="110">
        <v>45631</v>
      </c>
      <c r="C15" s="76" t="str">
        <f>_xlfn.XLOOKUP(B15,joursferies[Date],joursferies[Congé],"")</f>
        <v/>
      </c>
      <c r="D15" s="77"/>
      <c r="E15" s="78"/>
      <c r="F15" s="83"/>
      <c r="G15" s="80"/>
      <c r="H15" s="43" t="str">
        <f t="shared" si="0"/>
        <v/>
      </c>
      <c r="I15" s="41" t="str" cm="1">
        <f t="array" ref="I15">IFERROR(IF(J15=0,NUIT_SEM(B15,D15,F15)-E15,NUIT_SEM(B15,D15,F15)),"")</f>
        <v/>
      </c>
      <c r="J15" s="22" t="str" cm="1">
        <f t="array" ref="J15">IFERROR(IF(JOUR_SEM(B15,D15,F15)&gt;0,JOUR_SEM(B15,D15,F15)-E15,0),"")</f>
        <v/>
      </c>
      <c r="K15" s="41" t="str" cm="1">
        <f t="array" ref="K15">IFERROR(IF(L15=0,NUIT_DIM(B15,D15,F15)-E15,NUIT_DIM(B15,D15,F15)),"")</f>
        <v/>
      </c>
      <c r="L15" s="22" t="str" cm="1">
        <f t="array" ref="L15">IFERROR(IF(JOUR_DIM(B15,D15,F15)&gt;0,JOUR_DIM(B15,D15,F15)-E15,0),"")</f>
        <v/>
      </c>
      <c r="M15" s="50"/>
      <c r="N15" s="63"/>
    </row>
    <row r="16" spans="1:40" ht="24" customHeight="1" x14ac:dyDescent="0.2">
      <c r="A16" s="4"/>
      <c r="B16" s="110">
        <v>45632</v>
      </c>
      <c r="C16" s="76" t="str">
        <f>_xlfn.XLOOKUP(B16,joursferies[Date],joursferies[Congé],"")</f>
        <v/>
      </c>
      <c r="D16" s="77"/>
      <c r="E16" s="78"/>
      <c r="F16" s="83"/>
      <c r="G16" s="80"/>
      <c r="H16" s="43" t="str">
        <f t="shared" si="0"/>
        <v/>
      </c>
      <c r="I16" s="41" t="str" cm="1">
        <f t="array" ref="I16">IFERROR(IF(J16=0,NUIT_SEM(B16,D16,F16)-E16,NUIT_SEM(B16,D16,F16)),"")</f>
        <v/>
      </c>
      <c r="J16" s="22" t="str" cm="1">
        <f t="array" ref="J16">IFERROR(IF(JOUR_SEM(B16,D16,F16)&gt;0,JOUR_SEM(B16,D16,F16)-E16,0),"")</f>
        <v/>
      </c>
      <c r="K16" s="41" t="str" cm="1">
        <f t="array" ref="K16">IFERROR(IF(L16=0,NUIT_DIM(B16,D16,F16)-E16,NUIT_DIM(B16,D16,F16)),"")</f>
        <v/>
      </c>
      <c r="L16" s="22" t="str" cm="1">
        <f t="array" ref="L16">IFERROR(IF(JOUR_DIM(B16,D16,F16)&gt;0,JOUR_DIM(B16,D16,F16)-E16,0),"")</f>
        <v/>
      </c>
      <c r="M16" s="51"/>
      <c r="N16" s="63"/>
    </row>
    <row r="17" spans="1:17" ht="24" customHeight="1" x14ac:dyDescent="0.2">
      <c r="A17" s="4"/>
      <c r="B17" s="110">
        <v>45633</v>
      </c>
      <c r="C17" s="76" t="str">
        <f>_xlfn.XLOOKUP(B17,joursferies[Date],joursferies[Congé],"")</f>
        <v/>
      </c>
      <c r="D17" s="77"/>
      <c r="E17" s="78"/>
      <c r="F17" s="83"/>
      <c r="G17" s="80"/>
      <c r="H17" s="43" t="str">
        <f t="shared" si="0"/>
        <v/>
      </c>
      <c r="I17" s="41" t="str" cm="1">
        <f t="array" ref="I17">IFERROR(IF(J17=0,NUIT_SEM(B17,D17,F17)-E17,NUIT_SEM(B17,D17,F17)),"")</f>
        <v/>
      </c>
      <c r="J17" s="22" t="str" cm="1">
        <f t="array" ref="J17">IFERROR(IF(JOUR_SEM(B17,D17,F17)&gt;0,JOUR_SEM(B17,D17,F17)-E17,0),"")</f>
        <v/>
      </c>
      <c r="K17" s="41" t="str" cm="1">
        <f t="array" ref="K17">IFERROR(IF(L17=0,NUIT_DIM(B17,D17,F17)-E17,NUIT_DIM(B17,D17,F17)),"")</f>
        <v/>
      </c>
      <c r="L17" s="22" t="str" cm="1">
        <f t="array" ref="L17">IFERROR(IF(JOUR_DIM(B17,D17,F17)&gt;0,JOUR_DIM(B17,D17,F17)-E17,0),"")</f>
        <v/>
      </c>
      <c r="M17" s="50"/>
      <c r="N17" s="63"/>
    </row>
    <row r="18" spans="1:17" ht="24" customHeight="1" x14ac:dyDescent="0.2">
      <c r="A18" s="4"/>
      <c r="B18" s="110">
        <v>45634</v>
      </c>
      <c r="C18" s="76" t="str">
        <f>_xlfn.XLOOKUP(B18,joursferies[Date],joursferies[Congé],"")</f>
        <v>Dim</v>
      </c>
      <c r="D18" s="77"/>
      <c r="E18" s="78"/>
      <c r="F18" s="79"/>
      <c r="G18" s="80"/>
      <c r="H18" s="43" t="str">
        <f t="shared" si="0"/>
        <v/>
      </c>
      <c r="I18" s="41" t="str" cm="1">
        <f t="array" ref="I18">IFERROR(IF(J18=0,NUIT_SEM(B18,D18,F18)-E18,NUIT_SEM(B18,D18,F18)),"")</f>
        <v/>
      </c>
      <c r="J18" s="22" t="str" cm="1">
        <f t="array" ref="J18">IFERROR(IF(JOUR_SEM(B18,D18,F18)&gt;0,JOUR_SEM(B18,D18,F18)-E18,0),"")</f>
        <v/>
      </c>
      <c r="K18" s="41" t="str" cm="1">
        <f t="array" ref="K18">IFERROR(IF(L18=0,NUIT_DIM(B18,D18,F18)-E18,NUIT_DIM(B18,D18,F18)),"")</f>
        <v/>
      </c>
      <c r="L18" s="22" t="str" cm="1">
        <f t="array" ref="L18">IFERROR(IF(JOUR_DIM(B18,D18,F18)&gt;0,JOUR_DIM(B18,D18,F18)-E18,0),"")</f>
        <v/>
      </c>
      <c r="M18" s="50"/>
      <c r="N18" s="63"/>
    </row>
    <row r="19" spans="1:17" ht="24" customHeight="1" thickBot="1" x14ac:dyDescent="0.3">
      <c r="A19" s="5"/>
      <c r="B19" s="111"/>
      <c r="C19" s="66"/>
      <c r="D19" s="66"/>
      <c r="E19" s="66"/>
      <c r="F19" s="66"/>
      <c r="G19" s="66"/>
      <c r="H19" s="43" t="str">
        <f t="shared" si="0"/>
        <v/>
      </c>
      <c r="I19" s="42">
        <f>SUM(I12:I18)</f>
        <v>0</v>
      </c>
      <c r="J19" s="24">
        <f>SUM(J12:J18)</f>
        <v>0</v>
      </c>
      <c r="K19" s="23">
        <f>SUM(K12:K18)</f>
        <v>0</v>
      </c>
      <c r="L19" s="24">
        <f t="shared" ref="L19" si="2">SUM(L12:L18)</f>
        <v>0</v>
      </c>
      <c r="M19" s="25" t="str">
        <f>IF(IF(SUM(I19:L19)&gt;$N$2,$N$2-$M$2,SUM(I19:L19)-$M$2)&lt;0,"",IF(SUM(I19:L19)&gt;$N$2,$N$2-$M$2,SUM(I19:L19)-$M$2))</f>
        <v/>
      </c>
      <c r="N19" s="26" t="str">
        <f>IF(SUM(I19:L19)&gt;$N$2,SUM(I19:L19)-$N$2,"")</f>
        <v/>
      </c>
      <c r="Q19" s="21"/>
    </row>
    <row r="20" spans="1:17" ht="24" customHeight="1" x14ac:dyDescent="0.25">
      <c r="A20" s="4"/>
      <c r="B20" s="110">
        <v>45635</v>
      </c>
      <c r="C20" s="76" t="str">
        <f>_xlfn.XLOOKUP(B20,joursferies[Date],joursferies[Congé],"")</f>
        <v/>
      </c>
      <c r="D20" s="77"/>
      <c r="E20" s="78"/>
      <c r="F20" s="85"/>
      <c r="G20" s="84"/>
      <c r="H20" s="43" t="str">
        <f t="shared" si="0"/>
        <v/>
      </c>
      <c r="I20" s="41" t="str" cm="1">
        <f t="array" ref="I20">IFERROR(IF(J20=0,NUIT_SEM(B20,D20,F20)-E20,NUIT_SEM(B20,D20,F20)),"")</f>
        <v/>
      </c>
      <c r="J20" s="22" t="str" cm="1">
        <f t="array" ref="J20">IFERROR(IF(JOUR_SEM(B20,D20,F20)&gt;0,JOUR_SEM(B20,D20,F20)-E20,0),"")</f>
        <v/>
      </c>
      <c r="K20" s="41" t="str" cm="1">
        <f t="array" ref="K20">IFERROR(IF(L20=0,NUIT_DIM(B20,D20,F20)-E20,NUIT_DIM(B20,D20,F20)),"")</f>
        <v/>
      </c>
      <c r="L20" s="22" t="str" cm="1">
        <f t="array" ref="L20">IFERROR(IF(JOUR_DIM(B20,D20,F20)&gt;0,JOUR_DIM(B20,D20,F20)-E20,0),"")</f>
        <v/>
      </c>
      <c r="M20" s="50"/>
      <c r="N20" s="63"/>
      <c r="Q20" s="21"/>
    </row>
    <row r="21" spans="1:17" ht="24" customHeight="1" x14ac:dyDescent="0.2">
      <c r="A21" s="4"/>
      <c r="B21" s="110">
        <v>45636</v>
      </c>
      <c r="C21" s="76" t="str">
        <f>_xlfn.XLOOKUP(B21,joursferies[Date],joursferies[Congé],"")</f>
        <v/>
      </c>
      <c r="D21" s="77"/>
      <c r="E21" s="78"/>
      <c r="F21" s="83"/>
      <c r="G21" s="80"/>
      <c r="H21" s="43" t="str">
        <f t="shared" si="0"/>
        <v/>
      </c>
      <c r="I21" s="41" t="str" cm="1">
        <f t="array" ref="I21">IFERROR(IF(J21=0,NUIT_SEM(B21,D21,F21)-E21,NUIT_SEM(B21,D21,F21)),"")</f>
        <v/>
      </c>
      <c r="J21" s="22" t="str" cm="1">
        <f t="array" ref="J21">IFERROR(IF(JOUR_SEM(B21,D21,F21)&gt;0,JOUR_SEM(B21,D21,F21)-E21,0),"")</f>
        <v/>
      </c>
      <c r="K21" s="41" t="str" cm="1">
        <f t="array" ref="K21">IFERROR(IF(L21=0,NUIT_DIM(B21,D21,F21)-E21,NUIT_DIM(B21,D21,F21)),"")</f>
        <v/>
      </c>
      <c r="L21" s="22" t="str" cm="1">
        <f t="array" ref="L21">IFERROR(IF(JOUR_DIM(B21,D21,F21)&gt;0,JOUR_DIM(B21,D21,F21)-E21,0),"")</f>
        <v/>
      </c>
      <c r="M21" s="50"/>
      <c r="N21" s="63"/>
    </row>
    <row r="22" spans="1:17" ht="24" customHeight="1" x14ac:dyDescent="0.2">
      <c r="A22" s="4"/>
      <c r="B22" s="110">
        <v>45637</v>
      </c>
      <c r="C22" s="76" t="str">
        <f>_xlfn.XLOOKUP(B22,joursferies[Date],joursferies[Congé],"")</f>
        <v/>
      </c>
      <c r="D22" s="77"/>
      <c r="E22" s="78"/>
      <c r="F22" s="83"/>
      <c r="G22" s="80"/>
      <c r="H22" s="43" t="str">
        <f t="shared" si="0"/>
        <v/>
      </c>
      <c r="I22" s="41" t="str" cm="1">
        <f t="array" ref="I22">IFERROR(IF(J22=0,NUIT_SEM(B22,D22,F22)-E22,NUIT_SEM(B22,D22,F22)),"")</f>
        <v/>
      </c>
      <c r="J22" s="22" t="str" cm="1">
        <f t="array" ref="J22">IFERROR(IF(JOUR_SEM(B22,D22,F22)&gt;0,JOUR_SEM(B22,D22,F22)-E22,0),"")</f>
        <v/>
      </c>
      <c r="K22" s="41" t="str" cm="1">
        <f t="array" ref="K22">IFERROR(IF(L22=0,NUIT_DIM(B22,D22,F22)-E22,NUIT_DIM(B22,D22,F22)),"")</f>
        <v/>
      </c>
      <c r="L22" s="22" t="str" cm="1">
        <f t="array" ref="L22">IFERROR(IF(JOUR_DIM(B22,D22,F22)&gt;0,JOUR_DIM(B22,D22,F22)-E22,0),"")</f>
        <v/>
      </c>
      <c r="M22" s="50"/>
      <c r="N22" s="63"/>
    </row>
    <row r="23" spans="1:17" ht="24" customHeight="1" x14ac:dyDescent="0.2">
      <c r="A23" s="4"/>
      <c r="B23" s="110">
        <v>45638</v>
      </c>
      <c r="C23" s="76" t="str">
        <f>_xlfn.XLOOKUP(B23,joursferies[Date],joursferies[Congé],"")</f>
        <v/>
      </c>
      <c r="D23" s="77"/>
      <c r="E23" s="78"/>
      <c r="F23" s="83"/>
      <c r="G23" s="80"/>
      <c r="H23" s="43" t="str">
        <f t="shared" si="0"/>
        <v/>
      </c>
      <c r="I23" s="41" t="str" cm="1">
        <f t="array" ref="I23">IFERROR(IF(J23=0,NUIT_SEM(B23,D23,F23)-E23,NUIT_SEM(B23,D23,F23)),"")</f>
        <v/>
      </c>
      <c r="J23" s="22" t="str" cm="1">
        <f t="array" ref="J23">IFERROR(IF(JOUR_SEM(B23,D23,F23)&gt;0,JOUR_SEM(B23,D23,F23)-E23,0),"")</f>
        <v/>
      </c>
      <c r="K23" s="41" t="str" cm="1">
        <f t="array" ref="K23">IFERROR(IF(L23=0,NUIT_DIM(B23,D23,F23)-E23,NUIT_DIM(B23,D23,F23)),"")</f>
        <v/>
      </c>
      <c r="L23" s="22" t="str" cm="1">
        <f t="array" ref="L23">IFERROR(IF(JOUR_DIM(B23,D23,F23)&gt;0,JOUR_DIM(B23,D23,F23)-E23,0),"")</f>
        <v/>
      </c>
      <c r="M23" s="50"/>
      <c r="N23" s="63"/>
    </row>
    <row r="24" spans="1:17" ht="24" customHeight="1" x14ac:dyDescent="0.2">
      <c r="A24" s="4"/>
      <c r="B24" s="110">
        <v>45639</v>
      </c>
      <c r="C24" s="76" t="str">
        <f>_xlfn.XLOOKUP(B24,joursferies[Date],joursferies[Congé],"")</f>
        <v/>
      </c>
      <c r="D24" s="77"/>
      <c r="E24" s="78"/>
      <c r="F24" s="83"/>
      <c r="G24" s="80"/>
      <c r="H24" s="43" t="str">
        <f t="shared" si="0"/>
        <v/>
      </c>
      <c r="I24" s="41" t="str" cm="1">
        <f t="array" ref="I24">IFERROR(IF(J24=0,NUIT_SEM(B24,D24,F24)-E24,NUIT_SEM(B24,D24,F24)),"")</f>
        <v/>
      </c>
      <c r="J24" s="22" t="str" cm="1">
        <f t="array" ref="J24">IFERROR(IF(JOUR_SEM(B24,D24,F24)&gt;0,JOUR_SEM(B24,D24,F24)-E24,0),"")</f>
        <v/>
      </c>
      <c r="K24" s="41" t="str" cm="1">
        <f t="array" ref="K24">IFERROR(IF(L24=0,NUIT_DIM(B24,D24,F24)-E24,NUIT_DIM(B24,D24,F24)),"")</f>
        <v/>
      </c>
      <c r="L24" s="22" t="str" cm="1">
        <f t="array" ref="L24">IFERROR(IF(JOUR_DIM(B24,D24,F24)&gt;0,JOUR_DIM(B24,D24,F24)-E24,0),"")</f>
        <v/>
      </c>
      <c r="M24" s="51"/>
      <c r="N24" s="63"/>
    </row>
    <row r="25" spans="1:17" ht="24" customHeight="1" x14ac:dyDescent="0.2">
      <c r="A25" s="4"/>
      <c r="B25" s="110">
        <v>45640</v>
      </c>
      <c r="C25" s="76" t="str">
        <f>_xlfn.XLOOKUP(B25,joursferies[Date],joursferies[Congé],"")</f>
        <v/>
      </c>
      <c r="D25" s="77"/>
      <c r="E25" s="86"/>
      <c r="F25" s="83"/>
      <c r="G25" s="80"/>
      <c r="H25" s="43" t="str">
        <f t="shared" si="0"/>
        <v/>
      </c>
      <c r="I25" s="41" t="str" cm="1">
        <f t="array" ref="I25">IFERROR(IF(J25=0,NUIT_SEM(B25,D25,F25)-E25,NUIT_SEM(B25,D25,F25)),"")</f>
        <v/>
      </c>
      <c r="J25" s="22" t="str" cm="1">
        <f t="array" ref="J25">IFERROR(IF(JOUR_SEM(B25,D25,F25)&gt;0,JOUR_SEM(B25,D25,F25)-E25,0),"")</f>
        <v/>
      </c>
      <c r="K25" s="41" t="str" cm="1">
        <f t="array" ref="K25">IFERROR(IF(L25=0,NUIT_DIM(B25,D25,F25)-E25,NUIT_DIM(B25,D25,F25)),"")</f>
        <v/>
      </c>
      <c r="L25" s="22" t="str" cm="1">
        <f t="array" ref="L25">IFERROR(IF(JOUR_DIM(B25,D25,F25)&gt;0,JOUR_DIM(B25,D25,F25)-E25,0),"")</f>
        <v/>
      </c>
      <c r="M25" s="50"/>
      <c r="N25" s="63"/>
    </row>
    <row r="26" spans="1:17" ht="24" customHeight="1" x14ac:dyDescent="0.2">
      <c r="A26" s="4"/>
      <c r="B26" s="110">
        <v>45641</v>
      </c>
      <c r="C26" s="76" t="str">
        <f>_xlfn.XLOOKUP(B26,joursferies[Date],joursferies[Congé],"")</f>
        <v>Dim</v>
      </c>
      <c r="D26" s="77"/>
      <c r="E26" s="78"/>
      <c r="F26" s="79"/>
      <c r="G26" s="80"/>
      <c r="H26" s="43" t="str">
        <f t="shared" si="0"/>
        <v/>
      </c>
      <c r="I26" s="41" t="str" cm="1">
        <f t="array" ref="I26">IFERROR(IF(J26=0,NUIT_SEM(B26,D26,F26)-E26,NUIT_SEM(B26,D26,F26)),"")</f>
        <v/>
      </c>
      <c r="J26" s="22" t="str" cm="1">
        <f t="array" ref="J26">IFERROR(IF(JOUR_SEM(B26,D26,F26)&gt;0,JOUR_SEM(B26,D26,F26)-E26,0),"")</f>
        <v/>
      </c>
      <c r="K26" s="41" t="str" cm="1">
        <f t="array" ref="K26">IFERROR(IF(L26=0,NUIT_DIM(B26,D26,F26)-E26,NUIT_DIM(B26,D26,F26)),"")</f>
        <v/>
      </c>
      <c r="L26" s="22" t="str" cm="1">
        <f t="array" ref="L26">IFERROR(IF(JOUR_DIM(B26,D26,F26)&gt;0,JOUR_DIM(B26,D26,F26)-E26,0),"")</f>
        <v/>
      </c>
      <c r="M26" s="50"/>
      <c r="N26" s="63"/>
    </row>
    <row r="27" spans="1:17" ht="24" customHeight="1" thickBot="1" x14ac:dyDescent="0.25">
      <c r="A27" s="5"/>
      <c r="B27" s="111"/>
      <c r="C27" s="66"/>
      <c r="D27" s="66"/>
      <c r="E27" s="66"/>
      <c r="F27" s="66"/>
      <c r="G27" s="66"/>
      <c r="H27" s="43" t="str">
        <f t="shared" si="0"/>
        <v/>
      </c>
      <c r="I27" s="23">
        <f t="shared" ref="I27:L27" si="3">SUM(I20:I26)</f>
        <v>0</v>
      </c>
      <c r="J27" s="24">
        <f>SUM(J20:J26)</f>
        <v>0</v>
      </c>
      <c r="K27" s="23">
        <f>SUM(K20:K26)</f>
        <v>0</v>
      </c>
      <c r="L27" s="24">
        <f t="shared" si="3"/>
        <v>0</v>
      </c>
      <c r="M27" s="25" t="str">
        <f>IF(IF(SUM(I27:L27)&gt;$N$2,$N$2-$M$2,SUM(I27:L27)-$M$2)&lt;0,"",IF(SUM(I27:L27)&gt;$N$2,$N$2-$M$2,SUM(I27:L27)-$M$2))</f>
        <v/>
      </c>
      <c r="N27" s="26" t="str">
        <f>IF(SUM(I27:L27)&gt;$N$2,SUM(I27:L27)-$N$2,"")</f>
        <v/>
      </c>
    </row>
    <row r="28" spans="1:17" ht="24" customHeight="1" x14ac:dyDescent="0.2">
      <c r="A28" s="4"/>
      <c r="B28" s="112">
        <v>45642</v>
      </c>
      <c r="C28" s="76" t="str">
        <f>_xlfn.XLOOKUP(B28,joursferies[Date],joursferies[Congé],"")</f>
        <v/>
      </c>
      <c r="D28" s="77"/>
      <c r="E28" s="78"/>
      <c r="F28" s="83"/>
      <c r="G28" s="84"/>
      <c r="H28" s="43" t="str">
        <f t="shared" si="0"/>
        <v/>
      </c>
      <c r="I28" s="41" t="str" cm="1">
        <f t="array" ref="I28">IFERROR(IF(J28=0,NUIT_SEM(B28,D28,F28)-E28,NUIT_SEM(B28,D28,F28)),"")</f>
        <v/>
      </c>
      <c r="J28" s="22" t="str" cm="1">
        <f t="array" ref="J28">IFERROR(IF(JOUR_SEM(B28,D28,F28)&gt;0,JOUR_SEM(B28,D28,F28)-E28,0),"")</f>
        <v/>
      </c>
      <c r="K28" s="41" t="str" cm="1">
        <f t="array" ref="K28">IFERROR(IF(L28=0,NUIT_DIM(B28,D28,F28)-E28,NUIT_DIM(B28,D28,F28)),"")</f>
        <v/>
      </c>
      <c r="L28" s="22" t="str" cm="1">
        <f t="array" ref="L28">IFERROR(IF(JOUR_DIM(B28,D28,F28)&gt;0,JOUR_DIM(B28,D28,F28)-E28,0),"")</f>
        <v/>
      </c>
      <c r="M28" s="50"/>
      <c r="N28" s="63"/>
    </row>
    <row r="29" spans="1:17" ht="24" customHeight="1" x14ac:dyDescent="0.2">
      <c r="A29" s="4"/>
      <c r="B29" s="112">
        <v>45643</v>
      </c>
      <c r="C29" s="76" t="str">
        <f>_xlfn.XLOOKUP(B29,joursferies[Date],joursferies[Congé],"")</f>
        <v/>
      </c>
      <c r="D29" s="77"/>
      <c r="E29" s="78"/>
      <c r="F29" s="83"/>
      <c r="G29" s="80"/>
      <c r="H29" s="43" t="str">
        <f t="shared" si="0"/>
        <v/>
      </c>
      <c r="I29" s="41" t="str" cm="1">
        <f t="array" ref="I29">IFERROR(IF(J29=0,NUIT_SEM(B29,D29,F29)-E29,NUIT_SEM(B29,D29,F29)),"")</f>
        <v/>
      </c>
      <c r="J29" s="22" t="str" cm="1">
        <f t="array" ref="J29">IFERROR(IF(JOUR_SEM(B29,D29,F29)&gt;0,JOUR_SEM(B29,D29,F29)-E29,0),"")</f>
        <v/>
      </c>
      <c r="K29" s="41" t="str" cm="1">
        <f t="array" ref="K29">IFERROR(IF(L29=0,NUIT_DIM(B29,D29,F29)-E29,NUIT_DIM(B29,D29,F29)),"")</f>
        <v/>
      </c>
      <c r="L29" s="22" t="str" cm="1">
        <f t="array" ref="L29">IFERROR(IF(JOUR_DIM(B29,D29,F29)&gt;0,JOUR_DIM(B29,D29,F29)-E29,0),"")</f>
        <v/>
      </c>
      <c r="M29" s="50"/>
      <c r="N29" s="63"/>
    </row>
    <row r="30" spans="1:17" ht="24" customHeight="1" x14ac:dyDescent="0.2">
      <c r="A30" s="4"/>
      <c r="B30" s="112">
        <v>45644</v>
      </c>
      <c r="C30" s="76" t="str">
        <f>_xlfn.XLOOKUP(B30,joursferies[Date],joursferies[Congé],"")</f>
        <v/>
      </c>
      <c r="D30" s="77"/>
      <c r="E30" s="78"/>
      <c r="F30" s="83"/>
      <c r="G30" s="80"/>
      <c r="H30" s="43" t="str">
        <f t="shared" si="0"/>
        <v/>
      </c>
      <c r="I30" s="41" t="str" cm="1">
        <f t="array" ref="I30">IFERROR(IF(J30=0,NUIT_SEM(B30,D30,F30)-E30,NUIT_SEM(B30,D30,F30)),"")</f>
        <v/>
      </c>
      <c r="J30" s="22" t="str" cm="1">
        <f t="array" ref="J30">IFERROR(IF(JOUR_SEM(B30,D30,F30)&gt;0,JOUR_SEM(B30,D30,F30)-E30,0),"")</f>
        <v/>
      </c>
      <c r="K30" s="41" t="str" cm="1">
        <f t="array" ref="K30">IFERROR(IF(L30=0,NUIT_DIM(B30,D30,F30)-E30,NUIT_DIM(B30,D30,F30)),"")</f>
        <v/>
      </c>
      <c r="L30" s="22" t="str" cm="1">
        <f t="array" ref="L30">IFERROR(IF(JOUR_DIM(B30,D30,F30)&gt;0,JOUR_DIM(B30,D30,F30)-E30,0),"")</f>
        <v/>
      </c>
      <c r="M30" s="50"/>
      <c r="N30" s="63"/>
    </row>
    <row r="31" spans="1:17" ht="24" customHeight="1" x14ac:dyDescent="0.2">
      <c r="A31" s="4"/>
      <c r="B31" s="112">
        <v>45645</v>
      </c>
      <c r="C31" s="76" t="str">
        <f>_xlfn.XLOOKUP(B31,joursferies[Date],joursferies[Congé],"")</f>
        <v/>
      </c>
      <c r="D31" s="77"/>
      <c r="E31" s="78"/>
      <c r="F31" s="83"/>
      <c r="G31" s="80"/>
      <c r="H31" s="43" t="str">
        <f t="shared" si="0"/>
        <v/>
      </c>
      <c r="I31" s="41" t="str" cm="1">
        <f t="array" ref="I31">IFERROR(IF(J31=0,NUIT_SEM(B31,D31,F31)-E31,NUIT_SEM(B31,D31,F31)),"")</f>
        <v/>
      </c>
      <c r="J31" s="22" t="str" cm="1">
        <f t="array" ref="J31">IFERROR(IF(JOUR_SEM(B31,D31,F31)&gt;0,JOUR_SEM(B31,D31,F31)-E31,0),"")</f>
        <v/>
      </c>
      <c r="K31" s="41" t="str" cm="1">
        <f t="array" ref="K31">IFERROR(IF(L31=0,NUIT_DIM(B31,D31,F31)-E31,NUIT_DIM(B31,D31,F31)),"")</f>
        <v/>
      </c>
      <c r="L31" s="22" t="str" cm="1">
        <f t="array" ref="L31">IFERROR(IF(JOUR_DIM(B31,D31,F31)&gt;0,JOUR_DIM(B31,D31,F31)-E31,0),"")</f>
        <v/>
      </c>
      <c r="M31" s="50"/>
      <c r="N31" s="63"/>
    </row>
    <row r="32" spans="1:17" ht="24" customHeight="1" x14ac:dyDescent="0.2">
      <c r="A32" s="4"/>
      <c r="B32" s="112">
        <v>45646</v>
      </c>
      <c r="C32" s="76" t="str">
        <f>_xlfn.XLOOKUP(B32,joursferies[Date],joursferies[Congé],"")</f>
        <v/>
      </c>
      <c r="D32" s="77"/>
      <c r="E32" s="78"/>
      <c r="F32" s="83"/>
      <c r="G32" s="80"/>
      <c r="H32" s="43" t="str">
        <f t="shared" si="0"/>
        <v/>
      </c>
      <c r="I32" s="41" t="str" cm="1">
        <f t="array" ref="I32">IFERROR(IF(J32=0,NUIT_SEM(B32,D32,F32)-E32,NUIT_SEM(B32,D32,F32)),"")</f>
        <v/>
      </c>
      <c r="J32" s="22" t="str" cm="1">
        <f t="array" ref="J32">IFERROR(IF(JOUR_SEM(B32,D32,F32)&gt;0,JOUR_SEM(B32,D32,F32)-E32,0),"")</f>
        <v/>
      </c>
      <c r="K32" s="41" t="str" cm="1">
        <f t="array" ref="K32">IFERROR(IF(L32=0,NUIT_DIM(B32,D32,F32)-E32,NUIT_DIM(B32,D32,F32)),"")</f>
        <v/>
      </c>
      <c r="L32" s="22" t="str" cm="1">
        <f t="array" ref="L32">IFERROR(IF(JOUR_DIM(B32,D32,F32)&gt;0,JOUR_DIM(B32,D32,F32)-E32,0),"")</f>
        <v/>
      </c>
      <c r="M32" s="51"/>
      <c r="N32" s="63"/>
    </row>
    <row r="33" spans="1:18" ht="24" customHeight="1" x14ac:dyDescent="0.2">
      <c r="A33" s="4"/>
      <c r="B33" s="112">
        <v>45647</v>
      </c>
      <c r="C33" s="76" t="str">
        <f>_xlfn.XLOOKUP(B33,joursferies[Date],joursferies[Congé],"")</f>
        <v/>
      </c>
      <c r="D33" s="77"/>
      <c r="E33" s="86"/>
      <c r="F33" s="83"/>
      <c r="G33" s="80"/>
      <c r="H33" s="43" t="str">
        <f t="shared" si="0"/>
        <v/>
      </c>
      <c r="I33" s="41" t="str" cm="1">
        <f t="array" ref="I33">IFERROR(IF(J33=0,NUIT_SEM(B33,D33,F33)-E33,NUIT_SEM(B33,D33,F33)),"")</f>
        <v/>
      </c>
      <c r="J33" s="22" t="str" cm="1">
        <f t="array" ref="J33">IFERROR(IF(JOUR_SEM(B33,D33,F33)&gt;0,JOUR_SEM(B33,D33,F33)-E33,0),"")</f>
        <v/>
      </c>
      <c r="K33" s="41" t="str" cm="1">
        <f t="array" ref="K33">IFERROR(IF(L33=0,NUIT_DIM(B33,D33,F33)-E33,NUIT_DIM(B33,D33,F33)),"")</f>
        <v/>
      </c>
      <c r="L33" s="22" t="str" cm="1">
        <f t="array" ref="L33">IFERROR(IF(JOUR_DIM(B33,D33,F33)&gt;0,JOUR_DIM(B33,D33,F33)-E33,0),"")</f>
        <v/>
      </c>
      <c r="M33" s="50"/>
      <c r="N33" s="63"/>
    </row>
    <row r="34" spans="1:18" ht="24" customHeight="1" x14ac:dyDescent="0.2">
      <c r="A34" s="4"/>
      <c r="B34" s="112">
        <v>45648</v>
      </c>
      <c r="C34" s="76" t="str">
        <f>_xlfn.XLOOKUP(B34,joursferies[Date],joursferies[Congé],"")</f>
        <v>Dim</v>
      </c>
      <c r="D34" s="77"/>
      <c r="E34" s="87"/>
      <c r="F34" s="79"/>
      <c r="G34" s="80"/>
      <c r="H34" s="43" t="str">
        <f t="shared" si="0"/>
        <v/>
      </c>
      <c r="I34" s="41" t="str" cm="1">
        <f t="array" ref="I34">IFERROR(IF(J34=0,NUIT_SEM(B34,D34,F34)-E34,NUIT_SEM(B34,D34,F34)),"")</f>
        <v/>
      </c>
      <c r="J34" s="22" t="str" cm="1">
        <f t="array" ref="J34">IFERROR(IF(JOUR_SEM(B34,D34,F34)&gt;0,JOUR_SEM(B34,D34,F34)-E34,0),"")</f>
        <v/>
      </c>
      <c r="K34" s="41" t="str" cm="1">
        <f t="array" ref="K34">IFERROR(IF(L34=0,NUIT_DIM(B34,D34,F34)-E34,NUIT_DIM(B34,D34,F34)),"")</f>
        <v/>
      </c>
      <c r="L34" s="22" t="str" cm="1">
        <f t="array" ref="L34">IFERROR(IF(JOUR_DIM(B34,D34,F34)&gt;0,JOUR_DIM(B34,D34,F34)-E34,0),"")</f>
        <v/>
      </c>
      <c r="M34" s="50"/>
      <c r="N34" s="63"/>
    </row>
    <row r="35" spans="1:18" ht="24" customHeight="1" thickBot="1" x14ac:dyDescent="0.25">
      <c r="A35" s="5"/>
      <c r="B35" s="111"/>
      <c r="C35" s="66"/>
      <c r="D35" s="66"/>
      <c r="E35" s="66"/>
      <c r="F35" s="66"/>
      <c r="G35" s="66"/>
      <c r="H35" s="43" t="str">
        <f t="shared" si="0"/>
        <v/>
      </c>
      <c r="I35" s="42">
        <f t="shared" ref="I35:L35" si="4">SUM(I28:I34)</f>
        <v>0</v>
      </c>
      <c r="J35" s="24">
        <f>SUM(J28:J34)</f>
        <v>0</v>
      </c>
      <c r="K35" s="23">
        <f>SUM(K28:K34)</f>
        <v>0</v>
      </c>
      <c r="L35" s="24">
        <f t="shared" si="4"/>
        <v>0</v>
      </c>
      <c r="M35" s="25" t="str">
        <f>IF(IF(SUM(I35:L35)&gt;$N$2,$N$2-$M$2,SUM(I35:L35)-$M$2)&lt;0,"",IF(SUM(I35:L35)&gt;$N$2,$N$2-$M$2,SUM(I35:L35)-$M$2))</f>
        <v/>
      </c>
      <c r="N35" s="26" t="str">
        <f>IF(SUM(I35:L35)&gt;$N$2,SUM(I35:L35)-$N$2,"")</f>
        <v/>
      </c>
      <c r="R35" s="32"/>
    </row>
    <row r="36" spans="1:18" ht="24" customHeight="1" x14ac:dyDescent="0.2">
      <c r="A36" s="4"/>
      <c r="B36" s="110">
        <v>45649</v>
      </c>
      <c r="C36" s="76" t="str">
        <f>_xlfn.XLOOKUP(B36,joursferies[Date],joursferies[Congé],"")</f>
        <v/>
      </c>
      <c r="D36" s="77"/>
      <c r="E36" s="78"/>
      <c r="F36" s="83"/>
      <c r="G36" s="84"/>
      <c r="H36" s="43" t="str">
        <f t="shared" si="0"/>
        <v/>
      </c>
      <c r="I36" s="41" t="str" cm="1">
        <f t="array" ref="I36">IFERROR(IF(J36=0,NUIT_SEM(B36,D36,F36)-E36,NUIT_SEM(B36,D36,F36)),"")</f>
        <v/>
      </c>
      <c r="J36" s="22" t="str" cm="1">
        <f t="array" ref="J36">IFERROR(IF(JOUR_SEM(B36,D36,F36)&gt;0,JOUR_SEM(B36,D36,F36)-E36,0),"")</f>
        <v/>
      </c>
      <c r="K36" s="41" t="str" cm="1">
        <f t="array" ref="K36">IFERROR(IF(L36=0,NUIT_DIM(B36,D36,F36)-E36,NUIT_DIM(B36,D36,F36)),"")</f>
        <v/>
      </c>
      <c r="L36" s="22" t="str" cm="1">
        <f t="array" ref="L36">IFERROR(IF(JOUR_DIM(B36,D36,F36)&gt;0,JOUR_DIM(B36,D36,F36)-E36,0),"")</f>
        <v/>
      </c>
      <c r="M36" s="50"/>
      <c r="N36" s="63"/>
    </row>
    <row r="37" spans="1:18" ht="24" customHeight="1" x14ac:dyDescent="0.2">
      <c r="A37" s="4"/>
      <c r="B37" s="110">
        <v>45650</v>
      </c>
      <c r="C37" s="76" t="str">
        <f>_xlfn.XLOOKUP(B37,joursferies[Date],joursferies[Congé],"")</f>
        <v/>
      </c>
      <c r="D37" s="77"/>
      <c r="E37" s="78"/>
      <c r="F37" s="83"/>
      <c r="G37" s="80"/>
      <c r="H37" s="43" t="str">
        <f t="shared" si="0"/>
        <v/>
      </c>
      <c r="I37" s="41" t="str" cm="1">
        <f t="array" ref="I37">IFERROR(IF(J37=0,NUIT_SEM(B37,D37,F37)-E37,NUIT_SEM(B37,D37,F37)),"")</f>
        <v/>
      </c>
      <c r="J37" s="22" t="str" cm="1">
        <f t="array" ref="J37">IFERROR(IF(JOUR_SEM(B37,D37,F37)&gt;0,JOUR_SEM(B37,D37,F37)-E37,0),"")</f>
        <v/>
      </c>
      <c r="K37" s="41" t="str" cm="1">
        <f t="array" ref="K37">IFERROR(IF(L37=0,NUIT_DIM(B37,D37,F37)-E37,NUIT_DIM(B37,D37,F37)),"")</f>
        <v/>
      </c>
      <c r="L37" s="22" t="str" cm="1">
        <f t="array" ref="L37">IFERROR(IF(JOUR_DIM(B37,D37,F37)&gt;0,JOUR_DIM(B37,D37,F37)-E37,0),"")</f>
        <v/>
      </c>
      <c r="M37" s="50"/>
      <c r="N37" s="63"/>
    </row>
    <row r="38" spans="1:18" ht="24" customHeight="1" x14ac:dyDescent="0.2">
      <c r="A38" s="4"/>
      <c r="B38" s="110">
        <v>45651</v>
      </c>
      <c r="C38" s="76" t="str">
        <f>_xlfn.XLOOKUP(B38,joursferies[Date],joursferies[Congé],"")</f>
        <v>Noël</v>
      </c>
      <c r="D38" s="77"/>
      <c r="E38" s="78"/>
      <c r="F38" s="83"/>
      <c r="G38" s="80"/>
      <c r="H38" s="43" t="str">
        <f t="shared" si="0"/>
        <v/>
      </c>
      <c r="I38" s="41" t="str" cm="1">
        <f t="array" ref="I38">IFERROR(IF(J38=0,NUIT_SEM(B38,D38,F38)-E38,NUIT_SEM(B38,D38,F38)),"")</f>
        <v/>
      </c>
      <c r="J38" s="22" t="str" cm="1">
        <f t="array" ref="J38">IFERROR(IF(JOUR_SEM(B38,D38,F38)&gt;0,JOUR_SEM(B38,D38,F38)-E38,0),"")</f>
        <v/>
      </c>
      <c r="K38" s="41" t="str" cm="1">
        <f t="array" ref="K38">IFERROR(IF(L38=0,NUIT_DIM(B38,D38,F38)-E38,NUIT_DIM(B38,D38,F38)),"")</f>
        <v/>
      </c>
      <c r="L38" s="22" t="str" cm="1">
        <f t="array" ref="L38">IFERROR(IF(JOUR_DIM(B38,D38,F38)&gt;0,JOUR_DIM(B38,D38,F38)-E38,0),"")</f>
        <v/>
      </c>
      <c r="M38" s="50"/>
      <c r="N38" s="63"/>
    </row>
    <row r="39" spans="1:18" ht="24" customHeight="1" x14ac:dyDescent="0.2">
      <c r="A39" s="4"/>
      <c r="B39" s="110">
        <v>45652</v>
      </c>
      <c r="C39" s="76" t="str">
        <f>_xlfn.XLOOKUP(B39,joursferies[Date],joursferies[Congé],"")</f>
        <v/>
      </c>
      <c r="D39" s="77"/>
      <c r="E39" s="78"/>
      <c r="F39" s="83"/>
      <c r="G39" s="80"/>
      <c r="H39" s="43" t="str">
        <f t="shared" si="0"/>
        <v/>
      </c>
      <c r="I39" s="41" t="str" cm="1">
        <f t="array" ref="I39">IFERROR(IF(J39=0,NUIT_SEM(B39,D39,F39)-E39,NUIT_SEM(B39,D39,F39)),"")</f>
        <v/>
      </c>
      <c r="J39" s="22" t="str" cm="1">
        <f t="array" ref="J39">IFERROR(IF(JOUR_SEM(B39,D39,F39)&gt;0,JOUR_SEM(B39,D39,F39)-E39,0),"")</f>
        <v/>
      </c>
      <c r="K39" s="41" t="str" cm="1">
        <f t="array" ref="K39">IFERROR(IF(L39=0,NUIT_DIM(B39,D39,F39)-E39,NUIT_DIM(B39,D39,F39)),"")</f>
        <v/>
      </c>
      <c r="L39" s="22" t="str" cm="1">
        <f t="array" ref="L39">IFERROR(IF(JOUR_DIM(B39,D39,F39)&gt;0,JOUR_DIM(B39,D39,F39)-E39,0),"")</f>
        <v/>
      </c>
      <c r="M39" s="50"/>
      <c r="N39" s="63"/>
    </row>
    <row r="40" spans="1:18" ht="24" customHeight="1" x14ac:dyDescent="0.2">
      <c r="A40" s="4"/>
      <c r="B40" s="110">
        <v>45653</v>
      </c>
      <c r="C40" s="76" t="str">
        <f>_xlfn.XLOOKUP(B40,joursferies[Date],joursferies[Congé],"")</f>
        <v/>
      </c>
      <c r="D40" s="77"/>
      <c r="E40" s="78"/>
      <c r="F40" s="83"/>
      <c r="G40" s="80"/>
      <c r="H40" s="43" t="str">
        <f t="shared" si="0"/>
        <v/>
      </c>
      <c r="I40" s="41" t="str" cm="1">
        <f t="array" ref="I40">IFERROR(IF(J40=0,NUIT_SEM(B40,D40,F40)-E40,NUIT_SEM(B40,D40,F40)),"")</f>
        <v/>
      </c>
      <c r="J40" s="22" t="str" cm="1">
        <f t="array" ref="J40">IFERROR(IF(JOUR_SEM(B40,D40,F40)&gt;0,JOUR_SEM(B40,D40,F40)-E40,0),"")</f>
        <v/>
      </c>
      <c r="K40" s="41" t="str" cm="1">
        <f t="array" ref="K40">IFERROR(IF(L40=0,NUIT_DIM(B40,D40,F40)-E40,NUIT_DIM(B40,D40,F40)),"")</f>
        <v/>
      </c>
      <c r="L40" s="22" t="str" cm="1">
        <f t="array" ref="L40">IFERROR(IF(JOUR_DIM(B40,D40,F40)&gt;0,JOUR_DIM(B40,D40,F40)-E40,0),"")</f>
        <v/>
      </c>
      <c r="M40" s="51"/>
      <c r="N40" s="63"/>
    </row>
    <row r="41" spans="1:18" ht="24" customHeight="1" x14ac:dyDescent="0.2">
      <c r="A41" s="4"/>
      <c r="B41" s="110">
        <v>45654</v>
      </c>
      <c r="C41" s="76" t="str">
        <f>_xlfn.XLOOKUP(B41,joursferies[Date],joursferies[Congé],"")</f>
        <v/>
      </c>
      <c r="D41" s="77"/>
      <c r="E41" s="78"/>
      <c r="F41" s="83"/>
      <c r="G41" s="80"/>
      <c r="H41" s="43" t="str">
        <f t="shared" si="0"/>
        <v/>
      </c>
      <c r="I41" s="41" t="str" cm="1">
        <f t="array" ref="I41">IFERROR(IF(J41=0,NUIT_SEM(B41,D41,F41)-E41,NUIT_SEM(B41,D41,F41)),"")</f>
        <v/>
      </c>
      <c r="J41" s="22" t="str" cm="1">
        <f t="array" ref="J41">IFERROR(IF(JOUR_SEM(B41,D41,F41)&gt;0,JOUR_SEM(B41,D41,F41)-E41,0),"")</f>
        <v/>
      </c>
      <c r="K41" s="41" t="str" cm="1">
        <f t="array" ref="K41">IFERROR(IF(L41=0,NUIT_DIM(B41,D41,F41)-E41,NUIT_DIM(B41,D41,F41)),"")</f>
        <v/>
      </c>
      <c r="L41" s="22" t="str" cm="1">
        <f t="array" ref="L41">IFERROR(IF(JOUR_DIM(B41,D41,F41)&gt;0,JOUR_DIM(B41,D41,F41)-E41,0),"")</f>
        <v/>
      </c>
      <c r="M41" s="50"/>
      <c r="N41" s="63"/>
    </row>
    <row r="42" spans="1:18" ht="24" customHeight="1" x14ac:dyDescent="0.2">
      <c r="A42" s="4"/>
      <c r="B42" s="110">
        <v>45655</v>
      </c>
      <c r="C42" s="76" t="str">
        <f>_xlfn.XLOOKUP(B42,joursferies[Date],joursferies[Congé],"")</f>
        <v>Dim</v>
      </c>
      <c r="D42" s="88"/>
      <c r="E42" s="76"/>
      <c r="F42" s="89"/>
      <c r="G42" s="90"/>
      <c r="H42" s="43" t="str">
        <f t="shared" si="0"/>
        <v/>
      </c>
      <c r="I42" s="41" t="str" cm="1">
        <f t="array" ref="I42">IFERROR(IF(J42=0,NUIT_SEM(B42,D42,F42)-E42,NUIT_SEM(B42,D42,F42)),"")</f>
        <v/>
      </c>
      <c r="J42" s="22" t="str" cm="1">
        <f t="array" ref="J42">IFERROR(IF(JOUR_SEM(B42,D42,F42)&gt;0,JOUR_SEM(B42,D42,F42)-E42,0),"")</f>
        <v/>
      </c>
      <c r="K42" s="41" t="str" cm="1">
        <f t="array" ref="K42">IFERROR(IF(L42=0,NUIT_DIM(B42,D42,F42)-E42,NUIT_DIM(B42,D42,F42)),"")</f>
        <v/>
      </c>
      <c r="L42" s="22" t="str" cm="1">
        <f t="array" ref="L42">IFERROR(IF(JOUR_DIM(B42,D42,F42)&gt;0,JOUR_DIM(B42,D42,F42)-E42,0),"")</f>
        <v/>
      </c>
      <c r="M42" s="50"/>
      <c r="N42" s="63"/>
    </row>
    <row r="43" spans="1:18" ht="24" customHeight="1" thickBot="1" x14ac:dyDescent="0.25">
      <c r="A43" s="4"/>
      <c r="B43" s="111"/>
      <c r="C43" s="66"/>
      <c r="D43" s="66"/>
      <c r="E43" s="66"/>
      <c r="F43" s="66"/>
      <c r="G43" s="66"/>
      <c r="H43" s="43" t="str">
        <f t="shared" si="0"/>
        <v/>
      </c>
      <c r="I43" s="42">
        <f t="shared" ref="I43:L43" si="5">SUM(I36:I42)</f>
        <v>0</v>
      </c>
      <c r="J43" s="24">
        <f>SUM(J36:J42)</f>
        <v>0</v>
      </c>
      <c r="K43" s="23">
        <f>SUM(K36:K42)</f>
        <v>0</v>
      </c>
      <c r="L43" s="24">
        <f t="shared" si="5"/>
        <v>0</v>
      </c>
      <c r="M43" s="25" t="str">
        <f>IF(IF(SUM(I43:L43)&gt;$N$2,$N$2-$M$2,SUM(I43:L43)-$M$2)&lt;0,"",IF(SUM(I43:L43)&gt;$N$2,$N$2-$M$2,SUM(I43:L43)-$M$2))</f>
        <v/>
      </c>
      <c r="N43" s="26" t="str">
        <f>IF(SUM(I43:L43)&gt;$N$2,SUM(I43:L43)-$N$2,"")</f>
        <v/>
      </c>
    </row>
    <row r="44" spans="1:18" ht="24" customHeight="1" x14ac:dyDescent="0.2">
      <c r="A44" s="3"/>
      <c r="B44" s="110">
        <v>45656</v>
      </c>
      <c r="C44" s="76" t="str">
        <f>_xlfn.XLOOKUP(B44,joursferies[Date],joursferies[Congé],"")</f>
        <v/>
      </c>
      <c r="D44" s="91"/>
      <c r="E44" s="92"/>
      <c r="F44" s="93"/>
      <c r="G44" s="94"/>
      <c r="H44" s="43" t="str">
        <f t="shared" si="0"/>
        <v/>
      </c>
      <c r="I44" s="41" t="str" cm="1">
        <f t="array" ref="I44">IFERROR(IF(J44=0,NUIT_SEM(B44,D44,F44)-E44,NUIT_SEM(B44,D44,F44)),"")</f>
        <v/>
      </c>
      <c r="J44" s="22" t="str" cm="1">
        <f t="array" ref="J44">IFERROR(IF(JOUR_SEM(B44,D44,F44)&gt;0,JOUR_SEM(B44,D44,F44)-E44,0),"")</f>
        <v/>
      </c>
      <c r="K44" s="41" t="str" cm="1">
        <f t="array" ref="K44">IFERROR(IF(L44=0,NUIT_DIM(B44,D44,F44)-E44,NUIT_DIM(B44,D44,F44)),"")</f>
        <v/>
      </c>
      <c r="L44" s="22" t="str" cm="1">
        <f t="array" ref="L44">IFERROR(IF(JOUR_DIM(B44,D44,F44)&gt;0,JOUR_DIM(B44,D44,F44)-E44,0),"")</f>
        <v/>
      </c>
      <c r="M44" s="52"/>
      <c r="N44" s="64"/>
    </row>
    <row r="45" spans="1:18" ht="24" customHeight="1" x14ac:dyDescent="0.2">
      <c r="A45" s="4"/>
      <c r="B45" s="110">
        <v>45657</v>
      </c>
      <c r="C45" s="76" t="str">
        <f>_xlfn.XLOOKUP(B45,joursferies[Date],joursferies[Congé],"")</f>
        <v/>
      </c>
      <c r="D45" s="88"/>
      <c r="E45" s="95"/>
      <c r="F45" s="93"/>
      <c r="G45" s="90"/>
      <c r="H45" s="43" t="str">
        <f t="shared" si="0"/>
        <v/>
      </c>
      <c r="I45" s="41" t="str" cm="1">
        <f t="array" ref="I45">IFERROR(IF(J45=0,NUIT_SEM(B45,D45,F45)-E45,NUIT_SEM(B45,D45,F45)),"")</f>
        <v/>
      </c>
      <c r="J45" s="22" t="str" cm="1">
        <f t="array" ref="J45">IFERROR(IF(JOUR_SEM(B45,D45,F45)&gt;0,JOUR_SEM(B45,D45,F45)-E45,0),"")</f>
        <v/>
      </c>
      <c r="K45" s="41" t="str" cm="1">
        <f t="array" ref="K45">IFERROR(IF(L45=0,NUIT_DIM(B45,D45,F45)-E45,NUIT_DIM(B45,D45,F45)),"")</f>
        <v/>
      </c>
      <c r="L45" s="22" t="str" cm="1">
        <f t="array" ref="L45">IFERROR(IF(JOUR_DIM(B45,D45,F45)&gt;0,JOUR_DIM(B45,D45,F45)-E45,0),"")</f>
        <v/>
      </c>
      <c r="M45" s="50"/>
      <c r="N45" s="63"/>
    </row>
    <row r="46" spans="1:18" ht="24" customHeight="1" x14ac:dyDescent="0.2">
      <c r="A46" s="4"/>
      <c r="B46" s="110"/>
      <c r="C46" s="76" t="str">
        <f>_xlfn.XLOOKUP(B46,joursferies[Date],joursferies[Congé],"")</f>
        <v/>
      </c>
      <c r="D46" s="88"/>
      <c r="E46" s="95"/>
      <c r="F46" s="93"/>
      <c r="G46" s="90"/>
      <c r="H46" s="43" t="str">
        <f t="shared" si="0"/>
        <v/>
      </c>
      <c r="I46" s="41" t="str" cm="1">
        <f t="array" ref="I46">IFERROR(IF(J46=0,NUIT_SEM(B46,D46,F46)-E46,NUIT_SEM(B46,D46,F46)),"")</f>
        <v/>
      </c>
      <c r="J46" s="22" t="str" cm="1">
        <f t="array" ref="J46">IFERROR(IF(JOUR_SEM(B46,D46,F46)&gt;0,JOUR_SEM(B46,D46,F46)-E46,0),"")</f>
        <v/>
      </c>
      <c r="K46" s="41" t="str" cm="1">
        <f t="array" ref="K46">IFERROR(IF(L46=0,NUIT_DIM(B46,D46,F46)-E46,NUIT_DIM(B46,D46,F46)),"")</f>
        <v/>
      </c>
      <c r="L46" s="22" t="str" cm="1">
        <f t="array" ref="L46">IFERROR(IF(JOUR_DIM(B46,D46,F46)&gt;0,JOUR_DIM(B46,D46,F46)-E46,0),"")</f>
        <v/>
      </c>
      <c r="M46" s="50"/>
      <c r="N46" s="63"/>
    </row>
    <row r="47" spans="1:18" ht="24" customHeight="1" x14ac:dyDescent="0.2">
      <c r="A47" s="4"/>
      <c r="B47" s="110"/>
      <c r="C47" s="76" t="str">
        <f>_xlfn.XLOOKUP(B47,joursferies[Date],joursferies[Congé],"")</f>
        <v/>
      </c>
      <c r="D47" s="88"/>
      <c r="E47" s="95"/>
      <c r="F47" s="93"/>
      <c r="G47" s="90"/>
      <c r="H47" s="43" t="str">
        <f t="shared" si="0"/>
        <v/>
      </c>
      <c r="I47" s="41" t="str" cm="1">
        <f t="array" ref="I47">IFERROR(IF(J47=0,NUIT_SEM(B47,D47,F47)-E47,NUIT_SEM(B47,D47,F47)),"")</f>
        <v/>
      </c>
      <c r="J47" s="22" t="str" cm="1">
        <f t="array" ref="J47">IFERROR(IF(JOUR_SEM(B47,D47,F47)&gt;0,JOUR_SEM(B47,D47,F47)-E47,0),"")</f>
        <v/>
      </c>
      <c r="K47" s="41" t="str" cm="1">
        <f t="array" ref="K47">IFERROR(IF(L47=0,NUIT_DIM(B47,D47,F47)-E47,NUIT_DIM(B47,D47,F47)),"")</f>
        <v/>
      </c>
      <c r="L47" s="22" t="str" cm="1">
        <f t="array" ref="L47">IFERROR(IF(JOUR_DIM(B47,D47,F47)&gt;0,JOUR_DIM(B47,D47,F47)-E47,0),"")</f>
        <v/>
      </c>
      <c r="M47" s="50"/>
      <c r="N47" s="63"/>
    </row>
    <row r="48" spans="1:18" ht="24" customHeight="1" x14ac:dyDescent="0.2">
      <c r="A48" s="4"/>
      <c r="B48" s="110"/>
      <c r="C48" s="76" t="str">
        <f>_xlfn.XLOOKUP(B48,joursferies[Date],joursferies[Congé],"")</f>
        <v/>
      </c>
      <c r="D48" s="88"/>
      <c r="E48" s="95"/>
      <c r="F48" s="93"/>
      <c r="G48" s="90"/>
      <c r="H48" s="43" t="str">
        <f t="shared" si="0"/>
        <v/>
      </c>
      <c r="I48" s="41" t="str" cm="1">
        <f t="array" ref="I48">IFERROR(IF(J48=0,NUIT_SEM(B48,D48,F48)-E48,NUIT_SEM(B48,D48,F48)),"")</f>
        <v/>
      </c>
      <c r="J48" s="22" t="str" cm="1">
        <f t="array" ref="J48">IFERROR(IF(JOUR_SEM(B48,D48,F48)&gt;0,JOUR_SEM(B48,D48,F48)-E48,0),"")</f>
        <v/>
      </c>
      <c r="K48" s="41" t="str" cm="1">
        <f t="array" ref="K48">IFERROR(IF(L48=0,NUIT_DIM(B48,D48,F48)-E48,NUIT_DIM(B48,D48,F48)),"")</f>
        <v/>
      </c>
      <c r="L48" s="22" t="str" cm="1">
        <f t="array" ref="L48">IFERROR(IF(JOUR_DIM(B48,D48,F48)&gt;0,JOUR_DIM(B48,D48,F48)-E48,0),"")</f>
        <v/>
      </c>
      <c r="M48" s="51"/>
      <c r="N48" s="63"/>
    </row>
    <row r="49" spans="1:14" ht="24" customHeight="1" x14ac:dyDescent="0.2">
      <c r="A49" s="4"/>
      <c r="B49" s="110"/>
      <c r="C49" s="76" t="str">
        <f>_xlfn.XLOOKUP(B49,joursferies[Date],joursferies[Congé],"")</f>
        <v/>
      </c>
      <c r="D49" s="88"/>
      <c r="E49" s="95"/>
      <c r="F49" s="93"/>
      <c r="G49" s="90"/>
      <c r="H49" s="43" t="str">
        <f t="shared" si="0"/>
        <v/>
      </c>
      <c r="I49" s="41" t="str" cm="1">
        <f t="array" ref="I49">IFERROR(IF(J49=0,NUIT_SEM(B49,D49,F49)-E49,NUIT_SEM(B49,D49,F49)),"")</f>
        <v/>
      </c>
      <c r="J49" s="22" t="str" cm="1">
        <f t="array" ref="J49">IFERROR(IF(JOUR_SEM(B49,D49,F49)&gt;0,JOUR_SEM(B49,D49,F49)-E49,0),"")</f>
        <v/>
      </c>
      <c r="K49" s="41" t="str" cm="1">
        <f t="array" ref="K49">IFERROR(IF(L49=0,NUIT_DIM(B49,D49,F49)-E49,NUIT_DIM(B49,D49,F49)),"")</f>
        <v/>
      </c>
      <c r="L49" s="22" t="str" cm="1">
        <f t="array" ref="L49">IFERROR(IF(JOUR_DIM(B49,D49,F49)&gt;0,JOUR_DIM(B49,D49,F49)-E49,0),"")</f>
        <v/>
      </c>
      <c r="M49" s="50"/>
      <c r="N49" s="63"/>
    </row>
    <row r="50" spans="1:14" ht="24" customHeight="1" x14ac:dyDescent="0.2">
      <c r="A50" s="4"/>
      <c r="B50" s="110"/>
      <c r="C50" s="76" t="str">
        <f>_xlfn.XLOOKUP(B50,joursferies[Date],joursferies[Congé],"")</f>
        <v/>
      </c>
      <c r="D50" s="88"/>
      <c r="E50" s="76"/>
      <c r="F50" s="89"/>
      <c r="G50" s="90"/>
      <c r="H50" s="43" t="str">
        <f t="shared" si="0"/>
        <v/>
      </c>
      <c r="I50" s="41" t="str" cm="1">
        <f t="array" ref="I50">IFERROR(IF(J50=0,NUIT_SEM(B50,D50,F50)-E50,NUIT_SEM(B50,D50,F50)),"")</f>
        <v/>
      </c>
      <c r="J50" s="22" t="str" cm="1">
        <f t="array" ref="J50">IFERROR(IF(JOUR_SEM(B50,D50,F50)&gt;0,JOUR_SEM(B50,D50,F50)-E50,0),"")</f>
        <v/>
      </c>
      <c r="K50" s="41" t="str" cm="1">
        <f t="array" ref="K50">IFERROR(IF(L50=0,NUIT_DIM(B50,D50,F50)-E50,NUIT_DIM(B50,D50,F50)),"")</f>
        <v/>
      </c>
      <c r="L50" s="22" t="str" cm="1">
        <f t="array" ref="L50">IFERROR(IF(JOUR_DIM(B50,D50,F50)&gt;0,JOUR_DIM(B50,D50,F50)-E50,0),"")</f>
        <v/>
      </c>
      <c r="M50" s="50"/>
      <c r="N50" s="63"/>
    </row>
    <row r="51" spans="1:14" ht="24" customHeight="1" thickBot="1" x14ac:dyDescent="0.25">
      <c r="A51" s="6"/>
      <c r="B51" s="111"/>
      <c r="C51" s="81"/>
      <c r="D51" s="82"/>
      <c r="E51" s="82"/>
      <c r="F51" s="66"/>
      <c r="G51" s="66" t="str">
        <f>_xlfn.XLOOKUP(B51,joursferies[Date],joursferies[Congé],"")</f>
        <v/>
      </c>
      <c r="H51" s="43" t="str">
        <f t="shared" si="0"/>
        <v/>
      </c>
      <c r="I51" s="42">
        <f t="shared" ref="I51:L51" si="6">SUM(I44:I50)</f>
        <v>0</v>
      </c>
      <c r="J51" s="24">
        <f>SUM(J44:J50)</f>
        <v>0</v>
      </c>
      <c r="K51" s="23">
        <f>SUM(K44:K50)</f>
        <v>0</v>
      </c>
      <c r="L51" s="24">
        <f t="shared" si="6"/>
        <v>0</v>
      </c>
      <c r="M51" s="25" t="str">
        <f>IF(IF(SUM(I51:L51)&gt;$N$2,$N$2-$M$2,SUM(I51:L51)-$M$2)&lt;0,"",IF(SUM(I51:L51)&gt;$N$2,$N$2-$M$2,SUM(I51:L51)-$M$2))</f>
        <v/>
      </c>
      <c r="N51" s="26" t="str">
        <f>IF(SUM(I51:L51)&gt;$N$2,SUM(I51:L51)-$N$2,"")</f>
        <v/>
      </c>
    </row>
    <row r="52" spans="1:14" ht="24" customHeight="1" thickBot="1" x14ac:dyDescent="0.25">
      <c r="B52" s="20"/>
      <c r="C52" s="54"/>
      <c r="D52" s="19"/>
      <c r="E52" s="39"/>
      <c r="F52" s="96"/>
      <c r="G52" s="97" t="str">
        <f>_xlfn.XLOOKUP(B52,joursferies[Date],joursferies[Congé],"")</f>
        <v/>
      </c>
      <c r="H52" s="16">
        <f>COUNTIF(H4:H51,"X")</f>
        <v>1</v>
      </c>
      <c r="I52" s="33">
        <f ca="1">SUM(I11,I19,I27,I35,I43,I51)-I3</f>
        <v>0</v>
      </c>
      <c r="J52" s="33">
        <f ca="1">SUM(J11,J19,J27,J35,J43,J51)-J3</f>
        <v>0</v>
      </c>
      <c r="K52" s="33">
        <f ca="1">SUM(K11,K19,K27,K35,K43,K51)-K3</f>
        <v>8.3333333333333343E-2</v>
      </c>
      <c r="L52" s="33">
        <f ca="1">SUM(L11,L19,L27,L35,L43,L51)-L3</f>
        <v>0.16666666666666669</v>
      </c>
      <c r="M52" s="33">
        <f ca="1">IF($B$42="",SUM(M4,M11,M19,M27,M35),SUM(M4,M11,M19,M27,M35,M43))</f>
        <v>0</v>
      </c>
      <c r="N52" s="65">
        <f ca="1">IF($B$42="",SUM(N4,N11,N19,N27,N35),SUM(N4,N11,N19,N27,N35,N43))</f>
        <v>0</v>
      </c>
    </row>
    <row r="53" spans="1:14" ht="24" customHeight="1" x14ac:dyDescent="0.2">
      <c r="B53" s="67" t="s">
        <v>41</v>
      </c>
      <c r="C53" s="17">
        <f ca="1">J52</f>
        <v>0</v>
      </c>
      <c r="D53" s="98">
        <f ca="1">C53*24</f>
        <v>0</v>
      </c>
      <c r="G53" s="99"/>
      <c r="H53" s="100"/>
      <c r="I53" s="30" t="s">
        <v>6</v>
      </c>
      <c r="J53" s="31" t="s">
        <v>7</v>
      </c>
      <c r="K53" s="31" t="s">
        <v>8</v>
      </c>
      <c r="L53" s="31" t="s">
        <v>9</v>
      </c>
      <c r="M53" s="31" t="s">
        <v>10</v>
      </c>
      <c r="N53" s="31" t="s">
        <v>11</v>
      </c>
    </row>
    <row r="54" spans="1:14" ht="24" customHeight="1" x14ac:dyDescent="0.2">
      <c r="B54" s="68" t="s">
        <v>42</v>
      </c>
      <c r="C54" s="101">
        <f ca="1">IF(M52&gt;D58,M52-$D$58,M52)</f>
        <v>0</v>
      </c>
      <c r="D54" s="102">
        <f ca="1">C54*24</f>
        <v>0</v>
      </c>
      <c r="H54" s="100"/>
      <c r="I54" s="8" t="s">
        <v>5</v>
      </c>
      <c r="J54" s="9"/>
      <c r="L54" s="7"/>
      <c r="M54" s="7"/>
      <c r="N54" s="7"/>
    </row>
    <row r="55" spans="1:14" ht="24" customHeight="1" thickBot="1" x14ac:dyDescent="0.25">
      <c r="B55" s="68" t="s">
        <v>43</v>
      </c>
      <c r="C55" s="101">
        <f ca="1">$N$52</f>
        <v>0</v>
      </c>
      <c r="D55" s="102">
        <f ca="1">C55*24</f>
        <v>0</v>
      </c>
      <c r="F55" s="103"/>
      <c r="H55" s="100"/>
      <c r="I55" s="45">
        <v>0.91666666666666663</v>
      </c>
      <c r="J55" s="46">
        <v>0.20833333333333334</v>
      </c>
      <c r="L55" s="7"/>
      <c r="M55" s="7"/>
      <c r="N55" s="7"/>
    </row>
    <row r="56" spans="1:14" ht="24" customHeight="1" x14ac:dyDescent="0.2">
      <c r="B56" s="69" t="s">
        <v>44</v>
      </c>
      <c r="C56" s="18">
        <f ca="1">I52+K52</f>
        <v>8.3333333333333343E-2</v>
      </c>
      <c r="D56" s="108">
        <f ca="1">C56*24</f>
        <v>2</v>
      </c>
      <c r="F56" s="103"/>
      <c r="G56" s="104"/>
      <c r="H56" s="100"/>
      <c r="I56" s="47"/>
      <c r="J56" s="7"/>
      <c r="K56" s="47"/>
      <c r="L56" s="7"/>
      <c r="M56" s="7"/>
      <c r="N56" s="7"/>
    </row>
    <row r="57" spans="1:14" ht="24" customHeight="1" x14ac:dyDescent="0.2">
      <c r="B57" s="69" t="s">
        <v>47</v>
      </c>
      <c r="C57" s="18">
        <f ca="1">(K52+L52)</f>
        <v>0.25</v>
      </c>
      <c r="D57" s="108">
        <f ca="1">C57*24</f>
        <v>6</v>
      </c>
      <c r="F57" s="105"/>
      <c r="G57" s="10"/>
      <c r="H57" s="100"/>
      <c r="I57" s="48"/>
      <c r="J57" s="48"/>
      <c r="K57" s="48"/>
      <c r="L57" s="7"/>
      <c r="M57" s="7"/>
      <c r="N57" s="7"/>
    </row>
    <row r="58" spans="1:14" ht="24" customHeight="1" x14ac:dyDescent="0.2">
      <c r="B58" s="70" t="s">
        <v>45</v>
      </c>
      <c r="C58" s="53" t="str">
        <f ca="1">IF($M$52&gt;= $D$58,1,"")</f>
        <v/>
      </c>
      <c r="D58" s="106">
        <v>0.23958333333333334</v>
      </c>
    </row>
    <row r="59" spans="1:14" ht="24" customHeight="1" thickBot="1" x14ac:dyDescent="0.25">
      <c r="B59" s="71" t="s">
        <v>31</v>
      </c>
      <c r="C59" s="121">
        <f>H52</f>
        <v>1</v>
      </c>
      <c r="D59" s="107"/>
    </row>
  </sheetData>
  <sheetProtection selectLockedCells="1"/>
  <mergeCells count="5">
    <mergeCell ref="A1:B1"/>
    <mergeCell ref="H1:H2"/>
    <mergeCell ref="I1:J1"/>
    <mergeCell ref="K1:L1"/>
    <mergeCell ref="A2:B2"/>
  </mergeCells>
  <conditionalFormatting sqref="B4:H50">
    <cfRule type="expression" dxfId="13" priority="3">
      <formula>WEEKDAY($B4)=1</formula>
    </cfRule>
    <cfRule type="expression" dxfId="12" priority="4">
      <formula>COUNTIFS(DatesFeries,$B4)&gt;0</formula>
    </cfRule>
    <cfRule type="expression" dxfId="11" priority="5">
      <formula>WEEKDAY($B4)=1</formula>
    </cfRule>
  </conditionalFormatting>
  <conditionalFormatting sqref="B4:N50">
    <cfRule type="expression" dxfId="10" priority="1">
      <formula>AND(WEEKDAY($B4)=1,$D4&gt;0)</formula>
    </cfRule>
    <cfRule type="expression" dxfId="9" priority="2">
      <formula>AND(COUNTIFS(DatesFeries,$B4)&gt;0,$D4&gt;0)</formula>
    </cfRule>
  </conditionalFormatting>
  <conditionalFormatting sqref="M3:N10">
    <cfRule type="cellIs" dxfId="8" priority="6" operator="equal">
      <formula>""</formula>
    </cfRule>
  </conditionalFormatting>
  <conditionalFormatting sqref="M12:N18 M20:N26 M28:N34 M36:N42 M44:N50">
    <cfRule type="cellIs" dxfId="7" priority="7" operator="equal">
      <formula>""</formula>
    </cfRule>
  </conditionalFormatting>
  <pageMargins left="0.7" right="0.7" top="0.75" bottom="0.75" header="0.3" footer="0.3"/>
  <pageSetup paperSize="9" scale="4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09096-3763-41FC-8DBB-EB848107C233}">
  <sheetPr>
    <pageSetUpPr fitToPage="1"/>
  </sheetPr>
  <dimension ref="A1:AN59"/>
  <sheetViews>
    <sheetView zoomScale="85" zoomScaleNormal="85" workbookViewId="0">
      <pane ySplit="2" topLeftCell="A43" activePane="bottomLeft" state="frozen"/>
      <selection pane="bottomLeft" activeCell="G58" sqref="G58"/>
    </sheetView>
  </sheetViews>
  <sheetFormatPr baseColWidth="10" defaultColWidth="11.85546875" defaultRowHeight="12.75" outlineLevelCol="1" x14ac:dyDescent="0.2"/>
  <cols>
    <col min="1" max="1" width="2.7109375" customWidth="1"/>
    <col min="2" max="2" width="36.42578125" style="37" bestFit="1" customWidth="1"/>
    <col min="3" max="3" width="15.42578125" style="37" bestFit="1" customWidth="1"/>
    <col min="4" max="5" width="9.42578125" style="37" customWidth="1"/>
    <col min="6" max="6" width="9.140625" style="37" customWidth="1"/>
    <col min="7" max="7" width="65.5703125" style="37" customWidth="1"/>
    <col min="8" max="8" width="9.7109375" style="37" customWidth="1"/>
    <col min="9" max="10" width="10.85546875" hidden="1" customWidth="1" outlineLevel="1"/>
    <col min="11" max="11" width="9.85546875" hidden="1" customWidth="1" outlineLevel="1"/>
    <col min="12" max="12" width="10.85546875" hidden="1" customWidth="1" outlineLevel="1"/>
    <col min="13" max="14" width="8.5703125" hidden="1" customWidth="1" outlineLevel="1"/>
    <col min="15" max="15" width="89.42578125" hidden="1" customWidth="1" outlineLevel="1"/>
    <col min="16" max="16" width="11.85546875" collapsed="1"/>
    <col min="17" max="17" width="10.42578125" customWidth="1"/>
    <col min="18" max="43" width="13" customWidth="1"/>
  </cols>
  <sheetData>
    <row r="1" spans="1:40" ht="25.5" customHeight="1" x14ac:dyDescent="0.2">
      <c r="A1" s="122" t="s">
        <v>15</v>
      </c>
      <c r="B1" s="123"/>
      <c r="C1" s="40">
        <f>B18</f>
        <v>45634</v>
      </c>
      <c r="D1" s="72"/>
      <c r="E1" s="73"/>
      <c r="F1" s="74"/>
      <c r="G1" s="116"/>
      <c r="H1" s="128" t="s">
        <v>46</v>
      </c>
      <c r="I1" s="124" t="s">
        <v>4</v>
      </c>
      <c r="J1" s="125"/>
      <c r="K1" s="126" t="s">
        <v>29</v>
      </c>
      <c r="L1" s="127"/>
      <c r="M1" s="12" t="s">
        <v>0</v>
      </c>
      <c r="N1" s="13" t="s">
        <v>1</v>
      </c>
    </row>
    <row r="2" spans="1:40" ht="72" customHeight="1" thickBot="1" x14ac:dyDescent="0.25">
      <c r="A2" s="130"/>
      <c r="B2" s="131"/>
      <c r="C2" s="113" t="s">
        <v>34</v>
      </c>
      <c r="D2" s="114" t="s">
        <v>2</v>
      </c>
      <c r="E2" s="115" t="s">
        <v>32</v>
      </c>
      <c r="F2" s="117" t="s">
        <v>3</v>
      </c>
      <c r="G2" s="118" t="s">
        <v>30</v>
      </c>
      <c r="H2" s="129"/>
      <c r="I2" s="1" t="s">
        <v>27</v>
      </c>
      <c r="J2" s="27" t="s">
        <v>28</v>
      </c>
      <c r="K2" s="2" t="s">
        <v>27</v>
      </c>
      <c r="L2" s="27" t="s">
        <v>28</v>
      </c>
      <c r="M2" s="14">
        <v>1.4583333333333333</v>
      </c>
      <c r="N2" s="15">
        <v>1.7916666666666667</v>
      </c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</row>
    <row r="3" spans="1:40" ht="24" customHeight="1" x14ac:dyDescent="0.2">
      <c r="A3" s="3"/>
      <c r="B3" s="109"/>
      <c r="C3" s="44"/>
      <c r="D3" s="44"/>
      <c r="E3" s="44"/>
      <c r="F3" s="44"/>
      <c r="G3" s="44"/>
      <c r="H3" s="75"/>
      <c r="I3" s="56" cm="1">
        <f t="array" aca="1" ref="I3" ca="1">IF(INDIRECT("'"&amp;TEXT(EDATE($B$15,-1),"mmmm")&amp;"'!$B$42")="",INDIRECT("'"&amp;TEXT(EDATE($B$15,-1),"mmmm")&amp;"'!I43"),INDIRECT("'"&amp;TEXT(EDATE($B$15,-1),"mmmm")&amp;"'!I51"))</f>
        <v>0</v>
      </c>
      <c r="J3" s="57" cm="1">
        <f t="array" aca="1" ref="J3" ca="1">IF(INDIRECT("'"&amp;TEXT(EDATE($B$15,-1),"mmmm")&amp;"'!$B$42")="",INDIRECT("'"&amp;TEXT(EDATE($B$15,-1),"mmmm")&amp;"'!J43"),INDIRECT("'"&amp;TEXT(EDATE($B$15,-1),"mmmm")&amp;"'!J51"))</f>
        <v>0</v>
      </c>
      <c r="K3" s="58" cm="1">
        <f t="array" aca="1" ref="K3" ca="1">IF(INDIRECT("'"&amp;TEXT(EDATE($B$15,-1),"mmmm")&amp;"'!$B$42")="",INDIRECT("'"&amp;TEXT(EDATE($B$15,-1),"mmmm")&amp;"'!K43"),INDIRECT("'"&amp;TEXT(EDATE($B$15,-1),"mmmm")&amp;"'!K51"))</f>
        <v>0</v>
      </c>
      <c r="L3" s="57" cm="1">
        <f t="array" aca="1" ref="L3" ca="1">IF(INDIRECT("'"&amp;TEXT(EDATE($B$15,-1),"mmmm")&amp;"'!$B$42")="",INDIRECT("'"&amp;TEXT(EDATE($B$15,-1),"mmmm")&amp;"'!L43"),INDIRECT("'"&amp;TEXT(EDATE($B$15,-1),"mmmm")&amp;"'!L51"))</f>
        <v>0</v>
      </c>
      <c r="M3" s="28"/>
      <c r="N3" s="29"/>
      <c r="O3" s="59" t="s">
        <v>37</v>
      </c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</row>
    <row r="4" spans="1:40" ht="24" customHeight="1" x14ac:dyDescent="0.2">
      <c r="A4" s="4"/>
      <c r="B4" s="110"/>
      <c r="C4" s="76" t="str">
        <f>_xlfn.XLOOKUP(B4,joursferies[Date],joursferies[Congé],"")</f>
        <v/>
      </c>
      <c r="D4" s="77"/>
      <c r="E4" s="78"/>
      <c r="F4" s="79"/>
      <c r="G4" s="80"/>
      <c r="H4" s="43" t="str">
        <f t="shared" ref="H4:H51" si="0">IF(AND(D4&gt;0,F4&gt;0),"X","")</f>
        <v/>
      </c>
      <c r="I4" s="41" t="str" cm="1">
        <f t="array" ref="I4">IFERROR(IF(J4=0,NUIT_SEM(B4,D4,F4)-E4,NUIT_SEM(B4,D4,F4)),"")</f>
        <v/>
      </c>
      <c r="J4" s="22" t="str" cm="1">
        <f t="array" ref="J4">IFERROR(IF(JOUR_SEM(B4,D4,F4)&gt;0,JOUR_SEM(B4,D4,F4)-E4,0),"")</f>
        <v/>
      </c>
      <c r="K4" s="41" t="str" cm="1">
        <f t="array" ref="K4">IFERROR(IF(L4=0,NUIT_DIM(B4,D4,F4)-E4,NUIT_DIM(B4,D4,F4)),"")</f>
        <v/>
      </c>
      <c r="L4" s="22" t="str" cm="1">
        <f t="array" ref="L4">IFERROR(IF(JOUR_DIM(B4,D4,F4)&gt;0,JOUR_DIM(B4,D4,F4)-E4,0),"")</f>
        <v/>
      </c>
      <c r="M4" s="49"/>
      <c r="N4" s="62"/>
      <c r="O4" s="60" t="s">
        <v>35</v>
      </c>
      <c r="R4" s="55" t="s">
        <v>33</v>
      </c>
    </row>
    <row r="5" spans="1:40" ht="24" customHeight="1" x14ac:dyDescent="0.2">
      <c r="A5" s="4"/>
      <c r="B5" s="110"/>
      <c r="C5" s="76" t="str">
        <f>_xlfn.XLOOKUP(B5,joursferies[Date],joursferies[Congé],"")</f>
        <v/>
      </c>
      <c r="D5" s="77"/>
      <c r="E5" s="78"/>
      <c r="F5" s="79"/>
      <c r="G5" s="80"/>
      <c r="H5" s="43" t="str">
        <f t="shared" si="0"/>
        <v/>
      </c>
      <c r="I5" s="41" t="str" cm="1">
        <f t="array" ref="I5">IFERROR(IF(J5=0,NUIT_SEM(B5,D5,F5)-E5,NUIT_SEM(B5,D5,F5)),"")</f>
        <v/>
      </c>
      <c r="J5" s="22" t="str" cm="1">
        <f t="array" ref="J5">IFERROR(IF(JOUR_SEM(B5,D5,F5)&gt;0,JOUR_SEM(B5,D5,F5)-E5,0),"")</f>
        <v/>
      </c>
      <c r="K5" s="41" t="str" cm="1">
        <f t="array" ref="K5">IFERROR(IF(L5=0,NUIT_DIM(B5,D5,F5)-E5,NUIT_DIM(B5,D5,F5)),"")</f>
        <v/>
      </c>
      <c r="L5" s="22" t="str" cm="1">
        <f t="array" ref="L5">IFERROR(IF(JOUR_DIM(B5,D5,F5)&gt;0,JOUR_DIM(B5,D5,F5)-E5,0),"")</f>
        <v/>
      </c>
      <c r="M5" s="50"/>
      <c r="N5" s="63"/>
      <c r="O5" s="61" t="s">
        <v>36</v>
      </c>
    </row>
    <row r="6" spans="1:40" ht="24" customHeight="1" x14ac:dyDescent="0.2">
      <c r="A6" s="4"/>
      <c r="B6" s="110"/>
      <c r="C6" s="76" t="str">
        <f>_xlfn.XLOOKUP(B6,joursferies[Date],joursferies[Congé],"")</f>
        <v/>
      </c>
      <c r="D6" s="77"/>
      <c r="E6" s="78"/>
      <c r="F6" s="79"/>
      <c r="G6" s="80"/>
      <c r="H6" s="43" t="str">
        <f t="shared" si="0"/>
        <v/>
      </c>
      <c r="I6" s="41" t="str" cm="1">
        <f t="array" ref="I6">IFERROR(IF(J6=0,NUIT_SEM(B6,D6,F6)-E6,NUIT_SEM(B6,D6,F6)),"")</f>
        <v/>
      </c>
      <c r="J6" s="22" t="str" cm="1">
        <f t="array" ref="J6">IFERROR(IF(JOUR_SEM(B6,D6,F6)&gt;0,JOUR_SEM(B6,D6,F6)-E6,0),"")</f>
        <v/>
      </c>
      <c r="K6" s="41" t="str" cm="1">
        <f t="array" ref="K6">IFERROR(IF(L6=0,NUIT_DIM(B6,D6,F6)-E6,NUIT_DIM(B6,D6,F6)),"")</f>
        <v/>
      </c>
      <c r="L6" s="22" t="str" cm="1">
        <f t="array" ref="L6">IFERROR(IF(JOUR_DIM(B6,D6,F6)&gt;0,JOUR_DIM(B6,D6,F6)-E6,0),"")</f>
        <v/>
      </c>
      <c r="M6" s="50"/>
      <c r="N6" s="63"/>
    </row>
    <row r="7" spans="1:40" ht="24" customHeight="1" x14ac:dyDescent="0.2">
      <c r="A7" s="4"/>
      <c r="B7" s="110"/>
      <c r="C7" s="76" t="str">
        <f>_xlfn.XLOOKUP(B7,joursferies[Date],joursferies[Congé],"")</f>
        <v/>
      </c>
      <c r="D7" s="77"/>
      <c r="E7" s="78"/>
      <c r="F7" s="79"/>
      <c r="G7" s="80"/>
      <c r="H7" s="43" t="str">
        <f t="shared" si="0"/>
        <v/>
      </c>
      <c r="I7" s="41" t="str" cm="1">
        <f t="array" ref="I7">IFERROR(IF(J7=0,NUIT_SEM(B7,D7,F7)-E7,NUIT_SEM(B7,D7,F7)),"")</f>
        <v/>
      </c>
      <c r="J7" s="22" t="str" cm="1">
        <f t="array" ref="J7">IFERROR(IF(JOUR_SEM(B7,D7,F7)&gt;0,JOUR_SEM(B7,D7,F7)-E7,0),"")</f>
        <v/>
      </c>
      <c r="K7" s="41" t="str" cm="1">
        <f t="array" ref="K7">IFERROR(IF(L7=0,NUIT_DIM(B7,D7,F7)-E7,NUIT_DIM(B7,D7,F7)),"")</f>
        <v/>
      </c>
      <c r="L7" s="22" t="str" cm="1">
        <f t="array" ref="L7">IFERROR(IF(JOUR_DIM(B7,D7,F7)&gt;0,JOUR_DIM(B7,D7,F7)-E7,0),"")</f>
        <v/>
      </c>
      <c r="M7" s="50"/>
      <c r="N7" s="63"/>
    </row>
    <row r="8" spans="1:40" ht="24" customHeight="1" x14ac:dyDescent="0.2">
      <c r="A8" s="4"/>
      <c r="B8" s="110"/>
      <c r="C8" s="76" t="str">
        <f>_xlfn.XLOOKUP(B8,joursferies[Date],joursferies[Congé],"")</f>
        <v/>
      </c>
      <c r="D8" s="77"/>
      <c r="E8" s="78"/>
      <c r="F8" s="79"/>
      <c r="G8" s="80"/>
      <c r="H8" s="43" t="str">
        <f t="shared" si="0"/>
        <v/>
      </c>
      <c r="I8" s="41" t="str" cm="1">
        <f t="array" ref="I8">IFERROR(IF(J8=0,NUIT_SEM(B8,D8,F8)-E8,NUIT_SEM(B8,D8,F8)),"")</f>
        <v/>
      </c>
      <c r="J8" s="22" t="str" cm="1">
        <f t="array" ref="J8">IFERROR(IF(JOUR_SEM(B8,D8,F8)&gt;0,JOUR_SEM(B8,D8,F8)-E8,0),"")</f>
        <v/>
      </c>
      <c r="K8" s="41" t="str" cm="1">
        <f t="array" ref="K8">IFERROR(IF(L8=0,NUIT_DIM(B8,D8,F8)-E8,NUIT_DIM(B8,D8,F8)),"")</f>
        <v/>
      </c>
      <c r="L8" s="22" t="str" cm="1">
        <f t="array" ref="L8">IFERROR(IF(JOUR_DIM(B8,D8,F8)&gt;0,JOUR_DIM(B8,D8,F8)-E8,0),"")</f>
        <v/>
      </c>
      <c r="M8" s="51"/>
      <c r="N8" s="63"/>
    </row>
    <row r="9" spans="1:40" ht="24" customHeight="1" x14ac:dyDescent="0.25">
      <c r="A9" s="4"/>
      <c r="B9" s="110"/>
      <c r="C9" s="76" t="str">
        <f>_xlfn.XLOOKUP(B9,joursferies[Date],joursferies[Congé],"")</f>
        <v/>
      </c>
      <c r="D9" s="77"/>
      <c r="E9" s="78"/>
      <c r="F9" s="79"/>
      <c r="G9" s="80"/>
      <c r="H9" s="43" t="str">
        <f t="shared" si="0"/>
        <v/>
      </c>
      <c r="I9" s="41" t="str" cm="1">
        <f t="array" ref="I9">IFERROR(IF(J9=0,NUIT_SEM(B9,D9,F9)-E9,NUIT_SEM(B9,D9,F9)),"")</f>
        <v/>
      </c>
      <c r="J9" s="22" t="str" cm="1">
        <f t="array" ref="J9">IFERROR(IF(JOUR_SEM(B9,D9,F9)&gt;0,JOUR_SEM(B9,D9,F9)-E9,0),"")</f>
        <v/>
      </c>
      <c r="K9" s="41" t="str" cm="1">
        <f t="array" ref="K9">IFERROR(IF(L9=0,NUIT_DIM(B9,D9,F9)-E9,NUIT_DIM(B9,D9,F9)),"")</f>
        <v/>
      </c>
      <c r="L9" s="22" t="str" cm="1">
        <f t="array" ref="L9">IFERROR(IF(JOUR_DIM(B9,D9,F9)&gt;0,JOUR_DIM(B9,D9,F9)-E9,0),"")</f>
        <v/>
      </c>
      <c r="M9" s="50"/>
      <c r="N9" s="63"/>
      <c r="O9" t="s">
        <v>38</v>
      </c>
    </row>
    <row r="10" spans="1:40" ht="24" customHeight="1" x14ac:dyDescent="0.25">
      <c r="A10" s="4"/>
      <c r="B10" s="110">
        <v>45627</v>
      </c>
      <c r="C10" s="76" t="str">
        <f>_xlfn.XLOOKUP(B10,joursferies[Date],joursferies[Congé],"")</f>
        <v>Dim</v>
      </c>
      <c r="D10" s="77"/>
      <c r="E10" s="78"/>
      <c r="F10" s="79"/>
      <c r="G10" s="80"/>
      <c r="H10" s="43" t="str">
        <f t="shared" si="0"/>
        <v/>
      </c>
      <c r="I10" s="41" t="str" cm="1">
        <f t="array" ref="I10">IFERROR(IF(J10=0,NUIT_SEM(B10,D10,F10)-E10,NUIT_SEM(B10,D10,F10)),"")</f>
        <v/>
      </c>
      <c r="J10" s="22" t="str" cm="1">
        <f t="array" ref="J10">IFERROR(IF(JOUR_SEM(B10,D10,F10)&gt;0,JOUR_SEM(B10,D10,F10)-E10,0),"")</f>
        <v/>
      </c>
      <c r="K10" s="41" t="str" cm="1">
        <f t="array" ref="K10">IFERROR(IF(L10=0,NUIT_DIM(B10,D10,F10)-E10,NUIT_DIM(B10,D10,F10)),"")</f>
        <v/>
      </c>
      <c r="L10" s="22" t="str" cm="1">
        <f t="array" ref="L10">IFERROR(IF(JOUR_DIM(B10,D10,F10)&gt;0,JOUR_DIM(B10,D10,F10)-E10,0),"")</f>
        <v/>
      </c>
      <c r="M10" s="50"/>
      <c r="N10" s="63"/>
      <c r="O10" t="s">
        <v>39</v>
      </c>
    </row>
    <row r="11" spans="1:40" ht="24" customHeight="1" thickBot="1" x14ac:dyDescent="0.3">
      <c r="A11" s="4"/>
      <c r="B11" s="111"/>
      <c r="C11" s="81"/>
      <c r="D11" s="66"/>
      <c r="E11" s="82"/>
      <c r="F11" s="66"/>
      <c r="G11" s="66"/>
      <c r="H11" s="43" t="str">
        <f t="shared" si="0"/>
        <v/>
      </c>
      <c r="I11" s="42">
        <f ca="1">SUM(I3:I10)</f>
        <v>0</v>
      </c>
      <c r="J11" s="24">
        <f ca="1">SUM(J3:J10)</f>
        <v>0</v>
      </c>
      <c r="K11" s="23">
        <f ca="1">SUM(K3:K10)</f>
        <v>0</v>
      </c>
      <c r="L11" s="24">
        <f t="shared" ref="L11" ca="1" si="1">SUM(L3:L10)</f>
        <v>0</v>
      </c>
      <c r="M11" s="25" t="str">
        <f ca="1">IF(IF(SUM(I11:L11)&gt;$N$2,$N$2-$M$2,SUM(I11:L11)-$M$2)&lt;0,"",IF(SUM(I11:L11)&gt;$N$2,$N$2-$M$2,SUM(I11:L11)-$M$2))</f>
        <v/>
      </c>
      <c r="N11" s="26" t="str">
        <f ca="1">IF(SUM(I11:L11)&gt;$N$2,SUM(I11:L11)-$N$2,"")</f>
        <v/>
      </c>
      <c r="O11" t="s">
        <v>40</v>
      </c>
    </row>
    <row r="12" spans="1:40" ht="24" customHeight="1" x14ac:dyDescent="0.2">
      <c r="A12" s="4"/>
      <c r="B12" s="110">
        <v>45628</v>
      </c>
      <c r="C12" s="76" t="str">
        <f>_xlfn.XLOOKUP(B12,joursferies[Date],joursferies[Congé],"")</f>
        <v/>
      </c>
      <c r="D12" s="77"/>
      <c r="E12" s="78"/>
      <c r="F12" s="83"/>
      <c r="G12" s="84"/>
      <c r="H12" s="43" t="str">
        <f t="shared" si="0"/>
        <v/>
      </c>
      <c r="I12" s="41" t="str" cm="1">
        <f t="array" ref="I12">IFERROR(IF(J12=0,NUIT_SEM(B12,D12,F12)-E12,NUIT_SEM(B12,D12,F12)),"")</f>
        <v/>
      </c>
      <c r="J12" s="22" t="str" cm="1">
        <f t="array" ref="J12">IFERROR(IF(JOUR_SEM(B12,D12,F12)&gt;0,JOUR_SEM(B12,D12,F12)-E12,0),"")</f>
        <v/>
      </c>
      <c r="K12" s="41" t="str" cm="1">
        <f t="array" ref="K12">IFERROR(IF(L12=0,NUIT_DIM(B12,D12,F12)-E12,NUIT_DIM(B12,D12,F12)),"")</f>
        <v/>
      </c>
      <c r="L12" s="22" t="str" cm="1">
        <f t="array" ref="L12">IFERROR(IF(JOUR_DIM(B12,D12,F12)&gt;0,JOUR_DIM(B12,D12,F12)-E12,0),"")</f>
        <v/>
      </c>
      <c r="M12" s="50"/>
      <c r="N12" s="63"/>
    </row>
    <row r="13" spans="1:40" ht="24" customHeight="1" x14ac:dyDescent="0.2">
      <c r="A13" s="4"/>
      <c r="B13" s="110">
        <v>45629</v>
      </c>
      <c r="C13" s="76" t="str">
        <f>_xlfn.XLOOKUP(B13,joursferies[Date],joursferies[Congé],"")</f>
        <v/>
      </c>
      <c r="D13" s="77"/>
      <c r="E13" s="78"/>
      <c r="F13" s="83"/>
      <c r="G13" s="80"/>
      <c r="H13" s="43" t="str">
        <f t="shared" si="0"/>
        <v/>
      </c>
      <c r="I13" s="41" t="str" cm="1">
        <f t="array" ref="I13">IFERROR(IF(J13=0,NUIT_SEM(B13,D13,F13)-E13,NUIT_SEM(B13,D13,F13)),"")</f>
        <v/>
      </c>
      <c r="J13" s="22" t="str" cm="1">
        <f t="array" ref="J13">IFERROR(IF(JOUR_SEM(B13,D13,F13)&gt;0,JOUR_SEM(B13,D13,F13)-E13,0),"")</f>
        <v/>
      </c>
      <c r="K13" s="41" t="str" cm="1">
        <f t="array" ref="K13">IFERROR(IF(L13=0,NUIT_DIM(B13,D13,F13)-E13,NUIT_DIM(B13,D13,F13)),"")</f>
        <v/>
      </c>
      <c r="L13" s="22" t="str" cm="1">
        <f t="array" ref="L13">IFERROR(IF(JOUR_DIM(B13,D13,F13)&gt;0,JOUR_DIM(B13,D13,F13)-E13,0),"")</f>
        <v/>
      </c>
      <c r="M13" s="50"/>
      <c r="N13" s="63"/>
    </row>
    <row r="14" spans="1:40" ht="24" customHeight="1" x14ac:dyDescent="0.2">
      <c r="A14" s="4"/>
      <c r="B14" s="110">
        <v>45630</v>
      </c>
      <c r="C14" s="76" t="str">
        <f>_xlfn.XLOOKUP(B14,joursferies[Date],joursferies[Congé],"")</f>
        <v/>
      </c>
      <c r="D14" s="77"/>
      <c r="E14" s="78"/>
      <c r="F14" s="83"/>
      <c r="G14" s="80"/>
      <c r="H14" s="43" t="str">
        <f t="shared" si="0"/>
        <v/>
      </c>
      <c r="I14" s="41" t="str" cm="1">
        <f t="array" ref="I14">IFERROR(IF(J14=0,NUIT_SEM(B14,D14,F14)-E14,NUIT_SEM(B14,D14,F14)),"")</f>
        <v/>
      </c>
      <c r="J14" s="22" t="str" cm="1">
        <f t="array" ref="J14">IFERROR(IF(JOUR_SEM(B14,D14,F14)&gt;0,JOUR_SEM(B14,D14,F14)-E14,0),"")</f>
        <v/>
      </c>
      <c r="K14" s="41" t="str" cm="1">
        <f t="array" ref="K14">IFERROR(IF(L14=0,NUIT_DIM(B14,D14,F14)-E14,NUIT_DIM(B14,D14,F14)),"")</f>
        <v/>
      </c>
      <c r="L14" s="22" t="str" cm="1">
        <f t="array" ref="L14">IFERROR(IF(JOUR_DIM(B14,D14,F14)&gt;0,JOUR_DIM(B14,D14,F14)-E14,0),"")</f>
        <v/>
      </c>
      <c r="M14" s="50"/>
      <c r="N14" s="63"/>
    </row>
    <row r="15" spans="1:40" ht="24" customHeight="1" x14ac:dyDescent="0.2">
      <c r="A15" s="4"/>
      <c r="B15" s="110">
        <v>45631</v>
      </c>
      <c r="C15" s="76" t="str">
        <f>_xlfn.XLOOKUP(B15,joursferies[Date],joursferies[Congé],"")</f>
        <v/>
      </c>
      <c r="D15" s="77"/>
      <c r="E15" s="78"/>
      <c r="F15" s="83"/>
      <c r="G15" s="80"/>
      <c r="H15" s="43" t="str">
        <f t="shared" si="0"/>
        <v/>
      </c>
      <c r="I15" s="41" t="str" cm="1">
        <f t="array" ref="I15">IFERROR(IF(J15=0,NUIT_SEM(B15,D15,F15)-E15,NUIT_SEM(B15,D15,F15)),"")</f>
        <v/>
      </c>
      <c r="J15" s="22" t="str" cm="1">
        <f t="array" ref="J15">IFERROR(IF(JOUR_SEM(B15,D15,F15)&gt;0,JOUR_SEM(B15,D15,F15)-E15,0),"")</f>
        <v/>
      </c>
      <c r="K15" s="41" t="str" cm="1">
        <f t="array" ref="K15">IFERROR(IF(L15=0,NUIT_DIM(B15,D15,F15)-E15,NUIT_DIM(B15,D15,F15)),"")</f>
        <v/>
      </c>
      <c r="L15" s="22" t="str" cm="1">
        <f t="array" ref="L15">IFERROR(IF(JOUR_DIM(B15,D15,F15)&gt;0,JOUR_DIM(B15,D15,F15)-E15,0),"")</f>
        <v/>
      </c>
      <c r="M15" s="50"/>
      <c r="N15" s="63"/>
    </row>
    <row r="16" spans="1:40" ht="24" customHeight="1" x14ac:dyDescent="0.2">
      <c r="A16" s="4"/>
      <c r="B16" s="110">
        <v>45632</v>
      </c>
      <c r="C16" s="76" t="str">
        <f>_xlfn.XLOOKUP(B16,joursferies[Date],joursferies[Congé],"")</f>
        <v/>
      </c>
      <c r="D16" s="77"/>
      <c r="E16" s="78"/>
      <c r="F16" s="83"/>
      <c r="G16" s="80"/>
      <c r="H16" s="43" t="str">
        <f t="shared" si="0"/>
        <v/>
      </c>
      <c r="I16" s="41" t="str" cm="1">
        <f t="array" ref="I16">IFERROR(IF(J16=0,NUIT_SEM(B16,D16,F16)-E16,NUIT_SEM(B16,D16,F16)),"")</f>
        <v/>
      </c>
      <c r="J16" s="22" t="str" cm="1">
        <f t="array" ref="J16">IFERROR(IF(JOUR_SEM(B16,D16,F16)&gt;0,JOUR_SEM(B16,D16,F16)-E16,0),"")</f>
        <v/>
      </c>
      <c r="K16" s="41" t="str" cm="1">
        <f t="array" ref="K16">IFERROR(IF(L16=0,NUIT_DIM(B16,D16,F16)-E16,NUIT_DIM(B16,D16,F16)),"")</f>
        <v/>
      </c>
      <c r="L16" s="22" t="str" cm="1">
        <f t="array" ref="L16">IFERROR(IF(JOUR_DIM(B16,D16,F16)&gt;0,JOUR_DIM(B16,D16,F16)-E16,0),"")</f>
        <v/>
      </c>
      <c r="M16" s="51"/>
      <c r="N16" s="63"/>
    </row>
    <row r="17" spans="1:17" ht="24" customHeight="1" x14ac:dyDescent="0.2">
      <c r="A17" s="4"/>
      <c r="B17" s="110">
        <v>45633</v>
      </c>
      <c r="C17" s="76" t="str">
        <f>_xlfn.XLOOKUP(B17,joursferies[Date],joursferies[Congé],"")</f>
        <v/>
      </c>
      <c r="D17" s="77"/>
      <c r="E17" s="78"/>
      <c r="F17" s="83"/>
      <c r="G17" s="80"/>
      <c r="H17" s="43" t="str">
        <f t="shared" si="0"/>
        <v/>
      </c>
      <c r="I17" s="41" t="str" cm="1">
        <f t="array" ref="I17">IFERROR(IF(J17=0,NUIT_SEM(B17,D17,F17)-E17,NUIT_SEM(B17,D17,F17)),"")</f>
        <v/>
      </c>
      <c r="J17" s="22" t="str" cm="1">
        <f t="array" ref="J17">IFERROR(IF(JOUR_SEM(B17,D17,F17)&gt;0,JOUR_SEM(B17,D17,F17)-E17,0),"")</f>
        <v/>
      </c>
      <c r="K17" s="41" t="str" cm="1">
        <f t="array" ref="K17">IFERROR(IF(L17=0,NUIT_DIM(B17,D17,F17)-E17,NUIT_DIM(B17,D17,F17)),"")</f>
        <v/>
      </c>
      <c r="L17" s="22" t="str" cm="1">
        <f t="array" ref="L17">IFERROR(IF(JOUR_DIM(B17,D17,F17)&gt;0,JOUR_DIM(B17,D17,F17)-E17,0),"")</f>
        <v/>
      </c>
      <c r="M17" s="50"/>
      <c r="N17" s="63"/>
    </row>
    <row r="18" spans="1:17" ht="24" customHeight="1" x14ac:dyDescent="0.2">
      <c r="A18" s="4"/>
      <c r="B18" s="110">
        <v>45634</v>
      </c>
      <c r="C18" s="76" t="str">
        <f>_xlfn.XLOOKUP(B18,joursferies[Date],joursferies[Congé],"")</f>
        <v>Dim</v>
      </c>
      <c r="D18" s="77"/>
      <c r="E18" s="78"/>
      <c r="F18" s="79"/>
      <c r="G18" s="80"/>
      <c r="H18" s="43" t="str">
        <f t="shared" si="0"/>
        <v/>
      </c>
      <c r="I18" s="41" t="str" cm="1">
        <f t="array" ref="I18">IFERROR(IF(J18=0,NUIT_SEM(B18,D18,F18)-E18,NUIT_SEM(B18,D18,F18)),"")</f>
        <v/>
      </c>
      <c r="J18" s="22" t="str" cm="1">
        <f t="array" ref="J18">IFERROR(IF(JOUR_SEM(B18,D18,F18)&gt;0,JOUR_SEM(B18,D18,F18)-E18,0),"")</f>
        <v/>
      </c>
      <c r="K18" s="41" t="str" cm="1">
        <f t="array" ref="K18">IFERROR(IF(L18=0,NUIT_DIM(B18,D18,F18)-E18,NUIT_DIM(B18,D18,F18)),"")</f>
        <v/>
      </c>
      <c r="L18" s="22" t="str" cm="1">
        <f t="array" ref="L18">IFERROR(IF(JOUR_DIM(B18,D18,F18)&gt;0,JOUR_DIM(B18,D18,F18)-E18,0),"")</f>
        <v/>
      </c>
      <c r="M18" s="50"/>
      <c r="N18" s="63"/>
    </row>
    <row r="19" spans="1:17" ht="24" customHeight="1" thickBot="1" x14ac:dyDescent="0.3">
      <c r="A19" s="5"/>
      <c r="B19" s="111"/>
      <c r="C19" s="66"/>
      <c r="D19" s="66"/>
      <c r="E19" s="66"/>
      <c r="F19" s="66"/>
      <c r="G19" s="66"/>
      <c r="H19" s="43" t="str">
        <f t="shared" si="0"/>
        <v/>
      </c>
      <c r="I19" s="42">
        <f>SUM(I12:I18)</f>
        <v>0</v>
      </c>
      <c r="J19" s="24">
        <f>SUM(J12:J18)</f>
        <v>0</v>
      </c>
      <c r="K19" s="23">
        <f>SUM(K12:K18)</f>
        <v>0</v>
      </c>
      <c r="L19" s="24">
        <f t="shared" ref="L19" si="2">SUM(L12:L18)</f>
        <v>0</v>
      </c>
      <c r="M19" s="25" t="str">
        <f>IF(IF(SUM(I19:L19)&gt;$N$2,$N$2-$M$2,SUM(I19:L19)-$M$2)&lt;0,"",IF(SUM(I19:L19)&gt;$N$2,$N$2-$M$2,SUM(I19:L19)-$M$2))</f>
        <v/>
      </c>
      <c r="N19" s="26" t="str">
        <f>IF(SUM(I19:L19)&gt;$N$2,SUM(I19:L19)-$N$2,"")</f>
        <v/>
      </c>
      <c r="Q19" s="21"/>
    </row>
    <row r="20" spans="1:17" ht="24" customHeight="1" x14ac:dyDescent="0.25">
      <c r="A20" s="4"/>
      <c r="B20" s="110">
        <v>45635</v>
      </c>
      <c r="C20" s="76" t="str">
        <f>_xlfn.XLOOKUP(B20,joursferies[Date],joursferies[Congé],"")</f>
        <v/>
      </c>
      <c r="D20" s="77"/>
      <c r="E20" s="78"/>
      <c r="F20" s="85"/>
      <c r="G20" s="84"/>
      <c r="H20" s="43" t="str">
        <f t="shared" si="0"/>
        <v/>
      </c>
      <c r="I20" s="41" t="str" cm="1">
        <f t="array" ref="I20">IFERROR(IF(J20=0,NUIT_SEM(B20,D20,F20)-E20,NUIT_SEM(B20,D20,F20)),"")</f>
        <v/>
      </c>
      <c r="J20" s="22" t="str" cm="1">
        <f t="array" ref="J20">IFERROR(IF(JOUR_SEM(B20,D20,F20)&gt;0,JOUR_SEM(B20,D20,F20)-E20,0),"")</f>
        <v/>
      </c>
      <c r="K20" s="41" t="str" cm="1">
        <f t="array" ref="K20">IFERROR(IF(L20=0,NUIT_DIM(B20,D20,F20)-E20,NUIT_DIM(B20,D20,F20)),"")</f>
        <v/>
      </c>
      <c r="L20" s="22" t="str" cm="1">
        <f t="array" ref="L20">IFERROR(IF(JOUR_DIM(B20,D20,F20)&gt;0,JOUR_DIM(B20,D20,F20)-E20,0),"")</f>
        <v/>
      </c>
      <c r="M20" s="50"/>
      <c r="N20" s="63"/>
      <c r="Q20" s="21"/>
    </row>
    <row r="21" spans="1:17" ht="24" customHeight="1" x14ac:dyDescent="0.2">
      <c r="A21" s="4"/>
      <c r="B21" s="110">
        <v>45636</v>
      </c>
      <c r="C21" s="76" t="str">
        <f>_xlfn.XLOOKUP(B21,joursferies[Date],joursferies[Congé],"")</f>
        <v/>
      </c>
      <c r="D21" s="77"/>
      <c r="E21" s="78"/>
      <c r="F21" s="83"/>
      <c r="G21" s="80"/>
      <c r="H21" s="43" t="str">
        <f t="shared" si="0"/>
        <v/>
      </c>
      <c r="I21" s="41" t="str" cm="1">
        <f t="array" ref="I21">IFERROR(IF(J21=0,NUIT_SEM(B21,D21,F21)-E21,NUIT_SEM(B21,D21,F21)),"")</f>
        <v/>
      </c>
      <c r="J21" s="22" t="str" cm="1">
        <f t="array" ref="J21">IFERROR(IF(JOUR_SEM(B21,D21,F21)&gt;0,JOUR_SEM(B21,D21,F21)-E21,0),"")</f>
        <v/>
      </c>
      <c r="K21" s="41" t="str" cm="1">
        <f t="array" ref="K21">IFERROR(IF(L21=0,NUIT_DIM(B21,D21,F21)-E21,NUIT_DIM(B21,D21,F21)),"")</f>
        <v/>
      </c>
      <c r="L21" s="22" t="str" cm="1">
        <f t="array" ref="L21">IFERROR(IF(JOUR_DIM(B21,D21,F21)&gt;0,JOUR_DIM(B21,D21,F21)-E21,0),"")</f>
        <v/>
      </c>
      <c r="M21" s="50"/>
      <c r="N21" s="63"/>
    </row>
    <row r="22" spans="1:17" ht="24" customHeight="1" x14ac:dyDescent="0.2">
      <c r="A22" s="4"/>
      <c r="B22" s="110">
        <v>45637</v>
      </c>
      <c r="C22" s="76" t="str">
        <f>_xlfn.XLOOKUP(B22,joursferies[Date],joursferies[Congé],"")</f>
        <v/>
      </c>
      <c r="D22" s="77"/>
      <c r="E22" s="78"/>
      <c r="F22" s="83"/>
      <c r="G22" s="80"/>
      <c r="H22" s="43" t="str">
        <f t="shared" si="0"/>
        <v/>
      </c>
      <c r="I22" s="41" t="str" cm="1">
        <f t="array" ref="I22">IFERROR(IF(J22=0,NUIT_SEM(B22,D22,F22)-E22,NUIT_SEM(B22,D22,F22)),"")</f>
        <v/>
      </c>
      <c r="J22" s="22" t="str" cm="1">
        <f t="array" ref="J22">IFERROR(IF(JOUR_SEM(B22,D22,F22)&gt;0,JOUR_SEM(B22,D22,F22)-E22,0),"")</f>
        <v/>
      </c>
      <c r="K22" s="41" t="str" cm="1">
        <f t="array" ref="K22">IFERROR(IF(L22=0,NUIT_DIM(B22,D22,F22)-E22,NUIT_DIM(B22,D22,F22)),"")</f>
        <v/>
      </c>
      <c r="L22" s="22" t="str" cm="1">
        <f t="array" ref="L22">IFERROR(IF(JOUR_DIM(B22,D22,F22)&gt;0,JOUR_DIM(B22,D22,F22)-E22,0),"")</f>
        <v/>
      </c>
      <c r="M22" s="50"/>
      <c r="N22" s="63"/>
    </row>
    <row r="23" spans="1:17" ht="24" customHeight="1" x14ac:dyDescent="0.2">
      <c r="A23" s="4"/>
      <c r="B23" s="110">
        <v>45638</v>
      </c>
      <c r="C23" s="76" t="str">
        <f>_xlfn.XLOOKUP(B23,joursferies[Date],joursferies[Congé],"")</f>
        <v/>
      </c>
      <c r="D23" s="77"/>
      <c r="E23" s="78"/>
      <c r="F23" s="83"/>
      <c r="G23" s="80"/>
      <c r="H23" s="43" t="str">
        <f t="shared" si="0"/>
        <v/>
      </c>
      <c r="I23" s="41" t="str" cm="1">
        <f t="array" ref="I23">IFERROR(IF(J23=0,NUIT_SEM(B23,D23,F23)-E23,NUIT_SEM(B23,D23,F23)),"")</f>
        <v/>
      </c>
      <c r="J23" s="22" t="str" cm="1">
        <f t="array" ref="J23">IFERROR(IF(JOUR_SEM(B23,D23,F23)&gt;0,JOUR_SEM(B23,D23,F23)-E23,0),"")</f>
        <v/>
      </c>
      <c r="K23" s="41" t="str" cm="1">
        <f t="array" ref="K23">IFERROR(IF(L23=0,NUIT_DIM(B23,D23,F23)-E23,NUIT_DIM(B23,D23,F23)),"")</f>
        <v/>
      </c>
      <c r="L23" s="22" t="str" cm="1">
        <f t="array" ref="L23">IFERROR(IF(JOUR_DIM(B23,D23,F23)&gt;0,JOUR_DIM(B23,D23,F23)-E23,0),"")</f>
        <v/>
      </c>
      <c r="M23" s="50"/>
      <c r="N23" s="63"/>
    </row>
    <row r="24" spans="1:17" ht="24" customHeight="1" x14ac:dyDescent="0.2">
      <c r="A24" s="4"/>
      <c r="B24" s="110">
        <v>45639</v>
      </c>
      <c r="C24" s="76" t="str">
        <f>_xlfn.XLOOKUP(B24,joursferies[Date],joursferies[Congé],"")</f>
        <v/>
      </c>
      <c r="D24" s="77"/>
      <c r="E24" s="78"/>
      <c r="F24" s="83"/>
      <c r="G24" s="80"/>
      <c r="H24" s="43" t="str">
        <f t="shared" si="0"/>
        <v/>
      </c>
      <c r="I24" s="41" t="str" cm="1">
        <f t="array" ref="I24">IFERROR(IF(J24=0,NUIT_SEM(B24,D24,F24)-E24,NUIT_SEM(B24,D24,F24)),"")</f>
        <v/>
      </c>
      <c r="J24" s="22" t="str" cm="1">
        <f t="array" ref="J24">IFERROR(IF(JOUR_SEM(B24,D24,F24)&gt;0,JOUR_SEM(B24,D24,F24)-E24,0),"")</f>
        <v/>
      </c>
      <c r="K24" s="41" t="str" cm="1">
        <f t="array" ref="K24">IFERROR(IF(L24=0,NUIT_DIM(B24,D24,F24)-E24,NUIT_DIM(B24,D24,F24)),"")</f>
        <v/>
      </c>
      <c r="L24" s="22" t="str" cm="1">
        <f t="array" ref="L24">IFERROR(IF(JOUR_DIM(B24,D24,F24)&gt;0,JOUR_DIM(B24,D24,F24)-E24,0),"")</f>
        <v/>
      </c>
      <c r="M24" s="51"/>
      <c r="N24" s="63"/>
    </row>
    <row r="25" spans="1:17" ht="24" customHeight="1" x14ac:dyDescent="0.2">
      <c r="A25" s="4"/>
      <c r="B25" s="110">
        <v>45640</v>
      </c>
      <c r="C25" s="76" t="str">
        <f>_xlfn.XLOOKUP(B25,joursferies[Date],joursferies[Congé],"")</f>
        <v/>
      </c>
      <c r="D25" s="77"/>
      <c r="E25" s="86"/>
      <c r="F25" s="83"/>
      <c r="G25" s="80"/>
      <c r="H25" s="43" t="str">
        <f t="shared" si="0"/>
        <v/>
      </c>
      <c r="I25" s="41" t="str" cm="1">
        <f t="array" ref="I25">IFERROR(IF(J25=0,NUIT_SEM(B25,D25,F25)-E25,NUIT_SEM(B25,D25,F25)),"")</f>
        <v/>
      </c>
      <c r="J25" s="22" t="str" cm="1">
        <f t="array" ref="J25">IFERROR(IF(JOUR_SEM(B25,D25,F25)&gt;0,JOUR_SEM(B25,D25,F25)-E25,0),"")</f>
        <v/>
      </c>
      <c r="K25" s="41" t="str" cm="1">
        <f t="array" ref="K25">IFERROR(IF(L25=0,NUIT_DIM(B25,D25,F25)-E25,NUIT_DIM(B25,D25,F25)),"")</f>
        <v/>
      </c>
      <c r="L25" s="22" t="str" cm="1">
        <f t="array" ref="L25">IFERROR(IF(JOUR_DIM(B25,D25,F25)&gt;0,JOUR_DIM(B25,D25,F25)-E25,0),"")</f>
        <v/>
      </c>
      <c r="M25" s="50"/>
      <c r="N25" s="63"/>
    </row>
    <row r="26" spans="1:17" ht="24" customHeight="1" x14ac:dyDescent="0.2">
      <c r="A26" s="4"/>
      <c r="B26" s="110">
        <v>45641</v>
      </c>
      <c r="C26" s="76" t="str">
        <f>_xlfn.XLOOKUP(B26,joursferies[Date],joursferies[Congé],"")</f>
        <v>Dim</v>
      </c>
      <c r="D26" s="77"/>
      <c r="E26" s="78"/>
      <c r="F26" s="79"/>
      <c r="G26" s="80"/>
      <c r="H26" s="43" t="str">
        <f t="shared" si="0"/>
        <v/>
      </c>
      <c r="I26" s="41" t="str" cm="1">
        <f t="array" ref="I26">IFERROR(IF(J26=0,NUIT_SEM(B26,D26,F26)-E26,NUIT_SEM(B26,D26,F26)),"")</f>
        <v/>
      </c>
      <c r="J26" s="22" t="str" cm="1">
        <f t="array" ref="J26">IFERROR(IF(JOUR_SEM(B26,D26,F26)&gt;0,JOUR_SEM(B26,D26,F26)-E26,0),"")</f>
        <v/>
      </c>
      <c r="K26" s="41" t="str" cm="1">
        <f t="array" ref="K26">IFERROR(IF(L26=0,NUIT_DIM(B26,D26,F26)-E26,NUIT_DIM(B26,D26,F26)),"")</f>
        <v/>
      </c>
      <c r="L26" s="22" t="str" cm="1">
        <f t="array" ref="L26">IFERROR(IF(JOUR_DIM(B26,D26,F26)&gt;0,JOUR_DIM(B26,D26,F26)-E26,0),"")</f>
        <v/>
      </c>
      <c r="M26" s="50"/>
      <c r="N26" s="63"/>
    </row>
    <row r="27" spans="1:17" ht="24" customHeight="1" thickBot="1" x14ac:dyDescent="0.25">
      <c r="A27" s="5"/>
      <c r="B27" s="111"/>
      <c r="C27" s="66"/>
      <c r="D27" s="66"/>
      <c r="E27" s="66"/>
      <c r="F27" s="66"/>
      <c r="G27" s="66"/>
      <c r="H27" s="43" t="str">
        <f t="shared" si="0"/>
        <v/>
      </c>
      <c r="I27" s="23">
        <f t="shared" ref="I27:L27" si="3">SUM(I20:I26)</f>
        <v>0</v>
      </c>
      <c r="J27" s="24">
        <f>SUM(J20:J26)</f>
        <v>0</v>
      </c>
      <c r="K27" s="23">
        <f>SUM(K20:K26)</f>
        <v>0</v>
      </c>
      <c r="L27" s="24">
        <f t="shared" si="3"/>
        <v>0</v>
      </c>
      <c r="M27" s="25" t="str">
        <f>IF(IF(SUM(I27:L27)&gt;$N$2,$N$2-$M$2,SUM(I27:L27)-$M$2)&lt;0,"",IF(SUM(I27:L27)&gt;$N$2,$N$2-$M$2,SUM(I27:L27)-$M$2))</f>
        <v/>
      </c>
      <c r="N27" s="26" t="str">
        <f>IF(SUM(I27:L27)&gt;$N$2,SUM(I27:L27)-$N$2,"")</f>
        <v/>
      </c>
    </row>
    <row r="28" spans="1:17" ht="24" customHeight="1" x14ac:dyDescent="0.2">
      <c r="A28" s="4"/>
      <c r="B28" s="112">
        <v>45642</v>
      </c>
      <c r="C28" s="76" t="str">
        <f>_xlfn.XLOOKUP(B28,joursferies[Date],joursferies[Congé],"")</f>
        <v/>
      </c>
      <c r="D28" s="77"/>
      <c r="E28" s="78"/>
      <c r="F28" s="83"/>
      <c r="G28" s="84"/>
      <c r="H28" s="43" t="str">
        <f t="shared" si="0"/>
        <v/>
      </c>
      <c r="I28" s="41" t="str" cm="1">
        <f t="array" ref="I28">IFERROR(IF(J28=0,NUIT_SEM(B28,D28,F28)-E28,NUIT_SEM(B28,D28,F28)),"")</f>
        <v/>
      </c>
      <c r="J28" s="22" t="str" cm="1">
        <f t="array" ref="J28">IFERROR(IF(JOUR_SEM(B28,D28,F28)&gt;0,JOUR_SEM(B28,D28,F28)-E28,0),"")</f>
        <v/>
      </c>
      <c r="K28" s="41" t="str" cm="1">
        <f t="array" ref="K28">IFERROR(IF(L28=0,NUIT_DIM(B28,D28,F28)-E28,NUIT_DIM(B28,D28,F28)),"")</f>
        <v/>
      </c>
      <c r="L28" s="22" t="str" cm="1">
        <f t="array" ref="L28">IFERROR(IF(JOUR_DIM(B28,D28,F28)&gt;0,JOUR_DIM(B28,D28,F28)-E28,0),"")</f>
        <v/>
      </c>
      <c r="M28" s="50"/>
      <c r="N28" s="63"/>
    </row>
    <row r="29" spans="1:17" ht="24" customHeight="1" x14ac:dyDescent="0.2">
      <c r="A29" s="4"/>
      <c r="B29" s="112">
        <v>45643</v>
      </c>
      <c r="C29" s="76" t="str">
        <f>_xlfn.XLOOKUP(B29,joursferies[Date],joursferies[Congé],"")</f>
        <v/>
      </c>
      <c r="D29" s="77"/>
      <c r="E29" s="78"/>
      <c r="F29" s="83"/>
      <c r="G29" s="80"/>
      <c r="H29" s="43" t="str">
        <f t="shared" si="0"/>
        <v/>
      </c>
      <c r="I29" s="41" t="str" cm="1">
        <f t="array" ref="I29">IFERROR(IF(J29=0,NUIT_SEM(B29,D29,F29)-E29,NUIT_SEM(B29,D29,F29)),"")</f>
        <v/>
      </c>
      <c r="J29" s="22" t="str" cm="1">
        <f t="array" ref="J29">IFERROR(IF(JOUR_SEM(B29,D29,F29)&gt;0,JOUR_SEM(B29,D29,F29)-E29,0),"")</f>
        <v/>
      </c>
      <c r="K29" s="41" t="str" cm="1">
        <f t="array" ref="K29">IFERROR(IF(L29=0,NUIT_DIM(B29,D29,F29)-E29,NUIT_DIM(B29,D29,F29)),"")</f>
        <v/>
      </c>
      <c r="L29" s="22" t="str" cm="1">
        <f t="array" ref="L29">IFERROR(IF(JOUR_DIM(B29,D29,F29)&gt;0,JOUR_DIM(B29,D29,F29)-E29,0),"")</f>
        <v/>
      </c>
      <c r="M29" s="50"/>
      <c r="N29" s="63"/>
    </row>
    <row r="30" spans="1:17" ht="24" customHeight="1" x14ac:dyDescent="0.2">
      <c r="A30" s="4"/>
      <c r="B30" s="112">
        <v>45644</v>
      </c>
      <c r="C30" s="76" t="str">
        <f>_xlfn.XLOOKUP(B30,joursferies[Date],joursferies[Congé],"")</f>
        <v/>
      </c>
      <c r="D30" s="77"/>
      <c r="E30" s="78"/>
      <c r="F30" s="83"/>
      <c r="G30" s="80"/>
      <c r="H30" s="43" t="str">
        <f t="shared" si="0"/>
        <v/>
      </c>
      <c r="I30" s="41" t="str" cm="1">
        <f t="array" ref="I30">IFERROR(IF(J30=0,NUIT_SEM(B30,D30,F30)-E30,NUIT_SEM(B30,D30,F30)),"")</f>
        <v/>
      </c>
      <c r="J30" s="22" t="str" cm="1">
        <f t="array" ref="J30">IFERROR(IF(JOUR_SEM(B30,D30,F30)&gt;0,JOUR_SEM(B30,D30,F30)-E30,0),"")</f>
        <v/>
      </c>
      <c r="K30" s="41" t="str" cm="1">
        <f t="array" ref="K30">IFERROR(IF(L30=0,NUIT_DIM(B30,D30,F30)-E30,NUIT_DIM(B30,D30,F30)),"")</f>
        <v/>
      </c>
      <c r="L30" s="22" t="str" cm="1">
        <f t="array" ref="L30">IFERROR(IF(JOUR_DIM(B30,D30,F30)&gt;0,JOUR_DIM(B30,D30,F30)-E30,0),"")</f>
        <v/>
      </c>
      <c r="M30" s="50"/>
      <c r="N30" s="63"/>
    </row>
    <row r="31" spans="1:17" ht="24" customHeight="1" x14ac:dyDescent="0.2">
      <c r="A31" s="4"/>
      <c r="B31" s="112">
        <v>45645</v>
      </c>
      <c r="C31" s="76" t="str">
        <f>_xlfn.XLOOKUP(B31,joursferies[Date],joursferies[Congé],"")</f>
        <v/>
      </c>
      <c r="D31" s="77"/>
      <c r="E31" s="78"/>
      <c r="F31" s="83"/>
      <c r="G31" s="80"/>
      <c r="H31" s="43" t="str">
        <f t="shared" si="0"/>
        <v/>
      </c>
      <c r="I31" s="41" t="str" cm="1">
        <f t="array" ref="I31">IFERROR(IF(J31=0,NUIT_SEM(B31,D31,F31)-E31,NUIT_SEM(B31,D31,F31)),"")</f>
        <v/>
      </c>
      <c r="J31" s="22" t="str" cm="1">
        <f t="array" ref="J31">IFERROR(IF(JOUR_SEM(B31,D31,F31)&gt;0,JOUR_SEM(B31,D31,F31)-E31,0),"")</f>
        <v/>
      </c>
      <c r="K31" s="41" t="str" cm="1">
        <f t="array" ref="K31">IFERROR(IF(L31=0,NUIT_DIM(B31,D31,F31)-E31,NUIT_DIM(B31,D31,F31)),"")</f>
        <v/>
      </c>
      <c r="L31" s="22" t="str" cm="1">
        <f t="array" ref="L31">IFERROR(IF(JOUR_DIM(B31,D31,F31)&gt;0,JOUR_DIM(B31,D31,F31)-E31,0),"")</f>
        <v/>
      </c>
      <c r="M31" s="50"/>
      <c r="N31" s="63"/>
    </row>
    <row r="32" spans="1:17" ht="24" customHeight="1" x14ac:dyDescent="0.2">
      <c r="A32" s="4"/>
      <c r="B32" s="112">
        <v>45646</v>
      </c>
      <c r="C32" s="76" t="str">
        <f>_xlfn.XLOOKUP(B32,joursferies[Date],joursferies[Congé],"")</f>
        <v/>
      </c>
      <c r="D32" s="77"/>
      <c r="E32" s="78"/>
      <c r="F32" s="83"/>
      <c r="G32" s="80"/>
      <c r="H32" s="43" t="str">
        <f t="shared" si="0"/>
        <v/>
      </c>
      <c r="I32" s="41" t="str" cm="1">
        <f t="array" ref="I32">IFERROR(IF(J32=0,NUIT_SEM(B32,D32,F32)-E32,NUIT_SEM(B32,D32,F32)),"")</f>
        <v/>
      </c>
      <c r="J32" s="22" t="str" cm="1">
        <f t="array" ref="J32">IFERROR(IF(JOUR_SEM(B32,D32,F32)&gt;0,JOUR_SEM(B32,D32,F32)-E32,0),"")</f>
        <v/>
      </c>
      <c r="K32" s="41" t="str" cm="1">
        <f t="array" ref="K32">IFERROR(IF(L32=0,NUIT_DIM(B32,D32,F32)-E32,NUIT_DIM(B32,D32,F32)),"")</f>
        <v/>
      </c>
      <c r="L32" s="22" t="str" cm="1">
        <f t="array" ref="L32">IFERROR(IF(JOUR_DIM(B32,D32,F32)&gt;0,JOUR_DIM(B32,D32,F32)-E32,0),"")</f>
        <v/>
      </c>
      <c r="M32" s="51"/>
      <c r="N32" s="63"/>
    </row>
    <row r="33" spans="1:18" ht="24" customHeight="1" x14ac:dyDescent="0.2">
      <c r="A33" s="4"/>
      <c r="B33" s="112">
        <v>45647</v>
      </c>
      <c r="C33" s="76" t="str">
        <f>_xlfn.XLOOKUP(B33,joursferies[Date],joursferies[Congé],"")</f>
        <v/>
      </c>
      <c r="D33" s="77"/>
      <c r="E33" s="86"/>
      <c r="F33" s="83"/>
      <c r="G33" s="80"/>
      <c r="H33" s="43" t="str">
        <f t="shared" si="0"/>
        <v/>
      </c>
      <c r="I33" s="41" t="str" cm="1">
        <f t="array" ref="I33">IFERROR(IF(J33=0,NUIT_SEM(B33,D33,F33)-E33,NUIT_SEM(B33,D33,F33)),"")</f>
        <v/>
      </c>
      <c r="J33" s="22" t="str" cm="1">
        <f t="array" ref="J33">IFERROR(IF(JOUR_SEM(B33,D33,F33)&gt;0,JOUR_SEM(B33,D33,F33)-E33,0),"")</f>
        <v/>
      </c>
      <c r="K33" s="41" t="str" cm="1">
        <f t="array" ref="K33">IFERROR(IF(L33=0,NUIT_DIM(B33,D33,F33)-E33,NUIT_DIM(B33,D33,F33)),"")</f>
        <v/>
      </c>
      <c r="L33" s="22" t="str" cm="1">
        <f t="array" ref="L33">IFERROR(IF(JOUR_DIM(B33,D33,F33)&gt;0,JOUR_DIM(B33,D33,F33)-E33,0),"")</f>
        <v/>
      </c>
      <c r="M33" s="50"/>
      <c r="N33" s="63"/>
    </row>
    <row r="34" spans="1:18" ht="24" customHeight="1" x14ac:dyDescent="0.2">
      <c r="A34" s="4"/>
      <c r="B34" s="112">
        <v>45648</v>
      </c>
      <c r="C34" s="76" t="str">
        <f>_xlfn.XLOOKUP(B34,joursferies[Date],joursferies[Congé],"")</f>
        <v>Dim</v>
      </c>
      <c r="D34" s="77"/>
      <c r="E34" s="87"/>
      <c r="F34" s="79"/>
      <c r="G34" s="80"/>
      <c r="H34" s="43" t="str">
        <f t="shared" si="0"/>
        <v/>
      </c>
      <c r="I34" s="41" t="str" cm="1">
        <f t="array" ref="I34">IFERROR(IF(J34=0,NUIT_SEM(B34,D34,F34)-E34,NUIT_SEM(B34,D34,F34)),"")</f>
        <v/>
      </c>
      <c r="J34" s="22" t="str" cm="1">
        <f t="array" ref="J34">IFERROR(IF(JOUR_SEM(B34,D34,F34)&gt;0,JOUR_SEM(B34,D34,F34)-E34,0),"")</f>
        <v/>
      </c>
      <c r="K34" s="41" t="str" cm="1">
        <f t="array" ref="K34">IFERROR(IF(L34=0,NUIT_DIM(B34,D34,F34)-E34,NUIT_DIM(B34,D34,F34)),"")</f>
        <v/>
      </c>
      <c r="L34" s="22" t="str" cm="1">
        <f t="array" ref="L34">IFERROR(IF(JOUR_DIM(B34,D34,F34)&gt;0,JOUR_DIM(B34,D34,F34)-E34,0),"")</f>
        <v/>
      </c>
      <c r="M34" s="50"/>
      <c r="N34" s="63"/>
    </row>
    <row r="35" spans="1:18" ht="24" customHeight="1" thickBot="1" x14ac:dyDescent="0.25">
      <c r="A35" s="5"/>
      <c r="B35" s="111"/>
      <c r="C35" s="66"/>
      <c r="D35" s="66"/>
      <c r="E35" s="66"/>
      <c r="F35" s="66"/>
      <c r="G35" s="66"/>
      <c r="H35" s="43" t="str">
        <f t="shared" si="0"/>
        <v/>
      </c>
      <c r="I35" s="42">
        <f t="shared" ref="I35:L35" si="4">SUM(I28:I34)</f>
        <v>0</v>
      </c>
      <c r="J35" s="24">
        <f>SUM(J28:J34)</f>
        <v>0</v>
      </c>
      <c r="K35" s="23">
        <f>SUM(K28:K34)</f>
        <v>0</v>
      </c>
      <c r="L35" s="24">
        <f t="shared" si="4"/>
        <v>0</v>
      </c>
      <c r="M35" s="25" t="str">
        <f>IF(IF(SUM(I35:L35)&gt;$N$2,$N$2-$M$2,SUM(I35:L35)-$M$2)&lt;0,"",IF(SUM(I35:L35)&gt;$N$2,$N$2-$M$2,SUM(I35:L35)-$M$2))</f>
        <v/>
      </c>
      <c r="N35" s="26" t="str">
        <f>IF(SUM(I35:L35)&gt;$N$2,SUM(I35:L35)-$N$2,"")</f>
        <v/>
      </c>
      <c r="R35" s="32"/>
    </row>
    <row r="36" spans="1:18" ht="24" customHeight="1" x14ac:dyDescent="0.2">
      <c r="A36" s="4"/>
      <c r="B36" s="110">
        <v>45649</v>
      </c>
      <c r="C36" s="76" t="str">
        <f>_xlfn.XLOOKUP(B36,joursferies[Date],joursferies[Congé],"")</f>
        <v/>
      </c>
      <c r="D36" s="77"/>
      <c r="E36" s="78"/>
      <c r="F36" s="83"/>
      <c r="G36" s="84"/>
      <c r="H36" s="43" t="str">
        <f t="shared" si="0"/>
        <v/>
      </c>
      <c r="I36" s="41" t="str" cm="1">
        <f t="array" ref="I36">IFERROR(IF(J36=0,NUIT_SEM(B36,D36,F36)-E36,NUIT_SEM(B36,D36,F36)),"")</f>
        <v/>
      </c>
      <c r="J36" s="22" t="str" cm="1">
        <f t="array" ref="J36">IFERROR(IF(JOUR_SEM(B36,D36,F36)&gt;0,JOUR_SEM(B36,D36,F36)-E36,0),"")</f>
        <v/>
      </c>
      <c r="K36" s="41" t="str" cm="1">
        <f t="array" ref="K36">IFERROR(IF(L36=0,NUIT_DIM(B36,D36,F36)-E36,NUIT_DIM(B36,D36,F36)),"")</f>
        <v/>
      </c>
      <c r="L36" s="22" t="str" cm="1">
        <f t="array" ref="L36">IFERROR(IF(JOUR_DIM(B36,D36,F36)&gt;0,JOUR_DIM(B36,D36,F36)-E36,0),"")</f>
        <v/>
      </c>
      <c r="M36" s="50"/>
      <c r="N36" s="63"/>
    </row>
    <row r="37" spans="1:18" ht="24" customHeight="1" x14ac:dyDescent="0.2">
      <c r="A37" s="4"/>
      <c r="B37" s="110">
        <v>45650</v>
      </c>
      <c r="C37" s="76" t="str">
        <f>_xlfn.XLOOKUP(B37,joursferies[Date],joursferies[Congé],"")</f>
        <v/>
      </c>
      <c r="D37" s="77"/>
      <c r="E37" s="78"/>
      <c r="F37" s="83"/>
      <c r="G37" s="80"/>
      <c r="H37" s="43" t="str">
        <f t="shared" si="0"/>
        <v/>
      </c>
      <c r="I37" s="41" t="str" cm="1">
        <f t="array" ref="I37">IFERROR(IF(J37=0,NUIT_SEM(B37,D37,F37)-E37,NUIT_SEM(B37,D37,F37)),"")</f>
        <v/>
      </c>
      <c r="J37" s="22" t="str" cm="1">
        <f t="array" ref="J37">IFERROR(IF(JOUR_SEM(B37,D37,F37)&gt;0,JOUR_SEM(B37,D37,F37)-E37,0),"")</f>
        <v/>
      </c>
      <c r="K37" s="41" t="str" cm="1">
        <f t="array" ref="K37">IFERROR(IF(L37=0,NUIT_DIM(B37,D37,F37)-E37,NUIT_DIM(B37,D37,F37)),"")</f>
        <v/>
      </c>
      <c r="L37" s="22" t="str" cm="1">
        <f t="array" ref="L37">IFERROR(IF(JOUR_DIM(B37,D37,F37)&gt;0,JOUR_DIM(B37,D37,F37)-E37,0),"")</f>
        <v/>
      </c>
      <c r="M37" s="50"/>
      <c r="N37" s="63"/>
    </row>
    <row r="38" spans="1:18" ht="24" customHeight="1" x14ac:dyDescent="0.2">
      <c r="A38" s="4"/>
      <c r="B38" s="110">
        <v>45651</v>
      </c>
      <c r="C38" s="76" t="str">
        <f>_xlfn.XLOOKUP(B38,joursferies[Date],joursferies[Congé],"")</f>
        <v>Noël</v>
      </c>
      <c r="D38" s="77"/>
      <c r="E38" s="78"/>
      <c r="F38" s="83"/>
      <c r="G38" s="80"/>
      <c r="H38" s="43" t="str">
        <f t="shared" si="0"/>
        <v/>
      </c>
      <c r="I38" s="41" t="str" cm="1">
        <f t="array" ref="I38">IFERROR(IF(J38=0,NUIT_SEM(B38,D38,F38)-E38,NUIT_SEM(B38,D38,F38)),"")</f>
        <v/>
      </c>
      <c r="J38" s="22" t="str" cm="1">
        <f t="array" ref="J38">IFERROR(IF(JOUR_SEM(B38,D38,F38)&gt;0,JOUR_SEM(B38,D38,F38)-E38,0),"")</f>
        <v/>
      </c>
      <c r="K38" s="41" t="str" cm="1">
        <f t="array" ref="K38">IFERROR(IF(L38=0,NUIT_DIM(B38,D38,F38)-E38,NUIT_DIM(B38,D38,F38)),"")</f>
        <v/>
      </c>
      <c r="L38" s="22" t="str" cm="1">
        <f t="array" ref="L38">IFERROR(IF(JOUR_DIM(B38,D38,F38)&gt;0,JOUR_DIM(B38,D38,F38)-E38,0),"")</f>
        <v/>
      </c>
      <c r="M38" s="50"/>
      <c r="N38" s="63"/>
    </row>
    <row r="39" spans="1:18" ht="24" customHeight="1" x14ac:dyDescent="0.2">
      <c r="A39" s="4"/>
      <c r="B39" s="110">
        <v>45652</v>
      </c>
      <c r="C39" s="76" t="str">
        <f>_xlfn.XLOOKUP(B39,joursferies[Date],joursferies[Congé],"")</f>
        <v/>
      </c>
      <c r="D39" s="77"/>
      <c r="E39" s="78"/>
      <c r="F39" s="83"/>
      <c r="G39" s="80"/>
      <c r="H39" s="43" t="str">
        <f t="shared" si="0"/>
        <v/>
      </c>
      <c r="I39" s="41" t="str" cm="1">
        <f t="array" ref="I39">IFERROR(IF(J39=0,NUIT_SEM(B39,D39,F39)-E39,NUIT_SEM(B39,D39,F39)),"")</f>
        <v/>
      </c>
      <c r="J39" s="22" t="str" cm="1">
        <f t="array" ref="J39">IFERROR(IF(JOUR_SEM(B39,D39,F39)&gt;0,JOUR_SEM(B39,D39,F39)-E39,0),"")</f>
        <v/>
      </c>
      <c r="K39" s="41" t="str" cm="1">
        <f t="array" ref="K39">IFERROR(IF(L39=0,NUIT_DIM(B39,D39,F39)-E39,NUIT_DIM(B39,D39,F39)),"")</f>
        <v/>
      </c>
      <c r="L39" s="22" t="str" cm="1">
        <f t="array" ref="L39">IFERROR(IF(JOUR_DIM(B39,D39,F39)&gt;0,JOUR_DIM(B39,D39,F39)-E39,0),"")</f>
        <v/>
      </c>
      <c r="M39" s="50"/>
      <c r="N39" s="63"/>
    </row>
    <row r="40" spans="1:18" ht="24" customHeight="1" x14ac:dyDescent="0.2">
      <c r="A40" s="4"/>
      <c r="B40" s="110">
        <v>45653</v>
      </c>
      <c r="C40" s="76" t="str">
        <f>_xlfn.XLOOKUP(B40,joursferies[Date],joursferies[Congé],"")</f>
        <v/>
      </c>
      <c r="D40" s="77"/>
      <c r="E40" s="78"/>
      <c r="F40" s="83"/>
      <c r="G40" s="80"/>
      <c r="H40" s="43" t="str">
        <f t="shared" si="0"/>
        <v/>
      </c>
      <c r="I40" s="41" t="str" cm="1">
        <f t="array" ref="I40">IFERROR(IF(J40=0,NUIT_SEM(B40,D40,F40)-E40,NUIT_SEM(B40,D40,F40)),"")</f>
        <v/>
      </c>
      <c r="J40" s="22" t="str" cm="1">
        <f t="array" ref="J40">IFERROR(IF(JOUR_SEM(B40,D40,F40)&gt;0,JOUR_SEM(B40,D40,F40)-E40,0),"")</f>
        <v/>
      </c>
      <c r="K40" s="41" t="str" cm="1">
        <f t="array" ref="K40">IFERROR(IF(L40=0,NUIT_DIM(B40,D40,F40)-E40,NUIT_DIM(B40,D40,F40)),"")</f>
        <v/>
      </c>
      <c r="L40" s="22" t="str" cm="1">
        <f t="array" ref="L40">IFERROR(IF(JOUR_DIM(B40,D40,F40)&gt;0,JOUR_DIM(B40,D40,F40)-E40,0),"")</f>
        <v/>
      </c>
      <c r="M40" s="51"/>
      <c r="N40" s="63"/>
    </row>
    <row r="41" spans="1:18" ht="24" customHeight="1" x14ac:dyDescent="0.2">
      <c r="A41" s="4"/>
      <c r="B41" s="110">
        <v>45654</v>
      </c>
      <c r="C41" s="76" t="str">
        <f>_xlfn.XLOOKUP(B41,joursferies[Date],joursferies[Congé],"")</f>
        <v/>
      </c>
      <c r="D41" s="77"/>
      <c r="E41" s="78"/>
      <c r="F41" s="83"/>
      <c r="G41" s="80"/>
      <c r="H41" s="43" t="str">
        <f t="shared" si="0"/>
        <v/>
      </c>
      <c r="I41" s="41" t="str" cm="1">
        <f t="array" ref="I41">IFERROR(IF(J41=0,NUIT_SEM(B41,D41,F41)-E41,NUIT_SEM(B41,D41,F41)),"")</f>
        <v/>
      </c>
      <c r="J41" s="22" t="str" cm="1">
        <f t="array" ref="J41">IFERROR(IF(JOUR_SEM(B41,D41,F41)&gt;0,JOUR_SEM(B41,D41,F41)-E41,0),"")</f>
        <v/>
      </c>
      <c r="K41" s="41" t="str" cm="1">
        <f t="array" ref="K41">IFERROR(IF(L41=0,NUIT_DIM(B41,D41,F41)-E41,NUIT_DIM(B41,D41,F41)),"")</f>
        <v/>
      </c>
      <c r="L41" s="22" t="str" cm="1">
        <f t="array" ref="L41">IFERROR(IF(JOUR_DIM(B41,D41,F41)&gt;0,JOUR_DIM(B41,D41,F41)-E41,0),"")</f>
        <v/>
      </c>
      <c r="M41" s="50"/>
      <c r="N41" s="63"/>
    </row>
    <row r="42" spans="1:18" ht="24" customHeight="1" x14ac:dyDescent="0.2">
      <c r="A42" s="4"/>
      <c r="B42" s="110">
        <v>45655</v>
      </c>
      <c r="C42" s="76" t="str">
        <f>_xlfn.XLOOKUP(B42,joursferies[Date],joursferies[Congé],"")</f>
        <v>Dim</v>
      </c>
      <c r="D42" s="88"/>
      <c r="E42" s="76"/>
      <c r="F42" s="89"/>
      <c r="G42" s="90"/>
      <c r="H42" s="43" t="str">
        <f t="shared" si="0"/>
        <v/>
      </c>
      <c r="I42" s="41" t="str" cm="1">
        <f t="array" ref="I42">IFERROR(IF(J42=0,NUIT_SEM(B42,D42,F42)-E42,NUIT_SEM(B42,D42,F42)),"")</f>
        <v/>
      </c>
      <c r="J42" s="22" t="str" cm="1">
        <f t="array" ref="J42">IFERROR(IF(JOUR_SEM(B42,D42,F42)&gt;0,JOUR_SEM(B42,D42,F42)-E42,0),"")</f>
        <v/>
      </c>
      <c r="K42" s="41" t="str" cm="1">
        <f t="array" ref="K42">IFERROR(IF(L42=0,NUIT_DIM(B42,D42,F42)-E42,NUIT_DIM(B42,D42,F42)),"")</f>
        <v/>
      </c>
      <c r="L42" s="22" t="str" cm="1">
        <f t="array" ref="L42">IFERROR(IF(JOUR_DIM(B42,D42,F42)&gt;0,JOUR_DIM(B42,D42,F42)-E42,0),"")</f>
        <v/>
      </c>
      <c r="M42" s="50"/>
      <c r="N42" s="63"/>
    </row>
    <row r="43" spans="1:18" ht="24" customHeight="1" thickBot="1" x14ac:dyDescent="0.25">
      <c r="A43" s="4"/>
      <c r="B43" s="111"/>
      <c r="C43" s="66"/>
      <c r="D43" s="66"/>
      <c r="E43" s="66"/>
      <c r="F43" s="66"/>
      <c r="G43" s="66"/>
      <c r="H43" s="43" t="str">
        <f t="shared" si="0"/>
        <v/>
      </c>
      <c r="I43" s="42">
        <f t="shared" ref="I43:L43" si="5">SUM(I36:I42)</f>
        <v>0</v>
      </c>
      <c r="J43" s="24">
        <f>SUM(J36:J42)</f>
        <v>0</v>
      </c>
      <c r="K43" s="23">
        <f>SUM(K36:K42)</f>
        <v>0</v>
      </c>
      <c r="L43" s="24">
        <f t="shared" si="5"/>
        <v>0</v>
      </c>
      <c r="M43" s="25" t="str">
        <f>IF(IF(SUM(I43:L43)&gt;$N$2,$N$2-$M$2,SUM(I43:L43)-$M$2)&lt;0,"",IF(SUM(I43:L43)&gt;$N$2,$N$2-$M$2,SUM(I43:L43)-$M$2))</f>
        <v/>
      </c>
      <c r="N43" s="26" t="str">
        <f>IF(SUM(I43:L43)&gt;$N$2,SUM(I43:L43)-$N$2,"")</f>
        <v/>
      </c>
    </row>
    <row r="44" spans="1:18" ht="24" customHeight="1" x14ac:dyDescent="0.2">
      <c r="A44" s="3"/>
      <c r="B44" s="110">
        <v>45656</v>
      </c>
      <c r="C44" s="76" t="str">
        <f>_xlfn.XLOOKUP(B44,joursferies[Date],joursferies[Congé],"")</f>
        <v/>
      </c>
      <c r="D44" s="91"/>
      <c r="E44" s="92"/>
      <c r="F44" s="93"/>
      <c r="G44" s="94"/>
      <c r="H44" s="43" t="str">
        <f t="shared" si="0"/>
        <v/>
      </c>
      <c r="I44" s="41" t="str" cm="1">
        <f t="array" ref="I44">IFERROR(IF(J44=0,NUIT_SEM(B44,D44,F44)-E44,NUIT_SEM(B44,D44,F44)),"")</f>
        <v/>
      </c>
      <c r="J44" s="22" t="str" cm="1">
        <f t="array" ref="J44">IFERROR(IF(JOUR_SEM(B44,D44,F44)&gt;0,JOUR_SEM(B44,D44,F44)-E44,0),"")</f>
        <v/>
      </c>
      <c r="K44" s="41" t="str" cm="1">
        <f t="array" ref="K44">IFERROR(IF(L44=0,NUIT_DIM(B44,D44,F44)-E44,NUIT_DIM(B44,D44,F44)),"")</f>
        <v/>
      </c>
      <c r="L44" s="22" t="str" cm="1">
        <f t="array" ref="L44">IFERROR(IF(JOUR_DIM(B44,D44,F44)&gt;0,JOUR_DIM(B44,D44,F44)-E44,0),"")</f>
        <v/>
      </c>
      <c r="M44" s="52"/>
      <c r="N44" s="64"/>
    </row>
    <row r="45" spans="1:18" ht="24" customHeight="1" x14ac:dyDescent="0.2">
      <c r="A45" s="4"/>
      <c r="B45" s="110">
        <v>45657</v>
      </c>
      <c r="C45" s="76" t="str">
        <f>_xlfn.XLOOKUP(B45,joursferies[Date],joursferies[Congé],"")</f>
        <v/>
      </c>
      <c r="D45" s="88"/>
      <c r="E45" s="95"/>
      <c r="F45" s="93"/>
      <c r="G45" s="90"/>
      <c r="H45" s="43" t="str">
        <f t="shared" si="0"/>
        <v/>
      </c>
      <c r="I45" s="41" t="str" cm="1">
        <f t="array" ref="I45">IFERROR(IF(J45=0,NUIT_SEM(B45,D45,F45)-E45,NUIT_SEM(B45,D45,F45)),"")</f>
        <v/>
      </c>
      <c r="J45" s="22" t="str" cm="1">
        <f t="array" ref="J45">IFERROR(IF(JOUR_SEM(B45,D45,F45)&gt;0,JOUR_SEM(B45,D45,F45)-E45,0),"")</f>
        <v/>
      </c>
      <c r="K45" s="41" t="str" cm="1">
        <f t="array" ref="K45">IFERROR(IF(L45=0,NUIT_DIM(B45,D45,F45)-E45,NUIT_DIM(B45,D45,F45)),"")</f>
        <v/>
      </c>
      <c r="L45" s="22" t="str" cm="1">
        <f t="array" ref="L45">IFERROR(IF(JOUR_DIM(B45,D45,F45)&gt;0,JOUR_DIM(B45,D45,F45)-E45,0),"")</f>
        <v/>
      </c>
      <c r="M45" s="50"/>
      <c r="N45" s="63"/>
    </row>
    <row r="46" spans="1:18" ht="24" customHeight="1" x14ac:dyDescent="0.2">
      <c r="A46" s="4"/>
      <c r="B46" s="110"/>
      <c r="C46" s="76" t="str">
        <f>_xlfn.XLOOKUP(B46,joursferies[Date],joursferies[Congé],"")</f>
        <v/>
      </c>
      <c r="D46" s="88"/>
      <c r="E46" s="95"/>
      <c r="F46" s="93"/>
      <c r="G46" s="90"/>
      <c r="H46" s="43" t="str">
        <f t="shared" si="0"/>
        <v/>
      </c>
      <c r="I46" s="41" t="str" cm="1">
        <f t="array" ref="I46">IFERROR(IF(J46=0,NUIT_SEM(B46,D46,F46)-E46,NUIT_SEM(B46,D46,F46)),"")</f>
        <v/>
      </c>
      <c r="J46" s="22" t="str" cm="1">
        <f t="array" ref="J46">IFERROR(IF(JOUR_SEM(B46,D46,F46)&gt;0,JOUR_SEM(B46,D46,F46)-E46,0),"")</f>
        <v/>
      </c>
      <c r="K46" s="41" t="str" cm="1">
        <f t="array" ref="K46">IFERROR(IF(L46=0,NUIT_DIM(B46,D46,F46)-E46,NUIT_DIM(B46,D46,F46)),"")</f>
        <v/>
      </c>
      <c r="L46" s="22" t="str" cm="1">
        <f t="array" ref="L46">IFERROR(IF(JOUR_DIM(B46,D46,F46)&gt;0,JOUR_DIM(B46,D46,F46)-E46,0),"")</f>
        <v/>
      </c>
      <c r="M46" s="50"/>
      <c r="N46" s="63"/>
    </row>
    <row r="47" spans="1:18" ht="24" customHeight="1" x14ac:dyDescent="0.2">
      <c r="A47" s="4"/>
      <c r="B47" s="110"/>
      <c r="C47" s="76" t="str">
        <f>_xlfn.XLOOKUP(B47,joursferies[Date],joursferies[Congé],"")</f>
        <v/>
      </c>
      <c r="D47" s="88"/>
      <c r="E47" s="95"/>
      <c r="F47" s="93"/>
      <c r="G47" s="90"/>
      <c r="H47" s="43" t="str">
        <f t="shared" si="0"/>
        <v/>
      </c>
      <c r="I47" s="41" t="str" cm="1">
        <f t="array" ref="I47">IFERROR(IF(J47=0,NUIT_SEM(B47,D47,F47)-E47,NUIT_SEM(B47,D47,F47)),"")</f>
        <v/>
      </c>
      <c r="J47" s="22" t="str" cm="1">
        <f t="array" ref="J47">IFERROR(IF(JOUR_SEM(B47,D47,F47)&gt;0,JOUR_SEM(B47,D47,F47)-E47,0),"")</f>
        <v/>
      </c>
      <c r="K47" s="41" t="str" cm="1">
        <f t="array" ref="K47">IFERROR(IF(L47=0,NUIT_DIM(B47,D47,F47)-E47,NUIT_DIM(B47,D47,F47)),"")</f>
        <v/>
      </c>
      <c r="L47" s="22" t="str" cm="1">
        <f t="array" ref="L47">IFERROR(IF(JOUR_DIM(B47,D47,F47)&gt;0,JOUR_DIM(B47,D47,F47)-E47,0),"")</f>
        <v/>
      </c>
      <c r="M47" s="50"/>
      <c r="N47" s="63"/>
    </row>
    <row r="48" spans="1:18" ht="24" customHeight="1" x14ac:dyDescent="0.2">
      <c r="A48" s="4"/>
      <c r="B48" s="110"/>
      <c r="C48" s="76" t="str">
        <f>_xlfn.XLOOKUP(B48,joursferies[Date],joursferies[Congé],"")</f>
        <v/>
      </c>
      <c r="D48" s="88"/>
      <c r="E48" s="95"/>
      <c r="F48" s="93"/>
      <c r="G48" s="90"/>
      <c r="H48" s="43" t="str">
        <f t="shared" si="0"/>
        <v/>
      </c>
      <c r="I48" s="41" t="str" cm="1">
        <f t="array" ref="I48">IFERROR(IF(J48=0,NUIT_SEM(B48,D48,F48)-E48,NUIT_SEM(B48,D48,F48)),"")</f>
        <v/>
      </c>
      <c r="J48" s="22" t="str" cm="1">
        <f t="array" ref="J48">IFERROR(IF(JOUR_SEM(B48,D48,F48)&gt;0,JOUR_SEM(B48,D48,F48)-E48,0),"")</f>
        <v/>
      </c>
      <c r="K48" s="41" t="str" cm="1">
        <f t="array" ref="K48">IFERROR(IF(L48=0,NUIT_DIM(B48,D48,F48)-E48,NUIT_DIM(B48,D48,F48)),"")</f>
        <v/>
      </c>
      <c r="L48" s="22" t="str" cm="1">
        <f t="array" ref="L48">IFERROR(IF(JOUR_DIM(B48,D48,F48)&gt;0,JOUR_DIM(B48,D48,F48)-E48,0),"")</f>
        <v/>
      </c>
      <c r="M48" s="51"/>
      <c r="N48" s="63"/>
    </row>
    <row r="49" spans="1:14" ht="24" customHeight="1" x14ac:dyDescent="0.2">
      <c r="A49" s="4"/>
      <c r="B49" s="110"/>
      <c r="C49" s="76" t="str">
        <f>_xlfn.XLOOKUP(B49,joursferies[Date],joursferies[Congé],"")</f>
        <v/>
      </c>
      <c r="D49" s="88"/>
      <c r="E49" s="95"/>
      <c r="F49" s="93"/>
      <c r="G49" s="90"/>
      <c r="H49" s="43" t="str">
        <f t="shared" si="0"/>
        <v/>
      </c>
      <c r="I49" s="41" t="str" cm="1">
        <f t="array" ref="I49">IFERROR(IF(J49=0,NUIT_SEM(B49,D49,F49)-E49,NUIT_SEM(B49,D49,F49)),"")</f>
        <v/>
      </c>
      <c r="J49" s="22" t="str" cm="1">
        <f t="array" ref="J49">IFERROR(IF(JOUR_SEM(B49,D49,F49)&gt;0,JOUR_SEM(B49,D49,F49)-E49,0),"")</f>
        <v/>
      </c>
      <c r="K49" s="41" t="str" cm="1">
        <f t="array" ref="K49">IFERROR(IF(L49=0,NUIT_DIM(B49,D49,F49)-E49,NUIT_DIM(B49,D49,F49)),"")</f>
        <v/>
      </c>
      <c r="L49" s="22" t="str" cm="1">
        <f t="array" ref="L49">IFERROR(IF(JOUR_DIM(B49,D49,F49)&gt;0,JOUR_DIM(B49,D49,F49)-E49,0),"")</f>
        <v/>
      </c>
      <c r="M49" s="50"/>
      <c r="N49" s="63"/>
    </row>
    <row r="50" spans="1:14" ht="24" customHeight="1" x14ac:dyDescent="0.2">
      <c r="A50" s="4"/>
      <c r="B50" s="110"/>
      <c r="C50" s="76" t="str">
        <f>_xlfn.XLOOKUP(B50,joursferies[Date],joursferies[Congé],"")</f>
        <v/>
      </c>
      <c r="D50" s="88"/>
      <c r="E50" s="76"/>
      <c r="F50" s="89"/>
      <c r="G50" s="90"/>
      <c r="H50" s="43" t="str">
        <f t="shared" si="0"/>
        <v/>
      </c>
      <c r="I50" s="41" t="str" cm="1">
        <f t="array" ref="I50">IFERROR(IF(J50=0,NUIT_SEM(B50,D50,F50)-E50,NUIT_SEM(B50,D50,F50)),"")</f>
        <v/>
      </c>
      <c r="J50" s="22" t="str" cm="1">
        <f t="array" ref="J50">IFERROR(IF(JOUR_SEM(B50,D50,F50)&gt;0,JOUR_SEM(B50,D50,F50)-E50,0),"")</f>
        <v/>
      </c>
      <c r="K50" s="41" t="str" cm="1">
        <f t="array" ref="K50">IFERROR(IF(L50=0,NUIT_DIM(B50,D50,F50)-E50,NUIT_DIM(B50,D50,F50)),"")</f>
        <v/>
      </c>
      <c r="L50" s="22" t="str" cm="1">
        <f t="array" ref="L50">IFERROR(IF(JOUR_DIM(B50,D50,F50)&gt;0,JOUR_DIM(B50,D50,F50)-E50,0),"")</f>
        <v/>
      </c>
      <c r="M50" s="50"/>
      <c r="N50" s="63"/>
    </row>
    <row r="51" spans="1:14" ht="24" customHeight="1" thickBot="1" x14ac:dyDescent="0.25">
      <c r="A51" s="6"/>
      <c r="B51" s="111"/>
      <c r="C51" s="81"/>
      <c r="D51" s="82"/>
      <c r="E51" s="82"/>
      <c r="F51" s="66"/>
      <c r="G51" s="66" t="str">
        <f>_xlfn.XLOOKUP(B51,joursferies[Date],joursferies[Congé],"")</f>
        <v/>
      </c>
      <c r="H51" s="43" t="str">
        <f t="shared" si="0"/>
        <v/>
      </c>
      <c r="I51" s="42">
        <f t="shared" ref="I51:L51" si="6">SUM(I44:I50)</f>
        <v>0</v>
      </c>
      <c r="J51" s="24">
        <f>SUM(J44:J50)</f>
        <v>0</v>
      </c>
      <c r="K51" s="23">
        <f>SUM(K44:K50)</f>
        <v>0</v>
      </c>
      <c r="L51" s="24">
        <f t="shared" si="6"/>
        <v>0</v>
      </c>
      <c r="M51" s="25" t="str">
        <f>IF(IF(SUM(I51:L51)&gt;$N$2,$N$2-$M$2,SUM(I51:L51)-$M$2)&lt;0,"",IF(SUM(I51:L51)&gt;$N$2,$N$2-$M$2,SUM(I51:L51)-$M$2))</f>
        <v/>
      </c>
      <c r="N51" s="26" t="str">
        <f>IF(SUM(I51:L51)&gt;$N$2,SUM(I51:L51)-$N$2,"")</f>
        <v/>
      </c>
    </row>
    <row r="52" spans="1:14" ht="24" customHeight="1" thickBot="1" x14ac:dyDescent="0.25">
      <c r="B52" s="20"/>
      <c r="C52" s="54"/>
      <c r="D52" s="19"/>
      <c r="E52" s="39"/>
      <c r="F52" s="96"/>
      <c r="G52" s="97" t="str">
        <f>_xlfn.XLOOKUP(B52,joursferies[Date],joursferies[Congé],"")</f>
        <v/>
      </c>
      <c r="H52" s="16">
        <f>COUNTIF(H4:H51,"X")</f>
        <v>0</v>
      </c>
      <c r="I52" s="33">
        <f ca="1">SUM(I11,I19,I27,I35,I43,I51)-I3</f>
        <v>0</v>
      </c>
      <c r="J52" s="33">
        <f ca="1">SUM(J11,J19,J27,J35,J43,J51)-J3</f>
        <v>0</v>
      </c>
      <c r="K52" s="33">
        <f ca="1">SUM(K11,K19,K27,K35,K43,K51)-K3</f>
        <v>0</v>
      </c>
      <c r="L52" s="33">
        <f ca="1">SUM(L11,L19,L27,L35,L43,L51)-L3</f>
        <v>0</v>
      </c>
      <c r="M52" s="33">
        <f ca="1">IF($B$42="",SUM(M4,M11,M19,M27,M35),SUM(M4,M11,M19,M27,M35,M43))</f>
        <v>0</v>
      </c>
      <c r="N52" s="65">
        <f ca="1">IF($B$42="",SUM(N4,N11,N19,N27,N35),SUM(N4,N11,N19,N27,N35,N43))</f>
        <v>0</v>
      </c>
    </row>
    <row r="53" spans="1:14" ht="24" customHeight="1" x14ac:dyDescent="0.2">
      <c r="B53" s="67" t="s">
        <v>41</v>
      </c>
      <c r="C53" s="17">
        <f ca="1">J52</f>
        <v>0</v>
      </c>
      <c r="D53" s="98">
        <f ca="1">C53*24</f>
        <v>0</v>
      </c>
      <c r="G53" s="99"/>
      <c r="H53" s="100"/>
      <c r="I53" s="30" t="s">
        <v>6</v>
      </c>
      <c r="J53" s="31" t="s">
        <v>7</v>
      </c>
      <c r="K53" s="31" t="s">
        <v>8</v>
      </c>
      <c r="L53" s="31" t="s">
        <v>9</v>
      </c>
      <c r="M53" s="31" t="s">
        <v>10</v>
      </c>
      <c r="N53" s="31" t="s">
        <v>11</v>
      </c>
    </row>
    <row r="54" spans="1:14" ht="24" customHeight="1" x14ac:dyDescent="0.2">
      <c r="B54" s="68" t="s">
        <v>42</v>
      </c>
      <c r="C54" s="101">
        <f ca="1">IF(M52&gt;D58,M52-$D$58,M52)</f>
        <v>0</v>
      </c>
      <c r="D54" s="102">
        <f ca="1">C54*24</f>
        <v>0</v>
      </c>
      <c r="H54" s="100"/>
      <c r="I54" s="8" t="s">
        <v>5</v>
      </c>
      <c r="J54" s="9"/>
      <c r="L54" s="7"/>
      <c r="M54" s="7"/>
      <c r="N54" s="7"/>
    </row>
    <row r="55" spans="1:14" ht="24" customHeight="1" thickBot="1" x14ac:dyDescent="0.25">
      <c r="B55" s="68" t="s">
        <v>43</v>
      </c>
      <c r="C55" s="101">
        <f ca="1">$N$52</f>
        <v>0</v>
      </c>
      <c r="D55" s="102">
        <f ca="1">C55*24</f>
        <v>0</v>
      </c>
      <c r="F55" s="103"/>
      <c r="H55" s="100"/>
      <c r="I55" s="45">
        <v>0.91666666666666663</v>
      </c>
      <c r="J55" s="46">
        <v>0.20833333333333334</v>
      </c>
      <c r="L55" s="7"/>
      <c r="M55" s="7"/>
      <c r="N55" s="7"/>
    </row>
    <row r="56" spans="1:14" ht="24" customHeight="1" x14ac:dyDescent="0.2">
      <c r="B56" s="69" t="s">
        <v>44</v>
      </c>
      <c r="C56" s="18">
        <f ca="1">I52+K52</f>
        <v>0</v>
      </c>
      <c r="D56" s="108">
        <f ca="1">C56*24</f>
        <v>0</v>
      </c>
      <c r="F56" s="103"/>
      <c r="G56" s="104"/>
      <c r="H56" s="100"/>
      <c r="I56" s="47"/>
      <c r="J56" s="7"/>
      <c r="K56" s="47"/>
      <c r="L56" s="7"/>
      <c r="M56" s="7"/>
      <c r="N56" s="7"/>
    </row>
    <row r="57" spans="1:14" ht="24" customHeight="1" x14ac:dyDescent="0.2">
      <c r="B57" s="69" t="s">
        <v>47</v>
      </c>
      <c r="C57" s="18">
        <f ca="1">(K52+L52)</f>
        <v>0</v>
      </c>
      <c r="D57" s="108">
        <f ca="1">C57*24</f>
        <v>0</v>
      </c>
      <c r="F57" s="105"/>
      <c r="G57" s="10"/>
      <c r="H57" s="100"/>
      <c r="I57" s="48"/>
      <c r="J57" s="48"/>
      <c r="K57" s="48"/>
      <c r="L57" s="7"/>
      <c r="M57" s="7"/>
      <c r="N57" s="7"/>
    </row>
    <row r="58" spans="1:14" ht="24" customHeight="1" x14ac:dyDescent="0.2">
      <c r="B58" s="70" t="s">
        <v>45</v>
      </c>
      <c r="C58" s="53" t="str">
        <f ca="1">IF($M$52&gt;= $D$58,1,"")</f>
        <v/>
      </c>
      <c r="D58" s="106">
        <v>0.23958333333333334</v>
      </c>
    </row>
    <row r="59" spans="1:14" ht="24" customHeight="1" thickBot="1" x14ac:dyDescent="0.25">
      <c r="B59" s="71" t="s">
        <v>31</v>
      </c>
      <c r="C59" s="120">
        <f>H52</f>
        <v>0</v>
      </c>
      <c r="D59" s="107"/>
    </row>
  </sheetData>
  <sheetProtection selectLockedCells="1"/>
  <mergeCells count="5">
    <mergeCell ref="A1:B1"/>
    <mergeCell ref="H1:H2"/>
    <mergeCell ref="I1:J1"/>
    <mergeCell ref="K1:L1"/>
    <mergeCell ref="A2:B2"/>
  </mergeCells>
  <conditionalFormatting sqref="B4:H50">
    <cfRule type="expression" dxfId="6" priority="3">
      <formula>WEEKDAY($B4)=1</formula>
    </cfRule>
    <cfRule type="expression" dxfId="5" priority="4">
      <formula>COUNTIFS(DatesFeries,$B4)&gt;0</formula>
    </cfRule>
    <cfRule type="expression" dxfId="4" priority="5">
      <formula>WEEKDAY($B4)=1</formula>
    </cfRule>
  </conditionalFormatting>
  <conditionalFormatting sqref="B4:N50">
    <cfRule type="expression" dxfId="3" priority="1">
      <formula>AND(WEEKDAY($B4)=1,$D4&gt;0)</formula>
    </cfRule>
    <cfRule type="expression" dxfId="2" priority="2">
      <formula>AND(COUNTIFS(DatesFeries,$B4)&gt;0,$D4&gt;0)</formula>
    </cfRule>
  </conditionalFormatting>
  <conditionalFormatting sqref="M3:N10">
    <cfRule type="cellIs" dxfId="1" priority="6" operator="equal">
      <formula>""</formula>
    </cfRule>
  </conditionalFormatting>
  <conditionalFormatting sqref="M12:N18 M20:N26 M28:N34 M36:N42 M44:N50">
    <cfRule type="cellIs" dxfId="0" priority="7" operator="equal">
      <formula>""</formula>
    </cfRule>
  </conditionalFormatting>
  <pageMargins left="0.7" right="0.7" top="0.75" bottom="0.75" header="0.3" footer="0.3"/>
  <pageSetup paperSize="9" scale="4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75714-7B1D-4778-8C4A-2D5E7B34D66F}">
  <dimension ref="A1:O76"/>
  <sheetViews>
    <sheetView workbookViewId="0">
      <selection activeCell="A3" sqref="A3"/>
    </sheetView>
  </sheetViews>
  <sheetFormatPr baseColWidth="10" defaultColWidth="11.85546875" defaultRowHeight="12.75" x14ac:dyDescent="0.2"/>
  <cols>
    <col min="1" max="1" width="31.28515625" style="34" customWidth="1"/>
    <col min="2" max="2" width="31.140625" bestFit="1" customWidth="1"/>
    <col min="6" max="6" width="17.5703125" bestFit="1" customWidth="1"/>
  </cols>
  <sheetData>
    <row r="1" spans="1:15" ht="18" customHeight="1" x14ac:dyDescent="0.2">
      <c r="A1" s="34" t="s">
        <v>13</v>
      </c>
      <c r="B1" t="s">
        <v>14</v>
      </c>
    </row>
    <row r="2" spans="1:15" ht="18.75" customHeight="1" x14ac:dyDescent="0.2">
      <c r="A2" s="36">
        <v>45597</v>
      </c>
      <c r="B2" s="37" t="s">
        <v>23</v>
      </c>
      <c r="E2" s="34"/>
    </row>
    <row r="3" spans="1:15" ht="18.75" customHeight="1" x14ac:dyDescent="0.2">
      <c r="A3" s="36">
        <v>45607</v>
      </c>
      <c r="B3" s="37" t="s">
        <v>12</v>
      </c>
      <c r="E3" s="34"/>
    </row>
    <row r="4" spans="1:15" ht="18.75" customHeight="1" x14ac:dyDescent="0.2">
      <c r="A4" s="36">
        <v>45651</v>
      </c>
      <c r="B4" s="37" t="s">
        <v>24</v>
      </c>
      <c r="E4" s="34"/>
      <c r="F4" s="35"/>
      <c r="O4" s="37"/>
    </row>
    <row r="5" spans="1:15" ht="18.75" customHeight="1" x14ac:dyDescent="0.2">
      <c r="A5" s="36">
        <v>45658</v>
      </c>
      <c r="B5" s="38" t="s">
        <v>16</v>
      </c>
      <c r="E5" s="34"/>
      <c r="F5" s="35"/>
      <c r="O5" s="37"/>
    </row>
    <row r="6" spans="1:15" ht="18.75" customHeight="1" x14ac:dyDescent="0.2">
      <c r="A6" s="36">
        <v>45768</v>
      </c>
      <c r="B6" s="38" t="s">
        <v>17</v>
      </c>
      <c r="E6" s="34"/>
      <c r="F6" s="35"/>
      <c r="O6" s="37"/>
    </row>
    <row r="7" spans="1:15" ht="18.75" customHeight="1" x14ac:dyDescent="0.2">
      <c r="A7" s="36">
        <v>45778</v>
      </c>
      <c r="B7" s="38" t="s">
        <v>18</v>
      </c>
      <c r="E7" s="34"/>
      <c r="F7" s="35"/>
      <c r="O7" s="37"/>
    </row>
    <row r="8" spans="1:15" ht="18.75" customHeight="1" x14ac:dyDescent="0.2">
      <c r="A8" s="36">
        <v>45785</v>
      </c>
      <c r="B8" s="38" t="s">
        <v>19</v>
      </c>
      <c r="E8" s="34"/>
      <c r="F8" s="35"/>
      <c r="O8" s="37"/>
    </row>
    <row r="9" spans="1:15" ht="18.75" customHeight="1" x14ac:dyDescent="0.2">
      <c r="A9" s="36">
        <v>45806</v>
      </c>
      <c r="B9" s="38" t="s">
        <v>20</v>
      </c>
      <c r="E9" s="34"/>
      <c r="F9" s="35"/>
      <c r="O9" s="37"/>
    </row>
    <row r="10" spans="1:15" ht="18.75" customHeight="1" x14ac:dyDescent="0.2">
      <c r="A10" s="36">
        <v>45817</v>
      </c>
      <c r="B10" s="38" t="s">
        <v>22</v>
      </c>
      <c r="E10" s="34"/>
      <c r="F10" s="35"/>
      <c r="O10" s="37"/>
    </row>
    <row r="11" spans="1:15" ht="18.75" customHeight="1" x14ac:dyDescent="0.2">
      <c r="A11" s="36">
        <v>45852</v>
      </c>
      <c r="B11" s="38" t="s">
        <v>25</v>
      </c>
      <c r="E11" s="34"/>
      <c r="F11" s="35"/>
      <c r="O11" s="37"/>
    </row>
    <row r="12" spans="1:15" ht="18.75" customHeight="1" x14ac:dyDescent="0.2">
      <c r="A12" s="36">
        <v>45884</v>
      </c>
      <c r="B12" s="38" t="s">
        <v>21</v>
      </c>
      <c r="E12" s="34"/>
      <c r="F12" s="35"/>
      <c r="O12" s="37"/>
    </row>
    <row r="13" spans="1:15" ht="18.75" customHeight="1" x14ac:dyDescent="0.2">
      <c r="A13" s="36">
        <v>45962</v>
      </c>
      <c r="B13" s="38" t="s">
        <v>23</v>
      </c>
      <c r="E13" s="34"/>
      <c r="F13" s="35"/>
      <c r="O13" s="37"/>
    </row>
    <row r="14" spans="1:15" ht="18.75" customHeight="1" x14ac:dyDescent="0.2">
      <c r="A14" s="36">
        <v>45972</v>
      </c>
      <c r="B14" s="38" t="s">
        <v>12</v>
      </c>
      <c r="E14" s="34"/>
      <c r="F14" s="35"/>
      <c r="O14" s="37"/>
    </row>
    <row r="15" spans="1:15" ht="18.75" customHeight="1" x14ac:dyDescent="0.2">
      <c r="A15" s="36">
        <v>46016</v>
      </c>
      <c r="B15" s="38" t="s">
        <v>24</v>
      </c>
      <c r="E15" s="34"/>
      <c r="O15" s="37"/>
    </row>
    <row r="16" spans="1:15" ht="17.25" x14ac:dyDescent="0.2">
      <c r="A16" s="36">
        <v>45599</v>
      </c>
      <c r="B16" s="37" t="s">
        <v>26</v>
      </c>
      <c r="E16" s="34"/>
      <c r="O16" s="37"/>
    </row>
    <row r="17" spans="1:15" ht="17.25" x14ac:dyDescent="0.2">
      <c r="A17" s="36">
        <v>45606</v>
      </c>
      <c r="B17" s="37" t="s">
        <v>26</v>
      </c>
      <c r="E17" s="34"/>
      <c r="O17" s="37"/>
    </row>
    <row r="18" spans="1:15" ht="17.25" x14ac:dyDescent="0.2">
      <c r="A18" s="36">
        <v>45613</v>
      </c>
      <c r="B18" s="37" t="s">
        <v>26</v>
      </c>
      <c r="E18" s="34"/>
      <c r="O18" s="37"/>
    </row>
    <row r="19" spans="1:15" ht="17.25" x14ac:dyDescent="0.2">
      <c r="A19" s="36">
        <v>45620</v>
      </c>
      <c r="B19" s="37" t="s">
        <v>26</v>
      </c>
      <c r="E19" s="34"/>
      <c r="O19" s="37"/>
    </row>
    <row r="20" spans="1:15" ht="17.25" x14ac:dyDescent="0.2">
      <c r="A20" s="36">
        <v>45627</v>
      </c>
      <c r="B20" s="37" t="s">
        <v>26</v>
      </c>
      <c r="E20" s="34"/>
      <c r="O20" s="37"/>
    </row>
    <row r="21" spans="1:15" ht="17.25" x14ac:dyDescent="0.2">
      <c r="A21" s="36">
        <v>45634</v>
      </c>
      <c r="B21" s="37" t="s">
        <v>26</v>
      </c>
      <c r="E21" s="34"/>
      <c r="O21" s="37"/>
    </row>
    <row r="22" spans="1:15" ht="17.25" x14ac:dyDescent="0.2">
      <c r="A22" s="36">
        <v>45641</v>
      </c>
      <c r="B22" s="37" t="s">
        <v>26</v>
      </c>
      <c r="E22" s="34"/>
      <c r="O22" s="37"/>
    </row>
    <row r="23" spans="1:15" ht="17.25" x14ac:dyDescent="0.2">
      <c r="A23" s="36">
        <v>45648</v>
      </c>
      <c r="B23" s="37" t="s">
        <v>26</v>
      </c>
      <c r="E23" s="34"/>
      <c r="O23" s="37"/>
    </row>
    <row r="24" spans="1:15" ht="17.25" x14ac:dyDescent="0.2">
      <c r="A24" s="36">
        <v>45655</v>
      </c>
      <c r="B24" s="37" t="s">
        <v>26</v>
      </c>
      <c r="E24" s="34"/>
      <c r="O24" s="37"/>
    </row>
    <row r="25" spans="1:15" ht="17.25" x14ac:dyDescent="0.2">
      <c r="A25" s="36">
        <v>45662</v>
      </c>
      <c r="B25" s="37" t="s">
        <v>26</v>
      </c>
      <c r="E25" s="34"/>
      <c r="O25" s="37"/>
    </row>
    <row r="26" spans="1:15" ht="17.25" x14ac:dyDescent="0.2">
      <c r="A26" s="36">
        <v>45669</v>
      </c>
      <c r="B26" s="37" t="s">
        <v>26</v>
      </c>
      <c r="E26" s="34"/>
      <c r="O26" s="37"/>
    </row>
    <row r="27" spans="1:15" ht="17.25" x14ac:dyDescent="0.2">
      <c r="A27" s="36">
        <v>45676</v>
      </c>
      <c r="B27" s="37" t="s">
        <v>26</v>
      </c>
      <c r="E27" s="34"/>
      <c r="O27" s="37"/>
    </row>
    <row r="28" spans="1:15" ht="17.25" x14ac:dyDescent="0.2">
      <c r="A28" s="36">
        <v>45683</v>
      </c>
      <c r="B28" s="37" t="s">
        <v>26</v>
      </c>
      <c r="E28" s="34"/>
      <c r="O28" s="37"/>
    </row>
    <row r="29" spans="1:15" ht="17.25" x14ac:dyDescent="0.2">
      <c r="A29" s="36">
        <v>45690</v>
      </c>
      <c r="B29" s="37" t="s">
        <v>26</v>
      </c>
      <c r="E29" s="34"/>
      <c r="O29" s="37"/>
    </row>
    <row r="30" spans="1:15" ht="17.25" x14ac:dyDescent="0.2">
      <c r="A30" s="36">
        <v>45697</v>
      </c>
      <c r="B30" s="37" t="s">
        <v>26</v>
      </c>
      <c r="E30" s="34"/>
      <c r="O30" s="37"/>
    </row>
    <row r="31" spans="1:15" ht="17.25" x14ac:dyDescent="0.2">
      <c r="A31" s="36">
        <v>45704</v>
      </c>
      <c r="B31" s="37" t="s">
        <v>26</v>
      </c>
      <c r="E31" s="34"/>
      <c r="O31" s="37"/>
    </row>
    <row r="32" spans="1:15" ht="17.25" x14ac:dyDescent="0.2">
      <c r="A32" s="36">
        <v>45711</v>
      </c>
      <c r="B32" s="37" t="s">
        <v>26</v>
      </c>
      <c r="E32" s="34"/>
      <c r="O32" s="37"/>
    </row>
    <row r="33" spans="1:15" ht="17.25" x14ac:dyDescent="0.2">
      <c r="A33" s="36">
        <v>45718</v>
      </c>
      <c r="B33" s="37" t="s">
        <v>26</v>
      </c>
      <c r="E33" s="34"/>
      <c r="O33" s="37"/>
    </row>
    <row r="34" spans="1:15" ht="17.25" x14ac:dyDescent="0.2">
      <c r="A34" s="36">
        <v>45725</v>
      </c>
      <c r="B34" s="37" t="s">
        <v>26</v>
      </c>
      <c r="E34" s="34"/>
      <c r="O34" s="37"/>
    </row>
    <row r="35" spans="1:15" ht="17.25" x14ac:dyDescent="0.2">
      <c r="A35" s="36">
        <v>45732</v>
      </c>
      <c r="B35" s="37" t="s">
        <v>26</v>
      </c>
      <c r="E35" s="34"/>
      <c r="O35" s="37"/>
    </row>
    <row r="36" spans="1:15" ht="17.25" x14ac:dyDescent="0.2">
      <c r="A36" s="36">
        <v>45739</v>
      </c>
      <c r="B36" s="37" t="s">
        <v>26</v>
      </c>
      <c r="E36" s="34"/>
      <c r="O36" s="37"/>
    </row>
    <row r="37" spans="1:15" ht="17.25" x14ac:dyDescent="0.2">
      <c r="A37" s="36">
        <v>45746</v>
      </c>
      <c r="B37" s="37" t="s">
        <v>26</v>
      </c>
      <c r="E37" s="34"/>
      <c r="O37" s="37"/>
    </row>
    <row r="38" spans="1:15" ht="17.25" x14ac:dyDescent="0.2">
      <c r="A38" s="36">
        <v>45753</v>
      </c>
      <c r="B38" s="37" t="s">
        <v>26</v>
      </c>
      <c r="E38" s="34"/>
      <c r="O38" s="37"/>
    </row>
    <row r="39" spans="1:15" ht="17.25" x14ac:dyDescent="0.2">
      <c r="A39" s="36">
        <v>45760</v>
      </c>
      <c r="B39" s="37" t="s">
        <v>26</v>
      </c>
      <c r="E39" s="34"/>
      <c r="O39" s="37"/>
    </row>
    <row r="40" spans="1:15" ht="17.25" x14ac:dyDescent="0.2">
      <c r="A40" s="36">
        <v>45767</v>
      </c>
      <c r="B40" s="37" t="s">
        <v>26</v>
      </c>
      <c r="E40" s="34"/>
      <c r="O40" s="37"/>
    </row>
    <row r="41" spans="1:15" ht="17.25" x14ac:dyDescent="0.2">
      <c r="A41" s="36">
        <v>45774</v>
      </c>
      <c r="B41" s="37" t="s">
        <v>26</v>
      </c>
      <c r="E41" s="34"/>
      <c r="O41" s="37"/>
    </row>
    <row r="42" spans="1:15" ht="17.25" x14ac:dyDescent="0.2">
      <c r="A42" s="36">
        <v>45781</v>
      </c>
      <c r="B42" s="37" t="s">
        <v>26</v>
      </c>
      <c r="E42" s="34"/>
      <c r="O42" s="37"/>
    </row>
    <row r="43" spans="1:15" ht="17.25" x14ac:dyDescent="0.2">
      <c r="A43" s="36">
        <v>45788</v>
      </c>
      <c r="B43" s="37" t="s">
        <v>26</v>
      </c>
      <c r="E43" s="34"/>
      <c r="O43" s="37"/>
    </row>
    <row r="44" spans="1:15" ht="17.25" x14ac:dyDescent="0.2">
      <c r="A44" s="36">
        <v>45795</v>
      </c>
      <c r="B44" s="37" t="s">
        <v>26</v>
      </c>
      <c r="E44" s="34"/>
      <c r="O44" s="37"/>
    </row>
    <row r="45" spans="1:15" ht="17.25" x14ac:dyDescent="0.2">
      <c r="A45" s="36">
        <v>45802</v>
      </c>
      <c r="B45" s="37" t="s">
        <v>26</v>
      </c>
      <c r="E45" s="34"/>
      <c r="O45" s="37"/>
    </row>
    <row r="46" spans="1:15" ht="17.25" x14ac:dyDescent="0.2">
      <c r="A46" s="36">
        <v>45809</v>
      </c>
      <c r="B46" s="37" t="s">
        <v>26</v>
      </c>
      <c r="E46" s="34"/>
      <c r="O46" s="37"/>
    </row>
    <row r="47" spans="1:15" ht="17.25" x14ac:dyDescent="0.2">
      <c r="A47" s="36">
        <v>45816</v>
      </c>
      <c r="B47" s="37" t="s">
        <v>26</v>
      </c>
      <c r="E47" s="34"/>
      <c r="O47" s="37"/>
    </row>
    <row r="48" spans="1:15" ht="17.25" x14ac:dyDescent="0.2">
      <c r="A48" s="36">
        <v>45823</v>
      </c>
      <c r="B48" s="37" t="s">
        <v>26</v>
      </c>
      <c r="E48" s="34"/>
      <c r="O48" s="37"/>
    </row>
    <row r="49" spans="1:15" ht="17.25" x14ac:dyDescent="0.2">
      <c r="A49" s="36">
        <v>45830</v>
      </c>
      <c r="B49" s="37" t="s">
        <v>26</v>
      </c>
      <c r="E49" s="34"/>
      <c r="O49" s="37"/>
    </row>
    <row r="50" spans="1:15" ht="17.25" x14ac:dyDescent="0.2">
      <c r="A50" s="36">
        <v>45837</v>
      </c>
      <c r="B50" s="37" t="s">
        <v>26</v>
      </c>
      <c r="E50" s="34"/>
      <c r="O50" s="37"/>
    </row>
    <row r="51" spans="1:15" ht="17.25" x14ac:dyDescent="0.2">
      <c r="A51" s="36">
        <v>45844</v>
      </c>
      <c r="B51" s="37" t="s">
        <v>26</v>
      </c>
      <c r="E51" s="34"/>
      <c r="O51" s="37"/>
    </row>
    <row r="52" spans="1:15" ht="17.25" x14ac:dyDescent="0.2">
      <c r="A52" s="36">
        <v>45851</v>
      </c>
      <c r="B52" s="37" t="s">
        <v>26</v>
      </c>
      <c r="E52" s="34"/>
    </row>
    <row r="53" spans="1:15" ht="17.25" x14ac:dyDescent="0.2">
      <c r="A53" s="36">
        <v>45858</v>
      </c>
      <c r="B53" s="37" t="s">
        <v>26</v>
      </c>
      <c r="E53" s="34"/>
    </row>
    <row r="54" spans="1:15" ht="17.25" x14ac:dyDescent="0.2">
      <c r="A54" s="36">
        <v>45865</v>
      </c>
      <c r="B54" s="37" t="s">
        <v>26</v>
      </c>
      <c r="E54" s="34"/>
    </row>
    <row r="55" spans="1:15" ht="17.25" x14ac:dyDescent="0.2">
      <c r="A55" s="36">
        <v>45872</v>
      </c>
      <c r="B55" s="37" t="s">
        <v>26</v>
      </c>
      <c r="E55" s="34"/>
    </row>
    <row r="56" spans="1:15" ht="17.25" x14ac:dyDescent="0.2">
      <c r="A56" s="36">
        <v>45879</v>
      </c>
      <c r="B56" s="37" t="s">
        <v>26</v>
      </c>
      <c r="E56" s="34"/>
    </row>
    <row r="57" spans="1:15" ht="17.25" x14ac:dyDescent="0.2">
      <c r="A57" s="36">
        <v>45886</v>
      </c>
      <c r="B57" s="37" t="s">
        <v>26</v>
      </c>
      <c r="E57" s="34"/>
    </row>
    <row r="58" spans="1:15" ht="17.25" x14ac:dyDescent="0.2">
      <c r="A58" s="36">
        <v>45893</v>
      </c>
      <c r="B58" s="37" t="s">
        <v>26</v>
      </c>
      <c r="E58" s="34"/>
    </row>
    <row r="59" spans="1:15" ht="17.25" x14ac:dyDescent="0.2">
      <c r="A59" s="36">
        <v>45900</v>
      </c>
      <c r="B59" s="37" t="s">
        <v>26</v>
      </c>
      <c r="E59" s="34"/>
    </row>
    <row r="60" spans="1:15" ht="17.25" x14ac:dyDescent="0.2">
      <c r="A60" s="36">
        <v>45907</v>
      </c>
      <c r="B60" s="37" t="s">
        <v>26</v>
      </c>
      <c r="E60" s="34"/>
    </row>
    <row r="61" spans="1:15" ht="17.25" x14ac:dyDescent="0.2">
      <c r="A61" s="36">
        <v>45914</v>
      </c>
      <c r="B61" s="37" t="s">
        <v>26</v>
      </c>
      <c r="E61" s="34"/>
    </row>
    <row r="62" spans="1:15" ht="17.25" x14ac:dyDescent="0.2">
      <c r="A62" s="36">
        <v>45921</v>
      </c>
      <c r="B62" s="37" t="s">
        <v>26</v>
      </c>
      <c r="E62" s="34"/>
    </row>
    <row r="63" spans="1:15" ht="17.25" x14ac:dyDescent="0.2">
      <c r="A63" s="36">
        <v>45928</v>
      </c>
      <c r="B63" s="37" t="s">
        <v>26</v>
      </c>
      <c r="E63" s="34"/>
    </row>
    <row r="64" spans="1:15" ht="17.25" x14ac:dyDescent="0.2">
      <c r="A64" s="36">
        <v>45935</v>
      </c>
      <c r="B64" s="37" t="s">
        <v>26</v>
      </c>
      <c r="E64" s="34"/>
    </row>
    <row r="65" spans="1:5" ht="17.25" x14ac:dyDescent="0.2">
      <c r="A65" s="36">
        <v>45942</v>
      </c>
      <c r="B65" s="37" t="s">
        <v>26</v>
      </c>
      <c r="E65" s="34"/>
    </row>
    <row r="66" spans="1:5" ht="17.25" x14ac:dyDescent="0.2">
      <c r="A66" s="36">
        <v>45949</v>
      </c>
      <c r="B66" s="37" t="s">
        <v>26</v>
      </c>
      <c r="E66" s="34"/>
    </row>
    <row r="67" spans="1:5" ht="17.25" x14ac:dyDescent="0.2">
      <c r="A67" s="36">
        <v>45956</v>
      </c>
      <c r="B67" s="37" t="s">
        <v>26</v>
      </c>
    </row>
    <row r="68" spans="1:5" ht="17.25" x14ac:dyDescent="0.2">
      <c r="A68" s="36">
        <v>45963</v>
      </c>
      <c r="B68" s="37" t="s">
        <v>26</v>
      </c>
    </row>
    <row r="69" spans="1:5" ht="17.25" x14ac:dyDescent="0.2">
      <c r="A69" s="36">
        <v>45970</v>
      </c>
      <c r="B69" s="37" t="s">
        <v>26</v>
      </c>
    </row>
    <row r="70" spans="1:5" ht="17.25" x14ac:dyDescent="0.2">
      <c r="A70" s="36">
        <v>45977</v>
      </c>
      <c r="B70" s="37" t="s">
        <v>26</v>
      </c>
    </row>
    <row r="71" spans="1:5" ht="17.25" x14ac:dyDescent="0.2">
      <c r="A71" s="36">
        <v>45984</v>
      </c>
      <c r="B71" s="37" t="s">
        <v>26</v>
      </c>
    </row>
    <row r="72" spans="1:5" ht="17.25" x14ac:dyDescent="0.2">
      <c r="A72" s="36">
        <v>45991</v>
      </c>
      <c r="B72" s="37" t="s">
        <v>26</v>
      </c>
    </row>
    <row r="73" spans="1:5" ht="17.25" x14ac:dyDescent="0.2">
      <c r="A73" s="36">
        <v>45998</v>
      </c>
      <c r="B73" s="37" t="s">
        <v>26</v>
      </c>
    </row>
    <row r="74" spans="1:5" ht="17.25" x14ac:dyDescent="0.2">
      <c r="A74" s="36">
        <v>46005</v>
      </c>
      <c r="B74" s="37" t="s">
        <v>26</v>
      </c>
    </row>
    <row r="75" spans="1:5" ht="17.25" x14ac:dyDescent="0.2">
      <c r="A75" s="36">
        <v>46012</v>
      </c>
      <c r="B75" s="37" t="s">
        <v>26</v>
      </c>
    </row>
    <row r="76" spans="1:5" ht="17.25" x14ac:dyDescent="0.2">
      <c r="A76" s="36">
        <v>46019</v>
      </c>
      <c r="B76" s="37" t="s">
        <v>26</v>
      </c>
    </row>
  </sheetData>
  <sheetProtection algorithmName="SHA-512" hashValue="CWrErLb/ATdYrmULu6OhpWWmIIw5jDgIlIUF11pkbUrkAT0nU5zl55GERLh/Nf50n39iJQLUoq0AKztpkUAbfQ==" saltValue="ZaUcU4r/YlFFrvr/CeCkjw==" spinCount="100000" sheet="1" objects="1" scenarios="1" selectLockedCell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novembre</vt:lpstr>
      <vt:lpstr>décembre</vt:lpstr>
      <vt:lpstr>copie</vt:lpstr>
      <vt:lpstr>Data</vt:lpstr>
      <vt:lpstr>copie!DatesFeries</vt:lpstr>
      <vt:lpstr>décembre!DatesFeries</vt:lpstr>
      <vt:lpstr>DatesFeries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cp:lastPrinted>2024-12-01T20:10:22Z</cp:lastPrinted>
  <dcterms:created xsi:type="dcterms:W3CDTF">2024-11-03T04:36:27Z</dcterms:created>
  <dcterms:modified xsi:type="dcterms:W3CDTF">2024-12-04T06:25:25Z</dcterms:modified>
</cp:coreProperties>
</file>