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slicers/slicer1.xml" ContentType="application/vnd.ms-excel.slicer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0044BFA2-2649-4E82-8E4E-1116B6608759}" xr6:coauthVersionLast="47" xr6:coauthVersionMax="47" xr10:uidLastSave="{00000000-0000-0000-0000-000000000000}"/>
  <bookViews>
    <workbookView xWindow="-120" yWindow="-120" windowWidth="29040" windowHeight="15720" activeTab="2" xr2:uid="{177882E6-9FAD-4A10-BA50-63FAC8FA62C4}"/>
  </bookViews>
  <sheets>
    <sheet name="Tableau général des clés" sheetId="1" r:id="rId1"/>
    <sheet name="Data" sheetId="12" r:id="rId2"/>
    <sheet name="Essai" sheetId="11" r:id="rId3"/>
    <sheet name="Nb clés par personnel" sheetId="6" r:id="rId4"/>
    <sheet name="ARCHIVE Général " sheetId="10" r:id="rId5"/>
    <sheet name="ARCHIVE NB Clés " sheetId="2" r:id="rId6"/>
  </sheets>
  <definedNames>
    <definedName name="_xlnm._FilterDatabase" localSheetId="5" hidden="1">'ARCHIVE NB Clés '!$A$1:$W$34</definedName>
    <definedName name="_xlnm._FilterDatabase" localSheetId="3" hidden="1">'Nb clés par personnel'!$A$1:$A$89</definedName>
    <definedName name="_xlnm._FilterDatabase" localSheetId="0" hidden="1">'Tableau général des clés'!$A$1:$A$98</definedName>
    <definedName name="Clés">Tableau3[Clés]</definedName>
    <definedName name="Fonctions">Data!$G$2:$G$23</definedName>
    <definedName name="NomPrenom">Effectif[Nom et Prenom]</definedName>
    <definedName name="Noms">Data!$A$2:$A$33</definedName>
    <definedName name="Prenoms">Data!$B$2:$B$33</definedName>
    <definedName name="Segment_Nom_et_prenom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1" l="1"/>
  <c r="B4" i="11"/>
  <c r="B5" i="11"/>
  <c r="B6" i="11"/>
  <c r="B7" i="11"/>
  <c r="B8" i="11"/>
  <c r="B9" i="11"/>
  <c r="B10" i="11"/>
  <c r="B11" i="11"/>
  <c r="B12" i="11"/>
  <c r="B13" i="11"/>
  <c r="B2" i="11"/>
  <c r="C14" i="11"/>
  <c r="D14" i="11"/>
  <c r="C3" i="12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2" i="12"/>
  <c r="D2" i="6"/>
  <c r="V53" i="6"/>
  <c r="U53" i="6"/>
  <c r="T53" i="6"/>
  <c r="S53" i="6"/>
  <c r="R53" i="6"/>
  <c r="Q53" i="6"/>
  <c r="P53" i="6"/>
  <c r="O53" i="6"/>
  <c r="N53" i="6"/>
  <c r="M53" i="6"/>
  <c r="L53" i="6"/>
  <c r="K53" i="6"/>
  <c r="J53" i="6"/>
  <c r="I53" i="6"/>
  <c r="H53" i="6"/>
  <c r="G53" i="6"/>
  <c r="F53" i="6"/>
  <c r="E53" i="6"/>
  <c r="D53" i="6"/>
  <c r="V4" i="6"/>
  <c r="V5" i="6"/>
  <c r="V6" i="6"/>
  <c r="V7" i="6"/>
  <c r="V8" i="6"/>
  <c r="U4" i="6"/>
  <c r="U5" i="6"/>
  <c r="U6" i="6"/>
  <c r="U7" i="6"/>
  <c r="U8" i="6"/>
  <c r="T4" i="6"/>
  <c r="T5" i="6"/>
  <c r="T6" i="6"/>
  <c r="T7" i="6"/>
  <c r="T8" i="6"/>
  <c r="S4" i="6"/>
  <c r="S5" i="6"/>
  <c r="S6" i="6"/>
  <c r="S7" i="6"/>
  <c r="S8" i="6"/>
  <c r="R4" i="6"/>
  <c r="R5" i="6"/>
  <c r="R6" i="6"/>
  <c r="R7" i="6"/>
  <c r="R8" i="6"/>
  <c r="Q4" i="6"/>
  <c r="Q5" i="6"/>
  <c r="Q6" i="6"/>
  <c r="Q7" i="6"/>
  <c r="Q8" i="6"/>
  <c r="P4" i="6"/>
  <c r="P5" i="6"/>
  <c r="P6" i="6"/>
  <c r="P7" i="6"/>
  <c r="P8" i="6"/>
  <c r="O4" i="6"/>
  <c r="O5" i="6"/>
  <c r="O6" i="6"/>
  <c r="O7" i="6"/>
  <c r="O8" i="6"/>
  <c r="N4" i="6"/>
  <c r="N5" i="6"/>
  <c r="N6" i="6"/>
  <c r="N7" i="6"/>
  <c r="N8" i="6"/>
  <c r="M4" i="6"/>
  <c r="M5" i="6"/>
  <c r="M6" i="6"/>
  <c r="M7" i="6"/>
  <c r="M8" i="6"/>
  <c r="L4" i="6"/>
  <c r="L5" i="6"/>
  <c r="L6" i="6"/>
  <c r="L7" i="6"/>
  <c r="L8" i="6"/>
  <c r="K4" i="6"/>
  <c r="K5" i="6"/>
  <c r="K6" i="6"/>
  <c r="K7" i="6"/>
  <c r="K8" i="6"/>
  <c r="J4" i="6"/>
  <c r="J5" i="6"/>
  <c r="J6" i="6"/>
  <c r="J7" i="6"/>
  <c r="J8" i="6"/>
  <c r="I4" i="6"/>
  <c r="I5" i="6"/>
  <c r="I6" i="6"/>
  <c r="I7" i="6"/>
  <c r="I8" i="6"/>
  <c r="H4" i="6"/>
  <c r="H5" i="6"/>
  <c r="H6" i="6"/>
  <c r="H7" i="6"/>
  <c r="H8" i="6"/>
  <c r="G4" i="6"/>
  <c r="G5" i="6"/>
  <c r="G6" i="6"/>
  <c r="G7" i="6"/>
  <c r="G8" i="6"/>
  <c r="F4" i="6"/>
  <c r="F5" i="6"/>
  <c r="F6" i="6"/>
  <c r="F7" i="6"/>
  <c r="F8" i="6"/>
  <c r="E4" i="6"/>
  <c r="E5" i="6"/>
  <c r="E6" i="6"/>
  <c r="E7" i="6"/>
  <c r="E8" i="6"/>
  <c r="D4" i="6"/>
  <c r="D5" i="6"/>
  <c r="D6" i="6"/>
  <c r="D7" i="6"/>
  <c r="D8" i="6"/>
  <c r="V3" i="6"/>
  <c r="U3" i="6"/>
  <c r="T3" i="6"/>
  <c r="S3" i="6"/>
  <c r="R3" i="6"/>
  <c r="Q3" i="6"/>
  <c r="P3" i="6"/>
  <c r="O3" i="6"/>
  <c r="N3" i="6"/>
  <c r="M3" i="6"/>
  <c r="L3" i="6"/>
  <c r="K3" i="6"/>
  <c r="J3" i="6"/>
  <c r="I3" i="6"/>
  <c r="H3" i="6"/>
  <c r="G3" i="6"/>
  <c r="F3" i="6"/>
  <c r="E3" i="6"/>
  <c r="D3" i="6"/>
  <c r="G2" i="6"/>
  <c r="D35" i="2"/>
  <c r="W35" i="2" s="1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53" i="6" l="1"/>
  <c r="W5" i="6"/>
  <c r="W8" i="6"/>
  <c r="W4" i="6"/>
  <c r="W6" i="6"/>
  <c r="W7" i="6"/>
  <c r="W3" i="6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 l="1"/>
  <c r="V38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G38" i="6"/>
  <c r="F38" i="6"/>
  <c r="E38" i="6"/>
  <c r="D38" i="6"/>
  <c r="V40" i="6"/>
  <c r="U40" i="6"/>
  <c r="T40" i="6"/>
  <c r="S40" i="6"/>
  <c r="R40" i="6"/>
  <c r="Q40" i="6"/>
  <c r="P40" i="6"/>
  <c r="O40" i="6"/>
  <c r="N40" i="6"/>
  <c r="M40" i="6"/>
  <c r="L40" i="6"/>
  <c r="K40" i="6"/>
  <c r="J40" i="6"/>
  <c r="I40" i="6"/>
  <c r="H40" i="6"/>
  <c r="G40" i="6"/>
  <c r="F40" i="6"/>
  <c r="E40" i="6"/>
  <c r="D40" i="6"/>
  <c r="V42" i="6"/>
  <c r="U42" i="6"/>
  <c r="T42" i="6"/>
  <c r="S42" i="6"/>
  <c r="R42" i="6"/>
  <c r="Q42" i="6"/>
  <c r="P42" i="6"/>
  <c r="O42" i="6"/>
  <c r="N42" i="6"/>
  <c r="M42" i="6"/>
  <c r="L42" i="6"/>
  <c r="K42" i="6"/>
  <c r="J42" i="6"/>
  <c r="I42" i="6"/>
  <c r="H42" i="6"/>
  <c r="G42" i="6"/>
  <c r="F42" i="6"/>
  <c r="E42" i="6"/>
  <c r="D42" i="6"/>
  <c r="W38" i="6" l="1"/>
  <c r="W40" i="6"/>
  <c r="W42" i="6"/>
  <c r="V72" i="6"/>
  <c r="U72" i="6"/>
  <c r="T72" i="6"/>
  <c r="S72" i="6"/>
  <c r="R72" i="6"/>
  <c r="Q72" i="6"/>
  <c r="P72" i="6"/>
  <c r="O72" i="6"/>
  <c r="N72" i="6"/>
  <c r="M72" i="6"/>
  <c r="L72" i="6"/>
  <c r="K72" i="6"/>
  <c r="J72" i="6"/>
  <c r="I72" i="6"/>
  <c r="H72" i="6"/>
  <c r="G72" i="6"/>
  <c r="F72" i="6"/>
  <c r="E72" i="6"/>
  <c r="D72" i="6"/>
  <c r="V43" i="6"/>
  <c r="U43" i="6"/>
  <c r="T43" i="6"/>
  <c r="S43" i="6"/>
  <c r="R43" i="6"/>
  <c r="Q43" i="6"/>
  <c r="P43" i="6"/>
  <c r="O43" i="6"/>
  <c r="N43" i="6"/>
  <c r="M43" i="6"/>
  <c r="L43" i="6"/>
  <c r="K43" i="6"/>
  <c r="J43" i="6"/>
  <c r="I43" i="6"/>
  <c r="H43" i="6"/>
  <c r="G43" i="6"/>
  <c r="F43" i="6"/>
  <c r="E43" i="6"/>
  <c r="D43" i="6"/>
  <c r="W72" i="6" l="1"/>
  <c r="W43" i="6"/>
  <c r="V78" i="6"/>
  <c r="V79" i="6"/>
  <c r="V80" i="6"/>
  <c r="V81" i="6"/>
  <c r="V82" i="6"/>
  <c r="V83" i="6"/>
  <c r="V84" i="6"/>
  <c r="V85" i="6"/>
  <c r="V86" i="6"/>
  <c r="V87" i="6"/>
  <c r="V88" i="6"/>
  <c r="U78" i="6"/>
  <c r="U79" i="6"/>
  <c r="U80" i="6"/>
  <c r="U81" i="6"/>
  <c r="U82" i="6"/>
  <c r="U83" i="6"/>
  <c r="U84" i="6"/>
  <c r="U85" i="6"/>
  <c r="U86" i="6"/>
  <c r="U87" i="6"/>
  <c r="U88" i="6"/>
  <c r="T78" i="6"/>
  <c r="T79" i="6"/>
  <c r="T80" i="6"/>
  <c r="T81" i="6"/>
  <c r="T82" i="6"/>
  <c r="T83" i="6"/>
  <c r="T84" i="6"/>
  <c r="T85" i="6"/>
  <c r="T86" i="6"/>
  <c r="T87" i="6"/>
  <c r="T88" i="6"/>
  <c r="S78" i="6"/>
  <c r="S79" i="6"/>
  <c r="S80" i="6"/>
  <c r="S81" i="6"/>
  <c r="S82" i="6"/>
  <c r="S83" i="6"/>
  <c r="S84" i="6"/>
  <c r="S85" i="6"/>
  <c r="S86" i="6"/>
  <c r="S87" i="6"/>
  <c r="S88" i="6"/>
  <c r="R78" i="6"/>
  <c r="R79" i="6"/>
  <c r="R80" i="6"/>
  <c r="R81" i="6"/>
  <c r="R82" i="6"/>
  <c r="R83" i="6"/>
  <c r="R84" i="6"/>
  <c r="R85" i="6"/>
  <c r="R86" i="6"/>
  <c r="R87" i="6"/>
  <c r="R88" i="6"/>
  <c r="Q78" i="6"/>
  <c r="Q79" i="6"/>
  <c r="Q80" i="6"/>
  <c r="Q81" i="6"/>
  <c r="Q82" i="6"/>
  <c r="Q83" i="6"/>
  <c r="Q84" i="6"/>
  <c r="Q85" i="6"/>
  <c r="Q86" i="6"/>
  <c r="Q87" i="6"/>
  <c r="Q88" i="6"/>
  <c r="P78" i="6"/>
  <c r="P79" i="6"/>
  <c r="P80" i="6"/>
  <c r="P81" i="6"/>
  <c r="P82" i="6"/>
  <c r="P83" i="6"/>
  <c r="P84" i="6"/>
  <c r="P85" i="6"/>
  <c r="P86" i="6"/>
  <c r="P87" i="6"/>
  <c r="P88" i="6"/>
  <c r="O78" i="6"/>
  <c r="O79" i="6"/>
  <c r="O80" i="6"/>
  <c r="O81" i="6"/>
  <c r="O82" i="6"/>
  <c r="O83" i="6"/>
  <c r="O84" i="6"/>
  <c r="O85" i="6"/>
  <c r="O86" i="6"/>
  <c r="O87" i="6"/>
  <c r="O88" i="6"/>
  <c r="N78" i="6"/>
  <c r="N79" i="6"/>
  <c r="N80" i="6"/>
  <c r="N81" i="6"/>
  <c r="N82" i="6"/>
  <c r="N83" i="6"/>
  <c r="N84" i="6"/>
  <c r="N85" i="6"/>
  <c r="N86" i="6"/>
  <c r="N87" i="6"/>
  <c r="N88" i="6"/>
  <c r="M78" i="6"/>
  <c r="M79" i="6"/>
  <c r="M80" i="6"/>
  <c r="M81" i="6"/>
  <c r="M82" i="6"/>
  <c r="M83" i="6"/>
  <c r="M84" i="6"/>
  <c r="M85" i="6"/>
  <c r="M86" i="6"/>
  <c r="M87" i="6"/>
  <c r="M88" i="6"/>
  <c r="L78" i="6"/>
  <c r="L79" i="6"/>
  <c r="L80" i="6"/>
  <c r="L81" i="6"/>
  <c r="L82" i="6"/>
  <c r="L83" i="6"/>
  <c r="L84" i="6"/>
  <c r="L85" i="6"/>
  <c r="L86" i="6"/>
  <c r="L87" i="6"/>
  <c r="L88" i="6"/>
  <c r="K78" i="6"/>
  <c r="K79" i="6"/>
  <c r="K80" i="6"/>
  <c r="K81" i="6"/>
  <c r="K82" i="6"/>
  <c r="K83" i="6"/>
  <c r="K84" i="6"/>
  <c r="K85" i="6"/>
  <c r="K86" i="6"/>
  <c r="K87" i="6"/>
  <c r="K88" i="6"/>
  <c r="J78" i="6"/>
  <c r="J79" i="6"/>
  <c r="J80" i="6"/>
  <c r="J81" i="6"/>
  <c r="J82" i="6"/>
  <c r="J83" i="6"/>
  <c r="J84" i="6"/>
  <c r="J85" i="6"/>
  <c r="J86" i="6"/>
  <c r="J87" i="6"/>
  <c r="J88" i="6"/>
  <c r="I78" i="6"/>
  <c r="I79" i="6"/>
  <c r="I80" i="6"/>
  <c r="I81" i="6"/>
  <c r="I82" i="6"/>
  <c r="I83" i="6"/>
  <c r="I84" i="6"/>
  <c r="I85" i="6"/>
  <c r="I86" i="6"/>
  <c r="I87" i="6"/>
  <c r="I88" i="6"/>
  <c r="H78" i="6"/>
  <c r="H79" i="6"/>
  <c r="H80" i="6"/>
  <c r="H81" i="6"/>
  <c r="H82" i="6"/>
  <c r="H83" i="6"/>
  <c r="H84" i="6"/>
  <c r="H85" i="6"/>
  <c r="H86" i="6"/>
  <c r="H87" i="6"/>
  <c r="H88" i="6"/>
  <c r="G78" i="6"/>
  <c r="G79" i="6"/>
  <c r="G80" i="6"/>
  <c r="G81" i="6"/>
  <c r="G82" i="6"/>
  <c r="G83" i="6"/>
  <c r="G84" i="6"/>
  <c r="G85" i="6"/>
  <c r="G86" i="6"/>
  <c r="G87" i="6"/>
  <c r="G88" i="6"/>
  <c r="F78" i="6"/>
  <c r="F79" i="6"/>
  <c r="F80" i="6"/>
  <c r="F81" i="6"/>
  <c r="F82" i="6"/>
  <c r="F83" i="6"/>
  <c r="F84" i="6"/>
  <c r="F85" i="6"/>
  <c r="F86" i="6"/>
  <c r="F87" i="6"/>
  <c r="F88" i="6"/>
  <c r="E78" i="6"/>
  <c r="E79" i="6"/>
  <c r="E80" i="6"/>
  <c r="E81" i="6"/>
  <c r="E82" i="6"/>
  <c r="E83" i="6"/>
  <c r="E84" i="6"/>
  <c r="E85" i="6"/>
  <c r="E86" i="6"/>
  <c r="E87" i="6"/>
  <c r="E88" i="6"/>
  <c r="D78" i="6"/>
  <c r="D79" i="6"/>
  <c r="D80" i="6"/>
  <c r="D81" i="6"/>
  <c r="D82" i="6"/>
  <c r="D83" i="6"/>
  <c r="D84" i="6"/>
  <c r="D85" i="6"/>
  <c r="D86" i="6"/>
  <c r="D87" i="6"/>
  <c r="D88" i="6"/>
  <c r="W85" i="6" l="1"/>
  <c r="W88" i="6"/>
  <c r="W84" i="6"/>
  <c r="W81" i="6"/>
  <c r="W87" i="6"/>
  <c r="W83" i="6"/>
  <c r="W86" i="6"/>
  <c r="W82" i="6"/>
  <c r="W79" i="6"/>
  <c r="W78" i="6"/>
  <c r="W80" i="6"/>
  <c r="V44" i="6"/>
  <c r="V45" i="6"/>
  <c r="V46" i="6"/>
  <c r="V47" i="6"/>
  <c r="V48" i="6"/>
  <c r="V49" i="6"/>
  <c r="V50" i="6"/>
  <c r="V51" i="6"/>
  <c r="V52" i="6"/>
  <c r="V54" i="6"/>
  <c r="V55" i="6"/>
  <c r="V56" i="6"/>
  <c r="V57" i="6"/>
  <c r="V58" i="6"/>
  <c r="V59" i="6"/>
  <c r="V60" i="6"/>
  <c r="V61" i="6"/>
  <c r="V62" i="6"/>
  <c r="V63" i="6"/>
  <c r="V64" i="6"/>
  <c r="V65" i="6"/>
  <c r="V66" i="6"/>
  <c r="V67" i="6"/>
  <c r="V68" i="6"/>
  <c r="V69" i="6"/>
  <c r="V70" i="6"/>
  <c r="V71" i="6"/>
  <c r="V73" i="6"/>
  <c r="V74" i="6"/>
  <c r="V75" i="6"/>
  <c r="V76" i="6"/>
  <c r="V77" i="6"/>
  <c r="U44" i="6"/>
  <c r="U45" i="6"/>
  <c r="U46" i="6"/>
  <c r="U47" i="6"/>
  <c r="U48" i="6"/>
  <c r="U49" i="6"/>
  <c r="U50" i="6"/>
  <c r="U51" i="6"/>
  <c r="U52" i="6"/>
  <c r="U54" i="6"/>
  <c r="U55" i="6"/>
  <c r="U56" i="6"/>
  <c r="U57" i="6"/>
  <c r="U58" i="6"/>
  <c r="U59" i="6"/>
  <c r="U60" i="6"/>
  <c r="U61" i="6"/>
  <c r="U62" i="6"/>
  <c r="U63" i="6"/>
  <c r="U64" i="6"/>
  <c r="U65" i="6"/>
  <c r="U66" i="6"/>
  <c r="U67" i="6"/>
  <c r="U68" i="6"/>
  <c r="U69" i="6"/>
  <c r="U70" i="6"/>
  <c r="U71" i="6"/>
  <c r="U73" i="6"/>
  <c r="U74" i="6"/>
  <c r="U75" i="6"/>
  <c r="U76" i="6"/>
  <c r="U77" i="6"/>
  <c r="T44" i="6"/>
  <c r="T45" i="6"/>
  <c r="T46" i="6"/>
  <c r="T47" i="6"/>
  <c r="T48" i="6"/>
  <c r="T49" i="6"/>
  <c r="T50" i="6"/>
  <c r="T51" i="6"/>
  <c r="T52" i="6"/>
  <c r="T54" i="6"/>
  <c r="T55" i="6"/>
  <c r="T56" i="6"/>
  <c r="T57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3" i="6"/>
  <c r="T74" i="6"/>
  <c r="T75" i="6"/>
  <c r="T76" i="6"/>
  <c r="T77" i="6"/>
  <c r="S44" i="6"/>
  <c r="S45" i="6"/>
  <c r="S46" i="6"/>
  <c r="S47" i="6"/>
  <c r="S48" i="6"/>
  <c r="S49" i="6"/>
  <c r="S50" i="6"/>
  <c r="S51" i="6"/>
  <c r="S52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3" i="6"/>
  <c r="S74" i="6"/>
  <c r="S75" i="6"/>
  <c r="S76" i="6"/>
  <c r="S77" i="6"/>
  <c r="R44" i="6"/>
  <c r="R45" i="6"/>
  <c r="R46" i="6"/>
  <c r="R47" i="6"/>
  <c r="R48" i="6"/>
  <c r="R49" i="6"/>
  <c r="R50" i="6"/>
  <c r="R51" i="6"/>
  <c r="R52" i="6"/>
  <c r="R54" i="6"/>
  <c r="R55" i="6"/>
  <c r="R56" i="6"/>
  <c r="R57" i="6"/>
  <c r="R58" i="6"/>
  <c r="R59" i="6"/>
  <c r="R60" i="6"/>
  <c r="R61" i="6"/>
  <c r="R62" i="6"/>
  <c r="R63" i="6"/>
  <c r="R64" i="6"/>
  <c r="R65" i="6"/>
  <c r="R66" i="6"/>
  <c r="R67" i="6"/>
  <c r="R68" i="6"/>
  <c r="R69" i="6"/>
  <c r="R70" i="6"/>
  <c r="R71" i="6"/>
  <c r="R73" i="6"/>
  <c r="R74" i="6"/>
  <c r="R75" i="6"/>
  <c r="R76" i="6"/>
  <c r="R77" i="6"/>
  <c r="Q44" i="6"/>
  <c r="Q45" i="6"/>
  <c r="Q46" i="6"/>
  <c r="Q47" i="6"/>
  <c r="Q48" i="6"/>
  <c r="Q49" i="6"/>
  <c r="Q50" i="6"/>
  <c r="Q51" i="6"/>
  <c r="Q52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3" i="6"/>
  <c r="Q74" i="6"/>
  <c r="Q75" i="6"/>
  <c r="Q76" i="6"/>
  <c r="Q77" i="6"/>
  <c r="P44" i="6"/>
  <c r="P45" i="6"/>
  <c r="P46" i="6"/>
  <c r="P47" i="6"/>
  <c r="P48" i="6"/>
  <c r="P49" i="6"/>
  <c r="P50" i="6"/>
  <c r="P51" i="6"/>
  <c r="P52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3" i="6"/>
  <c r="P74" i="6"/>
  <c r="P75" i="6"/>
  <c r="P76" i="6"/>
  <c r="P77" i="6"/>
  <c r="O44" i="6"/>
  <c r="O45" i="6"/>
  <c r="O46" i="6"/>
  <c r="O47" i="6"/>
  <c r="O48" i="6"/>
  <c r="O49" i="6"/>
  <c r="O50" i="6"/>
  <c r="O51" i="6"/>
  <c r="O52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3" i="6"/>
  <c r="O74" i="6"/>
  <c r="O75" i="6"/>
  <c r="O76" i="6"/>
  <c r="O77" i="6"/>
  <c r="N44" i="6"/>
  <c r="N45" i="6"/>
  <c r="N46" i="6"/>
  <c r="N47" i="6"/>
  <c r="N48" i="6"/>
  <c r="N49" i="6"/>
  <c r="N50" i="6"/>
  <c r="N51" i="6"/>
  <c r="N52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3" i="6"/>
  <c r="N74" i="6"/>
  <c r="N75" i="6"/>
  <c r="N76" i="6"/>
  <c r="N77" i="6"/>
  <c r="M44" i="6"/>
  <c r="M45" i="6"/>
  <c r="M46" i="6"/>
  <c r="M47" i="6"/>
  <c r="M48" i="6"/>
  <c r="M49" i="6"/>
  <c r="M50" i="6"/>
  <c r="M51" i="6"/>
  <c r="M52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3" i="6"/>
  <c r="M74" i="6"/>
  <c r="M75" i="6"/>
  <c r="M76" i="6"/>
  <c r="M77" i="6"/>
  <c r="L44" i="6"/>
  <c r="L45" i="6"/>
  <c r="L46" i="6"/>
  <c r="L47" i="6"/>
  <c r="L48" i="6"/>
  <c r="L49" i="6"/>
  <c r="L50" i="6"/>
  <c r="L51" i="6"/>
  <c r="L52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3" i="6"/>
  <c r="L74" i="6"/>
  <c r="L75" i="6"/>
  <c r="L76" i="6"/>
  <c r="L77" i="6"/>
  <c r="K44" i="6"/>
  <c r="K45" i="6"/>
  <c r="K46" i="6"/>
  <c r="K47" i="6"/>
  <c r="K48" i="6"/>
  <c r="K49" i="6"/>
  <c r="K50" i="6"/>
  <c r="K51" i="6"/>
  <c r="K52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3" i="6"/>
  <c r="K74" i="6"/>
  <c r="K75" i="6"/>
  <c r="K76" i="6"/>
  <c r="K77" i="6"/>
  <c r="J44" i="6"/>
  <c r="J45" i="6"/>
  <c r="J46" i="6"/>
  <c r="J47" i="6"/>
  <c r="J48" i="6"/>
  <c r="J49" i="6"/>
  <c r="J50" i="6"/>
  <c r="J51" i="6"/>
  <c r="J52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3" i="6"/>
  <c r="J74" i="6"/>
  <c r="J75" i="6"/>
  <c r="J76" i="6"/>
  <c r="J77" i="6"/>
  <c r="I44" i="6"/>
  <c r="I45" i="6"/>
  <c r="I46" i="6"/>
  <c r="I47" i="6"/>
  <c r="I48" i="6"/>
  <c r="I49" i="6"/>
  <c r="I50" i="6"/>
  <c r="I51" i="6"/>
  <c r="I52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3" i="6"/>
  <c r="I74" i="6"/>
  <c r="I75" i="6"/>
  <c r="I76" i="6"/>
  <c r="I77" i="6"/>
  <c r="H45" i="6"/>
  <c r="H46" i="6"/>
  <c r="H47" i="6"/>
  <c r="H48" i="6"/>
  <c r="H49" i="6"/>
  <c r="H50" i="6"/>
  <c r="H51" i="6"/>
  <c r="H52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3" i="6"/>
  <c r="H74" i="6"/>
  <c r="H75" i="6"/>
  <c r="H76" i="6"/>
  <c r="H77" i="6"/>
  <c r="G45" i="6"/>
  <c r="G46" i="6"/>
  <c r="G47" i="6"/>
  <c r="G48" i="6"/>
  <c r="G49" i="6"/>
  <c r="G50" i="6"/>
  <c r="G51" i="6"/>
  <c r="G52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3" i="6"/>
  <c r="G74" i="6"/>
  <c r="G75" i="6"/>
  <c r="G76" i="6"/>
  <c r="G77" i="6"/>
  <c r="F45" i="6"/>
  <c r="F46" i="6"/>
  <c r="F47" i="6"/>
  <c r="F48" i="6"/>
  <c r="F49" i="6"/>
  <c r="F50" i="6"/>
  <c r="F51" i="6"/>
  <c r="F52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3" i="6"/>
  <c r="F74" i="6"/>
  <c r="F75" i="6"/>
  <c r="F76" i="6"/>
  <c r="F77" i="6"/>
  <c r="E45" i="6"/>
  <c r="E46" i="6"/>
  <c r="E47" i="6"/>
  <c r="E48" i="6"/>
  <c r="E49" i="6"/>
  <c r="E50" i="6"/>
  <c r="E51" i="6"/>
  <c r="E52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3" i="6"/>
  <c r="E74" i="6"/>
  <c r="E75" i="6"/>
  <c r="E76" i="6"/>
  <c r="E77" i="6"/>
  <c r="D45" i="6"/>
  <c r="D46" i="6"/>
  <c r="D47" i="6"/>
  <c r="D48" i="6"/>
  <c r="D49" i="6"/>
  <c r="D50" i="6"/>
  <c r="D51" i="6"/>
  <c r="D52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3" i="6"/>
  <c r="D74" i="6"/>
  <c r="D75" i="6"/>
  <c r="D76" i="6"/>
  <c r="D77" i="6"/>
  <c r="H44" i="6"/>
  <c r="G44" i="6"/>
  <c r="F44" i="6"/>
  <c r="E44" i="6"/>
  <c r="D44" i="6"/>
  <c r="V41" i="6"/>
  <c r="U41" i="6"/>
  <c r="T41" i="6"/>
  <c r="S41" i="6"/>
  <c r="R41" i="6"/>
  <c r="Q41" i="6"/>
  <c r="P41" i="6"/>
  <c r="O41" i="6"/>
  <c r="N41" i="6"/>
  <c r="M41" i="6"/>
  <c r="L41" i="6"/>
  <c r="K41" i="6"/>
  <c r="K39" i="6"/>
  <c r="J41" i="6"/>
  <c r="I41" i="6"/>
  <c r="H41" i="6"/>
  <c r="G41" i="6"/>
  <c r="F41" i="6"/>
  <c r="E41" i="6"/>
  <c r="D41" i="6"/>
  <c r="V39" i="6"/>
  <c r="U39" i="6"/>
  <c r="T39" i="6"/>
  <c r="S39" i="6"/>
  <c r="R39" i="6"/>
  <c r="Q39" i="6"/>
  <c r="P39" i="6"/>
  <c r="O39" i="6"/>
  <c r="N39" i="6"/>
  <c r="M39" i="6"/>
  <c r="L39" i="6"/>
  <c r="J39" i="6"/>
  <c r="I39" i="6"/>
  <c r="H39" i="6"/>
  <c r="G39" i="6"/>
  <c r="F39" i="6"/>
  <c r="E39" i="6"/>
  <c r="D39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E35" i="6"/>
  <c r="D35" i="6"/>
  <c r="V34" i="6"/>
  <c r="U34" i="6"/>
  <c r="T34" i="6"/>
  <c r="S34" i="6"/>
  <c r="R34" i="6"/>
  <c r="Q34" i="6"/>
  <c r="P34" i="6"/>
  <c r="N34" i="6"/>
  <c r="M34" i="6"/>
  <c r="L34" i="6"/>
  <c r="K34" i="6"/>
  <c r="J34" i="6"/>
  <c r="I34" i="6"/>
  <c r="H34" i="6"/>
  <c r="G34" i="6"/>
  <c r="F34" i="6"/>
  <c r="E34" i="6"/>
  <c r="O34" i="6"/>
  <c r="O33" i="6"/>
  <c r="O2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D34" i="6"/>
  <c r="V33" i="6"/>
  <c r="U33" i="6"/>
  <c r="T33" i="6"/>
  <c r="S33" i="6"/>
  <c r="R33" i="6"/>
  <c r="Q33" i="6"/>
  <c r="P33" i="6"/>
  <c r="N33" i="6"/>
  <c r="M33" i="6"/>
  <c r="L33" i="6"/>
  <c r="K33" i="6"/>
  <c r="J33" i="6"/>
  <c r="I33" i="6"/>
  <c r="H33" i="6"/>
  <c r="G33" i="6"/>
  <c r="F33" i="6"/>
  <c r="E33" i="6"/>
  <c r="D33" i="6"/>
  <c r="V32" i="6"/>
  <c r="U32" i="6"/>
  <c r="T32" i="6"/>
  <c r="S32" i="6"/>
  <c r="R32" i="6"/>
  <c r="Q32" i="6"/>
  <c r="P32" i="6"/>
  <c r="N32" i="6"/>
  <c r="M32" i="6"/>
  <c r="L32" i="6"/>
  <c r="K32" i="6"/>
  <c r="J32" i="6"/>
  <c r="I32" i="6"/>
  <c r="H32" i="6"/>
  <c r="G32" i="6"/>
  <c r="F32" i="6"/>
  <c r="E32" i="6"/>
  <c r="D32" i="6"/>
  <c r="V19" i="6"/>
  <c r="V20" i="6"/>
  <c r="V21" i="6"/>
  <c r="V22" i="6"/>
  <c r="V23" i="6"/>
  <c r="V24" i="6"/>
  <c r="V25" i="6"/>
  <c r="V26" i="6"/>
  <c r="V27" i="6"/>
  <c r="V28" i="6"/>
  <c r="V29" i="6"/>
  <c r="V30" i="6"/>
  <c r="V31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W76" i="6" l="1"/>
  <c r="W61" i="6"/>
  <c r="W57" i="6"/>
  <c r="W60" i="6"/>
  <c r="W52" i="6"/>
  <c r="W44" i="6"/>
  <c r="W77" i="6"/>
  <c r="W73" i="6"/>
  <c r="W66" i="6"/>
  <c r="W63" i="6"/>
  <c r="W59" i="6"/>
  <c r="W56" i="6"/>
  <c r="W51" i="6"/>
  <c r="W48" i="6"/>
  <c r="W46" i="6"/>
  <c r="W49" i="6"/>
  <c r="W67" i="6"/>
  <c r="W71" i="6"/>
  <c r="W62" i="6"/>
  <c r="W58" i="6"/>
  <c r="W55" i="6"/>
  <c r="W35" i="6"/>
  <c r="W41" i="6"/>
  <c r="W75" i="6"/>
  <c r="W69" i="6"/>
  <c r="W65" i="6"/>
  <c r="W50" i="6"/>
  <c r="W45" i="6"/>
  <c r="W34" i="6"/>
  <c r="W47" i="6"/>
  <c r="W32" i="6"/>
  <c r="W37" i="6"/>
  <c r="W68" i="6"/>
  <c r="W54" i="6"/>
  <c r="W36" i="6"/>
  <c r="W70" i="6"/>
  <c r="W64" i="6"/>
  <c r="W74" i="6"/>
  <c r="W39" i="6"/>
  <c r="W33" i="6"/>
  <c r="W31" i="6"/>
  <c r="W28" i="6"/>
  <c r="W24" i="6"/>
  <c r="W20" i="6"/>
  <c r="W25" i="6"/>
  <c r="W21" i="6"/>
  <c r="W30" i="6"/>
  <c r="W27" i="6"/>
  <c r="W23" i="6"/>
  <c r="W19" i="6"/>
  <c r="W26" i="6"/>
  <c r="W29" i="6"/>
  <c r="W22" i="6"/>
  <c r="S17" i="6" l="1"/>
  <c r="V12" i="6"/>
  <c r="V13" i="6"/>
  <c r="V14" i="6"/>
  <c r="V15" i="6"/>
  <c r="V16" i="6"/>
  <c r="V17" i="6"/>
  <c r="V18" i="6"/>
  <c r="U12" i="6"/>
  <c r="U13" i="6"/>
  <c r="U14" i="6"/>
  <c r="U15" i="6"/>
  <c r="U16" i="6"/>
  <c r="U17" i="6"/>
  <c r="U18" i="6"/>
  <c r="T12" i="6"/>
  <c r="T13" i="6"/>
  <c r="T14" i="6"/>
  <c r="T15" i="6"/>
  <c r="T16" i="6"/>
  <c r="T17" i="6"/>
  <c r="T18" i="6"/>
  <c r="S12" i="6"/>
  <c r="S13" i="6"/>
  <c r="S14" i="6"/>
  <c r="S15" i="6"/>
  <c r="S16" i="6"/>
  <c r="S18" i="6"/>
  <c r="R12" i="6"/>
  <c r="R13" i="6"/>
  <c r="R14" i="6"/>
  <c r="R15" i="6"/>
  <c r="R16" i="6"/>
  <c r="R17" i="6"/>
  <c r="R18" i="6"/>
  <c r="Q12" i="6"/>
  <c r="Q13" i="6"/>
  <c r="Q14" i="6"/>
  <c r="Q15" i="6"/>
  <c r="Q16" i="6"/>
  <c r="Q17" i="6"/>
  <c r="Q18" i="6"/>
  <c r="P12" i="6"/>
  <c r="P13" i="6"/>
  <c r="P14" i="6"/>
  <c r="P15" i="6"/>
  <c r="P16" i="6"/>
  <c r="P17" i="6"/>
  <c r="P18" i="6"/>
  <c r="N12" i="6"/>
  <c r="N13" i="6"/>
  <c r="N14" i="6"/>
  <c r="N15" i="6"/>
  <c r="N16" i="6"/>
  <c r="N17" i="6"/>
  <c r="N18" i="6"/>
  <c r="M12" i="6"/>
  <c r="M13" i="6"/>
  <c r="M14" i="6"/>
  <c r="M15" i="6"/>
  <c r="M16" i="6"/>
  <c r="M17" i="6"/>
  <c r="M18" i="6"/>
  <c r="L12" i="6"/>
  <c r="L13" i="6"/>
  <c r="L14" i="6"/>
  <c r="L15" i="6"/>
  <c r="L16" i="6"/>
  <c r="L17" i="6"/>
  <c r="L18" i="6"/>
  <c r="K12" i="6"/>
  <c r="K13" i="6"/>
  <c r="K14" i="6"/>
  <c r="K15" i="6"/>
  <c r="K16" i="6"/>
  <c r="K17" i="6"/>
  <c r="K18" i="6"/>
  <c r="J18" i="6"/>
  <c r="J12" i="6"/>
  <c r="J13" i="6"/>
  <c r="J14" i="6"/>
  <c r="J15" i="6"/>
  <c r="J16" i="6"/>
  <c r="J17" i="6"/>
  <c r="I12" i="6"/>
  <c r="I13" i="6"/>
  <c r="I14" i="6"/>
  <c r="I15" i="6"/>
  <c r="I16" i="6"/>
  <c r="I17" i="6"/>
  <c r="I18" i="6"/>
  <c r="H12" i="6"/>
  <c r="H13" i="6"/>
  <c r="H14" i="6"/>
  <c r="H15" i="6"/>
  <c r="H16" i="6"/>
  <c r="H17" i="6"/>
  <c r="H18" i="6"/>
  <c r="G12" i="6"/>
  <c r="G13" i="6"/>
  <c r="G14" i="6"/>
  <c r="G15" i="6"/>
  <c r="G16" i="6"/>
  <c r="G17" i="6"/>
  <c r="G18" i="6"/>
  <c r="F12" i="6"/>
  <c r="F13" i="6"/>
  <c r="F14" i="6"/>
  <c r="F15" i="6"/>
  <c r="F16" i="6"/>
  <c r="F17" i="6"/>
  <c r="F18" i="6"/>
  <c r="E12" i="6"/>
  <c r="E13" i="6"/>
  <c r="E14" i="6"/>
  <c r="E15" i="6"/>
  <c r="E16" i="6"/>
  <c r="E17" i="6"/>
  <c r="E18" i="6"/>
  <c r="D12" i="6"/>
  <c r="D13" i="6"/>
  <c r="D14" i="6"/>
  <c r="D15" i="6"/>
  <c r="D16" i="6"/>
  <c r="D17" i="6"/>
  <c r="D18" i="6"/>
  <c r="F11" i="6"/>
  <c r="E11" i="6"/>
  <c r="D11" i="6"/>
  <c r="V11" i="6"/>
  <c r="U11" i="6"/>
  <c r="T11" i="6"/>
  <c r="S11" i="6"/>
  <c r="R11" i="6"/>
  <c r="Q11" i="6"/>
  <c r="P11" i="6"/>
  <c r="N11" i="6"/>
  <c r="M11" i="6"/>
  <c r="L11" i="6"/>
  <c r="K11" i="6"/>
  <c r="J11" i="6"/>
  <c r="I11" i="6"/>
  <c r="H11" i="6"/>
  <c r="G11" i="6"/>
  <c r="W15" i="6" l="1"/>
  <c r="W13" i="6"/>
  <c r="W16" i="6"/>
  <c r="W12" i="6"/>
  <c r="W14" i="6"/>
  <c r="W18" i="6"/>
  <c r="W17" i="6"/>
  <c r="W11" i="6"/>
  <c r="V2" i="6"/>
  <c r="V9" i="6"/>
  <c r="V10" i="6"/>
  <c r="U2" i="6"/>
  <c r="U9" i="6"/>
  <c r="U10" i="6"/>
  <c r="T2" i="6"/>
  <c r="T9" i="6"/>
  <c r="T10" i="6"/>
  <c r="S2" i="6"/>
  <c r="S9" i="6"/>
  <c r="S10" i="6"/>
  <c r="R2" i="6"/>
  <c r="R9" i="6"/>
  <c r="R10" i="6"/>
  <c r="Q2" i="6"/>
  <c r="Q9" i="6"/>
  <c r="Q10" i="6"/>
  <c r="P2" i="6"/>
  <c r="P9" i="6"/>
  <c r="P10" i="6"/>
  <c r="N2" i="6"/>
  <c r="N9" i="6"/>
  <c r="N10" i="6"/>
  <c r="M2" i="6"/>
  <c r="M9" i="6"/>
  <c r="M10" i="6"/>
  <c r="L2" i="6"/>
  <c r="L9" i="6"/>
  <c r="L10" i="6"/>
  <c r="K2" i="6"/>
  <c r="K9" i="6"/>
  <c r="K10" i="6"/>
  <c r="J2" i="6"/>
  <c r="J9" i="6"/>
  <c r="J10" i="6"/>
  <c r="I2" i="6"/>
  <c r="I9" i="6"/>
  <c r="I10" i="6"/>
  <c r="H2" i="6"/>
  <c r="H9" i="6"/>
  <c r="H10" i="6"/>
  <c r="G9" i="6"/>
  <c r="G10" i="6"/>
  <c r="F2" i="6"/>
  <c r="F9" i="6"/>
  <c r="F10" i="6"/>
  <c r="E2" i="6"/>
  <c r="E9" i="6"/>
  <c r="E10" i="6"/>
  <c r="D9" i="6"/>
  <c r="D10" i="6"/>
  <c r="W9" i="6" l="1"/>
  <c r="W2" i="6"/>
  <c r="W10" i="6"/>
  <c r="W89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Laura GIET</author>
  </authors>
  <commentList>
    <comment ref="D89" authorId="0" shapeId="0" xr:uid="{AA928671-3E94-40E4-8CC9-7A8D3C81325C}">
      <text>
        <r>
          <rPr>
            <b/>
            <sz val="9"/>
            <color indexed="81"/>
            <rFont val="Tahoma"/>
            <family val="2"/>
          </rPr>
          <t>Laura GIET:</t>
        </r>
        <r>
          <rPr>
            <sz val="9"/>
            <color indexed="81"/>
            <rFont val="Tahoma"/>
            <family val="2"/>
          </rPr>
          <t xml:space="preserve">
Clé perdue, facture faite le 23/05
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Laura GIET</author>
  </authors>
  <commentList>
    <comment ref="F4" authorId="0" shapeId="0" xr:uid="{701DA229-3893-43FB-A380-E11AB517E0A7}">
      <text>
        <r>
          <rPr>
            <b/>
            <sz val="9"/>
            <color indexed="81"/>
            <rFont val="Tahoma"/>
            <family val="2"/>
          </rPr>
          <t>Laura GIET:</t>
        </r>
        <r>
          <rPr>
            <sz val="9"/>
            <color indexed="81"/>
            <rFont val="Tahoma"/>
            <family val="2"/>
          </rPr>
          <t xml:space="preserve">
Mme HEISER a la clé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Laura GIET</author>
  </authors>
  <commentList>
    <comment ref="P3" authorId="0" shapeId="0" xr:uid="{5F87ACA0-4370-4208-8619-350050B5FDC7}">
      <text>
        <r>
          <rPr>
            <b/>
            <sz val="9"/>
            <color indexed="81"/>
            <rFont val="Tahoma"/>
            <charset val="1"/>
          </rPr>
          <t>Laura GIET:</t>
        </r>
        <r>
          <rPr>
            <sz val="9"/>
            <color indexed="81"/>
            <rFont val="Tahoma"/>
            <charset val="1"/>
          </rPr>
          <t xml:space="preserve">
Donné à Mme HEISER </t>
        </r>
      </text>
    </comment>
  </commentList>
</comments>
</file>

<file path=xl/sharedStrings.xml><?xml version="1.0" encoding="utf-8"?>
<sst xmlns="http://schemas.openxmlformats.org/spreadsheetml/2006/main" count="900" uniqueCount="237">
  <si>
    <t>NOM</t>
  </si>
  <si>
    <t>PRENOM</t>
  </si>
  <si>
    <t>FONCTION</t>
  </si>
  <si>
    <t>RENDU LE</t>
  </si>
  <si>
    <t>REMISE DES CLEFS</t>
  </si>
  <si>
    <t>PERSONNEL SORTI</t>
  </si>
  <si>
    <t>AED</t>
  </si>
  <si>
    <t>AGENT</t>
  </si>
  <si>
    <t>ENSEIGNANT</t>
  </si>
  <si>
    <t>AESH</t>
  </si>
  <si>
    <t xml:space="preserve">AGENT </t>
  </si>
  <si>
    <t>INFIRMIERE</t>
  </si>
  <si>
    <t>EDUCATEUR</t>
  </si>
  <si>
    <t>GIET</t>
  </si>
  <si>
    <t>Laura</t>
  </si>
  <si>
    <t>SECRETAIRE</t>
  </si>
  <si>
    <t>COP</t>
  </si>
  <si>
    <t>APS</t>
  </si>
  <si>
    <t>PRINCIPALE</t>
  </si>
  <si>
    <t>ENSEIGNANT REFERENT</t>
  </si>
  <si>
    <t>AS</t>
  </si>
  <si>
    <t>CLEF N° 2</t>
  </si>
  <si>
    <t>CLEF N °1</t>
  </si>
  <si>
    <t>CLEF N°3</t>
  </si>
  <si>
    <t>CLEF N° 4</t>
  </si>
  <si>
    <t>CLEF N° 5</t>
  </si>
  <si>
    <t>NAMAPI</t>
  </si>
  <si>
    <t>BANAL</t>
  </si>
  <si>
    <t xml:space="preserve">DEFI SPORT </t>
  </si>
  <si>
    <t xml:space="preserve">ENSEIGNANT </t>
  </si>
  <si>
    <t xml:space="preserve">SERVICE CIVIQUE </t>
  </si>
  <si>
    <t xml:space="preserve">UPI2 </t>
  </si>
  <si>
    <t>ADMIN</t>
  </si>
  <si>
    <t>SCIENCE</t>
  </si>
  <si>
    <t>EPS</t>
  </si>
  <si>
    <t>PISCINE</t>
  </si>
  <si>
    <t>A3</t>
  </si>
  <si>
    <t>ASCENSEUR</t>
  </si>
  <si>
    <t>CDI</t>
  </si>
  <si>
    <t>AED PREPRO</t>
  </si>
  <si>
    <t>TECHNO</t>
  </si>
  <si>
    <t>ARTS</t>
  </si>
  <si>
    <t>BOIS</t>
  </si>
  <si>
    <t>CLEF N° 6</t>
  </si>
  <si>
    <t xml:space="preserve">RENDU LE </t>
  </si>
  <si>
    <t>CLEF N° 7</t>
  </si>
  <si>
    <t>COFFRE</t>
  </si>
  <si>
    <t>GJ12</t>
  </si>
  <si>
    <t>A1</t>
  </si>
  <si>
    <t>ARMOIRE</t>
  </si>
  <si>
    <t>MEDECIN SCOLAIRE</t>
  </si>
  <si>
    <t>A2</t>
  </si>
  <si>
    <t>V35</t>
  </si>
  <si>
    <t>PORTAIL LOGEMENT</t>
  </si>
  <si>
    <t>AA</t>
  </si>
  <si>
    <t>CARRE</t>
  </si>
  <si>
    <t>Y01713</t>
  </si>
  <si>
    <t>J44122</t>
  </si>
  <si>
    <t>POLY</t>
  </si>
  <si>
    <t>UPI4</t>
  </si>
  <si>
    <t>CASIERS</t>
  </si>
  <si>
    <t>UPI2</t>
  </si>
  <si>
    <t>CPE</t>
  </si>
  <si>
    <t>FENETRE</t>
  </si>
  <si>
    <t>DISTRIBUTEUR</t>
  </si>
  <si>
    <t>FENTRE</t>
  </si>
  <si>
    <t>VIES</t>
  </si>
  <si>
    <t xml:space="preserve">ZAPETTE </t>
  </si>
  <si>
    <t>ZAPETTE</t>
  </si>
  <si>
    <t>SEC</t>
  </si>
  <si>
    <t>ASSISTANT LANGUE</t>
  </si>
  <si>
    <t>MV2</t>
  </si>
  <si>
    <t>GARAGE LOGT</t>
  </si>
  <si>
    <t>CLEF N°8</t>
  </si>
  <si>
    <t>OEA</t>
  </si>
  <si>
    <t>ASSISTANTE SOCIALE</t>
  </si>
  <si>
    <t>PORTAIL PISCINE</t>
  </si>
  <si>
    <t>ENSEIGNANT DES ECOLES</t>
  </si>
  <si>
    <t>PORTAIL</t>
  </si>
  <si>
    <t>U35</t>
  </si>
  <si>
    <t xml:space="preserve">GARAGE </t>
  </si>
  <si>
    <t>FENETRES</t>
  </si>
  <si>
    <t>Total clés remise</t>
  </si>
  <si>
    <t>DOCUMENTALISTE</t>
  </si>
  <si>
    <t xml:space="preserve">PSYCHOLOGUE ORIENTATION </t>
  </si>
  <si>
    <t xml:space="preserve">TOTAL </t>
  </si>
  <si>
    <t>UPI2 rendu le 07/06</t>
  </si>
  <si>
    <t>BANAL Rendu le 07/06</t>
  </si>
  <si>
    <t>X</t>
  </si>
  <si>
    <t>EDUCATRICE SPORTIVE</t>
  </si>
  <si>
    <t>ENSEIGNANT ULIS</t>
  </si>
  <si>
    <t>POLYR rendu le 14/06</t>
  </si>
  <si>
    <t>POLYV rendu le 14/06</t>
  </si>
  <si>
    <t>Rendu Arts 18/06</t>
  </si>
  <si>
    <t>A3 Rendu le 21/06</t>
  </si>
  <si>
    <t>BANAL rendu le 27/06</t>
  </si>
  <si>
    <t>BANAL Rendu le 26/06</t>
  </si>
  <si>
    <t>BANAL rendu le 28/06</t>
  </si>
  <si>
    <t>Rendu BANAL 18/06</t>
  </si>
  <si>
    <t>Rendu SCIENCE 28/06</t>
  </si>
  <si>
    <t xml:space="preserve">Rendu MULTIMEDIA 28/06 </t>
  </si>
  <si>
    <t>SCIENCE rendu le 02/07</t>
  </si>
  <si>
    <t>Rendu BANAL 02/07</t>
  </si>
  <si>
    <t>ARTS rendu le 02/07</t>
  </si>
  <si>
    <t>BANAL rendu le 02/07</t>
  </si>
  <si>
    <t>Rendu EPS le 02/07</t>
  </si>
  <si>
    <t>Rendu PISCINE le 02/07</t>
  </si>
  <si>
    <t>A3 Rendu le 03/07</t>
  </si>
  <si>
    <t>ASCENSEUR Rendu le 03/07</t>
  </si>
  <si>
    <t>CASIERS Rendu le 03/07</t>
  </si>
  <si>
    <t>BANAL rendu le 03/07</t>
  </si>
  <si>
    <t>Rendu ARTS le 04/07</t>
  </si>
  <si>
    <t>Rendu BANAL le 04/07</t>
  </si>
  <si>
    <t>SCIENCE Rendu le 04/07</t>
  </si>
  <si>
    <t>ARTS Rendu le 04/07</t>
  </si>
  <si>
    <t>SCIENCE Rendu le 05/07</t>
  </si>
  <si>
    <t>BANAL Rendu le 05/07</t>
  </si>
  <si>
    <t>BANAL Rendu 05/07</t>
  </si>
  <si>
    <t>BANAL Rendue le 05/07</t>
  </si>
  <si>
    <t>A3 Rendue le 05/07</t>
  </si>
  <si>
    <t>ASCENSEUR Rendue le 05/07</t>
  </si>
  <si>
    <t>CASIERS Rendue le 05/07</t>
  </si>
  <si>
    <t>Rendu TECHNO le11/07</t>
  </si>
  <si>
    <t>Rendu A3 le 12/07</t>
  </si>
  <si>
    <t>Rendu ASCENSEUR le 12/07</t>
  </si>
  <si>
    <t>CASIERS Rendu le 12/07</t>
  </si>
  <si>
    <t>2023-2024</t>
  </si>
  <si>
    <t xml:space="preserve">ANNEE </t>
  </si>
  <si>
    <t xml:space="preserve">ASCENSEUR Donné à MME HESIER </t>
  </si>
  <si>
    <t xml:space="preserve">BANAL Rendu </t>
  </si>
  <si>
    <t>Rendu le 27/08/24</t>
  </si>
  <si>
    <t>A3 Rendue le 29/08</t>
  </si>
  <si>
    <t>ASCENSEUR Rendue le 29/08</t>
  </si>
  <si>
    <t>Rendu A3 le 29/08</t>
  </si>
  <si>
    <t>Rendu ASCENSEUR le 29/08</t>
  </si>
  <si>
    <t>CASIES Rendu le 29/08</t>
  </si>
  <si>
    <t>Rendu le 29/08</t>
  </si>
  <si>
    <t>Rendu le 30/08</t>
  </si>
  <si>
    <t>BANAL Rendu le 15/10</t>
  </si>
  <si>
    <t>2024-2025</t>
  </si>
  <si>
    <t>Rendue le 15/10</t>
  </si>
  <si>
    <t>Rendue LE</t>
  </si>
  <si>
    <t xml:space="preserve">Rendue LE </t>
  </si>
  <si>
    <t>CASIER</t>
  </si>
  <si>
    <t>ASCENCEUR rendue le 8/10</t>
  </si>
  <si>
    <t>A3 Rendue le 08/10</t>
  </si>
  <si>
    <t>CASIER Rendue le 8/10</t>
  </si>
  <si>
    <t>2024-2026</t>
  </si>
  <si>
    <t xml:space="preserve">ASSISTANTE LANGUE </t>
  </si>
  <si>
    <t xml:space="preserve">Rendue VIES </t>
  </si>
  <si>
    <t>Rendue AS</t>
  </si>
  <si>
    <t>Rendue  trousseau EPS</t>
  </si>
  <si>
    <t xml:space="preserve">BANAL </t>
  </si>
  <si>
    <t xml:space="preserve">ARTS </t>
  </si>
  <si>
    <t>A2 Rendue</t>
  </si>
  <si>
    <t>ASCENSEUR Rendue</t>
  </si>
  <si>
    <t xml:space="preserve">GIET </t>
  </si>
  <si>
    <t>Nom</t>
  </si>
  <si>
    <t>Prenom</t>
  </si>
  <si>
    <t>Fonction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</si>
  <si>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</si>
  <si>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</si>
  <si>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</si>
  <si>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</si>
  <si>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</si>
  <si>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</si>
  <si>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</si>
  <si>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</si>
  <si>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</si>
  <si>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</si>
  <si>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</si>
  <si>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</si>
  <si>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</si>
  <si>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</si>
  <si>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</si>
  <si>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</si>
  <si>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</si>
  <si>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</si>
  <si>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</si>
  <si>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</si>
  <si>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</si>
  <si>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</si>
  <si>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</si>
  <si>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</si>
  <si>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</si>
  <si>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</si>
  <si>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</si>
  <si>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</si>
  <si>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</si>
  <si>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</si>
  <si>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</si>
  <si>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</si>
  <si>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</si>
  <si>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</si>
  <si>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</si>
  <si>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</si>
  <si>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</si>
  <si>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</si>
  <si>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</si>
  <si>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</si>
  <si>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</si>
  <si>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</si>
  <si>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Nom22</t>
  </si>
  <si>
    <t>Prenom22</t>
  </si>
  <si>
    <t>Nom23</t>
  </si>
  <si>
    <t>Prenom23</t>
  </si>
  <si>
    <t>Nom24</t>
  </si>
  <si>
    <t>Prenom24</t>
  </si>
  <si>
    <t>Nom25</t>
  </si>
  <si>
    <t>Prenom25</t>
  </si>
  <si>
    <t>Nom26</t>
  </si>
  <si>
    <t>Prenom26</t>
  </si>
  <si>
    <t>Nom27</t>
  </si>
  <si>
    <t>Prenom27</t>
  </si>
  <si>
    <t>Nom28</t>
  </si>
  <si>
    <t>Prenom28</t>
  </si>
  <si>
    <t>Nom29</t>
  </si>
  <si>
    <t>Prenom29</t>
  </si>
  <si>
    <t>Nom30</t>
  </si>
  <si>
    <t>Prenom30</t>
  </si>
  <si>
    <t>Nom31</t>
  </si>
  <si>
    <t>Prenom31</t>
  </si>
  <si>
    <t>Nom32</t>
  </si>
  <si>
    <t>Prenom32</t>
  </si>
  <si>
    <t>Clé fournie</t>
  </si>
  <si>
    <t>Rendue</t>
  </si>
  <si>
    <t>Clés</t>
  </si>
  <si>
    <t>Nom et Prenom</t>
  </si>
  <si>
    <t>Nom et prenom</t>
  </si>
  <si>
    <t>Nom1 Prenom1</t>
  </si>
  <si>
    <t>Nom4 Prenom4</t>
  </si>
  <si>
    <t>Nom7 Prenom7</t>
  </si>
  <si>
    <t>Nom10 Prenom10</t>
  </si>
  <si>
    <t>Nom8 Prenom8</t>
  </si>
  <si>
    <t>Nom12 Prenom12</t>
  </si>
  <si>
    <t>Total</t>
  </si>
  <si>
    <t>à gauche ce sont des filtres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</si>
</sst>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0" fontId="4" fillId="0" borderId="0" xfId="0" applyFont="1"/>
    <xf numFmtId="0" fontId="4" fillId="4" borderId="0" xfId="0" applyFont="1" applyFill="1"/>
    <xf numFmtId="0" fontId="1" fillId="5" borderId="0" xfId="0" applyFont="1" applyFill="1"/>
    <xf numFmtId="0" fontId="0" fillId="6" borderId="0" xfId="0" applyFill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2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/>
    <xf numFmtId="0" fontId="7" fillId="3" borderId="0" xfId="0" applyFont="1" applyFill="1"/>
    <xf numFmtId="49" fontId="7" fillId="0" borderId="0" xfId="0" applyNumberFormat="1" applyFont="1"/>
    <xf numFmtId="0" fontId="1" fillId="7" borderId="0" xfId="0" applyFont="1" applyFill="1"/>
    <xf numFmtId="0" fontId="0" fillId="7" borderId="0" xfId="0" applyFill="1"/>
    <xf numFmtId="0" fontId="1" fillId="7" borderId="0" xfId="0" applyFont="1" applyFill="1" applyAlignment="1">
      <alignment horizontal="center"/>
    </xf>
    <xf numFmtId="0" fontId="0" fillId="8" borderId="0" xfId="0" applyFill="1"/>
    <xf numFmtId="0" fontId="0" fillId="9" borderId="0" xfId="0" applyFill="1"/>
    <xf numFmtId="0" fontId="4" fillId="9" borderId="0" xfId="0" applyFont="1" applyFill="1"/>
    <xf numFmtId="14" fontId="0" fillId="0" borderId="0" xfId="0" applyNumberFormat="1"/>
  </cellXfs>
  <cellStyles count="1">
    <cellStyle name="Normal" xfId="0" builtinId="0"/>
  </cellStyles>
  <dxfs count="4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28575</xdr:rowOff>
    </xdr:from>
    <xdr:to>
      <xdr:col>11</xdr:col>
      <xdr:colOff>352425</xdr:colOff>
      <xdr:row>13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Nom et prenom">
              <a:extLst>
                <a:ext uri="{FF2B5EF4-FFF2-40B4-BE49-F238E27FC236}">
                  <a16:creationId xmlns:a16="http://schemas.microsoft.com/office/drawing/2014/main" id="{BBC66A7E-937B-4712-2E79-AA15AB0B53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et pre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29275" y="28575"/>
              <a:ext cx="492442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et_prenom" xr10:uid="{1EECF480-1B92-490A-A13D-0F02A3254C12}" sourceName="Nom et prenom">
  <extLst>
    <x:ext xmlns:x15="http://schemas.microsoft.com/office/spreadsheetml/2010/11/main" uri="{2F2917AC-EB37-4324-AD4E-5DD8C200BD13}">
      <x15:tableSlicerCache tableId="5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et prenom" xr10:uid="{AAA88D2F-1B7C-4533-9717-A64B6A4978A8}" cache="Segment_Nom_et_prenom" caption="Nom et prenom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34029F-7A5D-4F39-8728-EF8B3B33A43D}" name="T_fonctions" displayName="T_fonctions" ref="G1:G23" totalsRowShown="0">
  <autoFilter ref="G1:G23" xr:uid="{2534029F-7A5D-4F39-8728-EF8B3B33A43D}"/>
  <sortState xmlns:xlrd2="http://schemas.microsoft.com/office/spreadsheetml/2017/richdata2" ref="G2:G23">
    <sortCondition ref="G1:G23"/>
  </sortState>
  <tableColumns count="1">
    <tableColumn id="1" xr3:uid="{ADAB1D3B-7C46-4996-A9A7-8D8565F39BEF}" name="Fonc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0590A61-646F-49E4-BCC8-FE93E079D004}" name="Tableau3" displayName="Tableau3" ref="I1:I38" totalsRowShown="0">
  <autoFilter ref="I1:I38" xr:uid="{D0590A61-646F-49E4-BCC8-FE93E079D004}"/>
  <sortState xmlns:xlrd2="http://schemas.microsoft.com/office/spreadsheetml/2017/richdata2" ref="I2:I38">
    <sortCondition ref="I1:I38"/>
  </sortState>
  <tableColumns count="1">
    <tableColumn id="1" xr3:uid="{2CAFBEC3-2A9C-4C37-BD7A-BCB7242AED66}" name="Clé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4DDC8F2-0BB9-4442-931C-4A1982D0CB54}" name="Effectif" displayName="Effectif" ref="A1:D33" totalsRowShown="0" headerRowDxfId="3">
  <autoFilter ref="A1:D33" xr:uid="{34DDC8F2-0BB9-4442-931C-4A1982D0CB54}"/>
  <tableColumns count="4">
    <tableColumn id="1" xr3:uid="{3DA9B2BE-9F43-4190-A092-E12CDB92F1EF}" name="Nom"/>
    <tableColumn id="2" xr3:uid="{EB68CBF6-0AB4-4F1C-8599-23FCB37BA868}" name="Prenom"/>
    <tableColumn id="3" xr3:uid="{758EDDF0-695F-4B57-A47B-8CD142D6B108}" name="Nom et Prenom">
      <calculatedColumnFormula>Effectif[[#This Row],[Nom]]&amp;" "&amp;Effectif[[#This Row],[Prenom]]</calculatedColumnFormula>
    </tableColumn>
    <tableColumn id="4" xr3:uid="{060F0488-36DF-4EF7-8806-C5A2F9E131CB}" name="Fonc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BB2C9C3-981E-4CEE-B5A2-2878ED89EFF9}" name="Tableau5" displayName="Tableau5" ref="A1:D14" totalsRowCount="1" headerRowDxfId="2">
  <autoFilter ref="A1:D13" xr:uid="{EBB2C9C3-981E-4CEE-B5A2-2878ED89EFF9}"/>
  <tableColumns count="4">
    <tableColumn id="1" xr3:uid="{FB9E2D87-C6EC-41B5-A328-06DCCA35CE33}" name="Nom et prenom" totalsRowLabel="Total"/>
    <tableColumn id="2" xr3:uid="{79A152B0-2DE8-48DD-80DD-C14BA59A31A7}" name="Fonction">
      <calculatedColumnFormula>_xlfn.XLOOKUP(A2,Effectif[Nom et Prenom],Effectif[Fonction],"")</calculatedColumnFormula>
    </tableColumn>
    <tableColumn id="3" xr3:uid="{16CB8310-5A80-4C13-8BCA-A346A594D7B0}" name="Clé fournie" totalsRowFunction="count"/>
    <tableColumn id="4" xr3:uid="{F277D10C-57C8-477B-93EE-26A7CF9BFD81}" name="Rendue" totalsRowFunction="cou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C5CF7-E6DC-49C9-AC87-AF50963059B0}">
  <sheetPr>
    <tabColor theme="5"/>
    <pageSetUpPr fitToPage="1"/>
  </sheetPr>
  <dimension ref="A1:T109"/>
  <sheetViews>
    <sheetView topLeftCell="A74" workbookViewId="0">
      <selection activeCell="A74" sqref="A1:XFD1048576"/>
    </sheetView>
  </sheetViews>
  <sheetFormatPr baseColWidth="10" defaultRowHeight="15" x14ac:dyDescent="0.25"/>
  <cols>
    <col min="1" max="1" width="23.7109375" customWidth="1"/>
    <col min="2" max="2" width="13" customWidth="1"/>
    <col min="3" max="3" width="27.42578125" customWidth="1"/>
    <col min="4" max="4" width="14.42578125" customWidth="1"/>
    <col min="5" max="5" width="22.42578125" customWidth="1"/>
    <col min="6" max="6" width="22.5703125" customWidth="1"/>
    <col min="7" max="7" width="25.7109375" customWidth="1"/>
    <col min="8" max="8" width="14.42578125" customWidth="1"/>
    <col min="9" max="9" width="22.5703125" customWidth="1"/>
    <col min="10" max="10" width="14.42578125" customWidth="1"/>
    <col min="11" max="11" width="17.42578125" customWidth="1"/>
    <col min="12" max="19" width="14.42578125" customWidth="1"/>
    <col min="20" max="20" width="18" style="2" customWidth="1"/>
  </cols>
  <sheetData>
    <row r="1" spans="1:20" x14ac:dyDescent="0.25">
      <c r="A1" s="3" t="s">
        <v>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14"/>
    </row>
    <row r="2" spans="1:20" x14ac:dyDescent="0.25">
      <c r="A2" s="1" t="s">
        <v>0</v>
      </c>
      <c r="B2" s="1" t="s">
        <v>1</v>
      </c>
      <c r="C2" s="1" t="s">
        <v>2</v>
      </c>
      <c r="D2" s="1" t="s">
        <v>22</v>
      </c>
      <c r="E2" s="1" t="s">
        <v>141</v>
      </c>
      <c r="F2" s="1" t="s">
        <v>21</v>
      </c>
      <c r="G2" s="1" t="s">
        <v>141</v>
      </c>
      <c r="H2" s="1" t="s">
        <v>23</v>
      </c>
      <c r="I2" s="1" t="s">
        <v>141</v>
      </c>
      <c r="J2" s="1" t="s">
        <v>24</v>
      </c>
      <c r="K2" s="1" t="s">
        <v>141</v>
      </c>
      <c r="L2" s="1" t="s">
        <v>25</v>
      </c>
      <c r="M2" s="1" t="s">
        <v>141</v>
      </c>
      <c r="N2" s="1" t="s">
        <v>43</v>
      </c>
      <c r="O2" s="1" t="s">
        <v>142</v>
      </c>
      <c r="P2" s="1" t="s">
        <v>45</v>
      </c>
      <c r="Q2" s="1" t="s">
        <v>142</v>
      </c>
      <c r="R2" s="1" t="s">
        <v>73</v>
      </c>
      <c r="S2" s="1" t="s">
        <v>142</v>
      </c>
      <c r="T2" s="1" t="s">
        <v>5</v>
      </c>
    </row>
    <row r="3" spans="1:20" x14ac:dyDescent="0.25">
      <c r="A3" t="s">
        <v>13</v>
      </c>
      <c r="B3" t="s">
        <v>14</v>
      </c>
      <c r="C3" t="s">
        <v>6</v>
      </c>
      <c r="D3" t="s">
        <v>36</v>
      </c>
      <c r="E3" s="4"/>
      <c r="F3" t="s">
        <v>37</v>
      </c>
      <c r="G3" s="4"/>
      <c r="H3" t="s">
        <v>60</v>
      </c>
      <c r="I3" s="4"/>
      <c r="K3" s="4" t="s">
        <v>140</v>
      </c>
      <c r="L3" t="s">
        <v>32</v>
      </c>
      <c r="M3" s="4"/>
      <c r="O3" s="4"/>
      <c r="Q3" s="4"/>
      <c r="S3" s="4"/>
    </row>
    <row r="4" spans="1:20" x14ac:dyDescent="0.25">
      <c r="C4" t="s">
        <v>6</v>
      </c>
      <c r="D4" t="s">
        <v>36</v>
      </c>
      <c r="E4" s="4"/>
      <c r="F4" t="s">
        <v>60</v>
      </c>
      <c r="G4" s="4"/>
      <c r="H4" t="s">
        <v>37</v>
      </c>
      <c r="I4" s="4"/>
      <c r="K4" s="4"/>
      <c r="M4" s="4"/>
      <c r="O4" s="4"/>
      <c r="Q4" s="4"/>
      <c r="S4" s="4"/>
    </row>
    <row r="5" spans="1:20" x14ac:dyDescent="0.25">
      <c r="C5" t="s">
        <v>6</v>
      </c>
      <c r="D5" t="s">
        <v>36</v>
      </c>
      <c r="E5" s="4"/>
      <c r="F5" t="s">
        <v>37</v>
      </c>
      <c r="G5" s="4"/>
      <c r="I5" s="4"/>
      <c r="K5" s="4"/>
      <c r="M5" s="4"/>
      <c r="O5" s="4"/>
      <c r="Q5" s="4"/>
      <c r="S5" s="4"/>
    </row>
    <row r="6" spans="1:20" x14ac:dyDescent="0.25">
      <c r="C6" t="s">
        <v>6</v>
      </c>
      <c r="D6" t="s">
        <v>36</v>
      </c>
      <c r="E6" s="4"/>
      <c r="F6" t="s">
        <v>60</v>
      </c>
      <c r="G6" s="4"/>
      <c r="H6" t="s">
        <v>37</v>
      </c>
      <c r="I6" s="4"/>
      <c r="K6" s="4"/>
      <c r="M6" s="4"/>
      <c r="O6" s="4"/>
      <c r="Q6" s="4"/>
      <c r="S6" s="4"/>
    </row>
    <row r="7" spans="1:20" x14ac:dyDescent="0.25">
      <c r="C7" t="s">
        <v>6</v>
      </c>
      <c r="D7" t="s">
        <v>36</v>
      </c>
      <c r="E7" s="4"/>
      <c r="F7" t="s">
        <v>37</v>
      </c>
      <c r="G7" s="4"/>
      <c r="H7" t="s">
        <v>60</v>
      </c>
      <c r="I7" s="4"/>
      <c r="K7" s="4"/>
      <c r="M7" s="4"/>
      <c r="O7" s="4"/>
      <c r="Q7" s="4"/>
      <c r="S7" s="4"/>
    </row>
    <row r="8" spans="1:20" x14ac:dyDescent="0.25">
      <c r="C8" t="s">
        <v>6</v>
      </c>
      <c r="D8" t="s">
        <v>36</v>
      </c>
      <c r="E8" s="4"/>
      <c r="F8" t="s">
        <v>37</v>
      </c>
      <c r="G8" s="4"/>
      <c r="H8" t="s">
        <v>60</v>
      </c>
      <c r="I8" s="4"/>
      <c r="K8" s="4"/>
      <c r="M8" s="4"/>
      <c r="O8" s="4"/>
      <c r="Q8" s="4"/>
      <c r="S8" s="4"/>
    </row>
    <row r="9" spans="1:20" x14ac:dyDescent="0.25">
      <c r="C9" t="s">
        <v>6</v>
      </c>
      <c r="D9" t="s">
        <v>36</v>
      </c>
      <c r="E9" s="4"/>
      <c r="F9" t="s">
        <v>60</v>
      </c>
      <c r="G9" s="4"/>
      <c r="H9" t="s">
        <v>37</v>
      </c>
      <c r="I9" s="4"/>
      <c r="K9" s="4"/>
      <c r="M9" s="4"/>
      <c r="O9" s="4"/>
      <c r="Q9" s="4"/>
      <c r="S9" s="4"/>
    </row>
    <row r="10" spans="1:20" x14ac:dyDescent="0.25">
      <c r="C10" t="s">
        <v>6</v>
      </c>
      <c r="D10" t="s">
        <v>36</v>
      </c>
      <c r="E10" s="4"/>
      <c r="F10" t="s">
        <v>37</v>
      </c>
      <c r="G10" s="4"/>
      <c r="I10" s="4"/>
      <c r="K10" s="4"/>
      <c r="M10" s="4"/>
      <c r="O10" s="4"/>
      <c r="Q10" s="4"/>
      <c r="S10" s="4"/>
    </row>
    <row r="11" spans="1:20" x14ac:dyDescent="0.25">
      <c r="C11" t="s">
        <v>6</v>
      </c>
      <c r="D11" t="s">
        <v>36</v>
      </c>
      <c r="E11" s="4"/>
      <c r="F11" t="s">
        <v>37</v>
      </c>
      <c r="G11" s="4"/>
      <c r="I11" s="4"/>
      <c r="K11" s="4"/>
      <c r="M11" s="4"/>
      <c r="O11" s="4"/>
      <c r="Q11" s="4"/>
      <c r="S11" s="4"/>
    </row>
    <row r="12" spans="1:20" x14ac:dyDescent="0.25">
      <c r="C12" t="s">
        <v>39</v>
      </c>
      <c r="D12" t="s">
        <v>33</v>
      </c>
      <c r="E12" s="4"/>
      <c r="F12" t="s">
        <v>40</v>
      </c>
      <c r="G12" s="4"/>
      <c r="H12" t="s">
        <v>27</v>
      </c>
      <c r="I12" s="4"/>
      <c r="K12" s="4"/>
      <c r="M12" s="4"/>
      <c r="O12" s="4"/>
      <c r="Q12" s="4"/>
      <c r="S12" s="4"/>
    </row>
    <row r="13" spans="1:20" s="13" customFormat="1" x14ac:dyDescent="0.25">
      <c r="C13" s="13" t="s">
        <v>9</v>
      </c>
      <c r="D13" s="13" t="s">
        <v>27</v>
      </c>
      <c r="E13" s="17"/>
      <c r="F13" s="13" t="s">
        <v>37</v>
      </c>
      <c r="G13" s="17"/>
      <c r="I13" s="17"/>
      <c r="K13" s="17"/>
      <c r="M13" s="17"/>
      <c r="O13" s="17"/>
      <c r="Q13" s="17"/>
      <c r="S13" s="17"/>
      <c r="T13" s="15"/>
    </row>
    <row r="14" spans="1:20" x14ac:dyDescent="0.25">
      <c r="C14" t="s">
        <v>9</v>
      </c>
      <c r="D14" t="s">
        <v>37</v>
      </c>
      <c r="E14" s="4"/>
      <c r="F14" t="s">
        <v>27</v>
      </c>
      <c r="G14" s="4"/>
      <c r="I14" s="4"/>
      <c r="K14" s="4"/>
      <c r="M14" s="4"/>
      <c r="O14" s="4"/>
      <c r="Q14" s="4"/>
      <c r="S14" s="4"/>
    </row>
    <row r="15" spans="1:20" x14ac:dyDescent="0.25">
      <c r="C15" t="s">
        <v>9</v>
      </c>
      <c r="D15" t="s">
        <v>37</v>
      </c>
      <c r="E15" s="4"/>
      <c r="F15" t="s">
        <v>59</v>
      </c>
      <c r="G15" s="4"/>
      <c r="H15" t="s">
        <v>35</v>
      </c>
      <c r="I15" s="4"/>
      <c r="K15" s="4"/>
      <c r="M15" s="4"/>
      <c r="O15" s="4"/>
      <c r="Q15" s="4"/>
      <c r="S15" s="4"/>
    </row>
    <row r="16" spans="1:20" x14ac:dyDescent="0.25">
      <c r="C16" t="s">
        <v>9</v>
      </c>
      <c r="D16" t="s">
        <v>27</v>
      </c>
      <c r="E16" s="4"/>
      <c r="F16" t="s">
        <v>37</v>
      </c>
      <c r="G16" s="4"/>
      <c r="H16" t="s">
        <v>59</v>
      </c>
      <c r="I16" s="4"/>
      <c r="K16" s="4"/>
      <c r="M16" s="4"/>
      <c r="O16" s="4"/>
      <c r="Q16" s="4"/>
      <c r="S16" s="4"/>
    </row>
    <row r="17" spans="3:19" x14ac:dyDescent="0.25">
      <c r="C17" t="s">
        <v>9</v>
      </c>
      <c r="D17" t="s">
        <v>27</v>
      </c>
      <c r="E17" s="4"/>
      <c r="F17" t="s">
        <v>37</v>
      </c>
      <c r="G17" s="4"/>
      <c r="I17" s="4"/>
      <c r="K17" s="4"/>
      <c r="M17" s="4"/>
      <c r="O17" s="4"/>
      <c r="Q17" s="4"/>
      <c r="S17" s="4"/>
    </row>
    <row r="18" spans="3:19" x14ac:dyDescent="0.25">
      <c r="C18" t="s">
        <v>9</v>
      </c>
      <c r="D18" t="s">
        <v>61</v>
      </c>
      <c r="E18" s="4"/>
      <c r="F18" t="s">
        <v>27</v>
      </c>
      <c r="G18" s="4"/>
      <c r="I18" s="4"/>
      <c r="K18" s="4"/>
      <c r="M18" s="4"/>
      <c r="O18" s="4"/>
      <c r="Q18" s="4"/>
      <c r="S18" s="4"/>
    </row>
    <row r="19" spans="3:19" x14ac:dyDescent="0.25">
      <c r="C19" t="s">
        <v>9</v>
      </c>
      <c r="D19" t="s">
        <v>61</v>
      </c>
      <c r="E19" s="4"/>
      <c r="F19" t="s">
        <v>59</v>
      </c>
      <c r="G19" s="4"/>
      <c r="H19" t="s">
        <v>37</v>
      </c>
      <c r="I19" s="4"/>
      <c r="J19" t="s">
        <v>36</v>
      </c>
      <c r="K19" s="4"/>
      <c r="M19" s="4"/>
      <c r="O19" s="4"/>
      <c r="Q19" s="4"/>
      <c r="S19" s="4"/>
    </row>
    <row r="20" spans="3:19" x14ac:dyDescent="0.25">
      <c r="C20" t="s">
        <v>7</v>
      </c>
      <c r="D20" t="s">
        <v>48</v>
      </c>
      <c r="E20" s="4"/>
      <c r="G20" s="4"/>
      <c r="I20" s="4"/>
      <c r="K20" s="4"/>
      <c r="M20" s="4"/>
      <c r="O20" s="4"/>
      <c r="Q20" s="4"/>
      <c r="S20" s="4"/>
    </row>
    <row r="21" spans="3:19" x14ac:dyDescent="0.25">
      <c r="C21" t="s">
        <v>7</v>
      </c>
      <c r="D21" t="s">
        <v>54</v>
      </c>
      <c r="E21" s="4"/>
      <c r="F21" t="s">
        <v>55</v>
      </c>
      <c r="G21" s="4"/>
      <c r="H21" t="s">
        <v>37</v>
      </c>
      <c r="I21" s="4"/>
      <c r="J21" t="s">
        <v>56</v>
      </c>
      <c r="K21" s="4"/>
      <c r="L21" t="s">
        <v>57</v>
      </c>
      <c r="M21" s="4"/>
      <c r="N21">
        <v>10010</v>
      </c>
      <c r="O21" s="4"/>
      <c r="Q21" s="4"/>
      <c r="S21" s="4"/>
    </row>
    <row r="22" spans="3:19" x14ac:dyDescent="0.25">
      <c r="C22" t="s">
        <v>7</v>
      </c>
      <c r="D22" t="s">
        <v>51</v>
      </c>
      <c r="E22" s="4"/>
      <c r="F22" t="s">
        <v>37</v>
      </c>
      <c r="G22" s="4"/>
      <c r="H22" t="s">
        <v>63</v>
      </c>
      <c r="I22" s="4"/>
      <c r="J22" t="s">
        <v>63</v>
      </c>
      <c r="K22" s="4"/>
      <c r="L22" t="s">
        <v>63</v>
      </c>
      <c r="M22" s="4"/>
      <c r="O22" s="4"/>
      <c r="Q22" s="4"/>
      <c r="S22" s="4"/>
    </row>
    <row r="23" spans="3:19" x14ac:dyDescent="0.25">
      <c r="C23" t="s">
        <v>7</v>
      </c>
      <c r="D23" t="s">
        <v>51</v>
      </c>
      <c r="E23" s="4"/>
      <c r="F23" t="s">
        <v>37</v>
      </c>
      <c r="G23" s="4"/>
      <c r="H23" t="s">
        <v>63</v>
      </c>
      <c r="I23" s="4"/>
      <c r="J23" t="s">
        <v>63</v>
      </c>
      <c r="K23" s="4"/>
      <c r="L23" t="s">
        <v>63</v>
      </c>
      <c r="M23" s="4"/>
      <c r="N23" t="s">
        <v>64</v>
      </c>
      <c r="O23" s="4"/>
      <c r="Q23" s="4"/>
      <c r="S23" s="4"/>
    </row>
    <row r="24" spans="3:19" x14ac:dyDescent="0.25">
      <c r="C24" t="s">
        <v>7</v>
      </c>
      <c r="D24" t="s">
        <v>51</v>
      </c>
      <c r="E24" s="4"/>
      <c r="F24" t="s">
        <v>37</v>
      </c>
      <c r="G24" s="4"/>
      <c r="H24" t="s">
        <v>65</v>
      </c>
      <c r="I24" s="4"/>
      <c r="J24" t="s">
        <v>63</v>
      </c>
      <c r="K24" s="4"/>
      <c r="L24" t="s">
        <v>63</v>
      </c>
      <c r="M24" s="4"/>
      <c r="N24" t="s">
        <v>32</v>
      </c>
      <c r="O24" s="4"/>
      <c r="Q24" s="4"/>
      <c r="S24" s="4"/>
    </row>
    <row r="25" spans="3:19" x14ac:dyDescent="0.25">
      <c r="C25" t="s">
        <v>7</v>
      </c>
      <c r="D25" t="s">
        <v>54</v>
      </c>
      <c r="E25" s="4"/>
      <c r="F25" t="s">
        <v>68</v>
      </c>
      <c r="G25" s="4"/>
      <c r="H25" t="s">
        <v>69</v>
      </c>
      <c r="I25" s="4"/>
      <c r="K25" s="4"/>
      <c r="M25" s="4"/>
      <c r="O25" s="4"/>
      <c r="Q25" s="4"/>
      <c r="S25" s="4"/>
    </row>
    <row r="26" spans="3:19" x14ac:dyDescent="0.25">
      <c r="C26" t="s">
        <v>7</v>
      </c>
      <c r="D26" t="s">
        <v>54</v>
      </c>
      <c r="E26" s="4"/>
      <c r="F26" t="s">
        <v>37</v>
      </c>
      <c r="G26" s="4"/>
      <c r="I26" s="4"/>
      <c r="K26" s="4"/>
      <c r="M26" s="4"/>
      <c r="O26" s="4"/>
      <c r="Q26" s="4"/>
      <c r="S26" s="4"/>
    </row>
    <row r="27" spans="3:19" x14ac:dyDescent="0.25">
      <c r="C27" t="s">
        <v>7</v>
      </c>
      <c r="D27" t="s">
        <v>54</v>
      </c>
      <c r="E27" s="4"/>
      <c r="F27" t="s">
        <v>37</v>
      </c>
      <c r="G27" s="4"/>
      <c r="H27" t="s">
        <v>63</v>
      </c>
      <c r="I27" s="4"/>
      <c r="J27" t="s">
        <v>63</v>
      </c>
      <c r="K27" s="4"/>
      <c r="L27" t="s">
        <v>63</v>
      </c>
      <c r="M27" s="4"/>
      <c r="N27" t="s">
        <v>71</v>
      </c>
      <c r="O27" s="4"/>
      <c r="P27" t="s">
        <v>72</v>
      </c>
      <c r="Q27" s="4"/>
      <c r="R27" t="s">
        <v>74</v>
      </c>
      <c r="S27" s="4"/>
    </row>
    <row r="28" spans="3:19" x14ac:dyDescent="0.25">
      <c r="C28" t="s">
        <v>7</v>
      </c>
      <c r="D28" t="s">
        <v>51</v>
      </c>
      <c r="E28" s="4"/>
      <c r="F28" t="s">
        <v>37</v>
      </c>
      <c r="G28" s="4"/>
      <c r="H28" t="s">
        <v>63</v>
      </c>
      <c r="I28" s="4"/>
      <c r="J28" t="s">
        <v>63</v>
      </c>
      <c r="K28" s="4"/>
      <c r="L28" t="s">
        <v>63</v>
      </c>
      <c r="M28" s="4"/>
      <c r="N28" t="s">
        <v>63</v>
      </c>
      <c r="O28" s="4"/>
      <c r="Q28" s="4"/>
      <c r="S28" s="4"/>
    </row>
    <row r="29" spans="3:19" x14ac:dyDescent="0.25">
      <c r="C29" t="s">
        <v>7</v>
      </c>
      <c r="D29" t="s">
        <v>48</v>
      </c>
      <c r="E29" s="4"/>
      <c r="F29" t="s">
        <v>32</v>
      </c>
      <c r="G29" s="4"/>
      <c r="H29" t="s">
        <v>37</v>
      </c>
      <c r="I29" s="4"/>
      <c r="J29" t="s">
        <v>35</v>
      </c>
      <c r="K29" s="4"/>
      <c r="L29" t="s">
        <v>54</v>
      </c>
      <c r="M29" s="4"/>
      <c r="N29" t="s">
        <v>80</v>
      </c>
      <c r="O29" s="4"/>
      <c r="P29" t="s">
        <v>42</v>
      </c>
      <c r="Q29" s="4"/>
      <c r="R29" t="s">
        <v>81</v>
      </c>
      <c r="S29" s="4"/>
    </row>
    <row r="30" spans="3:19" x14ac:dyDescent="0.25">
      <c r="C30" t="s">
        <v>7</v>
      </c>
      <c r="D30" t="s">
        <v>32</v>
      </c>
      <c r="E30" s="4"/>
      <c r="F30" t="s">
        <v>51</v>
      </c>
      <c r="G30" s="4"/>
      <c r="H30" t="s">
        <v>37</v>
      </c>
      <c r="I30" s="4"/>
      <c r="K30" s="4"/>
      <c r="M30" s="4"/>
      <c r="O30" s="4"/>
      <c r="Q30" s="4"/>
      <c r="S30" s="4"/>
    </row>
    <row r="31" spans="3:19" x14ac:dyDescent="0.25">
      <c r="C31" t="s">
        <v>10</v>
      </c>
      <c r="D31" t="s">
        <v>51</v>
      </c>
      <c r="E31" s="4"/>
      <c r="F31" t="s">
        <v>37</v>
      </c>
      <c r="G31" s="4"/>
      <c r="I31" s="4"/>
      <c r="K31" s="4"/>
      <c r="M31" s="4"/>
      <c r="O31" s="4"/>
      <c r="Q31" s="4"/>
      <c r="S31" s="4"/>
    </row>
    <row r="32" spans="3:19" x14ac:dyDescent="0.25">
      <c r="C32" t="s">
        <v>17</v>
      </c>
      <c r="D32" t="s">
        <v>66</v>
      </c>
      <c r="E32" s="4"/>
      <c r="G32" s="4"/>
      <c r="I32" s="4"/>
      <c r="K32" s="4"/>
      <c r="M32" s="4"/>
      <c r="O32" s="4"/>
      <c r="Q32" s="4"/>
      <c r="S32" s="4"/>
    </row>
    <row r="33" spans="3:19" x14ac:dyDescent="0.25">
      <c r="C33" t="s">
        <v>83</v>
      </c>
      <c r="D33" t="s">
        <v>33</v>
      </c>
      <c r="E33" s="4"/>
      <c r="F33" t="s">
        <v>38</v>
      </c>
      <c r="G33" s="4"/>
      <c r="H33" t="s">
        <v>27</v>
      </c>
      <c r="I33" s="4"/>
      <c r="K33" s="4"/>
      <c r="M33" s="4"/>
      <c r="O33" s="4"/>
      <c r="Q33" s="4"/>
      <c r="S33" s="4"/>
    </row>
    <row r="34" spans="3:19" x14ac:dyDescent="0.25">
      <c r="C34" t="s">
        <v>84</v>
      </c>
      <c r="D34" t="s">
        <v>27</v>
      </c>
      <c r="E34" s="4"/>
      <c r="F34" t="s">
        <v>16</v>
      </c>
      <c r="G34" s="4"/>
      <c r="H34" t="s">
        <v>38</v>
      </c>
      <c r="I34" s="4"/>
      <c r="K34" s="4"/>
      <c r="M34" s="4"/>
      <c r="O34" s="4"/>
      <c r="Q34" s="4"/>
      <c r="S34" s="4"/>
    </row>
    <row r="35" spans="3:19" x14ac:dyDescent="0.25">
      <c r="C35" t="s">
        <v>62</v>
      </c>
      <c r="D35" t="s">
        <v>54</v>
      </c>
      <c r="E35" s="4"/>
      <c r="F35" t="s">
        <v>37</v>
      </c>
      <c r="G35" s="4"/>
      <c r="H35" t="s">
        <v>42</v>
      </c>
      <c r="I35" s="4"/>
      <c r="K35" s="4"/>
      <c r="M35" s="4"/>
      <c r="O35" s="4"/>
      <c r="Q35" s="4"/>
      <c r="S35" s="4"/>
    </row>
    <row r="36" spans="3:19" x14ac:dyDescent="0.25">
      <c r="C36" t="s">
        <v>28</v>
      </c>
      <c r="D36" t="s">
        <v>35</v>
      </c>
      <c r="E36" s="4"/>
      <c r="F36" t="s">
        <v>76</v>
      </c>
      <c r="G36" s="4"/>
      <c r="I36" s="4"/>
      <c r="K36" s="4"/>
      <c r="M36" s="4"/>
      <c r="O36" s="4"/>
      <c r="Q36" s="4"/>
      <c r="S36" s="4"/>
    </row>
    <row r="37" spans="3:19" x14ac:dyDescent="0.25">
      <c r="C37" t="s">
        <v>12</v>
      </c>
      <c r="D37" t="s">
        <v>27</v>
      </c>
      <c r="E37" s="4"/>
      <c r="F37" t="s">
        <v>37</v>
      </c>
      <c r="G37" s="4"/>
      <c r="I37" s="4"/>
      <c r="K37" s="4"/>
      <c r="M37" s="4"/>
      <c r="O37" s="4"/>
      <c r="Q37" s="4"/>
      <c r="S37" s="4"/>
    </row>
    <row r="38" spans="3:19" x14ac:dyDescent="0.25">
      <c r="C38" t="s">
        <v>12</v>
      </c>
      <c r="D38" t="s">
        <v>61</v>
      </c>
      <c r="E38" s="4"/>
      <c r="G38" s="4"/>
      <c r="I38" s="4"/>
      <c r="K38" s="4"/>
      <c r="M38" s="4"/>
      <c r="O38" s="4"/>
      <c r="Q38" s="4"/>
      <c r="S38" s="4"/>
    </row>
    <row r="39" spans="3:19" x14ac:dyDescent="0.25">
      <c r="C39" t="s">
        <v>12</v>
      </c>
      <c r="D39" t="s">
        <v>27</v>
      </c>
      <c r="E39" s="4"/>
      <c r="G39" s="4"/>
      <c r="I39" s="4"/>
      <c r="K39" s="4"/>
      <c r="M39" s="4"/>
      <c r="O39" s="4"/>
      <c r="Q39" s="4"/>
      <c r="S39" s="4"/>
    </row>
    <row r="40" spans="3:19" x14ac:dyDescent="0.25">
      <c r="C40" t="s">
        <v>12</v>
      </c>
      <c r="D40" t="s">
        <v>27</v>
      </c>
      <c r="E40" s="4"/>
      <c r="G40" s="4"/>
      <c r="I40" s="4"/>
      <c r="K40" s="4"/>
      <c r="M40" s="4"/>
      <c r="O40" s="4"/>
      <c r="Q40" s="4"/>
      <c r="S40" s="4"/>
    </row>
    <row r="41" spans="3:19" x14ac:dyDescent="0.25">
      <c r="C41" t="s">
        <v>12</v>
      </c>
      <c r="D41" t="s">
        <v>27</v>
      </c>
      <c r="E41" s="4"/>
      <c r="G41" s="4"/>
      <c r="I41" s="4"/>
      <c r="K41" s="4"/>
      <c r="M41" s="4"/>
      <c r="O41" s="4"/>
      <c r="Q41" s="4"/>
      <c r="S41" s="4"/>
    </row>
    <row r="42" spans="3:19" x14ac:dyDescent="0.25">
      <c r="C42" t="s">
        <v>12</v>
      </c>
      <c r="D42" t="s">
        <v>27</v>
      </c>
      <c r="E42" s="4"/>
      <c r="G42" s="4"/>
      <c r="I42" s="4"/>
      <c r="K42" s="4"/>
      <c r="M42" s="4"/>
      <c r="O42" s="4"/>
      <c r="Q42" s="4"/>
      <c r="S42" s="4"/>
    </row>
    <row r="43" spans="3:19" x14ac:dyDescent="0.25">
      <c r="C43" t="s">
        <v>89</v>
      </c>
      <c r="D43" t="s">
        <v>34</v>
      </c>
      <c r="E43" s="4"/>
      <c r="G43" s="4"/>
      <c r="I43" s="4"/>
      <c r="K43" s="4"/>
      <c r="M43" s="4"/>
      <c r="O43" s="4"/>
      <c r="Q43" s="4"/>
      <c r="S43" s="4"/>
    </row>
    <row r="44" spans="3:19" x14ac:dyDescent="0.25">
      <c r="C44" t="s">
        <v>8</v>
      </c>
      <c r="D44" t="s">
        <v>27</v>
      </c>
      <c r="E44" s="4"/>
      <c r="G44" s="4"/>
      <c r="I44" s="4"/>
      <c r="K44" s="4"/>
      <c r="M44" s="4"/>
      <c r="O44" s="4"/>
      <c r="Q44" s="4"/>
      <c r="S44" s="4"/>
    </row>
    <row r="45" spans="3:19" x14ac:dyDescent="0.25">
      <c r="C45" t="s">
        <v>8</v>
      </c>
      <c r="D45" t="s">
        <v>27</v>
      </c>
      <c r="E45" s="4"/>
      <c r="G45" s="4"/>
      <c r="I45" s="4"/>
      <c r="K45" s="4"/>
      <c r="M45" s="4"/>
      <c r="O45" s="4"/>
      <c r="Q45" s="4"/>
      <c r="S45" s="4"/>
    </row>
    <row r="46" spans="3:19" x14ac:dyDescent="0.25">
      <c r="C46" t="s">
        <v>8</v>
      </c>
      <c r="D46" t="s">
        <v>34</v>
      </c>
      <c r="E46" s="4"/>
      <c r="F46" t="s">
        <v>35</v>
      </c>
      <c r="G46" s="4"/>
      <c r="H46" t="s">
        <v>27</v>
      </c>
      <c r="I46" s="4"/>
      <c r="J46" t="s">
        <v>33</v>
      </c>
      <c r="K46" s="4"/>
      <c r="L46" t="s">
        <v>42</v>
      </c>
      <c r="M46" s="4"/>
      <c r="N46" t="s">
        <v>46</v>
      </c>
      <c r="O46" s="4"/>
      <c r="P46" t="s">
        <v>47</v>
      </c>
      <c r="Q46" s="4"/>
      <c r="S46" s="4"/>
    </row>
    <row r="47" spans="3:19" x14ac:dyDescent="0.25">
      <c r="C47" t="s">
        <v>8</v>
      </c>
      <c r="D47" t="s">
        <v>61</v>
      </c>
      <c r="E47" s="4"/>
      <c r="F47" t="s">
        <v>59</v>
      </c>
      <c r="G47" s="4"/>
      <c r="H47" t="s">
        <v>37</v>
      </c>
      <c r="I47" s="4"/>
      <c r="J47" t="s">
        <v>27</v>
      </c>
      <c r="K47" s="4"/>
      <c r="M47" s="4"/>
      <c r="O47" s="4"/>
      <c r="Q47" s="4"/>
      <c r="S47" s="4"/>
    </row>
    <row r="48" spans="3:19" x14ac:dyDescent="0.25">
      <c r="C48" t="s">
        <v>8</v>
      </c>
      <c r="D48" t="s">
        <v>27</v>
      </c>
      <c r="E48" s="4"/>
      <c r="G48" s="4"/>
      <c r="I48" s="4"/>
      <c r="K48" s="4"/>
      <c r="M48" s="4"/>
      <c r="O48" s="4"/>
      <c r="Q48" s="4"/>
      <c r="S48" s="4"/>
    </row>
    <row r="49" spans="1:20" x14ac:dyDescent="0.25">
      <c r="C49" t="s">
        <v>8</v>
      </c>
      <c r="D49" t="s">
        <v>27</v>
      </c>
      <c r="E49" s="4"/>
      <c r="G49" s="4"/>
      <c r="I49" s="4"/>
      <c r="K49" s="4"/>
      <c r="M49" s="4"/>
      <c r="O49" s="4"/>
      <c r="Q49" s="4"/>
      <c r="S49" s="4"/>
    </row>
    <row r="50" spans="1:20" x14ac:dyDescent="0.25">
      <c r="C50" t="s">
        <v>8</v>
      </c>
      <c r="D50" t="s">
        <v>27</v>
      </c>
      <c r="E50" s="4"/>
      <c r="F50" t="s">
        <v>49</v>
      </c>
      <c r="G50" s="4"/>
      <c r="H50" t="s">
        <v>37</v>
      </c>
      <c r="I50" s="4"/>
      <c r="K50" s="4"/>
      <c r="M50" s="4"/>
      <c r="O50" s="4"/>
      <c r="Q50" s="4"/>
      <c r="S50" s="4"/>
    </row>
    <row r="51" spans="1:20" x14ac:dyDescent="0.25">
      <c r="C51" t="s">
        <v>8</v>
      </c>
      <c r="D51" t="s">
        <v>33</v>
      </c>
      <c r="E51" s="4"/>
      <c r="F51" t="s">
        <v>27</v>
      </c>
      <c r="G51" s="4"/>
      <c r="H51" t="s">
        <v>40</v>
      </c>
      <c r="I51" s="4"/>
      <c r="K51" s="4"/>
      <c r="M51" s="4"/>
      <c r="O51" s="4"/>
      <c r="Q51" s="4"/>
      <c r="S51" s="4"/>
    </row>
    <row r="52" spans="1:20" x14ac:dyDescent="0.25">
      <c r="C52" t="s">
        <v>8</v>
      </c>
      <c r="D52" t="s">
        <v>27</v>
      </c>
      <c r="E52" s="4"/>
      <c r="F52" t="s">
        <v>48</v>
      </c>
      <c r="G52" s="4"/>
      <c r="H52" t="s">
        <v>52</v>
      </c>
      <c r="I52" s="4"/>
      <c r="J52" t="s">
        <v>46</v>
      </c>
      <c r="K52" s="4"/>
      <c r="L52" t="s">
        <v>47</v>
      </c>
      <c r="M52" s="4"/>
      <c r="O52" s="4"/>
      <c r="Q52" s="4"/>
      <c r="S52" s="4"/>
    </row>
    <row r="53" spans="1:20" x14ac:dyDescent="0.25">
      <c r="A53" s="22"/>
      <c r="B53" s="22"/>
      <c r="C53" s="22" t="s">
        <v>29</v>
      </c>
      <c r="D53" t="s">
        <v>33</v>
      </c>
      <c r="E53" s="4"/>
      <c r="F53" t="s">
        <v>27</v>
      </c>
      <c r="G53" s="4"/>
      <c r="I53" s="4"/>
      <c r="K53" s="4"/>
      <c r="M53" s="4"/>
      <c r="O53" s="4"/>
      <c r="Q53" s="4"/>
      <c r="S53" s="4"/>
    </row>
    <row r="54" spans="1:20" x14ac:dyDescent="0.25">
      <c r="C54" t="s">
        <v>8</v>
      </c>
      <c r="D54" t="s">
        <v>41</v>
      </c>
      <c r="E54" s="4"/>
      <c r="F54" t="s">
        <v>49</v>
      </c>
      <c r="G54" s="4"/>
      <c r="I54" s="4"/>
      <c r="K54" s="4"/>
      <c r="M54" s="4"/>
      <c r="O54" s="4"/>
      <c r="Q54" s="4"/>
      <c r="S54" s="4"/>
    </row>
    <row r="55" spans="1:20" x14ac:dyDescent="0.25">
      <c r="C55" t="s">
        <v>8</v>
      </c>
      <c r="D55" t="s">
        <v>27</v>
      </c>
      <c r="E55" s="4"/>
      <c r="G55" s="4"/>
      <c r="I55" s="4"/>
      <c r="K55" s="4"/>
      <c r="M55" s="4"/>
      <c r="O55" s="4"/>
      <c r="Q55" s="4"/>
      <c r="S55" s="4"/>
    </row>
    <row r="56" spans="1:20" x14ac:dyDescent="0.25">
      <c r="C56" t="s">
        <v>8</v>
      </c>
      <c r="D56" t="s">
        <v>27</v>
      </c>
      <c r="E56" s="4"/>
      <c r="F56" t="s">
        <v>40</v>
      </c>
      <c r="G56" s="4"/>
      <c r="I56" s="4"/>
      <c r="K56" s="4"/>
      <c r="M56" s="4"/>
      <c r="O56" s="4"/>
      <c r="Q56" s="4"/>
      <c r="S56" s="4"/>
    </row>
    <row r="57" spans="1:20" x14ac:dyDescent="0.25">
      <c r="C57" t="s">
        <v>8</v>
      </c>
      <c r="D57" t="s">
        <v>27</v>
      </c>
      <c r="E57" s="4"/>
      <c r="F57" t="s">
        <v>41</v>
      </c>
      <c r="G57" s="4"/>
      <c r="I57" s="4"/>
      <c r="K57" s="4"/>
      <c r="M57" s="4"/>
      <c r="O57" s="4"/>
      <c r="Q57" s="4"/>
      <c r="S57" s="4"/>
    </row>
    <row r="58" spans="1:20" x14ac:dyDescent="0.25">
      <c r="C58" t="s">
        <v>8</v>
      </c>
      <c r="D58" t="s">
        <v>33</v>
      </c>
      <c r="E58" s="4"/>
      <c r="F58" t="s">
        <v>40</v>
      </c>
      <c r="G58" s="4"/>
      <c r="I58" s="4"/>
      <c r="K58" s="4"/>
      <c r="M58" s="4"/>
      <c r="O58" s="4"/>
      <c r="Q58" s="4"/>
      <c r="S58" s="4"/>
    </row>
    <row r="59" spans="1:20" x14ac:dyDescent="0.25">
      <c r="C59" t="s">
        <v>8</v>
      </c>
      <c r="D59" t="s">
        <v>33</v>
      </c>
      <c r="E59" s="4"/>
      <c r="G59" s="4"/>
      <c r="I59" s="4"/>
      <c r="K59" s="4"/>
      <c r="M59" s="4"/>
      <c r="O59" s="4"/>
      <c r="Q59" s="4"/>
      <c r="S59" s="4"/>
    </row>
    <row r="60" spans="1:20" x14ac:dyDescent="0.25">
      <c r="C60" t="s">
        <v>8</v>
      </c>
      <c r="D60" t="s">
        <v>27</v>
      </c>
      <c r="E60" s="4"/>
      <c r="G60" s="4"/>
      <c r="I60" s="4"/>
      <c r="K60" s="4"/>
      <c r="M60" s="4"/>
      <c r="O60" s="4"/>
      <c r="Q60" s="4"/>
      <c r="S60" s="4"/>
    </row>
    <row r="61" spans="1:20" x14ac:dyDescent="0.25">
      <c r="C61" t="s">
        <v>8</v>
      </c>
      <c r="D61" t="s">
        <v>27</v>
      </c>
      <c r="E61" s="4"/>
      <c r="G61" s="4"/>
      <c r="I61" s="4"/>
      <c r="K61" s="4"/>
      <c r="M61" s="4"/>
      <c r="O61" s="4"/>
      <c r="Q61" s="4"/>
      <c r="S61" s="4"/>
    </row>
    <row r="62" spans="1:20" x14ac:dyDescent="0.25">
      <c r="C62" t="s">
        <v>8</v>
      </c>
      <c r="D62" t="s">
        <v>27</v>
      </c>
      <c r="E62" s="4"/>
      <c r="G62" s="4"/>
      <c r="I62" s="4"/>
      <c r="K62" s="4"/>
      <c r="M62" s="4"/>
      <c r="O62" s="4"/>
      <c r="Q62" s="4"/>
      <c r="S62" s="4"/>
    </row>
    <row r="63" spans="1:20" x14ac:dyDescent="0.25">
      <c r="C63" t="s">
        <v>8</v>
      </c>
      <c r="D63" t="s">
        <v>27</v>
      </c>
      <c r="E63" s="4"/>
      <c r="F63" t="s">
        <v>33</v>
      </c>
      <c r="G63" s="4"/>
      <c r="H63" t="s">
        <v>46</v>
      </c>
      <c r="I63" s="4"/>
      <c r="J63" t="s">
        <v>49</v>
      </c>
      <c r="K63" s="4"/>
      <c r="L63" t="s">
        <v>35</v>
      </c>
      <c r="M63" s="4"/>
      <c r="N63" t="s">
        <v>34</v>
      </c>
      <c r="O63" s="4"/>
      <c r="Q63" s="4"/>
      <c r="S63" s="4"/>
    </row>
    <row r="64" spans="1:20" x14ac:dyDescent="0.25">
      <c r="C64" t="s">
        <v>8</v>
      </c>
      <c r="D64" t="s">
        <v>27</v>
      </c>
      <c r="E64" s="4"/>
      <c r="G64" s="4"/>
      <c r="I64" s="4"/>
      <c r="K64" s="4"/>
      <c r="M64" s="4"/>
      <c r="O64" s="4"/>
      <c r="Q64" s="4"/>
      <c r="S64" s="4"/>
      <c r="T64" s="2" t="s">
        <v>88</v>
      </c>
    </row>
    <row r="65" spans="1:20" x14ac:dyDescent="0.25">
      <c r="C65" t="s">
        <v>8</v>
      </c>
      <c r="D65" t="s">
        <v>40</v>
      </c>
      <c r="E65" s="4"/>
      <c r="G65" s="4"/>
      <c r="I65" s="4"/>
      <c r="K65" s="4"/>
      <c r="M65" s="4"/>
      <c r="O65" s="4"/>
      <c r="Q65" s="4"/>
      <c r="S65" s="4"/>
    </row>
    <row r="66" spans="1:20" x14ac:dyDescent="0.25">
      <c r="C66" t="s">
        <v>8</v>
      </c>
      <c r="D66" t="s">
        <v>27</v>
      </c>
      <c r="E66" s="4"/>
      <c r="G66" s="4"/>
      <c r="I66" s="4"/>
      <c r="K66" s="4"/>
      <c r="M66" s="4"/>
      <c r="O66" s="4"/>
      <c r="Q66" s="4"/>
      <c r="S66" s="4"/>
    </row>
    <row r="67" spans="1:20" x14ac:dyDescent="0.25">
      <c r="C67" t="s">
        <v>8</v>
      </c>
      <c r="D67" t="s">
        <v>40</v>
      </c>
      <c r="E67" s="4"/>
      <c r="F67" t="s">
        <v>27</v>
      </c>
      <c r="G67" s="4"/>
      <c r="I67" s="4"/>
      <c r="K67" s="4"/>
      <c r="M67" s="4"/>
      <c r="O67" s="4"/>
      <c r="Q67" s="4"/>
      <c r="S67" s="4"/>
    </row>
    <row r="68" spans="1:20" x14ac:dyDescent="0.25">
      <c r="C68" t="s">
        <v>8</v>
      </c>
      <c r="D68" t="s">
        <v>27</v>
      </c>
      <c r="E68" s="4"/>
      <c r="F68" t="s">
        <v>41</v>
      </c>
      <c r="G68" s="4"/>
      <c r="I68" s="4"/>
      <c r="K68" s="4"/>
      <c r="M68" s="4"/>
      <c r="O68" s="4"/>
      <c r="Q68" s="4"/>
      <c r="S68" s="4"/>
    </row>
    <row r="69" spans="1:20" x14ac:dyDescent="0.25">
      <c r="C69" t="s">
        <v>8</v>
      </c>
      <c r="D69" t="s">
        <v>58</v>
      </c>
      <c r="E69" s="4"/>
      <c r="F69" t="s">
        <v>79</v>
      </c>
      <c r="G69" s="4"/>
      <c r="I69" s="4"/>
      <c r="K69" s="4"/>
      <c r="M69" s="4"/>
      <c r="O69" s="4"/>
      <c r="Q69" s="4"/>
      <c r="S69" s="4"/>
    </row>
    <row r="70" spans="1:20" x14ac:dyDescent="0.25">
      <c r="C70" t="s">
        <v>8</v>
      </c>
      <c r="D70" t="s">
        <v>41</v>
      </c>
      <c r="E70" s="4"/>
      <c r="F70" t="s">
        <v>40</v>
      </c>
      <c r="G70" s="4"/>
      <c r="I70" s="4"/>
      <c r="K70" s="4"/>
      <c r="M70" s="4"/>
      <c r="O70" s="4"/>
      <c r="Q70" s="4"/>
      <c r="S70" s="4"/>
    </row>
    <row r="71" spans="1:20" x14ac:dyDescent="0.25">
      <c r="C71" t="s">
        <v>8</v>
      </c>
      <c r="D71" t="s">
        <v>37</v>
      </c>
      <c r="E71" s="4"/>
      <c r="F71" t="s">
        <v>27</v>
      </c>
      <c r="G71" s="4"/>
      <c r="H71" t="s">
        <v>49</v>
      </c>
      <c r="I71" s="4"/>
      <c r="K71" s="4"/>
      <c r="M71" s="4"/>
      <c r="O71" s="4"/>
      <c r="Q71" s="4"/>
      <c r="S71" s="4"/>
    </row>
    <row r="72" spans="1:20" x14ac:dyDescent="0.25">
      <c r="C72" t="s">
        <v>8</v>
      </c>
      <c r="D72" t="s">
        <v>33</v>
      </c>
      <c r="E72" s="4"/>
      <c r="G72" s="4"/>
      <c r="I72" s="4"/>
      <c r="K72" s="4"/>
      <c r="M72" s="4"/>
      <c r="O72" s="4"/>
      <c r="Q72" s="4"/>
      <c r="S72" s="4"/>
      <c r="T72" s="2" t="s">
        <v>88</v>
      </c>
    </row>
    <row r="73" spans="1:20" x14ac:dyDescent="0.25">
      <c r="C73" t="s">
        <v>8</v>
      </c>
      <c r="D73" t="s">
        <v>35</v>
      </c>
      <c r="E73" s="4"/>
      <c r="F73" t="s">
        <v>34</v>
      </c>
      <c r="G73" s="4"/>
      <c r="H73" t="s">
        <v>42</v>
      </c>
      <c r="I73" s="4"/>
      <c r="J73" t="s">
        <v>27</v>
      </c>
      <c r="K73" s="4"/>
      <c r="L73" t="s">
        <v>58</v>
      </c>
      <c r="M73" s="4"/>
      <c r="N73" t="s">
        <v>46</v>
      </c>
      <c r="O73" s="4"/>
      <c r="P73" t="s">
        <v>33</v>
      </c>
      <c r="Q73" s="4"/>
      <c r="R73" t="s">
        <v>27</v>
      </c>
      <c r="S73" s="4"/>
    </row>
    <row r="74" spans="1:20" x14ac:dyDescent="0.25">
      <c r="C74" t="s">
        <v>8</v>
      </c>
      <c r="D74" t="s">
        <v>41</v>
      </c>
      <c r="E74" s="4"/>
      <c r="F74" t="s">
        <v>40</v>
      </c>
      <c r="G74" s="4"/>
      <c r="H74" t="s">
        <v>27</v>
      </c>
      <c r="I74" s="4"/>
      <c r="K74" s="4"/>
      <c r="M74" s="4"/>
      <c r="O74" s="4"/>
      <c r="Q74" s="4"/>
      <c r="S74" s="4"/>
    </row>
    <row r="75" spans="1:20" x14ac:dyDescent="0.25">
      <c r="C75" t="s">
        <v>8</v>
      </c>
      <c r="D75" t="s">
        <v>27</v>
      </c>
      <c r="E75" s="4"/>
      <c r="G75" s="4"/>
      <c r="I75" s="4"/>
      <c r="K75" s="4"/>
      <c r="M75" s="4"/>
      <c r="O75" s="4"/>
      <c r="Q75" s="4"/>
      <c r="S75" s="4"/>
    </row>
    <row r="76" spans="1:20" x14ac:dyDescent="0.25">
      <c r="C76" t="s">
        <v>8</v>
      </c>
      <c r="D76" t="s">
        <v>27</v>
      </c>
      <c r="E76" s="4"/>
      <c r="G76" s="4"/>
      <c r="I76" s="4"/>
      <c r="K76" s="4"/>
      <c r="M76" s="4"/>
      <c r="O76" s="4"/>
      <c r="Q76" s="4"/>
      <c r="S76" s="4"/>
    </row>
    <row r="77" spans="1:20" x14ac:dyDescent="0.25">
      <c r="C77" t="s">
        <v>8</v>
      </c>
      <c r="D77" t="s">
        <v>34</v>
      </c>
      <c r="E77" s="4"/>
      <c r="G77" s="4"/>
      <c r="I77" s="4"/>
      <c r="K77" s="4"/>
      <c r="M77" s="4"/>
      <c r="O77" s="4"/>
      <c r="Q77" s="4"/>
      <c r="S77" s="4"/>
    </row>
    <row r="78" spans="1:20" x14ac:dyDescent="0.25">
      <c r="A78" s="22"/>
      <c r="B78" s="22"/>
      <c r="C78" s="22" t="s">
        <v>8</v>
      </c>
      <c r="D78" s="23" t="s">
        <v>41</v>
      </c>
      <c r="E78" s="4"/>
      <c r="G78" s="4"/>
      <c r="I78" s="4"/>
      <c r="K78" s="4"/>
      <c r="M78" s="4"/>
      <c r="O78" s="4"/>
      <c r="Q78" s="4"/>
      <c r="S78" s="4"/>
    </row>
    <row r="79" spans="1:20" x14ac:dyDescent="0.25">
      <c r="A79" s="22"/>
      <c r="B79" s="22"/>
      <c r="C79" s="22" t="s">
        <v>8</v>
      </c>
      <c r="D79" s="23" t="s">
        <v>41</v>
      </c>
      <c r="E79" s="4"/>
      <c r="G79" s="4"/>
      <c r="I79" s="4"/>
      <c r="K79" s="4"/>
      <c r="M79" s="4"/>
      <c r="O79" s="4"/>
      <c r="Q79" s="4"/>
      <c r="S79" s="4"/>
    </row>
    <row r="80" spans="1:20" x14ac:dyDescent="0.25">
      <c r="A80" s="22"/>
      <c r="B80" s="22"/>
      <c r="C80" s="22" t="s">
        <v>8</v>
      </c>
      <c r="D80" s="23" t="s">
        <v>152</v>
      </c>
      <c r="E80" s="4"/>
      <c r="G80" s="4"/>
      <c r="I80" s="4"/>
      <c r="K80" s="4"/>
      <c r="M80" s="4"/>
      <c r="O80" s="4"/>
      <c r="Q80" s="4"/>
      <c r="S80" s="4"/>
    </row>
    <row r="81" spans="1:19" x14ac:dyDescent="0.25">
      <c r="A81" s="22"/>
      <c r="B81" s="22"/>
      <c r="C81" s="22" t="s">
        <v>8</v>
      </c>
      <c r="D81" s="23" t="s">
        <v>152</v>
      </c>
      <c r="E81" s="4"/>
      <c r="G81" s="4"/>
      <c r="I81" s="4"/>
      <c r="K81" s="4"/>
      <c r="M81" s="4"/>
      <c r="O81" s="4"/>
      <c r="Q81" s="4"/>
      <c r="S81" s="4"/>
    </row>
    <row r="82" spans="1:19" x14ac:dyDescent="0.25">
      <c r="A82" s="22"/>
      <c r="B82" s="22"/>
      <c r="C82" s="22" t="s">
        <v>8</v>
      </c>
      <c r="D82" s="23" t="s">
        <v>152</v>
      </c>
      <c r="E82" s="4"/>
      <c r="G82" s="4"/>
      <c r="I82" s="4"/>
      <c r="K82" s="4"/>
      <c r="M82" s="4"/>
      <c r="O82" s="4"/>
      <c r="Q82" s="4"/>
      <c r="S82" s="4"/>
    </row>
    <row r="83" spans="1:19" x14ac:dyDescent="0.25">
      <c r="A83" s="22"/>
      <c r="B83" s="22"/>
      <c r="C83" s="22" t="s">
        <v>8</v>
      </c>
      <c r="D83" s="23" t="s">
        <v>152</v>
      </c>
      <c r="E83" s="4"/>
      <c r="G83" s="4"/>
      <c r="I83" s="4"/>
      <c r="K83" s="4"/>
      <c r="M83" s="4"/>
      <c r="O83" s="4"/>
      <c r="Q83" s="4"/>
      <c r="S83" s="4"/>
    </row>
    <row r="84" spans="1:19" x14ac:dyDescent="0.25">
      <c r="A84" s="22"/>
      <c r="B84" s="22"/>
      <c r="C84" s="22" t="s">
        <v>29</v>
      </c>
      <c r="D84" s="23" t="s">
        <v>33</v>
      </c>
      <c r="E84" s="4"/>
      <c r="F84" s="23" t="s">
        <v>152</v>
      </c>
      <c r="G84" s="4"/>
      <c r="I84" s="4"/>
      <c r="K84" s="4"/>
      <c r="M84" s="4"/>
      <c r="O84" s="4"/>
      <c r="Q84" s="4"/>
      <c r="S84" s="4"/>
    </row>
    <row r="85" spans="1:19" x14ac:dyDescent="0.25">
      <c r="A85" s="22"/>
      <c r="B85" s="22"/>
      <c r="C85" s="22" t="s">
        <v>8</v>
      </c>
      <c r="D85" s="23" t="s">
        <v>152</v>
      </c>
      <c r="E85" s="4"/>
      <c r="G85" s="4"/>
      <c r="I85" s="4"/>
      <c r="K85" s="4"/>
      <c r="M85" s="4"/>
      <c r="O85" s="4"/>
      <c r="Q85" s="4"/>
      <c r="S85" s="4"/>
    </row>
    <row r="86" spans="1:19" x14ac:dyDescent="0.25">
      <c r="A86" s="22"/>
      <c r="B86" s="22"/>
      <c r="C86" s="22" t="s">
        <v>8</v>
      </c>
      <c r="D86" s="23" t="s">
        <v>33</v>
      </c>
      <c r="E86" s="4"/>
      <c r="G86" s="4"/>
      <c r="I86" s="4"/>
      <c r="K86" s="4"/>
      <c r="M86" s="4"/>
      <c r="O86" s="4"/>
      <c r="Q86" s="4"/>
      <c r="S86" s="4"/>
    </row>
    <row r="87" spans="1:19" x14ac:dyDescent="0.25">
      <c r="A87" s="22"/>
      <c r="B87" s="22"/>
      <c r="C87" s="22" t="s">
        <v>29</v>
      </c>
      <c r="D87" s="23" t="s">
        <v>40</v>
      </c>
      <c r="E87" s="4"/>
      <c r="G87" s="4"/>
      <c r="I87" s="4"/>
      <c r="K87" s="4"/>
      <c r="M87" s="4"/>
      <c r="O87" s="4"/>
      <c r="Q87" s="4"/>
      <c r="S87" s="4"/>
    </row>
    <row r="88" spans="1:19" x14ac:dyDescent="0.25">
      <c r="C88" t="s">
        <v>19</v>
      </c>
      <c r="D88" t="s">
        <v>61</v>
      </c>
      <c r="E88" s="4"/>
      <c r="G88" s="4"/>
      <c r="I88" s="4"/>
      <c r="K88" s="4"/>
      <c r="M88" s="4"/>
      <c r="O88" s="4"/>
      <c r="Q88" s="4"/>
      <c r="S88" s="4"/>
    </row>
    <row r="89" spans="1:19" x14ac:dyDescent="0.25">
      <c r="C89" t="s">
        <v>19</v>
      </c>
      <c r="D89" t="s">
        <v>61</v>
      </c>
      <c r="E89" s="4"/>
      <c r="G89" s="4"/>
      <c r="I89" s="4"/>
      <c r="K89" s="4"/>
      <c r="M89" s="4"/>
      <c r="O89" s="4"/>
      <c r="Q89" s="4"/>
      <c r="S89" s="4"/>
    </row>
    <row r="90" spans="1:19" x14ac:dyDescent="0.25">
      <c r="C90" t="s">
        <v>19</v>
      </c>
      <c r="D90" t="s">
        <v>61</v>
      </c>
      <c r="E90" s="4"/>
      <c r="G90" s="4"/>
      <c r="I90" s="4"/>
      <c r="K90" s="4"/>
      <c r="M90" s="4"/>
      <c r="O90" s="4"/>
      <c r="Q90" s="4"/>
      <c r="S90" s="4"/>
    </row>
    <row r="91" spans="1:19" x14ac:dyDescent="0.25">
      <c r="C91" t="s">
        <v>11</v>
      </c>
      <c r="D91" t="s">
        <v>31</v>
      </c>
      <c r="E91" s="4"/>
      <c r="F91" t="s">
        <v>53</v>
      </c>
      <c r="G91" s="4"/>
      <c r="H91" t="s">
        <v>37</v>
      </c>
      <c r="I91" s="4"/>
      <c r="J91" t="s">
        <v>51</v>
      </c>
      <c r="K91" s="4"/>
      <c r="M91" s="4"/>
      <c r="O91" s="4"/>
      <c r="Q91" s="4"/>
      <c r="S91" s="4"/>
    </row>
    <row r="92" spans="1:19" x14ac:dyDescent="0.25">
      <c r="C92" t="s">
        <v>26</v>
      </c>
      <c r="D92" t="s">
        <v>35</v>
      </c>
      <c r="E92" s="4"/>
      <c r="F92" t="s">
        <v>78</v>
      </c>
      <c r="G92" s="4"/>
      <c r="H92" t="s">
        <v>34</v>
      </c>
      <c r="I92" s="4"/>
      <c r="J92" t="s">
        <v>48</v>
      </c>
      <c r="K92" s="4"/>
      <c r="M92" s="4"/>
      <c r="O92" s="4"/>
      <c r="Q92" s="4"/>
      <c r="S92" s="4"/>
    </row>
    <row r="93" spans="1:19" x14ac:dyDescent="0.25">
      <c r="C93" t="s">
        <v>26</v>
      </c>
      <c r="D93" t="s">
        <v>35</v>
      </c>
      <c r="E93" s="4"/>
      <c r="F93" t="s">
        <v>78</v>
      </c>
      <c r="G93" s="4"/>
      <c r="H93" t="s">
        <v>34</v>
      </c>
      <c r="I93" s="4"/>
      <c r="K93" s="4"/>
      <c r="M93" s="4"/>
      <c r="O93" s="4"/>
      <c r="Q93" s="4"/>
      <c r="S93" s="4"/>
    </row>
    <row r="94" spans="1:19" x14ac:dyDescent="0.25">
      <c r="C94" t="s">
        <v>18</v>
      </c>
      <c r="D94" t="s">
        <v>54</v>
      </c>
      <c r="E94" s="4"/>
      <c r="F94" t="s">
        <v>37</v>
      </c>
      <c r="G94" s="4"/>
      <c r="H94" t="s">
        <v>42</v>
      </c>
      <c r="I94" s="4"/>
      <c r="J94" t="s">
        <v>67</v>
      </c>
      <c r="K94" s="4"/>
      <c r="M94" s="4"/>
      <c r="O94" s="4"/>
      <c r="Q94" s="4"/>
      <c r="S94" s="4"/>
    </row>
    <row r="95" spans="1:19" x14ac:dyDescent="0.25">
      <c r="C95" t="s">
        <v>18</v>
      </c>
      <c r="D95" t="s">
        <v>54</v>
      </c>
      <c r="E95" s="4"/>
      <c r="F95" t="s">
        <v>42</v>
      </c>
      <c r="G95" s="4"/>
      <c r="I95" s="4"/>
      <c r="K95" s="4"/>
      <c r="M95" s="4"/>
      <c r="O95" s="4"/>
      <c r="Q95" s="4"/>
      <c r="S95" s="4"/>
    </row>
    <row r="96" spans="1:19" x14ac:dyDescent="0.25">
      <c r="C96" t="s">
        <v>15</v>
      </c>
      <c r="D96" t="s">
        <v>32</v>
      </c>
      <c r="E96" s="4"/>
      <c r="G96" s="4"/>
      <c r="I96" s="4"/>
      <c r="K96" s="4"/>
      <c r="M96" s="4"/>
      <c r="O96" s="4"/>
      <c r="Q96" s="4"/>
      <c r="S96" s="4"/>
    </row>
    <row r="97" spans="1:19" x14ac:dyDescent="0.25">
      <c r="C97" t="s">
        <v>15</v>
      </c>
      <c r="D97" t="s">
        <v>54</v>
      </c>
      <c r="E97" s="4"/>
      <c r="G97" s="4"/>
      <c r="I97" s="4"/>
      <c r="K97" s="4"/>
      <c r="M97" s="4"/>
      <c r="O97" s="4"/>
      <c r="Q97" s="4"/>
      <c r="S97" s="4"/>
    </row>
    <row r="98" spans="1:19" x14ac:dyDescent="0.25">
      <c r="C98" t="s">
        <v>15</v>
      </c>
      <c r="D98" t="s">
        <v>32</v>
      </c>
      <c r="E98" s="4"/>
      <c r="F98" t="s">
        <v>48</v>
      </c>
      <c r="G98" s="4"/>
      <c r="I98" s="4"/>
      <c r="K98" s="4"/>
      <c r="M98" s="4"/>
      <c r="O98" s="4"/>
      <c r="Q98" s="4"/>
      <c r="S98" s="4"/>
    </row>
    <row r="99" spans="1:19" x14ac:dyDescent="0.25">
      <c r="A99" s="22"/>
      <c r="B99" s="22"/>
      <c r="C99" s="22" t="s">
        <v>148</v>
      </c>
      <c r="D99" s="23" t="s">
        <v>27</v>
      </c>
      <c r="E99" s="4"/>
      <c r="G99" s="4"/>
      <c r="I99" s="4"/>
      <c r="K99" s="4"/>
      <c r="M99" s="4"/>
      <c r="O99" s="4"/>
      <c r="Q99" s="4"/>
      <c r="S99" s="4"/>
    </row>
    <row r="100" spans="1:19" x14ac:dyDescent="0.25">
      <c r="A100" s="22"/>
      <c r="B100" s="22"/>
      <c r="C100" s="22" t="s">
        <v>6</v>
      </c>
      <c r="D100" s="23" t="s">
        <v>36</v>
      </c>
      <c r="E100" s="4"/>
      <c r="F100" s="23" t="s">
        <v>37</v>
      </c>
      <c r="G100" s="4"/>
      <c r="I100" s="4"/>
      <c r="K100" s="4"/>
      <c r="M100" s="4"/>
      <c r="O100" s="4"/>
      <c r="Q100" s="4"/>
      <c r="S100" s="4"/>
    </row>
    <row r="101" spans="1:19" x14ac:dyDescent="0.25">
      <c r="A101" s="22"/>
      <c r="B101" s="22"/>
      <c r="C101" s="22" t="s">
        <v>12</v>
      </c>
      <c r="D101" s="23" t="s">
        <v>152</v>
      </c>
      <c r="E101" s="4"/>
      <c r="G101" s="4"/>
      <c r="I101" s="4"/>
      <c r="K101" s="4"/>
      <c r="M101" s="4"/>
      <c r="O101" s="4"/>
      <c r="Q101" s="4"/>
      <c r="S101" s="4"/>
    </row>
    <row r="102" spans="1:19" x14ac:dyDescent="0.25">
      <c r="A102" s="22"/>
      <c r="B102" s="22"/>
      <c r="C102" s="22" t="s">
        <v>12</v>
      </c>
      <c r="D102" s="23" t="s">
        <v>152</v>
      </c>
      <c r="E102" s="4"/>
      <c r="G102" s="4"/>
      <c r="I102" s="4"/>
      <c r="K102" s="4"/>
      <c r="M102" s="4"/>
      <c r="O102" s="4"/>
      <c r="Q102" s="4"/>
      <c r="S102" s="4"/>
    </row>
    <row r="103" spans="1:19" x14ac:dyDescent="0.25">
      <c r="A103" s="22"/>
      <c r="B103" s="22"/>
      <c r="C103" s="22" t="s">
        <v>29</v>
      </c>
      <c r="D103" s="23" t="s">
        <v>40</v>
      </c>
      <c r="E103" s="4"/>
      <c r="G103" s="4"/>
      <c r="I103" s="4"/>
      <c r="K103" s="4"/>
      <c r="M103" s="4"/>
      <c r="O103" s="4"/>
      <c r="Q103" s="4"/>
      <c r="S103" s="4"/>
    </row>
    <row r="104" spans="1:19" x14ac:dyDescent="0.25">
      <c r="A104" s="22"/>
      <c r="B104" s="22"/>
      <c r="C104" s="22" t="s">
        <v>9</v>
      </c>
      <c r="D104" s="23" t="s">
        <v>59</v>
      </c>
      <c r="E104" s="4"/>
      <c r="F104" s="23" t="s">
        <v>37</v>
      </c>
      <c r="G104" s="4"/>
      <c r="I104" s="4"/>
      <c r="K104" s="4"/>
      <c r="M104" s="4"/>
      <c r="O104" s="4"/>
      <c r="Q104" s="4"/>
      <c r="S104" s="4"/>
    </row>
    <row r="105" spans="1:19" x14ac:dyDescent="0.25">
      <c r="A105" s="22"/>
      <c r="B105" s="22"/>
      <c r="C105" s="22" t="s">
        <v>27</v>
      </c>
      <c r="D105" s="23" t="s">
        <v>61</v>
      </c>
      <c r="E105" s="4"/>
      <c r="G105" s="4"/>
      <c r="I105" s="4"/>
      <c r="K105" s="4"/>
      <c r="M105" s="4"/>
      <c r="O105" s="4"/>
      <c r="Q105" s="4"/>
      <c r="S105" s="4"/>
    </row>
    <row r="106" spans="1:19" x14ac:dyDescent="0.25">
      <c r="A106" s="22"/>
      <c r="B106" s="22"/>
      <c r="C106" s="22" t="s">
        <v>6</v>
      </c>
      <c r="D106" s="23" t="s">
        <v>36</v>
      </c>
      <c r="E106" s="4"/>
      <c r="F106" s="23" t="s">
        <v>37</v>
      </c>
      <c r="G106" s="4"/>
      <c r="H106" t="s">
        <v>143</v>
      </c>
      <c r="I106" s="4"/>
      <c r="K106" s="4"/>
      <c r="M106" s="4"/>
      <c r="O106" s="4"/>
      <c r="Q106" s="4"/>
      <c r="S106" s="4"/>
    </row>
    <row r="107" spans="1:19" x14ac:dyDescent="0.25">
      <c r="A107" s="22"/>
      <c r="B107" s="22"/>
      <c r="C107" s="22" t="s">
        <v>62</v>
      </c>
      <c r="D107" s="23" t="s">
        <v>36</v>
      </c>
      <c r="E107" s="4"/>
      <c r="F107" s="23" t="s">
        <v>143</v>
      </c>
      <c r="G107" s="4"/>
      <c r="H107" t="s">
        <v>37</v>
      </c>
      <c r="I107" s="4"/>
      <c r="K107" s="4"/>
      <c r="M107" s="4"/>
      <c r="O107" s="4"/>
      <c r="Q107" s="4"/>
      <c r="S107" s="4"/>
    </row>
    <row r="108" spans="1:19" x14ac:dyDescent="0.25">
      <c r="A108" s="22"/>
      <c r="B108" s="22"/>
      <c r="C108" s="22" t="s">
        <v>8</v>
      </c>
      <c r="D108" s="23" t="s">
        <v>153</v>
      </c>
      <c r="E108" s="4"/>
      <c r="G108" s="4"/>
      <c r="I108" s="4"/>
      <c r="K108" s="4"/>
      <c r="M108" s="4"/>
      <c r="O108" s="4"/>
      <c r="Q108" s="4"/>
      <c r="S108" s="4"/>
    </row>
    <row r="109" spans="1:19" x14ac:dyDescent="0.25">
      <c r="A109" s="22"/>
      <c r="B109" s="22"/>
      <c r="C109" s="22" t="s">
        <v>75</v>
      </c>
      <c r="D109" s="23" t="s">
        <v>20</v>
      </c>
      <c r="E109" s="4"/>
      <c r="F109" s="23" t="s">
        <v>49</v>
      </c>
      <c r="G109" s="4"/>
    </row>
  </sheetData>
  <autoFilter ref="A1:A98" xr:uid="{A2EC971A-87D5-4F08-8945-1238E07C9E5F}"/>
  <sortState xmlns:xlrd2="http://schemas.microsoft.com/office/spreadsheetml/2017/richdata2" ref="A3:S107">
    <sortCondition ref="C3:C98"/>
  </sortState>
  <pageMargins left="0.70866141732283472" right="0.70866141732283472" top="0.74803149606299213" bottom="0.74803149606299213" header="0.31496062992125984" footer="0.31496062992125984"/>
  <pageSetup paperSize="9" scale="3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EA0E7-769A-4C3E-A595-AF5EB4CDA48A}">
  <dimension ref="A1:I38"/>
  <sheetViews>
    <sheetView workbookViewId="0">
      <selection activeCell="L14" sqref="L14"/>
    </sheetView>
  </sheetViews>
  <sheetFormatPr baseColWidth="10" defaultRowHeight="15" x14ac:dyDescent="0.25"/>
  <cols>
    <col min="3" max="3" width="17.140625" customWidth="1"/>
    <col min="4" max="4" width="27.42578125" bestFit="1" customWidth="1"/>
    <col min="7" max="7" width="27.42578125" bestFit="1" customWidth="1"/>
    <col min="9" max="9" width="18.7109375" bestFit="1" customWidth="1"/>
    <col min="13" max="13" width="27.42578125" bestFit="1" customWidth="1"/>
    <col min="15" max="15" width="18.7109375" bestFit="1" customWidth="1"/>
  </cols>
  <sheetData>
    <row r="1" spans="1:9" x14ac:dyDescent="0.25">
      <c r="A1" s="4" t="s">
        <v>157</v>
      </c>
      <c r="B1" s="4" t="s">
        <v>158</v>
      </c>
      <c r="C1" s="4" t="s">
        <v>227</v>
      </c>
      <c r="D1" s="4" t="s">
        <v>159</v>
      </c>
      <c r="G1" t="s">
        <v>159</v>
      </c>
      <c r="I1" t="s">
        <v>226</v>
      </c>
    </row>
    <row r="2" spans="1:9" x14ac:dyDescent="0.25">
      <c r="A2" t="s">
        <v>160</v>
      </c>
      <c r="B2" t="s">
        <v>161</v>
      </c>
      <c r="C2" t="str">
        <f>Effectif[[#This Row],[Nom]]&amp;" "&amp;Effectif[[#This Row],[Prenom]]</f>
        <v>Nom1 Prenom1</v>
      </c>
      <c r="D2" t="s">
        <v>10</v>
      </c>
      <c r="G2" t="s">
        <v>6</v>
      </c>
      <c r="I2" t="s">
        <v>48</v>
      </c>
    </row>
    <row r="3" spans="1:9" x14ac:dyDescent="0.25">
      <c r="A3" t="s">
        <v>162</v>
      </c>
      <c r="B3" t="s">
        <v>163</v>
      </c>
      <c r="C3" t="str">
        <f>Effectif[[#This Row],[Nom]]&amp;" "&amp;Effectif[[#This Row],[Prenom]]</f>
        <v>Nom2 Prenom2</v>
      </c>
      <c r="D3" t="s">
        <v>9</v>
      </c>
      <c r="G3" t="s">
        <v>39</v>
      </c>
      <c r="I3" t="s">
        <v>51</v>
      </c>
    </row>
    <row r="4" spans="1:9" x14ac:dyDescent="0.25">
      <c r="A4" t="s">
        <v>164</v>
      </c>
      <c r="B4" t="s">
        <v>165</v>
      </c>
      <c r="C4" t="str">
        <f>Effectif[[#This Row],[Nom]]&amp;" "&amp;Effectif[[#This Row],[Prenom]]</f>
        <v>Nom3 Prenom3</v>
      </c>
      <c r="D4" t="s">
        <v>6</v>
      </c>
      <c r="G4" t="s">
        <v>9</v>
      </c>
      <c r="I4" t="s">
        <v>54</v>
      </c>
    </row>
    <row r="5" spans="1:9" x14ac:dyDescent="0.25">
      <c r="A5" t="s">
        <v>166</v>
      </c>
      <c r="B5" t="s">
        <v>167</v>
      </c>
      <c r="C5" t="str">
        <f>Effectif[[#This Row],[Nom]]&amp;" "&amp;Effectif[[#This Row],[Prenom]]</f>
        <v>Nom4 Prenom4</v>
      </c>
      <c r="D5" t="s">
        <v>83</v>
      </c>
      <c r="G5" t="s">
        <v>7</v>
      </c>
      <c r="I5" t="s">
        <v>32</v>
      </c>
    </row>
    <row r="6" spans="1:9" x14ac:dyDescent="0.25">
      <c r="A6" t="s">
        <v>168</v>
      </c>
      <c r="B6" t="s">
        <v>169</v>
      </c>
      <c r="C6" t="str">
        <f>Effectif[[#This Row],[Nom]]&amp;" "&amp;Effectif[[#This Row],[Prenom]]</f>
        <v>Nom5 Prenom5</v>
      </c>
      <c r="D6" t="s">
        <v>84</v>
      </c>
      <c r="G6" t="s">
        <v>10</v>
      </c>
      <c r="I6" t="s">
        <v>49</v>
      </c>
    </row>
    <row r="7" spans="1:9" x14ac:dyDescent="0.25">
      <c r="A7" t="s">
        <v>170</v>
      </c>
      <c r="B7" t="s">
        <v>171</v>
      </c>
      <c r="C7" t="str">
        <f>Effectif[[#This Row],[Nom]]&amp;" "&amp;Effectif[[#This Row],[Prenom]]</f>
        <v>Nom6 Prenom6</v>
      </c>
      <c r="D7" t="s">
        <v>6</v>
      </c>
      <c r="G7" t="s">
        <v>17</v>
      </c>
      <c r="I7" t="s">
        <v>41</v>
      </c>
    </row>
    <row r="8" spans="1:9" x14ac:dyDescent="0.25">
      <c r="A8" t="s">
        <v>172</v>
      </c>
      <c r="B8" t="s">
        <v>173</v>
      </c>
      <c r="C8" t="str">
        <f>Effectif[[#This Row],[Nom]]&amp;" "&amp;Effectif[[#This Row],[Prenom]]</f>
        <v>Nom7 Prenom7</v>
      </c>
      <c r="D8" t="s">
        <v>39</v>
      </c>
      <c r="G8" t="s">
        <v>148</v>
      </c>
      <c r="I8" t="s">
        <v>20</v>
      </c>
    </row>
    <row r="9" spans="1:9" x14ac:dyDescent="0.25">
      <c r="A9" t="s">
        <v>174</v>
      </c>
      <c r="B9" t="s">
        <v>175</v>
      </c>
      <c r="C9" t="str">
        <f>Effectif[[#This Row],[Nom]]&amp;" "&amp;Effectif[[#This Row],[Prenom]]</f>
        <v>Nom8 Prenom8</v>
      </c>
      <c r="D9" t="s">
        <v>89</v>
      </c>
      <c r="G9" t="s">
        <v>75</v>
      </c>
      <c r="I9" t="s">
        <v>37</v>
      </c>
    </row>
    <row r="10" spans="1:9" x14ac:dyDescent="0.25">
      <c r="A10" t="s">
        <v>176</v>
      </c>
      <c r="B10" t="s">
        <v>177</v>
      </c>
      <c r="C10" t="str">
        <f>Effectif[[#This Row],[Nom]]&amp;" "&amp;Effectif[[#This Row],[Prenom]]</f>
        <v>Nom9 Prenom9</v>
      </c>
      <c r="D10" t="s">
        <v>10</v>
      </c>
      <c r="G10" t="s">
        <v>27</v>
      </c>
      <c r="I10" t="s">
        <v>27</v>
      </c>
    </row>
    <row r="11" spans="1:9" x14ac:dyDescent="0.25">
      <c r="A11" t="s">
        <v>178</v>
      </c>
      <c r="B11" t="s">
        <v>179</v>
      </c>
      <c r="C11" t="str">
        <f>Effectif[[#This Row],[Nom]]&amp;" "&amp;Effectif[[#This Row],[Prenom]]</f>
        <v>Nom10 Prenom10</v>
      </c>
      <c r="D11" t="s">
        <v>9</v>
      </c>
      <c r="G11" t="s">
        <v>62</v>
      </c>
      <c r="I11" t="s">
        <v>42</v>
      </c>
    </row>
    <row r="12" spans="1:9" x14ac:dyDescent="0.25">
      <c r="A12" t="s">
        <v>180</v>
      </c>
      <c r="B12" t="s">
        <v>181</v>
      </c>
      <c r="C12" t="str">
        <f>Effectif[[#This Row],[Nom]]&amp;" "&amp;Effectif[[#This Row],[Prenom]]</f>
        <v>Nom11 Prenom11</v>
      </c>
      <c r="D12" t="s">
        <v>6</v>
      </c>
      <c r="G12" t="s">
        <v>28</v>
      </c>
      <c r="I12" t="s">
        <v>55</v>
      </c>
    </row>
    <row r="13" spans="1:9" x14ac:dyDescent="0.25">
      <c r="A13" t="s">
        <v>182</v>
      </c>
      <c r="B13" t="s">
        <v>183</v>
      </c>
      <c r="C13" t="str">
        <f>Effectif[[#This Row],[Nom]]&amp;" "&amp;Effectif[[#This Row],[Prenom]]</f>
        <v>Nom12 Prenom12</v>
      </c>
      <c r="D13" t="s">
        <v>83</v>
      </c>
      <c r="G13" t="s">
        <v>83</v>
      </c>
      <c r="I13" t="s">
        <v>143</v>
      </c>
    </row>
    <row r="14" spans="1:9" x14ac:dyDescent="0.25">
      <c r="A14" t="s">
        <v>184</v>
      </c>
      <c r="B14" t="s">
        <v>185</v>
      </c>
      <c r="C14" t="str">
        <f>Effectif[[#This Row],[Nom]]&amp;" "&amp;Effectif[[#This Row],[Prenom]]</f>
        <v>Nom13 Prenom13</v>
      </c>
      <c r="D14" t="s">
        <v>84</v>
      </c>
      <c r="G14" t="s">
        <v>12</v>
      </c>
      <c r="I14" t="s">
        <v>38</v>
      </c>
    </row>
    <row r="15" spans="1:9" x14ac:dyDescent="0.25">
      <c r="A15" t="s">
        <v>186</v>
      </c>
      <c r="B15" t="s">
        <v>187</v>
      </c>
      <c r="C15" t="str">
        <f>Effectif[[#This Row],[Nom]]&amp;" "&amp;Effectif[[#This Row],[Prenom]]</f>
        <v>Nom14 Prenom14</v>
      </c>
      <c r="D15" t="s">
        <v>6</v>
      </c>
      <c r="G15" t="s">
        <v>89</v>
      </c>
      <c r="I15" t="s">
        <v>46</v>
      </c>
    </row>
    <row r="16" spans="1:9" x14ac:dyDescent="0.25">
      <c r="A16" t="s">
        <v>188</v>
      </c>
      <c r="B16" t="s">
        <v>189</v>
      </c>
      <c r="C16" t="str">
        <f>Effectif[[#This Row],[Nom]]&amp;" "&amp;Effectif[[#This Row],[Prenom]]</f>
        <v>Nom15 Prenom15</v>
      </c>
      <c r="D16" t="s">
        <v>39</v>
      </c>
      <c r="G16" t="s">
        <v>8</v>
      </c>
      <c r="I16" t="s">
        <v>16</v>
      </c>
    </row>
    <row r="17" spans="1:9" x14ac:dyDescent="0.25">
      <c r="A17" t="s">
        <v>190</v>
      </c>
      <c r="B17" t="s">
        <v>191</v>
      </c>
      <c r="C17" t="str">
        <f>Effectif[[#This Row],[Nom]]&amp;" "&amp;Effectif[[#This Row],[Prenom]]</f>
        <v>Nom16 Prenom16</v>
      </c>
      <c r="D17" t="s">
        <v>89</v>
      </c>
      <c r="G17" t="s">
        <v>29</v>
      </c>
      <c r="I17" t="s">
        <v>64</v>
      </c>
    </row>
    <row r="18" spans="1:9" x14ac:dyDescent="0.25">
      <c r="A18" t="s">
        <v>192</v>
      </c>
      <c r="B18" t="s">
        <v>193</v>
      </c>
      <c r="C18" t="str">
        <f>Effectif[[#This Row],[Nom]]&amp;" "&amp;Effectif[[#This Row],[Prenom]]</f>
        <v>Nom17 Prenom17</v>
      </c>
      <c r="D18" t="s">
        <v>10</v>
      </c>
      <c r="G18" t="s">
        <v>19</v>
      </c>
      <c r="I18" t="s">
        <v>34</v>
      </c>
    </row>
    <row r="19" spans="1:9" x14ac:dyDescent="0.25">
      <c r="A19" t="s">
        <v>194</v>
      </c>
      <c r="B19" t="s">
        <v>195</v>
      </c>
      <c r="C19" t="str">
        <f>Effectif[[#This Row],[Nom]]&amp;" "&amp;Effectif[[#This Row],[Prenom]]</f>
        <v>Nom18 Prenom18</v>
      </c>
      <c r="D19" t="s">
        <v>9</v>
      </c>
      <c r="G19" t="s">
        <v>11</v>
      </c>
      <c r="I19" t="s">
        <v>63</v>
      </c>
    </row>
    <row r="20" spans="1:9" x14ac:dyDescent="0.25">
      <c r="A20" t="s">
        <v>196</v>
      </c>
      <c r="B20" t="s">
        <v>197</v>
      </c>
      <c r="C20" t="str">
        <f>Effectif[[#This Row],[Nom]]&amp;" "&amp;Effectif[[#This Row],[Prenom]]</f>
        <v>Nom19 Prenom19</v>
      </c>
      <c r="D20" t="s">
        <v>6</v>
      </c>
      <c r="G20" t="s">
        <v>26</v>
      </c>
      <c r="I20" t="s">
        <v>80</v>
      </c>
    </row>
    <row r="21" spans="1:9" x14ac:dyDescent="0.25">
      <c r="A21" t="s">
        <v>198</v>
      </c>
      <c r="B21" t="s">
        <v>199</v>
      </c>
      <c r="C21" t="str">
        <f>Effectif[[#This Row],[Nom]]&amp;" "&amp;Effectif[[#This Row],[Prenom]]</f>
        <v>Nom20 Prenom20</v>
      </c>
      <c r="D21" t="s">
        <v>83</v>
      </c>
      <c r="G21" t="s">
        <v>18</v>
      </c>
      <c r="I21" t="s">
        <v>47</v>
      </c>
    </row>
    <row r="22" spans="1:9" x14ac:dyDescent="0.25">
      <c r="A22" t="s">
        <v>200</v>
      </c>
      <c r="B22" t="s">
        <v>201</v>
      </c>
      <c r="C22" t="str">
        <f>Effectif[[#This Row],[Nom]]&amp;" "&amp;Effectif[[#This Row],[Prenom]]</f>
        <v>Nom21 Prenom21</v>
      </c>
      <c r="D22" t="s">
        <v>84</v>
      </c>
      <c r="G22" t="s">
        <v>84</v>
      </c>
      <c r="I22" t="s">
        <v>57</v>
      </c>
    </row>
    <row r="23" spans="1:9" x14ac:dyDescent="0.25">
      <c r="A23" t="s">
        <v>202</v>
      </c>
      <c r="B23" t="s">
        <v>203</v>
      </c>
      <c r="C23" t="str">
        <f>Effectif[[#This Row],[Nom]]&amp;" "&amp;Effectif[[#This Row],[Prenom]]</f>
        <v>Nom22 Prenom22</v>
      </c>
      <c r="D23" t="s">
        <v>6</v>
      </c>
      <c r="G23" t="s">
        <v>15</v>
      </c>
      <c r="I23" t="s">
        <v>71</v>
      </c>
    </row>
    <row r="24" spans="1:9" x14ac:dyDescent="0.25">
      <c r="A24" t="s">
        <v>204</v>
      </c>
      <c r="B24" t="s">
        <v>205</v>
      </c>
      <c r="C24" t="str">
        <f>Effectif[[#This Row],[Nom]]&amp;" "&amp;Effectif[[#This Row],[Prenom]]</f>
        <v>Nom23 Prenom23</v>
      </c>
      <c r="D24" t="s">
        <v>39</v>
      </c>
      <c r="I24" t="s">
        <v>35</v>
      </c>
    </row>
    <row r="25" spans="1:9" x14ac:dyDescent="0.25">
      <c r="A25" t="s">
        <v>206</v>
      </c>
      <c r="B25" t="s">
        <v>207</v>
      </c>
      <c r="C25" t="str">
        <f>Effectif[[#This Row],[Nom]]&amp;" "&amp;Effectif[[#This Row],[Prenom]]</f>
        <v>Nom24 Prenom24</v>
      </c>
      <c r="D25" t="s">
        <v>89</v>
      </c>
      <c r="I25" t="s">
        <v>58</v>
      </c>
    </row>
    <row r="26" spans="1:9" x14ac:dyDescent="0.25">
      <c r="A26" t="s">
        <v>208</v>
      </c>
      <c r="B26" t="s">
        <v>209</v>
      </c>
      <c r="C26" t="str">
        <f>Effectif[[#This Row],[Nom]]&amp;" "&amp;Effectif[[#This Row],[Prenom]]</f>
        <v>Nom25 Prenom25</v>
      </c>
      <c r="D26" t="s">
        <v>10</v>
      </c>
      <c r="I26" t="s">
        <v>78</v>
      </c>
    </row>
    <row r="27" spans="1:9" x14ac:dyDescent="0.25">
      <c r="A27" t="s">
        <v>210</v>
      </c>
      <c r="B27" t="s">
        <v>211</v>
      </c>
      <c r="C27" t="str">
        <f>Effectif[[#This Row],[Nom]]&amp;" "&amp;Effectif[[#This Row],[Prenom]]</f>
        <v>Nom26 Prenom26</v>
      </c>
      <c r="D27" t="s">
        <v>9</v>
      </c>
      <c r="I27" t="s">
        <v>53</v>
      </c>
    </row>
    <row r="28" spans="1:9" x14ac:dyDescent="0.25">
      <c r="A28" t="s">
        <v>212</v>
      </c>
      <c r="B28" t="s">
        <v>213</v>
      </c>
      <c r="C28" t="str">
        <f>Effectif[[#This Row],[Nom]]&amp;" "&amp;Effectif[[#This Row],[Prenom]]</f>
        <v>Nom27 Prenom27</v>
      </c>
      <c r="D28" t="s">
        <v>6</v>
      </c>
      <c r="I28" t="s">
        <v>76</v>
      </c>
    </row>
    <row r="29" spans="1:9" x14ac:dyDescent="0.25">
      <c r="A29" t="s">
        <v>214</v>
      </c>
      <c r="B29" t="s">
        <v>215</v>
      </c>
      <c r="C29" t="str">
        <f>Effectif[[#This Row],[Nom]]&amp;" "&amp;Effectif[[#This Row],[Prenom]]</f>
        <v>Nom28 Prenom28</v>
      </c>
      <c r="D29" t="s">
        <v>83</v>
      </c>
      <c r="I29" t="s">
        <v>33</v>
      </c>
    </row>
    <row r="30" spans="1:9" x14ac:dyDescent="0.25">
      <c r="A30" t="s">
        <v>216</v>
      </c>
      <c r="B30" t="s">
        <v>217</v>
      </c>
      <c r="C30" t="str">
        <f>Effectif[[#This Row],[Nom]]&amp;" "&amp;Effectif[[#This Row],[Prenom]]</f>
        <v>Nom29 Prenom29</v>
      </c>
      <c r="D30" t="s">
        <v>84</v>
      </c>
      <c r="I30" t="s">
        <v>69</v>
      </c>
    </row>
    <row r="31" spans="1:9" x14ac:dyDescent="0.25">
      <c r="A31" t="s">
        <v>218</v>
      </c>
      <c r="B31" t="s">
        <v>219</v>
      </c>
      <c r="C31" t="str">
        <f>Effectif[[#This Row],[Nom]]&amp;" "&amp;Effectif[[#This Row],[Prenom]]</f>
        <v>Nom30 Prenom30</v>
      </c>
      <c r="D31" t="s">
        <v>6</v>
      </c>
      <c r="I31" t="s">
        <v>40</v>
      </c>
    </row>
    <row r="32" spans="1:9" x14ac:dyDescent="0.25">
      <c r="A32" t="s">
        <v>220</v>
      </c>
      <c r="B32" t="s">
        <v>221</v>
      </c>
      <c r="C32" t="str">
        <f>Effectif[[#This Row],[Nom]]&amp;" "&amp;Effectif[[#This Row],[Prenom]]</f>
        <v>Nom31 Prenom31</v>
      </c>
      <c r="D32" t="s">
        <v>39</v>
      </c>
      <c r="I32" t="s">
        <v>79</v>
      </c>
    </row>
    <row r="33" spans="1:9" x14ac:dyDescent="0.25">
      <c r="A33" t="s">
        <v>222</v>
      </c>
      <c r="B33" t="s">
        <v>223</v>
      </c>
      <c r="C33" t="str">
        <f>Effectif[[#This Row],[Nom]]&amp;" "&amp;Effectif[[#This Row],[Prenom]]</f>
        <v>Nom32 Prenom32</v>
      </c>
      <c r="D33" t="s">
        <v>89</v>
      </c>
      <c r="I33" t="s">
        <v>61</v>
      </c>
    </row>
    <row r="34" spans="1:9" x14ac:dyDescent="0.25">
      <c r="I34" t="s">
        <v>59</v>
      </c>
    </row>
    <row r="35" spans="1:9" x14ac:dyDescent="0.25">
      <c r="I35" t="s">
        <v>52</v>
      </c>
    </row>
    <row r="36" spans="1:9" x14ac:dyDescent="0.25">
      <c r="I36" t="s">
        <v>66</v>
      </c>
    </row>
    <row r="37" spans="1:9" x14ac:dyDescent="0.25">
      <c r="I37" t="s">
        <v>56</v>
      </c>
    </row>
    <row r="38" spans="1:9" x14ac:dyDescent="0.25">
      <c r="I38" t="s">
        <v>67</v>
      </c>
    </row>
  </sheetData>
  <phoneticPr fontId="11" type="noConversion"/>
  <dataValidations count="1">
    <dataValidation type="list" allowBlank="1" showInputMessage="1" showErrorMessage="1" sqref="D2:D33" xr:uid="{31371757-C057-403B-A645-8A9F573AE147}">
      <formula1>Fonctions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F982B-FA4D-4153-B840-9D8DB8D01064}">
  <dimension ref="A1:M14"/>
  <sheetViews>
    <sheetView tabSelected="1" workbookViewId="0">
      <selection activeCell="O21" sqref="O21"/>
    </sheetView>
  </sheetViews>
  <sheetFormatPr baseColWidth="10" defaultRowHeight="15" x14ac:dyDescent="0.25"/>
  <cols>
    <col min="1" max="1" width="25" customWidth="1"/>
    <col min="2" max="2" width="21" bestFit="1" customWidth="1"/>
    <col min="3" max="3" width="13" customWidth="1"/>
    <col min="4" max="4" width="14" customWidth="1"/>
  </cols>
  <sheetData>
    <row r="1" spans="1:13" x14ac:dyDescent="0.25">
      <c r="A1" s="4" t="s">
        <v>228</v>
      </c>
      <c r="B1" s="4" t="s">
        <v>159</v>
      </c>
      <c r="C1" s="4" t="s">
        <v>224</v>
      </c>
      <c r="D1" s="4" t="s">
        <v>225</v>
      </c>
    </row>
    <row r="2" spans="1:13" x14ac:dyDescent="0.25">
      <c r="A2" t="s">
        <v>229</v>
      </c>
      <c r="B2" t="str">
        <f>_xlfn.XLOOKUP(A2,Effectif[Nom et Prenom],Effectif[Fonction],"")</f>
        <v xml:space="preserve">AGENT </v>
      </c>
      <c r="C2" t="s">
        <v>48</v>
      </c>
      <c r="D2" s="25">
        <v>45588</v>
      </c>
      <c r="M2" t="s">
        <v>236</v>
      </c>
    </row>
    <row r="3" spans="1:13" x14ac:dyDescent="0.25">
      <c r="A3" t="s">
        <v>230</v>
      </c>
      <c r="B3" t="str">
        <f>_xlfn.XLOOKUP(A3,Effectif[Nom et Prenom],Effectif[Fonction],"")</f>
        <v>DOCUMENTALISTE</v>
      </c>
      <c r="C3" t="s">
        <v>49</v>
      </c>
    </row>
    <row r="4" spans="1:13" x14ac:dyDescent="0.25">
      <c r="A4" t="s">
        <v>231</v>
      </c>
      <c r="B4" t="str">
        <f>_xlfn.XLOOKUP(A4,Effectif[Nom et Prenom],Effectif[Fonction],"")</f>
        <v>AED PREPRO</v>
      </c>
      <c r="C4" t="s">
        <v>41</v>
      </c>
    </row>
    <row r="5" spans="1:13" x14ac:dyDescent="0.25">
      <c r="A5" t="s">
        <v>229</v>
      </c>
      <c r="B5" t="str">
        <f>_xlfn.XLOOKUP(A5,Effectif[Nom et Prenom],Effectif[Fonction],"")</f>
        <v xml:space="preserve">AGENT </v>
      </c>
      <c r="C5" t="s">
        <v>51</v>
      </c>
    </row>
    <row r="6" spans="1:13" x14ac:dyDescent="0.25">
      <c r="A6" t="s">
        <v>229</v>
      </c>
      <c r="B6" t="str">
        <f>_xlfn.XLOOKUP(A6,Effectif[Nom et Prenom],Effectif[Fonction],"")</f>
        <v xml:space="preserve">AGENT </v>
      </c>
      <c r="C6" t="s">
        <v>20</v>
      </c>
    </row>
    <row r="7" spans="1:13" x14ac:dyDescent="0.25">
      <c r="A7" t="s">
        <v>232</v>
      </c>
      <c r="B7" t="str">
        <f>_xlfn.XLOOKUP(A7,Effectif[Nom et Prenom],Effectif[Fonction],"")</f>
        <v>AESH</v>
      </c>
      <c r="C7" t="s">
        <v>32</v>
      </c>
    </row>
    <row r="8" spans="1:13" x14ac:dyDescent="0.25">
      <c r="A8" t="s">
        <v>232</v>
      </c>
      <c r="B8" t="str">
        <f>_xlfn.XLOOKUP(A8,Effectif[Nom et Prenom],Effectif[Fonction],"")</f>
        <v>AESH</v>
      </c>
      <c r="C8" t="s">
        <v>55</v>
      </c>
    </row>
    <row r="9" spans="1:13" x14ac:dyDescent="0.25">
      <c r="A9" t="s">
        <v>232</v>
      </c>
      <c r="B9" t="str">
        <f>_xlfn.XLOOKUP(A9,Effectif[Nom et Prenom],Effectif[Fonction],"")</f>
        <v>AESH</v>
      </c>
      <c r="C9" t="s">
        <v>49</v>
      </c>
    </row>
    <row r="10" spans="1:13" x14ac:dyDescent="0.25">
      <c r="A10" t="s">
        <v>234</v>
      </c>
      <c r="B10" t="str">
        <f>_xlfn.XLOOKUP(A10,Effectif[Nom et Prenom],Effectif[Fonction],"")</f>
        <v>DOCUMENTALISTE</v>
      </c>
      <c r="C10" t="s">
        <v>32</v>
      </c>
    </row>
    <row r="11" spans="1:13" x14ac:dyDescent="0.25">
      <c r="A11" t="s">
        <v>233</v>
      </c>
      <c r="B11" t="str">
        <f>_xlfn.XLOOKUP(A11,Effectif[Nom et Prenom],Effectif[Fonction],"")</f>
        <v>EDUCATRICE SPORTIVE</v>
      </c>
      <c r="C11" t="s">
        <v>37</v>
      </c>
    </row>
    <row r="12" spans="1:13" x14ac:dyDescent="0.25">
      <c r="A12" t="s">
        <v>229</v>
      </c>
      <c r="B12" t="str">
        <f>_xlfn.XLOOKUP(A12,Effectif[Nom et Prenom],Effectif[Fonction],"")</f>
        <v xml:space="preserve">AGENT </v>
      </c>
      <c r="C12" t="s">
        <v>37</v>
      </c>
    </row>
    <row r="13" spans="1:13" x14ac:dyDescent="0.25">
      <c r="B13" t="str">
        <f>_xlfn.XLOOKUP(A13,Effectif[Nom et Prenom],Effectif[Fonction],"")</f>
        <v/>
      </c>
    </row>
    <row r="14" spans="1:13" x14ac:dyDescent="0.25">
      <c r="A14" t="s">
        <v>235</v>
      </c>
      <c r="C14">
        <f>SUBTOTAL(103,Tableau5[Clé fournie])</f>
        <v>11</v>
      </c>
      <c r="D14">
        <f>SUBTOTAL(103,Tableau5[Rendue])</f>
        <v>1</v>
      </c>
    </row>
  </sheetData>
  <dataValidations count="3">
    <dataValidation type="list" allowBlank="1" showInputMessage="1" showErrorMessage="1" sqref="A38" xr:uid="{72DDC000-DB72-4EB2-9490-2A696EE89AF4}">
      <formula1>Noms</formula1>
    </dataValidation>
    <dataValidation type="list" allowBlank="1" showInputMessage="1" showErrorMessage="1" sqref="C2:C13" xr:uid="{B9F4D61D-3066-4828-9968-18E7B2BF60BE}">
      <formula1>Clés</formula1>
    </dataValidation>
    <dataValidation type="list" allowBlank="1" showInputMessage="1" showErrorMessage="1" sqref="A2:A13 A15:A37" xr:uid="{7B81D07B-E70F-43F5-9365-E9D44D824D7D}">
      <formula1>NomPrenom</formula1>
    </dataValidation>
  </dataValidations>
  <pageMargins left="0.7" right="0.7" top="0.75" bottom="0.75" header="0.3" footer="0.3"/>
  <ignoredErrors>
    <ignoredError sqref="B2" calculatedColumn="1"/>
  </ignoredErrors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B33BF-E142-4AD4-8C59-34F968339A0A}">
  <sheetPr>
    <tabColor theme="4" tint="-0.249977111117893"/>
  </sheetPr>
  <dimension ref="A1:W89"/>
  <sheetViews>
    <sheetView workbookViewId="0">
      <selection activeCell="B8" sqref="B8"/>
    </sheetView>
  </sheetViews>
  <sheetFormatPr baseColWidth="10" defaultRowHeight="15" x14ac:dyDescent="0.25"/>
  <cols>
    <col min="1" max="1" width="23.85546875" customWidth="1"/>
    <col min="2" max="2" width="11.42578125" customWidth="1"/>
    <col min="3" max="3" width="23.28515625" customWidth="1"/>
    <col min="23" max="23" width="15" style="7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1" t="s">
        <v>27</v>
      </c>
      <c r="E1" s="1" t="s">
        <v>48</v>
      </c>
      <c r="F1" s="1" t="s">
        <v>51</v>
      </c>
      <c r="G1" s="1" t="s">
        <v>36</v>
      </c>
      <c r="H1" s="1" t="s">
        <v>54</v>
      </c>
      <c r="I1" s="1" t="s">
        <v>33</v>
      </c>
      <c r="J1" s="1" t="s">
        <v>40</v>
      </c>
      <c r="K1" s="1" t="s">
        <v>34</v>
      </c>
      <c r="L1" s="1" t="s">
        <v>35</v>
      </c>
      <c r="M1" s="1" t="s">
        <v>41</v>
      </c>
      <c r="N1" s="1" t="s">
        <v>38</v>
      </c>
      <c r="O1" s="1" t="s">
        <v>16</v>
      </c>
      <c r="P1" s="1" t="s">
        <v>37</v>
      </c>
      <c r="Q1" s="1" t="s">
        <v>66</v>
      </c>
      <c r="R1" s="1" t="s">
        <v>20</v>
      </c>
      <c r="S1" s="1" t="s">
        <v>61</v>
      </c>
      <c r="T1" s="1" t="s">
        <v>59</v>
      </c>
      <c r="U1" s="1" t="s">
        <v>32</v>
      </c>
      <c r="V1" s="1" t="s">
        <v>60</v>
      </c>
      <c r="W1" s="1" t="s">
        <v>82</v>
      </c>
    </row>
    <row r="2" spans="1:23" x14ac:dyDescent="0.25">
      <c r="A2" t="s">
        <v>156</v>
      </c>
      <c r="B2" t="s">
        <v>14</v>
      </c>
      <c r="C2" t="s">
        <v>6</v>
      </c>
      <c r="D2">
        <f>COUNTIF('Tableau général des clés'!3:3,"A1")</f>
        <v>0</v>
      </c>
      <c r="E2">
        <f>COUNTIF('Tableau général des clés'!3:3,"A1")</f>
        <v>0</v>
      </c>
      <c r="F2">
        <f>COUNTIF('Tableau général des clés'!3:3,"A2")</f>
        <v>0</v>
      </c>
      <c r="G2">
        <f>COUNTIF('Tableau général des clés'!3:3,"A3")</f>
        <v>1</v>
      </c>
      <c r="H2">
        <f>COUNTIF('Tableau général des clés'!3:3,"AA")</f>
        <v>0</v>
      </c>
      <c r="I2">
        <f>COUNTIF('Tableau général des clés'!3:3,"SCIENCE")</f>
        <v>0</v>
      </c>
      <c r="J2">
        <f>COUNTIF('Tableau général des clés'!3:3,"TECHNO")</f>
        <v>0</v>
      </c>
      <c r="K2">
        <f>COUNTIF('Tableau général des clés'!3:3,"EPS")</f>
        <v>0</v>
      </c>
      <c r="L2">
        <f>COUNTIF('Tableau général des clés'!3:3,"PISCINE")</f>
        <v>0</v>
      </c>
      <c r="M2">
        <f>COUNTIF('Tableau général des clés'!3:3,"ARTS")</f>
        <v>0</v>
      </c>
      <c r="N2">
        <f>COUNTIF('Tableau général des clés'!3:3,"CDI")</f>
        <v>0</v>
      </c>
      <c r="O2">
        <f>COUNTIF('Tableau général des clés'!3:3,"COP")</f>
        <v>0</v>
      </c>
      <c r="P2">
        <f>COUNTIF('Tableau général des clés'!3:3,"ASCENSEUR")</f>
        <v>1</v>
      </c>
      <c r="Q2">
        <f>COUNTIF('Tableau général des clés'!3:3,"VIES")</f>
        <v>0</v>
      </c>
      <c r="R2">
        <f>COUNTIF('Tableau général des clés'!3:3,"AS")</f>
        <v>0</v>
      </c>
      <c r="S2">
        <f>COUNTIF('Tableau général des clés'!3:3,"UPI2")</f>
        <v>0</v>
      </c>
      <c r="T2">
        <f>COUNTIF('Tableau général des clés'!3:3,"UPI4")</f>
        <v>0</v>
      </c>
      <c r="U2">
        <f>COUNTIF('Tableau général des clés'!3:3,"ADMIN")</f>
        <v>1</v>
      </c>
      <c r="V2">
        <f>COUNTIF('Tableau général des clés'!3:3,"CASIERS")</f>
        <v>1</v>
      </c>
      <c r="W2" s="7">
        <f>SUM(D2:V2)</f>
        <v>4</v>
      </c>
    </row>
    <row r="3" spans="1:23" x14ac:dyDescent="0.25">
      <c r="C3" t="s">
        <v>6</v>
      </c>
      <c r="D3">
        <f>COUNTIF('Tableau général des clés'!4:4,"BANAL")</f>
        <v>0</v>
      </c>
      <c r="E3">
        <f>COUNTIF('Tableau général des clés'!4:4,"A1")</f>
        <v>0</v>
      </c>
      <c r="F3">
        <f>COUNTIF('Tableau général des clés'!4:4,"A2")</f>
        <v>0</v>
      </c>
      <c r="G3">
        <f>COUNTIF('Tableau général des clés'!4:4,"A3")</f>
        <v>1</v>
      </c>
      <c r="H3">
        <f>COUNTIF('Tableau général des clés'!4:4,"AA")</f>
        <v>0</v>
      </c>
      <c r="I3">
        <f>COUNTIF('Tableau général des clés'!4:4,"SCIENCE")</f>
        <v>0</v>
      </c>
      <c r="J3">
        <f>COUNTIF('Tableau général des clés'!4:4,"TECHNO")</f>
        <v>0</v>
      </c>
      <c r="K3">
        <f>COUNTIF('Tableau général des clés'!4:4,"EPS")</f>
        <v>0</v>
      </c>
      <c r="L3">
        <f>COUNTIF('Tableau général des clés'!4:4,"PISCINE")</f>
        <v>0</v>
      </c>
      <c r="M3">
        <f>COUNTIF('Tableau général des clés'!4:4,"ARTS")</f>
        <v>0</v>
      </c>
      <c r="N3">
        <f>COUNTIF('Tableau général des clés'!4:4,"CDI")</f>
        <v>0</v>
      </c>
      <c r="O3">
        <f>COUNTIF('Tableau général des clés'!4:4,"COP")</f>
        <v>0</v>
      </c>
      <c r="P3">
        <f>COUNTIF('Tableau général des clés'!4:4,"ASCENSEUR")</f>
        <v>1</v>
      </c>
      <c r="Q3">
        <f>COUNTIF('Tableau général des clés'!4:4,"VIES")</f>
        <v>0</v>
      </c>
      <c r="R3">
        <f>COUNTIF('Tableau général des clés'!4:4,"AS")</f>
        <v>0</v>
      </c>
      <c r="S3">
        <f>COUNTIF('Tableau général des clés'!4:4,"UPI2")</f>
        <v>0</v>
      </c>
      <c r="T3">
        <f>COUNTIF('Tableau général des clés'!4:4,"UPI4")</f>
        <v>0</v>
      </c>
      <c r="U3">
        <f>COUNTIF('Tableau général des clés'!4:4,"ADMIN")</f>
        <v>0</v>
      </c>
      <c r="V3">
        <f>COUNTIF('Tableau général des clés'!4:4,"CASIERS")</f>
        <v>1</v>
      </c>
      <c r="W3" s="7">
        <f>SUM(D3:V3)</f>
        <v>3</v>
      </c>
    </row>
    <row r="4" spans="1:23" x14ac:dyDescent="0.25">
      <c r="C4" t="s">
        <v>6</v>
      </c>
      <c r="D4">
        <f>COUNTIF('Tableau général des clés'!5:5,"BANAL")</f>
        <v>0</v>
      </c>
      <c r="E4">
        <f>COUNTIF('Tableau général des clés'!5:5,"A1")</f>
        <v>0</v>
      </c>
      <c r="F4">
        <f>COUNTIF('Tableau général des clés'!5:5,"A2")</f>
        <v>0</v>
      </c>
      <c r="G4">
        <f>COUNTIF('Tableau général des clés'!5:5,"A3")</f>
        <v>1</v>
      </c>
      <c r="H4">
        <f>COUNTIF('Tableau général des clés'!5:5,"AA")</f>
        <v>0</v>
      </c>
      <c r="I4">
        <f>COUNTIF('Tableau général des clés'!5:5,"SCIENCE")</f>
        <v>0</v>
      </c>
      <c r="J4">
        <f>COUNTIF('Tableau général des clés'!5:5,"TECHNO")</f>
        <v>0</v>
      </c>
      <c r="K4">
        <f>COUNTIF('Tableau général des clés'!5:5,"EPS")</f>
        <v>0</v>
      </c>
      <c r="L4">
        <f>COUNTIF('Tableau général des clés'!5:5,"PISCINE")</f>
        <v>0</v>
      </c>
      <c r="M4">
        <f>COUNTIF('Tableau général des clés'!5:5,"ARTS")</f>
        <v>0</v>
      </c>
      <c r="N4">
        <f>COUNTIF('Tableau général des clés'!5:5,"CDI")</f>
        <v>0</v>
      </c>
      <c r="O4">
        <f>COUNTIF('Tableau général des clés'!5:5,"COP")</f>
        <v>0</v>
      </c>
      <c r="P4">
        <f>COUNTIF('Tableau général des clés'!5:5,"ASCENSEUR")</f>
        <v>1</v>
      </c>
      <c r="Q4">
        <f>COUNTIF('Tableau général des clés'!5:5,"VIES")</f>
        <v>0</v>
      </c>
      <c r="R4">
        <f>COUNTIF('Tableau général des clés'!5:5,"AS")</f>
        <v>0</v>
      </c>
      <c r="S4">
        <f>COUNTIF('Tableau général des clés'!5:5,"UPI2")</f>
        <v>0</v>
      </c>
      <c r="T4">
        <f>COUNTIF('Tableau général des clés'!5:5,"UPI4")</f>
        <v>0</v>
      </c>
      <c r="U4">
        <f>COUNTIF('Tableau général des clés'!5:5,"ADMIN")</f>
        <v>0</v>
      </c>
      <c r="V4">
        <f>COUNTIF('Tableau général des clés'!5:5,"CASIERS")</f>
        <v>0</v>
      </c>
      <c r="W4" s="7">
        <f t="shared" ref="W4:W8" si="0">SUM(D4:V4)</f>
        <v>2</v>
      </c>
    </row>
    <row r="5" spans="1:23" x14ac:dyDescent="0.25">
      <c r="C5" t="s">
        <v>6</v>
      </c>
      <c r="D5">
        <f>COUNTIF('Tableau général des clés'!6:6,"BANAL")</f>
        <v>0</v>
      </c>
      <c r="E5">
        <f>COUNTIF('Tableau général des clés'!6:6,"A1")</f>
        <v>0</v>
      </c>
      <c r="F5">
        <f>COUNTIF('Tableau général des clés'!6:6,"A2")</f>
        <v>0</v>
      </c>
      <c r="G5">
        <f>COUNTIF('Tableau général des clés'!6:6,"A3")</f>
        <v>1</v>
      </c>
      <c r="H5">
        <f>COUNTIF('Tableau général des clés'!6:6,"AA")</f>
        <v>0</v>
      </c>
      <c r="I5">
        <f>COUNTIF('Tableau général des clés'!6:6,"SCIENCE")</f>
        <v>0</v>
      </c>
      <c r="J5">
        <f>COUNTIF('Tableau général des clés'!6:6,"TECHNO")</f>
        <v>0</v>
      </c>
      <c r="K5">
        <f>COUNTIF('Tableau général des clés'!6:6,"EPS")</f>
        <v>0</v>
      </c>
      <c r="L5">
        <f>COUNTIF('Tableau général des clés'!6:6,"PISCINE")</f>
        <v>0</v>
      </c>
      <c r="M5">
        <f>COUNTIF('Tableau général des clés'!6:6,"ARTS")</f>
        <v>0</v>
      </c>
      <c r="N5">
        <f>COUNTIF('Tableau général des clés'!6:6,"CDI")</f>
        <v>0</v>
      </c>
      <c r="O5">
        <f>COUNTIF('Tableau général des clés'!6:6,"COP")</f>
        <v>0</v>
      </c>
      <c r="P5">
        <f>COUNTIF('Tableau général des clés'!6:6,"ASCENSEUR")</f>
        <v>1</v>
      </c>
      <c r="Q5">
        <f>COUNTIF('Tableau général des clés'!6:6,"VIES")</f>
        <v>0</v>
      </c>
      <c r="R5">
        <f>COUNTIF('Tableau général des clés'!6:6,"AS")</f>
        <v>0</v>
      </c>
      <c r="S5">
        <f>COUNTIF('Tableau général des clés'!6:6,"UPI2")</f>
        <v>0</v>
      </c>
      <c r="T5">
        <f>COUNTIF('Tableau général des clés'!6:6,"UPI4")</f>
        <v>0</v>
      </c>
      <c r="U5">
        <f>COUNTIF('Tableau général des clés'!6:6,"ADMIN")</f>
        <v>0</v>
      </c>
      <c r="V5">
        <f>COUNTIF('Tableau général des clés'!6:6,"CASIERS")</f>
        <v>1</v>
      </c>
      <c r="W5" s="7">
        <f t="shared" si="0"/>
        <v>3</v>
      </c>
    </row>
    <row r="6" spans="1:23" x14ac:dyDescent="0.25">
      <c r="C6" t="s">
        <v>6</v>
      </c>
      <c r="D6">
        <f>COUNTIF('Tableau général des clés'!7:7,"BANAL")</f>
        <v>0</v>
      </c>
      <c r="E6">
        <f>COUNTIF('Tableau général des clés'!7:7,"A1")</f>
        <v>0</v>
      </c>
      <c r="F6">
        <f>COUNTIF('Tableau général des clés'!7:7,"A2")</f>
        <v>0</v>
      </c>
      <c r="G6">
        <f>COUNTIF('Tableau général des clés'!7:7,"A3")</f>
        <v>1</v>
      </c>
      <c r="H6">
        <f>COUNTIF('Tableau général des clés'!7:7,"AA")</f>
        <v>0</v>
      </c>
      <c r="I6">
        <f>COUNTIF('Tableau général des clés'!7:7,"SCIENCE")</f>
        <v>0</v>
      </c>
      <c r="J6">
        <f>COUNTIF('Tableau général des clés'!7:7,"TECHNO")</f>
        <v>0</v>
      </c>
      <c r="K6">
        <f>COUNTIF('Tableau général des clés'!7:7,"EPS")</f>
        <v>0</v>
      </c>
      <c r="L6">
        <f>COUNTIF('Tableau général des clés'!7:7,"PISCINE")</f>
        <v>0</v>
      </c>
      <c r="M6">
        <f>COUNTIF('Tableau général des clés'!7:7,"ARTS")</f>
        <v>0</v>
      </c>
      <c r="N6">
        <f>COUNTIF('Tableau général des clés'!7:7,"CDI")</f>
        <v>0</v>
      </c>
      <c r="O6">
        <f>COUNTIF('Tableau général des clés'!7:7,"COP")</f>
        <v>0</v>
      </c>
      <c r="P6">
        <f>COUNTIF('Tableau général des clés'!7:7,"ASCENSEUR")</f>
        <v>1</v>
      </c>
      <c r="Q6">
        <f>COUNTIF('Tableau général des clés'!7:7,"VIES")</f>
        <v>0</v>
      </c>
      <c r="R6">
        <f>COUNTIF('Tableau général des clés'!7:7,"AS")</f>
        <v>0</v>
      </c>
      <c r="S6">
        <f>COUNTIF('Tableau général des clés'!7:7,"UPI2")</f>
        <v>0</v>
      </c>
      <c r="T6">
        <f>COUNTIF('Tableau général des clés'!7:7,"UPI4")</f>
        <v>0</v>
      </c>
      <c r="U6">
        <f>COUNTIF('Tableau général des clés'!7:7,"ADMIN")</f>
        <v>0</v>
      </c>
      <c r="V6">
        <f>COUNTIF('Tableau général des clés'!7:7,"CASIERS")</f>
        <v>1</v>
      </c>
      <c r="W6" s="7">
        <f t="shared" si="0"/>
        <v>3</v>
      </c>
    </row>
    <row r="7" spans="1:23" x14ac:dyDescent="0.25">
      <c r="C7" t="s">
        <v>6</v>
      </c>
      <c r="D7">
        <f>COUNTIF('Tableau général des clés'!8:8,"BANAL")</f>
        <v>0</v>
      </c>
      <c r="E7">
        <f>COUNTIF('Tableau général des clés'!8:8,"A1")</f>
        <v>0</v>
      </c>
      <c r="F7">
        <f>COUNTIF('Tableau général des clés'!8:8,"A2")</f>
        <v>0</v>
      </c>
      <c r="G7">
        <f>COUNTIF('Tableau général des clés'!8:8,"A3")</f>
        <v>1</v>
      </c>
      <c r="H7">
        <f>COUNTIF('Tableau général des clés'!8:8,"AA")</f>
        <v>0</v>
      </c>
      <c r="I7">
        <f>COUNTIF('Tableau général des clés'!8:8,"SCIENCE")</f>
        <v>0</v>
      </c>
      <c r="J7">
        <f>COUNTIF('Tableau général des clés'!8:8,"TECHNO")</f>
        <v>0</v>
      </c>
      <c r="K7">
        <f>COUNTIF('Tableau général des clés'!8:8,"EPS")</f>
        <v>0</v>
      </c>
      <c r="L7">
        <f>COUNTIF('Tableau général des clés'!8:8,"PISCINE")</f>
        <v>0</v>
      </c>
      <c r="M7">
        <f>COUNTIF('Tableau général des clés'!8:8,"ARTS")</f>
        <v>0</v>
      </c>
      <c r="N7">
        <f>COUNTIF('Tableau général des clés'!8:8,"CDI")</f>
        <v>0</v>
      </c>
      <c r="O7">
        <f>COUNTIF('Tableau général des clés'!8:8,"COP")</f>
        <v>0</v>
      </c>
      <c r="P7">
        <f>COUNTIF('Tableau général des clés'!8:8,"ASCENSEUR")</f>
        <v>1</v>
      </c>
      <c r="Q7">
        <f>COUNTIF('Tableau général des clés'!8:8,"VIES")</f>
        <v>0</v>
      </c>
      <c r="R7">
        <f>COUNTIF('Tableau général des clés'!8:8,"AS")</f>
        <v>0</v>
      </c>
      <c r="S7">
        <f>COUNTIF('Tableau général des clés'!8:8,"UPI2")</f>
        <v>0</v>
      </c>
      <c r="T7">
        <f>COUNTIF('Tableau général des clés'!8:8,"UPI4")</f>
        <v>0</v>
      </c>
      <c r="U7">
        <f>COUNTIF('Tableau général des clés'!8:8,"ADMIN")</f>
        <v>0</v>
      </c>
      <c r="V7">
        <f>COUNTIF('Tableau général des clés'!8:8,"CASIERS")</f>
        <v>1</v>
      </c>
      <c r="W7" s="7">
        <f t="shared" si="0"/>
        <v>3</v>
      </c>
    </row>
    <row r="8" spans="1:23" x14ac:dyDescent="0.25">
      <c r="C8" t="s">
        <v>6</v>
      </c>
      <c r="D8">
        <f>COUNTIF('Tableau général des clés'!9:9,"BANAL")</f>
        <v>0</v>
      </c>
      <c r="E8">
        <f>COUNTIF('Tableau général des clés'!9:9,"A1")</f>
        <v>0</v>
      </c>
      <c r="F8">
        <f>COUNTIF('Tableau général des clés'!9:9,"A2")</f>
        <v>0</v>
      </c>
      <c r="G8">
        <f>COUNTIF('Tableau général des clés'!9:9,"A3")</f>
        <v>1</v>
      </c>
      <c r="H8">
        <f>COUNTIF('Tableau général des clés'!9:9,"AA")</f>
        <v>0</v>
      </c>
      <c r="I8">
        <f>COUNTIF('Tableau général des clés'!9:9,"SCIENCE")</f>
        <v>0</v>
      </c>
      <c r="J8">
        <f>COUNTIF('Tableau général des clés'!9:9,"TECHNO")</f>
        <v>0</v>
      </c>
      <c r="K8">
        <f>COUNTIF('Tableau général des clés'!9:9,"EPS")</f>
        <v>0</v>
      </c>
      <c r="L8">
        <f>COUNTIF('Tableau général des clés'!9:9,"PISCINE")</f>
        <v>0</v>
      </c>
      <c r="M8">
        <f>COUNTIF('Tableau général des clés'!9:9,"ARTS")</f>
        <v>0</v>
      </c>
      <c r="N8">
        <f>COUNTIF('Tableau général des clés'!9:9,"CDI")</f>
        <v>0</v>
      </c>
      <c r="O8">
        <f>COUNTIF('Tableau général des clés'!9:9,"COP")</f>
        <v>0</v>
      </c>
      <c r="P8">
        <f>COUNTIF('Tableau général des clés'!9:9,"ASCENSEUR")</f>
        <v>1</v>
      </c>
      <c r="Q8">
        <f>COUNTIF('Tableau général des clés'!9:9,"VIES")</f>
        <v>0</v>
      </c>
      <c r="R8">
        <f>COUNTIF('Tableau général des clés'!9:9,"AS")</f>
        <v>0</v>
      </c>
      <c r="S8">
        <f>COUNTIF('Tableau général des clés'!9:9,"UPI2")</f>
        <v>0</v>
      </c>
      <c r="T8">
        <f>COUNTIF('Tableau général des clés'!9:9,"UPI4")</f>
        <v>0</v>
      </c>
      <c r="U8">
        <f>COUNTIF('Tableau général des clés'!9:9,"ADMIN")</f>
        <v>0</v>
      </c>
      <c r="V8">
        <f>COUNTIF('Tableau général des clés'!9:9,"CASIERS")</f>
        <v>1</v>
      </c>
      <c r="W8" s="7">
        <f t="shared" si="0"/>
        <v>3</v>
      </c>
    </row>
    <row r="9" spans="1:23" x14ac:dyDescent="0.25">
      <c r="C9" t="s">
        <v>6</v>
      </c>
      <c r="D9">
        <f>COUNTIF('Tableau général des clés'!10:10,"BANAL")</f>
        <v>0</v>
      </c>
      <c r="E9">
        <f>COUNTIF('Tableau général des clés'!10:10,"A1")</f>
        <v>0</v>
      </c>
      <c r="F9">
        <f>COUNTIF('Tableau général des clés'!10:10,"A2")</f>
        <v>0</v>
      </c>
      <c r="G9">
        <f>COUNTIF('Tableau général des clés'!10:10,"A3")</f>
        <v>1</v>
      </c>
      <c r="H9">
        <f>COUNTIF('Tableau général des clés'!10:10,"AA")</f>
        <v>0</v>
      </c>
      <c r="I9">
        <f>COUNTIF('Tableau général des clés'!10:10,"SCIENCE")</f>
        <v>0</v>
      </c>
      <c r="J9">
        <f>COUNTIF('Tableau général des clés'!10:10,"TECHNO")</f>
        <v>0</v>
      </c>
      <c r="K9">
        <f>COUNTIF('Tableau général des clés'!10:10,"EPS")</f>
        <v>0</v>
      </c>
      <c r="L9">
        <f>COUNTIF('Tableau général des clés'!10:10,"PISCINE")</f>
        <v>0</v>
      </c>
      <c r="M9">
        <f>COUNTIF('Tableau général des clés'!10:10,"ARTS")</f>
        <v>0</v>
      </c>
      <c r="N9">
        <f>COUNTIF('Tableau général des clés'!10:10,"CDI")</f>
        <v>0</v>
      </c>
      <c r="O9">
        <f>COUNTIF('Tableau général des clés'!10:10,"COP")</f>
        <v>0</v>
      </c>
      <c r="P9">
        <f>COUNTIF('Tableau général des clés'!10:10,"ASCENSEUR")</f>
        <v>1</v>
      </c>
      <c r="Q9">
        <f>COUNTIF('Tableau général des clés'!10:10,"VIES")</f>
        <v>0</v>
      </c>
      <c r="R9">
        <f>COUNTIF('Tableau général des clés'!10:10,"AS")</f>
        <v>0</v>
      </c>
      <c r="S9">
        <f>COUNTIF('Tableau général des clés'!10:10,"UPI2")</f>
        <v>0</v>
      </c>
      <c r="T9">
        <f>COUNTIF('Tableau général des clés'!10:10,"UPI4")</f>
        <v>0</v>
      </c>
      <c r="U9">
        <f>COUNTIF('Tableau général des clés'!10:10,"ADMIN")</f>
        <v>0</v>
      </c>
      <c r="V9">
        <f>COUNTIF('Tableau général des clés'!10:10,"CASIERS")</f>
        <v>0</v>
      </c>
      <c r="W9" s="7">
        <f t="shared" ref="W9:W40" si="1">SUM(D9:V9)</f>
        <v>2</v>
      </c>
    </row>
    <row r="10" spans="1:23" x14ac:dyDescent="0.25">
      <c r="C10" t="s">
        <v>6</v>
      </c>
      <c r="D10">
        <f>COUNTIF('Tableau général des clés'!11:11,"BANAL")</f>
        <v>0</v>
      </c>
      <c r="E10">
        <f>COUNTIF('Tableau général des clés'!11:11,"A1")</f>
        <v>0</v>
      </c>
      <c r="F10">
        <f>COUNTIF('Tableau général des clés'!11:11,"A2")</f>
        <v>0</v>
      </c>
      <c r="G10">
        <f>COUNTIF('Tableau général des clés'!11:11,"A3")</f>
        <v>1</v>
      </c>
      <c r="H10">
        <f>COUNTIF('Tableau général des clés'!11:11,"AA")</f>
        <v>0</v>
      </c>
      <c r="I10">
        <f>COUNTIF('Tableau général des clés'!11:11,"SCIENCE")</f>
        <v>0</v>
      </c>
      <c r="J10">
        <f>COUNTIF('Tableau général des clés'!11:11,"TECHNO")</f>
        <v>0</v>
      </c>
      <c r="K10">
        <f>COUNTIF('Tableau général des clés'!11:11,"EPS")</f>
        <v>0</v>
      </c>
      <c r="L10">
        <f>COUNTIF('Tableau général des clés'!11:11,"PISCINE")</f>
        <v>0</v>
      </c>
      <c r="M10">
        <f>COUNTIF('Tableau général des clés'!11:11,"ARTS")</f>
        <v>0</v>
      </c>
      <c r="N10">
        <f>COUNTIF('Tableau général des clés'!11:11,"CDI")</f>
        <v>0</v>
      </c>
      <c r="O10">
        <f>COUNTIF('Tableau général des clés'!11:11,"COP")</f>
        <v>0</v>
      </c>
      <c r="P10">
        <f>COUNTIF('Tableau général des clés'!11:11,"ASCENSEUR")</f>
        <v>1</v>
      </c>
      <c r="Q10">
        <f>COUNTIF('Tableau général des clés'!11:11,"VIES")</f>
        <v>0</v>
      </c>
      <c r="R10">
        <f>COUNTIF('Tableau général des clés'!11:11,"AS")</f>
        <v>0</v>
      </c>
      <c r="S10">
        <f>COUNTIF('Tableau général des clés'!11:11,"UPI2")</f>
        <v>0</v>
      </c>
      <c r="T10">
        <f>COUNTIF('Tableau général des clés'!11:11,"UPI4")</f>
        <v>0</v>
      </c>
      <c r="U10">
        <f>COUNTIF('Tableau général des clés'!11:11,"ADMIN")</f>
        <v>0</v>
      </c>
      <c r="V10">
        <f>COUNTIF('Tableau général des clés'!11:11,"CASIERS")</f>
        <v>0</v>
      </c>
      <c r="W10" s="7">
        <f t="shared" si="1"/>
        <v>2</v>
      </c>
    </row>
    <row r="11" spans="1:23" x14ac:dyDescent="0.25">
      <c r="C11" t="s">
        <v>39</v>
      </c>
      <c r="D11">
        <f>COUNTIF('Tableau général des clés'!12:12,"BANAL")</f>
        <v>1</v>
      </c>
      <c r="E11">
        <f>COUNTIF('Tableau général des clés'!12:12,"A1")</f>
        <v>0</v>
      </c>
      <c r="F11">
        <f>COUNTIF('Tableau général des clés'!12:12,"A2")</f>
        <v>0</v>
      </c>
      <c r="G11">
        <f>COUNTIF('Tableau général des clés'!12:12,"A3")</f>
        <v>0</v>
      </c>
      <c r="H11">
        <f>COUNTIF('Tableau général des clés'!12:12,"AA")</f>
        <v>0</v>
      </c>
      <c r="I11">
        <f>COUNTIF('Tableau général des clés'!12:12,"SCIENCE")</f>
        <v>1</v>
      </c>
      <c r="J11">
        <f>COUNTIF('Tableau général des clés'!12:12,"TECHNO")</f>
        <v>1</v>
      </c>
      <c r="K11">
        <f>COUNTIF('Tableau général des clés'!12:12,"EPS")</f>
        <v>0</v>
      </c>
      <c r="L11">
        <f>COUNTIF('Tableau général des clés'!12:12,"PISCINE")</f>
        <v>0</v>
      </c>
      <c r="M11">
        <f>COUNTIF('Tableau général des clés'!12:12,"ARTS")</f>
        <v>0</v>
      </c>
      <c r="N11">
        <f>COUNTIF('Tableau général des clés'!12:12,"CDI")</f>
        <v>0</v>
      </c>
      <c r="O11">
        <f>COUNTIF('Tableau général des clés'!12:12,"COP")</f>
        <v>0</v>
      </c>
      <c r="P11">
        <f>COUNTIF('Tableau général des clés'!12:12,"ASCENSEUR")</f>
        <v>0</v>
      </c>
      <c r="Q11">
        <f>COUNTIF('Tableau général des clés'!12:12,"VIES")</f>
        <v>0</v>
      </c>
      <c r="R11">
        <f>COUNTIF('Tableau général des clés'!12:12,"AS")</f>
        <v>0</v>
      </c>
      <c r="S11">
        <f>COUNTIF('Tableau général des clés'!12:12,"UPI2")</f>
        <v>0</v>
      </c>
      <c r="T11">
        <f>COUNTIF('Tableau général des clés'!12:12,"UPI4")</f>
        <v>0</v>
      </c>
      <c r="U11">
        <f>COUNTIF('Tableau général des clés'!12:12,"ADMIN")</f>
        <v>0</v>
      </c>
      <c r="V11">
        <f>COUNTIF('Tableau général des clés'!12:12,"CASIERS")</f>
        <v>0</v>
      </c>
      <c r="W11" s="7">
        <f t="shared" si="1"/>
        <v>3</v>
      </c>
    </row>
    <row r="12" spans="1:23" s="13" customFormat="1" x14ac:dyDescent="0.25">
      <c r="C12" s="13" t="s">
        <v>9</v>
      </c>
      <c r="D12" s="13">
        <f>COUNTIF('Tableau général des clés'!13:13,"BANAL")</f>
        <v>1</v>
      </c>
      <c r="E12" s="13">
        <f>COUNTIF('Tableau général des clés'!13:13,"A1")</f>
        <v>0</v>
      </c>
      <c r="F12" s="13">
        <f>COUNTIF('Tableau général des clés'!13:13,"A2")</f>
        <v>0</v>
      </c>
      <c r="G12" s="13">
        <f>COUNTIF('Tableau général des clés'!13:13,"A3")</f>
        <v>0</v>
      </c>
      <c r="H12" s="13">
        <f>COUNTIF('Tableau général des clés'!13:13,"AA")</f>
        <v>0</v>
      </c>
      <c r="I12" s="13">
        <f>COUNTIF('Tableau général des clés'!13:13,"SCIENCE")</f>
        <v>0</v>
      </c>
      <c r="J12" s="13">
        <f>COUNTIF('Tableau général des clés'!13:13,"TECHNO")</f>
        <v>0</v>
      </c>
      <c r="K12" s="13">
        <f>COUNTIF('Tableau général des clés'!13:13,"EPS")</f>
        <v>0</v>
      </c>
      <c r="L12" s="13">
        <f>COUNTIF('Tableau général des clés'!13:13,"PISCINE")</f>
        <v>0</v>
      </c>
      <c r="M12" s="13">
        <f>COUNTIF('Tableau général des clés'!13:13,"ARTS")</f>
        <v>0</v>
      </c>
      <c r="N12" s="13">
        <f>COUNTIF('Tableau général des clés'!13:13,"CDI")</f>
        <v>0</v>
      </c>
      <c r="O12" s="13">
        <f>COUNTIF('Tableau général des clés'!13:13,"COP")</f>
        <v>0</v>
      </c>
      <c r="P12" s="13">
        <f>COUNTIF('Tableau général des clés'!13:13,"ASCENSEUR")</f>
        <v>1</v>
      </c>
      <c r="Q12" s="13">
        <f>COUNTIF('Tableau général des clés'!13:13,"VIES")</f>
        <v>0</v>
      </c>
      <c r="R12" s="13">
        <f>COUNTIF('Tableau général des clés'!13:13,"AS")</f>
        <v>0</v>
      </c>
      <c r="S12" s="13">
        <f>COUNTIF('Tableau général des clés'!13:13,"UPI2")</f>
        <v>0</v>
      </c>
      <c r="T12" s="13">
        <f>COUNTIF('Tableau général des clés'!13:13,"UPI4")</f>
        <v>0</v>
      </c>
      <c r="U12" s="13">
        <f>COUNTIF('Tableau général des clés'!13:13,"ADMIN")</f>
        <v>0</v>
      </c>
      <c r="V12" s="13">
        <f>COUNTIF('Tableau général des clés'!13:13,"CASIERS")</f>
        <v>0</v>
      </c>
      <c r="W12" s="16">
        <f t="shared" si="1"/>
        <v>2</v>
      </c>
    </row>
    <row r="13" spans="1:23" x14ac:dyDescent="0.25">
      <c r="C13" t="s">
        <v>9</v>
      </c>
      <c r="D13">
        <f>COUNTIF('Tableau général des clés'!14:14,"BANAL")</f>
        <v>1</v>
      </c>
      <c r="E13">
        <f>COUNTIF('Tableau général des clés'!14:14,"A1")</f>
        <v>0</v>
      </c>
      <c r="F13">
        <f>COUNTIF('Tableau général des clés'!14:14,"A2")</f>
        <v>0</v>
      </c>
      <c r="G13">
        <f>COUNTIF('Tableau général des clés'!14:14,"A3")</f>
        <v>0</v>
      </c>
      <c r="H13">
        <f>COUNTIF('Tableau général des clés'!14:14,"AA")</f>
        <v>0</v>
      </c>
      <c r="I13">
        <f>COUNTIF('Tableau général des clés'!14:14,"SCIENCE")</f>
        <v>0</v>
      </c>
      <c r="J13">
        <f>COUNTIF('Tableau général des clés'!14:14,"TECHNO")</f>
        <v>0</v>
      </c>
      <c r="K13">
        <f>COUNTIF('Tableau général des clés'!14:14,"EPS")</f>
        <v>0</v>
      </c>
      <c r="L13">
        <f>COUNTIF('Tableau général des clés'!14:14,"PISCINE")</f>
        <v>0</v>
      </c>
      <c r="M13">
        <f>COUNTIF('Tableau général des clés'!14:14,"ARTS")</f>
        <v>0</v>
      </c>
      <c r="N13">
        <f>COUNTIF('Tableau général des clés'!14:14,"CDI")</f>
        <v>0</v>
      </c>
      <c r="O13">
        <f>COUNTIF('Tableau général des clés'!14:14,"COP")</f>
        <v>0</v>
      </c>
      <c r="P13">
        <f>COUNTIF('Tableau général des clés'!14:14,"ASCENSEUR")</f>
        <v>1</v>
      </c>
      <c r="Q13">
        <f>COUNTIF('Tableau général des clés'!14:14,"VIES")</f>
        <v>0</v>
      </c>
      <c r="R13">
        <f>COUNTIF('Tableau général des clés'!14:14,"AS")</f>
        <v>0</v>
      </c>
      <c r="S13">
        <f>COUNTIF('Tableau général des clés'!14:14,"UPI2")</f>
        <v>0</v>
      </c>
      <c r="T13">
        <f>COUNTIF('Tableau général des clés'!14:14,"UPI4")</f>
        <v>0</v>
      </c>
      <c r="U13">
        <f>COUNTIF('Tableau général des clés'!14:14,"ADMIN")</f>
        <v>0</v>
      </c>
      <c r="V13">
        <f>COUNTIF('Tableau général des clés'!14:14,"CASIERS")</f>
        <v>0</v>
      </c>
      <c r="W13" s="7">
        <f t="shared" si="1"/>
        <v>2</v>
      </c>
    </row>
    <row r="14" spans="1:23" x14ac:dyDescent="0.25">
      <c r="C14" t="s">
        <v>9</v>
      </c>
      <c r="D14">
        <f>COUNTIF('Tableau général des clés'!15:15,"BANAL")</f>
        <v>0</v>
      </c>
      <c r="E14">
        <f>COUNTIF('Tableau général des clés'!15:15,"A1")</f>
        <v>0</v>
      </c>
      <c r="F14">
        <f>COUNTIF('Tableau général des clés'!15:15,"A2")</f>
        <v>0</v>
      </c>
      <c r="G14">
        <f>COUNTIF('Tableau général des clés'!15:15,"A3")</f>
        <v>0</v>
      </c>
      <c r="H14">
        <f>COUNTIF('Tableau général des clés'!15:15,"AA")</f>
        <v>0</v>
      </c>
      <c r="I14">
        <f>COUNTIF('Tableau général des clés'!15:15,"SCIENCE")</f>
        <v>0</v>
      </c>
      <c r="J14">
        <f>COUNTIF('Tableau général des clés'!15:15,"TECHNO")</f>
        <v>0</v>
      </c>
      <c r="K14">
        <f>COUNTIF('Tableau général des clés'!15:15,"EPS")</f>
        <v>0</v>
      </c>
      <c r="L14">
        <f>COUNTIF('Tableau général des clés'!15:15,"PISCINE")</f>
        <v>1</v>
      </c>
      <c r="M14">
        <f>COUNTIF('Tableau général des clés'!15:15,"ARTS")</f>
        <v>0</v>
      </c>
      <c r="N14">
        <f>COUNTIF('Tableau général des clés'!15:15,"CDI")</f>
        <v>0</v>
      </c>
      <c r="O14">
        <f>COUNTIF('Tableau général des clés'!15:15,"COP")</f>
        <v>0</v>
      </c>
      <c r="P14">
        <f>COUNTIF('Tableau général des clés'!15:15,"ASCENSEUR")</f>
        <v>1</v>
      </c>
      <c r="Q14">
        <f>COUNTIF('Tableau général des clés'!15:15,"VIES")</f>
        <v>0</v>
      </c>
      <c r="R14">
        <f>COUNTIF('Tableau général des clés'!15:15,"AS")</f>
        <v>0</v>
      </c>
      <c r="S14">
        <f>COUNTIF('Tableau général des clés'!15:15,"UPI2")</f>
        <v>0</v>
      </c>
      <c r="T14">
        <f>COUNTIF('Tableau général des clés'!15:15,"UPI4")</f>
        <v>1</v>
      </c>
      <c r="U14">
        <f>COUNTIF('Tableau général des clés'!15:15,"ADMIN")</f>
        <v>0</v>
      </c>
      <c r="V14">
        <f>COUNTIF('Tableau général des clés'!15:15,"CASIERS")</f>
        <v>0</v>
      </c>
      <c r="W14" s="7">
        <f t="shared" si="1"/>
        <v>3</v>
      </c>
    </row>
    <row r="15" spans="1:23" x14ac:dyDescent="0.25">
      <c r="C15" t="s">
        <v>9</v>
      </c>
      <c r="D15">
        <f>COUNTIF('Tableau général des clés'!16:16,"BANAL")</f>
        <v>1</v>
      </c>
      <c r="E15">
        <f>COUNTIF('Tableau général des clés'!16:16,"A1")</f>
        <v>0</v>
      </c>
      <c r="F15">
        <f>COUNTIF('Tableau général des clés'!16:16,"A2")</f>
        <v>0</v>
      </c>
      <c r="G15">
        <f>COUNTIF('Tableau général des clés'!16:16,"A3")</f>
        <v>0</v>
      </c>
      <c r="H15">
        <f>COUNTIF('Tableau général des clés'!16:16,"AA")</f>
        <v>0</v>
      </c>
      <c r="I15">
        <f>COUNTIF('Tableau général des clés'!16:16,"SCIENCE")</f>
        <v>0</v>
      </c>
      <c r="J15">
        <f>COUNTIF('Tableau général des clés'!16:16,"TECHNO")</f>
        <v>0</v>
      </c>
      <c r="K15">
        <f>COUNTIF('Tableau général des clés'!16:16,"EPS")</f>
        <v>0</v>
      </c>
      <c r="L15">
        <f>COUNTIF('Tableau général des clés'!16:16,"PISCINE")</f>
        <v>0</v>
      </c>
      <c r="M15">
        <f>COUNTIF('Tableau général des clés'!16:16,"ARTS")</f>
        <v>0</v>
      </c>
      <c r="N15">
        <f>COUNTIF('Tableau général des clés'!16:16,"CDI")</f>
        <v>0</v>
      </c>
      <c r="O15">
        <f>COUNTIF('Tableau général des clés'!16:16,"COP")</f>
        <v>0</v>
      </c>
      <c r="P15">
        <f>COUNTIF('Tableau général des clés'!16:16,"ASCENSEUR")</f>
        <v>1</v>
      </c>
      <c r="Q15">
        <f>COUNTIF('Tableau général des clés'!16:16,"VIES")</f>
        <v>0</v>
      </c>
      <c r="R15">
        <f>COUNTIF('Tableau général des clés'!16:16,"AS")</f>
        <v>0</v>
      </c>
      <c r="S15">
        <f>COUNTIF('Tableau général des clés'!16:16,"UPI2")</f>
        <v>0</v>
      </c>
      <c r="T15">
        <f>COUNTIF('Tableau général des clés'!16:16,"UPI4")</f>
        <v>1</v>
      </c>
      <c r="U15">
        <f>COUNTIF('Tableau général des clés'!16:16,"ADMIN")</f>
        <v>0</v>
      </c>
      <c r="V15">
        <f>COUNTIF('Tableau général des clés'!16:16,"CASIERS")</f>
        <v>0</v>
      </c>
      <c r="W15" s="7">
        <f t="shared" si="1"/>
        <v>3</v>
      </c>
    </row>
    <row r="16" spans="1:23" x14ac:dyDescent="0.25">
      <c r="C16" t="s">
        <v>9</v>
      </c>
      <c r="D16">
        <f>COUNTIF('Tableau général des clés'!17:17,"BANAL")</f>
        <v>1</v>
      </c>
      <c r="E16">
        <f>COUNTIF('Tableau général des clés'!17:17,"A1")</f>
        <v>0</v>
      </c>
      <c r="F16">
        <f>COUNTIF('Tableau général des clés'!17:17,"A2")</f>
        <v>0</v>
      </c>
      <c r="G16">
        <f>COUNTIF('Tableau général des clés'!17:17,"A3")</f>
        <v>0</v>
      </c>
      <c r="H16">
        <f>COUNTIF('Tableau général des clés'!17:17,"AA")</f>
        <v>0</v>
      </c>
      <c r="I16">
        <f>COUNTIF('Tableau général des clés'!17:17,"SCIENCE")</f>
        <v>0</v>
      </c>
      <c r="J16">
        <f>COUNTIF('Tableau général des clés'!17:17,"TECHNO")</f>
        <v>0</v>
      </c>
      <c r="K16">
        <f>COUNTIF('Tableau général des clés'!17:17,"EPS")</f>
        <v>0</v>
      </c>
      <c r="L16">
        <f>COUNTIF('Tableau général des clés'!17:17,"PISCINE")</f>
        <v>0</v>
      </c>
      <c r="M16">
        <f>COUNTIF('Tableau général des clés'!17:17,"ARTS")</f>
        <v>0</v>
      </c>
      <c r="N16">
        <f>COUNTIF('Tableau général des clés'!17:17,"CDI")</f>
        <v>0</v>
      </c>
      <c r="O16">
        <f>COUNTIF('Tableau général des clés'!17:17,"COP")</f>
        <v>0</v>
      </c>
      <c r="P16">
        <f>COUNTIF('Tableau général des clés'!17:17,"ASCENSEUR")</f>
        <v>1</v>
      </c>
      <c r="Q16">
        <f>COUNTIF('Tableau général des clés'!17:17,"VIES")</f>
        <v>0</v>
      </c>
      <c r="R16">
        <f>COUNTIF('Tableau général des clés'!17:17,"AS")</f>
        <v>0</v>
      </c>
      <c r="S16">
        <f>COUNTIF('Tableau général des clés'!17:17,"UPI2")</f>
        <v>0</v>
      </c>
      <c r="T16">
        <f>COUNTIF('Tableau général des clés'!17:17,"UPI4")</f>
        <v>0</v>
      </c>
      <c r="U16">
        <f>COUNTIF('Tableau général des clés'!17:17,"ADMIN")</f>
        <v>0</v>
      </c>
      <c r="V16">
        <f>COUNTIF('Tableau général des clés'!17:17,"CASIERS")</f>
        <v>0</v>
      </c>
      <c r="W16" s="7">
        <f t="shared" si="1"/>
        <v>2</v>
      </c>
    </row>
    <row r="17" spans="3:23" x14ac:dyDescent="0.25">
      <c r="C17" t="s">
        <v>9</v>
      </c>
      <c r="D17">
        <f>COUNTIF('Tableau général des clés'!18:18,"BANAL")</f>
        <v>1</v>
      </c>
      <c r="E17">
        <f>COUNTIF('Tableau général des clés'!18:18,"A1")</f>
        <v>0</v>
      </c>
      <c r="F17">
        <f>COUNTIF('Tableau général des clés'!18:18,"A2")</f>
        <v>0</v>
      </c>
      <c r="G17">
        <f>COUNTIF('Tableau général des clés'!18:18,"A3")</f>
        <v>0</v>
      </c>
      <c r="H17">
        <f>COUNTIF('Tableau général des clés'!18:18,"AA")</f>
        <v>0</v>
      </c>
      <c r="I17">
        <f>COUNTIF('Tableau général des clés'!18:18,"SCIENCE")</f>
        <v>0</v>
      </c>
      <c r="J17">
        <f>COUNTIF('Tableau général des clés'!18:18,"TECHNO")</f>
        <v>0</v>
      </c>
      <c r="K17">
        <f>COUNTIF('Tableau général des clés'!18:18,"EPS")</f>
        <v>0</v>
      </c>
      <c r="L17">
        <f>COUNTIF('Tableau général des clés'!18:18,"PISCINE")</f>
        <v>0</v>
      </c>
      <c r="M17">
        <f>COUNTIF('Tableau général des clés'!18:18,"ARTS")</f>
        <v>0</v>
      </c>
      <c r="N17">
        <f>COUNTIF('Tableau général des clés'!18:18,"CDI")</f>
        <v>0</v>
      </c>
      <c r="O17">
        <f>COUNTIF('Tableau général des clés'!18:18,"COP")</f>
        <v>0</v>
      </c>
      <c r="P17">
        <f>COUNTIF('Tableau général des clés'!18:18,"ASCENSEUR")</f>
        <v>0</v>
      </c>
      <c r="Q17">
        <f>COUNTIF('Tableau général des clés'!18:18,"VIES")</f>
        <v>0</v>
      </c>
      <c r="R17">
        <f>COUNTIF('Tableau général des clés'!18:18,"AS")</f>
        <v>0</v>
      </c>
      <c r="S17">
        <f>COUNTIF('Tableau général des clés'!18:18,"UPI2")</f>
        <v>1</v>
      </c>
      <c r="T17">
        <f>COUNTIF('Tableau général des clés'!18:18,"UPI4")</f>
        <v>0</v>
      </c>
      <c r="U17">
        <f>COUNTIF('Tableau général des clés'!18:18,"ADMIN")</f>
        <v>0</v>
      </c>
      <c r="V17">
        <f>COUNTIF('Tableau général des clés'!18:18,"CASIERS")</f>
        <v>0</v>
      </c>
      <c r="W17" s="7">
        <f t="shared" si="1"/>
        <v>2</v>
      </c>
    </row>
    <row r="18" spans="3:23" x14ac:dyDescent="0.25">
      <c r="C18" t="s">
        <v>9</v>
      </c>
      <c r="D18">
        <f>COUNTIF('Tableau général des clés'!19:19,"BANAL")</f>
        <v>0</v>
      </c>
      <c r="E18">
        <f>COUNTIF('Tableau général des clés'!19:19,"A1")</f>
        <v>0</v>
      </c>
      <c r="F18">
        <f>COUNTIF('Tableau général des clés'!19:19,"A2")</f>
        <v>0</v>
      </c>
      <c r="G18">
        <f>COUNTIF('Tableau général des clés'!19:19,"A3")</f>
        <v>1</v>
      </c>
      <c r="H18">
        <f>COUNTIF('Tableau général des clés'!19:19,"AA")</f>
        <v>0</v>
      </c>
      <c r="I18">
        <f>COUNTIF('Tableau général des clés'!19:19,"SCIENCE")</f>
        <v>0</v>
      </c>
      <c r="J18">
        <f>COUNTIF('Tableau général des clés'!19:19,"TECHNO")</f>
        <v>0</v>
      </c>
      <c r="K18">
        <f>COUNTIF('Tableau général des clés'!19:19,"EPS")</f>
        <v>0</v>
      </c>
      <c r="L18">
        <f>COUNTIF('Tableau général des clés'!19:19,"PISCINE")</f>
        <v>0</v>
      </c>
      <c r="M18">
        <f>COUNTIF('Tableau général des clés'!19:19,"ARTS")</f>
        <v>0</v>
      </c>
      <c r="N18">
        <f>COUNTIF('Tableau général des clés'!19:19,"CDI")</f>
        <v>0</v>
      </c>
      <c r="O18">
        <f>COUNTIF('Tableau général des clés'!19:19,"COP")</f>
        <v>0</v>
      </c>
      <c r="P18">
        <f>COUNTIF('Tableau général des clés'!19:19,"ASCENSEUR")</f>
        <v>1</v>
      </c>
      <c r="Q18">
        <f>COUNTIF('Tableau général des clés'!19:19,"VIES")</f>
        <v>0</v>
      </c>
      <c r="R18">
        <f>COUNTIF('Tableau général des clés'!19:19,"AS")</f>
        <v>0</v>
      </c>
      <c r="S18">
        <f>COUNTIF('Tableau général des clés'!19:19,"UPI2")</f>
        <v>1</v>
      </c>
      <c r="T18">
        <f>COUNTIF('Tableau général des clés'!19:19,"UPI4")</f>
        <v>1</v>
      </c>
      <c r="U18">
        <f>COUNTIF('Tableau général des clés'!19:19,"ADMIN")</f>
        <v>0</v>
      </c>
      <c r="V18">
        <f>COUNTIF('Tableau général des clés'!19:19,"CASIERS")</f>
        <v>0</v>
      </c>
      <c r="W18" s="7">
        <f t="shared" si="1"/>
        <v>4</v>
      </c>
    </row>
    <row r="19" spans="3:23" s="6" customFormat="1" x14ac:dyDescent="0.25">
      <c r="C19" s="6" t="s">
        <v>7</v>
      </c>
      <c r="D19" s="6">
        <f>COUNTIF('Tableau général des clés'!20:20,"BANAL")</f>
        <v>0</v>
      </c>
      <c r="E19" s="6">
        <f>COUNTIF('Tableau général des clés'!20:20,"A1")</f>
        <v>1</v>
      </c>
      <c r="F19" s="6">
        <f>COUNTIF('Tableau général des clés'!20:20,"A2")</f>
        <v>0</v>
      </c>
      <c r="G19" s="6">
        <f>COUNTIF('Tableau général des clés'!20:20,"A3")</f>
        <v>0</v>
      </c>
      <c r="H19" s="6">
        <f>COUNTIF('Tableau général des clés'!20:20,"AA")</f>
        <v>0</v>
      </c>
      <c r="I19" s="6">
        <f>COUNTIF('Tableau général des clés'!20:20,"SCIENCE")</f>
        <v>0</v>
      </c>
      <c r="J19" s="6">
        <f>COUNTIF('Tableau général des clés'!20:20,"TECHNO")</f>
        <v>0</v>
      </c>
      <c r="K19" s="6">
        <f>COUNTIF('Tableau général des clés'!20:20,"EPS")</f>
        <v>0</v>
      </c>
      <c r="L19" s="6">
        <f>COUNTIF('Tableau général des clés'!20:20,"PISCINE")</f>
        <v>0</v>
      </c>
      <c r="M19" s="6">
        <f>COUNTIF('Tableau général des clés'!20:20,"ARTS")</f>
        <v>0</v>
      </c>
      <c r="N19" s="6">
        <f>COUNTIF('Tableau général des clés'!20:20,"CDI")</f>
        <v>0</v>
      </c>
      <c r="O19" s="6">
        <f>COUNTIF('Tableau général des clés'!20:20,"COP")</f>
        <v>0</v>
      </c>
      <c r="P19" s="6">
        <f>COUNTIF('Tableau général des clés'!20:20,"ASCENSEUR")</f>
        <v>0</v>
      </c>
      <c r="Q19" s="6">
        <f>COUNTIF('Tableau général des clés'!20:20,"VIES")</f>
        <v>0</v>
      </c>
      <c r="R19" s="6">
        <f>COUNTIF('Tableau général des clés'!20:20,"AS")</f>
        <v>0</v>
      </c>
      <c r="S19" s="6">
        <f>COUNTIF('Tableau général des clés'!20:20,"UPI2")</f>
        <v>0</v>
      </c>
      <c r="T19" s="6">
        <f>COUNTIF('Tableau général des clés'!20:20,"UPI4")</f>
        <v>0</v>
      </c>
      <c r="U19" s="6">
        <f>COUNTIF('Tableau général des clés'!20:20,"ADMIN")</f>
        <v>0</v>
      </c>
      <c r="V19" s="6">
        <f>COUNTIF('Tableau général des clés'!20:20,"CASIERS")</f>
        <v>0</v>
      </c>
      <c r="W19" s="8">
        <f t="shared" si="1"/>
        <v>1</v>
      </c>
    </row>
    <row r="20" spans="3:23" s="6" customFormat="1" x14ac:dyDescent="0.25">
      <c r="C20" s="6" t="s">
        <v>7</v>
      </c>
      <c r="D20" s="6">
        <f>COUNTIF('Tableau général des clés'!21:21,"BANAL")</f>
        <v>0</v>
      </c>
      <c r="E20" s="6">
        <f>COUNTIF('Tableau général des clés'!21:21,"A1")</f>
        <v>0</v>
      </c>
      <c r="F20" s="6">
        <f>COUNTIF('Tableau général des clés'!21:21,"A2")</f>
        <v>0</v>
      </c>
      <c r="G20" s="6">
        <f>COUNTIF('Tableau général des clés'!21:21,"A3")</f>
        <v>0</v>
      </c>
      <c r="H20" s="6">
        <f>COUNTIF('Tableau général des clés'!21:21,"AA")</f>
        <v>1</v>
      </c>
      <c r="I20" s="6">
        <f>COUNTIF('Tableau général des clés'!21:21,"SCIENCE")</f>
        <v>0</v>
      </c>
      <c r="J20" s="6">
        <f>COUNTIF('Tableau général des clés'!21:21,"TECHNO")</f>
        <v>0</v>
      </c>
      <c r="K20" s="6">
        <f>COUNTIF('Tableau général des clés'!21:21,"EPS")</f>
        <v>0</v>
      </c>
      <c r="L20" s="6">
        <f>COUNTIF('Tableau général des clés'!21:21,"PISCINE")</f>
        <v>0</v>
      </c>
      <c r="M20" s="6">
        <f>COUNTIF('Tableau général des clés'!21:21,"ARTS")</f>
        <v>0</v>
      </c>
      <c r="N20" s="6">
        <f>COUNTIF('Tableau général des clés'!21:21,"CDI")</f>
        <v>0</v>
      </c>
      <c r="O20" s="6">
        <f>COUNTIF('Tableau général des clés'!21:21,"COP")</f>
        <v>0</v>
      </c>
      <c r="P20" s="6">
        <f>COUNTIF('Tableau général des clés'!21:21,"ASCENSEUR")</f>
        <v>1</v>
      </c>
      <c r="Q20" s="6">
        <f>COUNTIF('Tableau général des clés'!21:21,"VIES")</f>
        <v>0</v>
      </c>
      <c r="R20" s="6">
        <f>COUNTIF('Tableau général des clés'!21:21,"AS")</f>
        <v>0</v>
      </c>
      <c r="S20" s="6">
        <f>COUNTIF('Tableau général des clés'!21:21,"UPI2")</f>
        <v>0</v>
      </c>
      <c r="T20" s="6">
        <f>COUNTIF('Tableau général des clés'!21:21,"UPI4")</f>
        <v>0</v>
      </c>
      <c r="U20" s="6">
        <f>COUNTIF('Tableau général des clés'!21:21,"ADMIN")</f>
        <v>0</v>
      </c>
      <c r="V20" s="6">
        <f>COUNTIF('Tableau général des clés'!21:21,"CASIERS")</f>
        <v>0</v>
      </c>
      <c r="W20" s="8">
        <f t="shared" si="1"/>
        <v>2</v>
      </c>
    </row>
    <row r="21" spans="3:23" s="6" customFormat="1" x14ac:dyDescent="0.25">
      <c r="C21" s="6" t="s">
        <v>7</v>
      </c>
      <c r="D21" s="6">
        <f>COUNTIF('Tableau général des clés'!22:22,"BANAL")</f>
        <v>0</v>
      </c>
      <c r="E21" s="6">
        <f>COUNTIF('Tableau général des clés'!22:22,"A1")</f>
        <v>0</v>
      </c>
      <c r="F21" s="6">
        <f>COUNTIF('Tableau général des clés'!22:22,"A2")</f>
        <v>1</v>
      </c>
      <c r="G21" s="6">
        <f>COUNTIF('Tableau général des clés'!22:22,"A3")</f>
        <v>0</v>
      </c>
      <c r="H21" s="6">
        <f>COUNTIF('Tableau général des clés'!22:22,"AA")</f>
        <v>0</v>
      </c>
      <c r="I21" s="6">
        <f>COUNTIF('Tableau général des clés'!22:22,"SCIENCE")</f>
        <v>0</v>
      </c>
      <c r="J21" s="6">
        <f>COUNTIF('Tableau général des clés'!22:22,"TECHNO")</f>
        <v>0</v>
      </c>
      <c r="K21" s="6">
        <f>COUNTIF('Tableau général des clés'!22:22,"EPS")</f>
        <v>0</v>
      </c>
      <c r="L21" s="6">
        <f>COUNTIF('Tableau général des clés'!22:22,"PISCINE")</f>
        <v>0</v>
      </c>
      <c r="M21" s="6">
        <f>COUNTIF('Tableau général des clés'!22:22,"ARTS")</f>
        <v>0</v>
      </c>
      <c r="N21" s="6">
        <f>COUNTIF('Tableau général des clés'!22:22,"CDI")</f>
        <v>0</v>
      </c>
      <c r="O21" s="6">
        <f>COUNTIF('Tableau général des clés'!22:22,"COP")</f>
        <v>0</v>
      </c>
      <c r="P21" s="6">
        <f>COUNTIF('Tableau général des clés'!22:22,"ASCENSEUR")</f>
        <v>1</v>
      </c>
      <c r="Q21" s="6">
        <f>COUNTIF('Tableau général des clés'!22:22,"VIES")</f>
        <v>0</v>
      </c>
      <c r="R21" s="6">
        <f>COUNTIF('Tableau général des clés'!22:22,"AS")</f>
        <v>0</v>
      </c>
      <c r="S21" s="6">
        <f>COUNTIF('Tableau général des clés'!22:22,"UPI2")</f>
        <v>0</v>
      </c>
      <c r="T21" s="6">
        <f>COUNTIF('Tableau général des clés'!22:22,"UPI4")</f>
        <v>0</v>
      </c>
      <c r="U21" s="6">
        <f>COUNTIF('Tableau général des clés'!22:22,"ADMIN")</f>
        <v>0</v>
      </c>
      <c r="V21" s="6">
        <f>COUNTIF('Tableau général des clés'!22:22,"CASIERS")</f>
        <v>0</v>
      </c>
      <c r="W21" s="8">
        <f t="shared" si="1"/>
        <v>2</v>
      </c>
    </row>
    <row r="22" spans="3:23" s="6" customFormat="1" x14ac:dyDescent="0.25">
      <c r="C22" s="6" t="s">
        <v>7</v>
      </c>
      <c r="D22" s="6">
        <f>COUNTIF('Tableau général des clés'!23:23,"BANAL")</f>
        <v>0</v>
      </c>
      <c r="E22" s="6">
        <f>COUNTIF('Tableau général des clés'!23:23,"A1")</f>
        <v>0</v>
      </c>
      <c r="F22" s="6">
        <f>COUNTIF('Tableau général des clés'!23:23,"A2")</f>
        <v>1</v>
      </c>
      <c r="G22" s="6">
        <f>COUNTIF('Tableau général des clés'!23:23,"A3")</f>
        <v>0</v>
      </c>
      <c r="H22" s="6">
        <f>COUNTIF('Tableau général des clés'!23:23,"AA")</f>
        <v>0</v>
      </c>
      <c r="I22" s="6">
        <f>COUNTIF('Tableau général des clés'!23:23,"SCIENCE")</f>
        <v>0</v>
      </c>
      <c r="J22" s="6">
        <f>COUNTIF('Tableau général des clés'!23:23,"TECHNO")</f>
        <v>0</v>
      </c>
      <c r="K22" s="6">
        <f>COUNTIF('Tableau général des clés'!23:23,"EPS")</f>
        <v>0</v>
      </c>
      <c r="L22" s="6">
        <f>COUNTIF('Tableau général des clés'!23:23,"PISCINE")</f>
        <v>0</v>
      </c>
      <c r="M22" s="6">
        <f>COUNTIF('Tableau général des clés'!23:23,"ARTS")</f>
        <v>0</v>
      </c>
      <c r="N22" s="6">
        <f>COUNTIF('Tableau général des clés'!23:23,"CDI")</f>
        <v>0</v>
      </c>
      <c r="O22" s="6">
        <f>COUNTIF('Tableau général des clés'!23:23,"COP")</f>
        <v>0</v>
      </c>
      <c r="P22" s="6">
        <f>COUNTIF('Tableau général des clés'!23:23,"ASCENSEUR")</f>
        <v>1</v>
      </c>
      <c r="Q22" s="6">
        <f>COUNTIF('Tableau général des clés'!23:23,"VIES")</f>
        <v>0</v>
      </c>
      <c r="R22" s="6">
        <f>COUNTIF('Tableau général des clés'!23:23,"AS")</f>
        <v>0</v>
      </c>
      <c r="S22" s="6">
        <f>COUNTIF('Tableau général des clés'!23:23,"UPI2")</f>
        <v>0</v>
      </c>
      <c r="T22" s="6">
        <f>COUNTIF('Tableau général des clés'!23:23,"UPI4")</f>
        <v>0</v>
      </c>
      <c r="U22" s="6">
        <f>COUNTIF('Tableau général des clés'!23:23,"ADMIN")</f>
        <v>0</v>
      </c>
      <c r="V22" s="6">
        <f>COUNTIF('Tableau général des clés'!23:23,"CASIERS")</f>
        <v>0</v>
      </c>
      <c r="W22" s="8">
        <f t="shared" si="1"/>
        <v>2</v>
      </c>
    </row>
    <row r="23" spans="3:23" s="6" customFormat="1" x14ac:dyDescent="0.25">
      <c r="C23" s="6" t="s">
        <v>7</v>
      </c>
      <c r="D23" s="6">
        <f>COUNTIF('Tableau général des clés'!24:24,"BANAL")</f>
        <v>0</v>
      </c>
      <c r="E23" s="6">
        <f>COUNTIF('Tableau général des clés'!24:24,"A1")</f>
        <v>0</v>
      </c>
      <c r="F23" s="6">
        <f>COUNTIF('Tableau général des clés'!24:24,"A2")</f>
        <v>1</v>
      </c>
      <c r="G23" s="6">
        <f>COUNTIF('Tableau général des clés'!24:24,"A3")</f>
        <v>0</v>
      </c>
      <c r="H23" s="6">
        <f>COUNTIF('Tableau général des clés'!24:24,"AA")</f>
        <v>0</v>
      </c>
      <c r="I23" s="6">
        <f>COUNTIF('Tableau général des clés'!24:24,"SCIENCE")</f>
        <v>0</v>
      </c>
      <c r="J23" s="6">
        <f>COUNTIF('Tableau général des clés'!24:24,"TECHNO")</f>
        <v>0</v>
      </c>
      <c r="K23" s="6">
        <f>COUNTIF('Tableau général des clés'!24:24,"EPS")</f>
        <v>0</v>
      </c>
      <c r="L23" s="6">
        <f>COUNTIF('Tableau général des clés'!24:24,"PISCINE")</f>
        <v>0</v>
      </c>
      <c r="M23" s="6">
        <f>COUNTIF('Tableau général des clés'!24:24,"ARTS")</f>
        <v>0</v>
      </c>
      <c r="N23" s="6">
        <f>COUNTIF('Tableau général des clés'!24:24,"CDI")</f>
        <v>0</v>
      </c>
      <c r="O23" s="6">
        <f>COUNTIF('Tableau général des clés'!24:24,"COP")</f>
        <v>0</v>
      </c>
      <c r="P23" s="6">
        <f>COUNTIF('Tableau général des clés'!24:24,"ASCENSEUR")</f>
        <v>1</v>
      </c>
      <c r="Q23" s="6">
        <f>COUNTIF('Tableau général des clés'!24:24,"VIES")</f>
        <v>0</v>
      </c>
      <c r="R23" s="6">
        <f>COUNTIF('Tableau général des clés'!24:24,"AS")</f>
        <v>0</v>
      </c>
      <c r="S23" s="6">
        <f>COUNTIF('Tableau général des clés'!24:24,"UPI2")</f>
        <v>0</v>
      </c>
      <c r="T23" s="6">
        <f>COUNTIF('Tableau général des clés'!24:24,"UPI4")</f>
        <v>0</v>
      </c>
      <c r="U23" s="6">
        <f>COUNTIF('Tableau général des clés'!24:24,"ADMIN")</f>
        <v>1</v>
      </c>
      <c r="V23" s="6">
        <f>COUNTIF('Tableau général des clés'!24:24,"CASIERS")</f>
        <v>0</v>
      </c>
      <c r="W23" s="8">
        <f t="shared" si="1"/>
        <v>3</v>
      </c>
    </row>
    <row r="24" spans="3:23" s="6" customFormat="1" x14ac:dyDescent="0.25">
      <c r="C24" s="6" t="s">
        <v>7</v>
      </c>
      <c r="D24" s="6">
        <f>COUNTIF('Tableau général des clés'!25:25,"BANAL")</f>
        <v>0</v>
      </c>
      <c r="E24" s="6">
        <f>COUNTIF('Tableau général des clés'!25:25,"A1")</f>
        <v>0</v>
      </c>
      <c r="F24" s="6">
        <f>COUNTIF('Tableau général des clés'!25:25,"A2")</f>
        <v>0</v>
      </c>
      <c r="G24" s="6">
        <f>COUNTIF('Tableau général des clés'!25:25,"A3")</f>
        <v>0</v>
      </c>
      <c r="H24" s="6">
        <f>COUNTIF('Tableau général des clés'!25:25,"AA")</f>
        <v>1</v>
      </c>
      <c r="I24" s="6">
        <f>COUNTIF('Tableau général des clés'!25:25,"SCIENCE")</f>
        <v>0</v>
      </c>
      <c r="J24" s="6">
        <f>COUNTIF('Tableau général des clés'!25:25,"TECHNO")</f>
        <v>0</v>
      </c>
      <c r="K24" s="6">
        <f>COUNTIF('Tableau général des clés'!25:25,"EPS")</f>
        <v>0</v>
      </c>
      <c r="L24" s="6">
        <f>COUNTIF('Tableau général des clés'!25:25,"PISCINE")</f>
        <v>0</v>
      </c>
      <c r="M24" s="6">
        <f>COUNTIF('Tableau général des clés'!25:25,"ARTS")</f>
        <v>0</v>
      </c>
      <c r="N24" s="6">
        <f>COUNTIF('Tableau général des clés'!25:25,"CDI")</f>
        <v>0</v>
      </c>
      <c r="O24" s="6">
        <f>COUNTIF('Tableau général des clés'!25:25,"COP")</f>
        <v>0</v>
      </c>
      <c r="P24" s="6">
        <f>COUNTIF('Tableau général des clés'!25:25,"ASCENSEUR")</f>
        <v>0</v>
      </c>
      <c r="Q24" s="6">
        <f>COUNTIF('Tableau général des clés'!25:25,"VIES")</f>
        <v>0</v>
      </c>
      <c r="R24" s="6">
        <f>COUNTIF('Tableau général des clés'!25:25,"AS")</f>
        <v>0</v>
      </c>
      <c r="S24" s="6">
        <f>COUNTIF('Tableau général des clés'!25:25,"UPI2")</f>
        <v>0</v>
      </c>
      <c r="T24" s="6">
        <f>COUNTIF('Tableau général des clés'!25:25,"UPI4")</f>
        <v>0</v>
      </c>
      <c r="U24" s="6">
        <f>COUNTIF('Tableau général des clés'!25:25,"ADMIN")</f>
        <v>0</v>
      </c>
      <c r="V24" s="6">
        <f>COUNTIF('Tableau général des clés'!25:25,"CASIERS")</f>
        <v>0</v>
      </c>
      <c r="W24" s="8">
        <f t="shared" si="1"/>
        <v>1</v>
      </c>
    </row>
    <row r="25" spans="3:23" s="6" customFormat="1" x14ac:dyDescent="0.25">
      <c r="C25" s="6" t="s">
        <v>7</v>
      </c>
      <c r="D25" s="6">
        <f>COUNTIF('Tableau général des clés'!26:26,"BANAL")</f>
        <v>0</v>
      </c>
      <c r="E25" s="6">
        <f>COUNTIF('Tableau général des clés'!26:26,"A1")</f>
        <v>0</v>
      </c>
      <c r="F25" s="6">
        <f>COUNTIF('Tableau général des clés'!26:26,"A2")</f>
        <v>0</v>
      </c>
      <c r="G25" s="6">
        <f>COUNTIF('Tableau général des clés'!26:26,"A3")</f>
        <v>0</v>
      </c>
      <c r="H25" s="6">
        <f>COUNTIF('Tableau général des clés'!26:26,"AA")</f>
        <v>1</v>
      </c>
      <c r="I25" s="6">
        <f>COUNTIF('Tableau général des clés'!26:26,"SCIENCE")</f>
        <v>0</v>
      </c>
      <c r="J25" s="6">
        <f>COUNTIF('Tableau général des clés'!26:26,"TECHNO")</f>
        <v>0</v>
      </c>
      <c r="K25" s="6">
        <f>COUNTIF('Tableau général des clés'!26:26,"EPS")</f>
        <v>0</v>
      </c>
      <c r="L25" s="6">
        <f>COUNTIF('Tableau général des clés'!26:26,"PISCINE")</f>
        <v>0</v>
      </c>
      <c r="M25" s="6">
        <f>COUNTIF('Tableau général des clés'!26:26,"ARTS")</f>
        <v>0</v>
      </c>
      <c r="N25" s="6">
        <f>COUNTIF('Tableau général des clés'!26:26,"CDI")</f>
        <v>0</v>
      </c>
      <c r="O25" s="6">
        <f>COUNTIF('Tableau général des clés'!26:26,"COP")</f>
        <v>0</v>
      </c>
      <c r="P25" s="6">
        <f>COUNTIF('Tableau général des clés'!26:26,"ASCENSEUR")</f>
        <v>1</v>
      </c>
      <c r="Q25" s="6">
        <f>COUNTIF('Tableau général des clés'!26:26,"VIES")</f>
        <v>0</v>
      </c>
      <c r="R25" s="6">
        <f>COUNTIF('Tableau général des clés'!26:26,"AS")</f>
        <v>0</v>
      </c>
      <c r="S25" s="6">
        <f>COUNTIF('Tableau général des clés'!26:26,"UPI2")</f>
        <v>0</v>
      </c>
      <c r="T25" s="6">
        <f>COUNTIF('Tableau général des clés'!26:26,"UPI4")</f>
        <v>0</v>
      </c>
      <c r="U25" s="6">
        <f>COUNTIF('Tableau général des clés'!26:26,"ADMIN")</f>
        <v>0</v>
      </c>
      <c r="V25" s="6">
        <f>COUNTIF('Tableau général des clés'!26:26,"CASIERS")</f>
        <v>0</v>
      </c>
      <c r="W25" s="8">
        <f t="shared" si="1"/>
        <v>2</v>
      </c>
    </row>
    <row r="26" spans="3:23" s="6" customFormat="1" x14ac:dyDescent="0.25">
      <c r="C26" s="6" t="s">
        <v>7</v>
      </c>
      <c r="D26" s="6">
        <f>COUNTIF('Tableau général des clés'!27:27,"BANAL")</f>
        <v>0</v>
      </c>
      <c r="E26" s="6">
        <f>COUNTIF('Tableau général des clés'!27:27,"A1")</f>
        <v>0</v>
      </c>
      <c r="F26" s="6">
        <f>COUNTIF('Tableau général des clés'!27:27,"A2")</f>
        <v>0</v>
      </c>
      <c r="G26" s="6">
        <f>COUNTIF('Tableau général des clés'!27:27,"A3")</f>
        <v>0</v>
      </c>
      <c r="H26" s="6">
        <f>COUNTIF('Tableau général des clés'!27:27,"AA")</f>
        <v>1</v>
      </c>
      <c r="I26" s="6">
        <f>COUNTIF('Tableau général des clés'!27:27,"SCIENCE")</f>
        <v>0</v>
      </c>
      <c r="J26" s="6">
        <f>COUNTIF('Tableau général des clés'!27:27,"TECHNO")</f>
        <v>0</v>
      </c>
      <c r="K26" s="6">
        <f>COUNTIF('Tableau général des clés'!27:27,"EPS")</f>
        <v>0</v>
      </c>
      <c r="L26" s="6">
        <f>COUNTIF('Tableau général des clés'!27:27,"PISCINE")</f>
        <v>0</v>
      </c>
      <c r="M26" s="6">
        <f>COUNTIF('Tableau général des clés'!27:27,"ARTS")</f>
        <v>0</v>
      </c>
      <c r="N26" s="6">
        <f>COUNTIF('Tableau général des clés'!27:27,"CDI")</f>
        <v>0</v>
      </c>
      <c r="O26" s="6">
        <f>COUNTIF('Tableau général des clés'!27:27,"COP")</f>
        <v>0</v>
      </c>
      <c r="P26" s="6">
        <f>COUNTIF('Tableau général des clés'!27:27,"ASCENSEUR")</f>
        <v>1</v>
      </c>
      <c r="Q26" s="6">
        <f>COUNTIF('Tableau général des clés'!27:27,"VIES")</f>
        <v>0</v>
      </c>
      <c r="R26" s="6">
        <f>COUNTIF('Tableau général des clés'!27:27,"AS")</f>
        <v>0</v>
      </c>
      <c r="S26" s="6">
        <f>COUNTIF('Tableau général des clés'!27:27,"UPI2")</f>
        <v>0</v>
      </c>
      <c r="T26" s="6">
        <f>COUNTIF('Tableau général des clés'!27:27,"UPI4")</f>
        <v>0</v>
      </c>
      <c r="U26" s="6">
        <f>COUNTIF('Tableau général des clés'!27:27,"ADMIN")</f>
        <v>0</v>
      </c>
      <c r="V26" s="6">
        <f>COUNTIF('Tableau général des clés'!27:27,"CASIERS")</f>
        <v>0</v>
      </c>
      <c r="W26" s="8">
        <f t="shared" si="1"/>
        <v>2</v>
      </c>
    </row>
    <row r="27" spans="3:23" s="6" customFormat="1" x14ac:dyDescent="0.25">
      <c r="C27" s="6" t="s">
        <v>7</v>
      </c>
      <c r="D27" s="6">
        <f>COUNTIF('Tableau général des clés'!28:28,"BANAL")</f>
        <v>0</v>
      </c>
      <c r="E27" s="6">
        <f>COUNTIF('Tableau général des clés'!28:28,"A1")</f>
        <v>0</v>
      </c>
      <c r="F27" s="6">
        <f>COUNTIF('Tableau général des clés'!28:28,"A2")</f>
        <v>1</v>
      </c>
      <c r="G27" s="6">
        <f>COUNTIF('Tableau général des clés'!28:28,"A3")</f>
        <v>0</v>
      </c>
      <c r="H27" s="6">
        <f>COUNTIF('Tableau général des clés'!28:28,"AA")</f>
        <v>0</v>
      </c>
      <c r="I27" s="6">
        <f>COUNTIF('Tableau général des clés'!28:28,"SCIENCE")</f>
        <v>0</v>
      </c>
      <c r="J27" s="6">
        <f>COUNTIF('Tableau général des clés'!28:28,"TECHNO")</f>
        <v>0</v>
      </c>
      <c r="K27" s="6">
        <f>COUNTIF('Tableau général des clés'!28:28,"EPS")</f>
        <v>0</v>
      </c>
      <c r="L27" s="6">
        <f>COUNTIF('Tableau général des clés'!28:28,"PISCINE")</f>
        <v>0</v>
      </c>
      <c r="M27" s="6">
        <f>COUNTIF('Tableau général des clés'!28:28,"ARTS")</f>
        <v>0</v>
      </c>
      <c r="N27" s="6">
        <f>COUNTIF('Tableau général des clés'!28:28,"CDI")</f>
        <v>0</v>
      </c>
      <c r="O27" s="6">
        <f>COUNTIF('Tableau général des clés'!28:28,"COP")</f>
        <v>0</v>
      </c>
      <c r="P27" s="6">
        <f>COUNTIF('Tableau général des clés'!28:28,"ASCENSEUR")</f>
        <v>1</v>
      </c>
      <c r="Q27" s="6">
        <f>COUNTIF('Tableau général des clés'!28:28,"VIES")</f>
        <v>0</v>
      </c>
      <c r="R27" s="6">
        <f>COUNTIF('Tableau général des clés'!28:28,"AS")</f>
        <v>0</v>
      </c>
      <c r="S27" s="6">
        <f>COUNTIF('Tableau général des clés'!28:28,"UPI2")</f>
        <v>0</v>
      </c>
      <c r="T27" s="6">
        <f>COUNTIF('Tableau général des clés'!28:28,"UPI4")</f>
        <v>0</v>
      </c>
      <c r="U27" s="6">
        <f>COUNTIF('Tableau général des clés'!28:28,"ADMIN")</f>
        <v>0</v>
      </c>
      <c r="V27" s="6">
        <f>COUNTIF('Tableau général des clés'!28:28,"CASIERS")</f>
        <v>0</v>
      </c>
      <c r="W27" s="8">
        <f t="shared" si="1"/>
        <v>2</v>
      </c>
    </row>
    <row r="28" spans="3:23" s="6" customFormat="1" x14ac:dyDescent="0.25">
      <c r="C28" s="6" t="s">
        <v>7</v>
      </c>
      <c r="D28" s="6">
        <f>COUNTIF('Tableau général des clés'!29:29,"BANAL")</f>
        <v>0</v>
      </c>
      <c r="E28" s="6">
        <f>COUNTIF('Tableau général des clés'!29:29,"A1")</f>
        <v>1</v>
      </c>
      <c r="F28" s="6">
        <f>COUNTIF('Tableau général des clés'!29:29,"A2")</f>
        <v>0</v>
      </c>
      <c r="G28" s="6">
        <f>COUNTIF('Tableau général des clés'!29:29,"A3")</f>
        <v>0</v>
      </c>
      <c r="H28" s="6">
        <f>COUNTIF('Tableau général des clés'!29:29,"AA")</f>
        <v>1</v>
      </c>
      <c r="I28" s="6">
        <f>COUNTIF('Tableau général des clés'!29:29,"SCIENCE")</f>
        <v>0</v>
      </c>
      <c r="J28" s="6">
        <f>COUNTIF('Tableau général des clés'!29:29,"TECHNO")</f>
        <v>0</v>
      </c>
      <c r="K28" s="6">
        <f>COUNTIF('Tableau général des clés'!29:29,"EPS")</f>
        <v>0</v>
      </c>
      <c r="L28" s="6">
        <f>COUNTIF('Tableau général des clés'!29:29,"PISCINE")</f>
        <v>1</v>
      </c>
      <c r="M28" s="6">
        <f>COUNTIF('Tableau général des clés'!29:29,"ARTS")</f>
        <v>0</v>
      </c>
      <c r="N28" s="6">
        <f>COUNTIF('Tableau général des clés'!29:29,"CDI")</f>
        <v>0</v>
      </c>
      <c r="O28" s="6">
        <f>COUNTIF('Tableau général des clés'!29:29,"COP")</f>
        <v>0</v>
      </c>
      <c r="P28" s="6">
        <f>COUNTIF('Tableau général des clés'!29:29,"ASCENSEUR")</f>
        <v>1</v>
      </c>
      <c r="Q28" s="6">
        <f>COUNTIF('Tableau général des clés'!29:29,"VIES")</f>
        <v>0</v>
      </c>
      <c r="R28" s="6">
        <f>COUNTIF('Tableau général des clés'!29:29,"AS")</f>
        <v>0</v>
      </c>
      <c r="S28" s="6">
        <f>COUNTIF('Tableau général des clés'!29:29,"UPI2")</f>
        <v>0</v>
      </c>
      <c r="T28" s="6">
        <f>COUNTIF('Tableau général des clés'!29:29,"UPI4")</f>
        <v>0</v>
      </c>
      <c r="U28" s="6">
        <f>COUNTIF('Tableau général des clés'!29:29,"ADMIN")</f>
        <v>1</v>
      </c>
      <c r="V28" s="6">
        <f>COUNTIF('Tableau général des clés'!29:29,"CASIERS")</f>
        <v>0</v>
      </c>
      <c r="W28" s="8">
        <f t="shared" si="1"/>
        <v>5</v>
      </c>
    </row>
    <row r="29" spans="3:23" s="6" customFormat="1" x14ac:dyDescent="0.25">
      <c r="C29" s="6" t="s">
        <v>7</v>
      </c>
      <c r="D29" s="6">
        <f>COUNTIF('Tableau général des clés'!30:30,"BANAL")</f>
        <v>0</v>
      </c>
      <c r="E29" s="6">
        <f>COUNTIF('Tableau général des clés'!30:30,"A1")</f>
        <v>0</v>
      </c>
      <c r="F29" s="6">
        <f>COUNTIF('Tableau général des clés'!30:30,"A2")</f>
        <v>1</v>
      </c>
      <c r="G29" s="6">
        <f>COUNTIF('Tableau général des clés'!30:30,"A3")</f>
        <v>0</v>
      </c>
      <c r="H29" s="6">
        <f>COUNTIF('Tableau général des clés'!30:30,"AA")</f>
        <v>0</v>
      </c>
      <c r="I29" s="6">
        <f>COUNTIF('Tableau général des clés'!30:30,"SCIENCE")</f>
        <v>0</v>
      </c>
      <c r="J29" s="6">
        <f>COUNTIF('Tableau général des clés'!30:30,"TECHNO")</f>
        <v>0</v>
      </c>
      <c r="K29" s="6">
        <f>COUNTIF('Tableau général des clés'!30:30,"EPS")</f>
        <v>0</v>
      </c>
      <c r="L29" s="6">
        <f>COUNTIF('Tableau général des clés'!30:30,"PISCINE")</f>
        <v>0</v>
      </c>
      <c r="M29" s="6">
        <f>COUNTIF('Tableau général des clés'!30:30,"ARTS")</f>
        <v>0</v>
      </c>
      <c r="N29" s="6">
        <f>COUNTIF('Tableau général des clés'!30:30,"CDI")</f>
        <v>0</v>
      </c>
      <c r="O29" s="6">
        <f>COUNTIF('Tableau général des clés'!30:30,"COP")</f>
        <v>0</v>
      </c>
      <c r="P29" s="6">
        <f>COUNTIF('Tableau général des clés'!30:30,"ASCENSEUR")</f>
        <v>1</v>
      </c>
      <c r="Q29" s="6">
        <f>COUNTIF('Tableau général des clés'!30:30,"VIES")</f>
        <v>0</v>
      </c>
      <c r="R29" s="6">
        <f>COUNTIF('Tableau général des clés'!30:30,"AS")</f>
        <v>0</v>
      </c>
      <c r="S29" s="6">
        <f>COUNTIF('Tableau général des clés'!30:30,"UPI2")</f>
        <v>0</v>
      </c>
      <c r="T29" s="6">
        <f>COUNTIF('Tableau général des clés'!30:30,"UPI4")</f>
        <v>0</v>
      </c>
      <c r="U29" s="6">
        <f>COUNTIF('Tableau général des clés'!30:30,"ADMIN")</f>
        <v>1</v>
      </c>
      <c r="V29" s="6">
        <f>COUNTIF('Tableau général des clés'!30:30,"CASIERS")</f>
        <v>0</v>
      </c>
      <c r="W29" s="8">
        <f t="shared" si="1"/>
        <v>3</v>
      </c>
    </row>
    <row r="30" spans="3:23" s="6" customFormat="1" x14ac:dyDescent="0.25">
      <c r="C30" s="6" t="s">
        <v>10</v>
      </c>
      <c r="D30" s="6">
        <f>COUNTIF('Tableau général des clés'!31:31,"BANAL")</f>
        <v>0</v>
      </c>
      <c r="E30" s="6">
        <f>COUNTIF('Tableau général des clés'!31:31,"A1")</f>
        <v>0</v>
      </c>
      <c r="F30" s="6">
        <f>COUNTIF('Tableau général des clés'!31:31,"A2")</f>
        <v>1</v>
      </c>
      <c r="G30" s="6">
        <f>COUNTIF('Tableau général des clés'!31:31,"A3")</f>
        <v>0</v>
      </c>
      <c r="H30" s="6">
        <f>COUNTIF('Tableau général des clés'!31:31,"AA")</f>
        <v>0</v>
      </c>
      <c r="I30" s="6">
        <f>COUNTIF('Tableau général des clés'!31:31,"SCIENCE")</f>
        <v>0</v>
      </c>
      <c r="J30" s="6">
        <f>COUNTIF('Tableau général des clés'!31:31,"TECHNO")</f>
        <v>0</v>
      </c>
      <c r="K30" s="6">
        <f>COUNTIF('Tableau général des clés'!31:31,"EPS")</f>
        <v>0</v>
      </c>
      <c r="L30" s="6">
        <f>COUNTIF('Tableau général des clés'!31:31,"PISCINE")</f>
        <v>0</v>
      </c>
      <c r="M30" s="6">
        <f>COUNTIF('Tableau général des clés'!31:31,"ARTS")</f>
        <v>0</v>
      </c>
      <c r="N30" s="6">
        <f>COUNTIF('Tableau général des clés'!31:31,"CDI")</f>
        <v>0</v>
      </c>
      <c r="O30" s="6">
        <f>COUNTIF('Tableau général des clés'!31:31,"COP")</f>
        <v>0</v>
      </c>
      <c r="P30" s="6">
        <f>COUNTIF('Tableau général des clés'!31:31,"ASCENSEUR")</f>
        <v>1</v>
      </c>
      <c r="Q30" s="6">
        <f>COUNTIF('Tableau général des clés'!31:31,"VIES")</f>
        <v>0</v>
      </c>
      <c r="R30" s="6">
        <f>COUNTIF('Tableau général des clés'!31:31,"AS")</f>
        <v>0</v>
      </c>
      <c r="S30" s="6">
        <f>COUNTIF('Tableau général des clés'!31:31,"UPI2")</f>
        <v>0</v>
      </c>
      <c r="T30" s="6">
        <f>COUNTIF('Tableau général des clés'!31:31,"UPI4")</f>
        <v>0</v>
      </c>
      <c r="U30" s="6">
        <f>COUNTIF('Tableau général des clés'!31:31,"ADMIN")</f>
        <v>0</v>
      </c>
      <c r="V30" s="6">
        <f>COUNTIF('Tableau général des clés'!31:31,"CASIERS")</f>
        <v>0</v>
      </c>
      <c r="W30" s="8">
        <f t="shared" si="1"/>
        <v>2</v>
      </c>
    </row>
    <row r="31" spans="3:23" x14ac:dyDescent="0.25">
      <c r="C31" t="s">
        <v>17</v>
      </c>
      <c r="D31">
        <f>COUNTIF('Tableau général des clés'!32:32,"BANAL")</f>
        <v>0</v>
      </c>
      <c r="E31">
        <f>COUNTIF('Tableau général des clés'!32:32,"A1")</f>
        <v>0</v>
      </c>
      <c r="F31">
        <f>COUNTIF('Tableau général des clés'!32:32,"A2")</f>
        <v>0</v>
      </c>
      <c r="G31">
        <f>COUNTIF('Tableau général des clés'!32:32,"A3")</f>
        <v>0</v>
      </c>
      <c r="H31">
        <f>COUNTIF('Tableau général des clés'!32:32,"AA")</f>
        <v>0</v>
      </c>
      <c r="I31">
        <f>COUNTIF('Tableau général des clés'!32:32,"SCIENCE")</f>
        <v>0</v>
      </c>
      <c r="J31">
        <f>COUNTIF('Tableau général des clés'!32:32,"TECHNO")</f>
        <v>0</v>
      </c>
      <c r="K31">
        <f>COUNTIF('Tableau général des clés'!32:32,"EPS")</f>
        <v>0</v>
      </c>
      <c r="L31">
        <f>COUNTIF('Tableau général des clés'!32:32,"PISCINE")</f>
        <v>0</v>
      </c>
      <c r="M31">
        <f>COUNTIF('Tableau général des clés'!32:32,"ARTS")</f>
        <v>0</v>
      </c>
      <c r="N31">
        <f>COUNTIF('Tableau général des clés'!32:32,"CDI")</f>
        <v>0</v>
      </c>
      <c r="O31">
        <f>COUNTIF('Tableau général des clés'!32:32,"COP")</f>
        <v>0</v>
      </c>
      <c r="P31">
        <f>COUNTIF('Tableau général des clés'!32:32,"ASCENSEUR")</f>
        <v>0</v>
      </c>
      <c r="Q31">
        <f>COUNTIF('Tableau général des clés'!32:32,"VIES")</f>
        <v>1</v>
      </c>
      <c r="R31">
        <f>COUNTIF('Tableau général des clés'!32:32,"AS")</f>
        <v>0</v>
      </c>
      <c r="S31">
        <f>COUNTIF('Tableau général des clés'!32:32,"UPI2")</f>
        <v>0</v>
      </c>
      <c r="T31">
        <f>COUNTIF('Tableau général des clés'!32:32,"UPI4")</f>
        <v>0</v>
      </c>
      <c r="U31">
        <f>COUNTIF('Tableau général des clés'!32:32,"ADMIN")</f>
        <v>0</v>
      </c>
      <c r="V31">
        <f>COUNTIF('Tableau général des clés'!32:32,"CASIERS")</f>
        <v>0</v>
      </c>
      <c r="W31" s="7">
        <f t="shared" si="1"/>
        <v>1</v>
      </c>
    </row>
    <row r="32" spans="3:23" x14ac:dyDescent="0.25">
      <c r="C32" t="s">
        <v>75</v>
      </c>
      <c r="D32">
        <f>COUNTIF('ARCHIVE Général '!38:38,"BANAL")</f>
        <v>0</v>
      </c>
      <c r="E32">
        <f>COUNTIF('ARCHIVE Général '!38:38,"A1")</f>
        <v>0</v>
      </c>
      <c r="F32">
        <f>COUNTIF('ARCHIVE Général '!38:38,"A2")</f>
        <v>0</v>
      </c>
      <c r="G32">
        <f>COUNTIF('ARCHIVE Général '!38:38,"A3")</f>
        <v>0</v>
      </c>
      <c r="H32">
        <f>COUNTIF('ARCHIVE Général '!38:38,"AA")</f>
        <v>0</v>
      </c>
      <c r="I32">
        <f>COUNTIF('ARCHIVE Général '!38:38,"SCIENCE")</f>
        <v>0</v>
      </c>
      <c r="J32">
        <f>COUNTIF('ARCHIVE Général '!38:38,"TECHNO")</f>
        <v>0</v>
      </c>
      <c r="K32">
        <f>COUNTIF('ARCHIVE Général '!38:38,"EPS")</f>
        <v>0</v>
      </c>
      <c r="L32">
        <f>COUNTIF('ARCHIVE Général '!38:38,"PISCINE")</f>
        <v>0</v>
      </c>
      <c r="M32">
        <f>COUNTIF('ARCHIVE Général '!38:38,"ARTS")</f>
        <v>0</v>
      </c>
      <c r="N32">
        <f>COUNTIF('ARCHIVE Général '!38:38,"CDI")</f>
        <v>0</v>
      </c>
      <c r="O32">
        <f>COUNTIF('ARCHIVE Général '!38:38,"COP")</f>
        <v>0</v>
      </c>
      <c r="P32">
        <f>COUNTIF('ARCHIVE Général '!38:38,"ASCENSEUR")</f>
        <v>0</v>
      </c>
      <c r="Q32">
        <f>COUNTIF('ARCHIVE Général '!38:38,"VIES")</f>
        <v>0</v>
      </c>
      <c r="R32">
        <f>COUNTIF('ARCHIVE Général '!38:38,"AS")</f>
        <v>0</v>
      </c>
      <c r="S32">
        <f>COUNTIF('ARCHIVE Général '!38:38,"UPI2")</f>
        <v>0</v>
      </c>
      <c r="T32">
        <f>COUNTIF('ARCHIVE Général '!38:38,"UPI4")</f>
        <v>0</v>
      </c>
      <c r="U32">
        <f>COUNTIF('ARCHIVE Général '!38:38,"ADMIN")</f>
        <v>0</v>
      </c>
      <c r="V32">
        <f>COUNTIF('ARCHIVE Général '!38:38,"CASIERS")</f>
        <v>0</v>
      </c>
      <c r="W32" s="7">
        <f t="shared" si="1"/>
        <v>0</v>
      </c>
    </row>
    <row r="33" spans="3:23" x14ac:dyDescent="0.25">
      <c r="C33" t="s">
        <v>38</v>
      </c>
      <c r="D33">
        <f>COUNTIF('Tableau général des clés'!33:33,"BANAL")</f>
        <v>1</v>
      </c>
      <c r="E33">
        <f>COUNTIF('Tableau général des clés'!33:33,"A1")</f>
        <v>0</v>
      </c>
      <c r="F33">
        <f>COUNTIF('Tableau général des clés'!33:33,"A2")</f>
        <v>0</v>
      </c>
      <c r="G33">
        <f>COUNTIF('Tableau général des clés'!33:33,"A3")</f>
        <v>0</v>
      </c>
      <c r="H33">
        <f>COUNTIF('Tableau général des clés'!33:33,"AA")</f>
        <v>0</v>
      </c>
      <c r="I33">
        <f>COUNTIF('Tableau général des clés'!33:33,"SCIENCE")</f>
        <v>1</v>
      </c>
      <c r="J33">
        <f>COUNTIF('Tableau général des clés'!33:33,"TECHNO")</f>
        <v>0</v>
      </c>
      <c r="K33">
        <f>COUNTIF('Tableau général des clés'!33:33,"EPS")</f>
        <v>0</v>
      </c>
      <c r="L33">
        <f>COUNTIF('Tableau général des clés'!33:33,"PISCINE")</f>
        <v>0</v>
      </c>
      <c r="M33">
        <f>COUNTIF('Tableau général des clés'!33:33,"ARTS")</f>
        <v>0</v>
      </c>
      <c r="N33">
        <f>COUNTIF('Tableau général des clés'!33:33,"CDI")</f>
        <v>1</v>
      </c>
      <c r="O33">
        <f>COUNTIF('Tableau général des clés'!33:33,"COP")</f>
        <v>0</v>
      </c>
      <c r="P33">
        <f>COUNTIF('Tableau général des clés'!33:33,"ASCENSEUR")</f>
        <v>0</v>
      </c>
      <c r="Q33">
        <f>COUNTIF('Tableau général des clés'!33:33,"VIES")</f>
        <v>0</v>
      </c>
      <c r="R33">
        <f>COUNTIF('Tableau général des clés'!33:33,"AS")</f>
        <v>0</v>
      </c>
      <c r="S33">
        <f>COUNTIF('Tableau général des clés'!33:33,"UPI2")</f>
        <v>0</v>
      </c>
      <c r="T33">
        <f>COUNTIF('Tableau général des clés'!33:33,"UPI4")</f>
        <v>0</v>
      </c>
      <c r="U33">
        <f>COUNTIF('Tableau général des clés'!33:33,"ADMIN")</f>
        <v>0</v>
      </c>
      <c r="V33">
        <f>COUNTIF('Tableau général des clés'!33:33,"CASIERS")</f>
        <v>0</v>
      </c>
      <c r="W33" s="7">
        <f t="shared" si="1"/>
        <v>3</v>
      </c>
    </row>
    <row r="34" spans="3:23" x14ac:dyDescent="0.25">
      <c r="C34" t="s">
        <v>16</v>
      </c>
      <c r="D34">
        <f>COUNTIF('Tableau général des clés'!34:34,"BANAL")</f>
        <v>1</v>
      </c>
      <c r="E34">
        <f>COUNTIF('Tableau général des clés'!34:34,"A1")</f>
        <v>0</v>
      </c>
      <c r="F34">
        <f>COUNTIF('Tableau général des clés'!34:34,"A2")</f>
        <v>0</v>
      </c>
      <c r="G34">
        <f>COUNTIF('Tableau général des clés'!34:34,"A3")</f>
        <v>0</v>
      </c>
      <c r="H34">
        <f>COUNTIF('Tableau général des clés'!34:34,"AA")</f>
        <v>0</v>
      </c>
      <c r="I34">
        <f>COUNTIF('Tableau général des clés'!34:34,"SCIENCE")</f>
        <v>0</v>
      </c>
      <c r="J34">
        <f>COUNTIF('Tableau général des clés'!34:34,"TECHNO")</f>
        <v>0</v>
      </c>
      <c r="K34">
        <f>COUNTIF('Tableau général des clés'!34:34,"EPS")</f>
        <v>0</v>
      </c>
      <c r="L34">
        <f>COUNTIF('Tableau général des clés'!34:34,"PISCINE")</f>
        <v>0</v>
      </c>
      <c r="M34">
        <f>COUNTIF('Tableau général des clés'!34:34,"ARTS")</f>
        <v>0</v>
      </c>
      <c r="N34">
        <f>COUNTIF('Tableau général des clés'!34:34,"CDI")</f>
        <v>1</v>
      </c>
      <c r="O34">
        <f>COUNTIF('Tableau général des clés'!34:34,"COP")</f>
        <v>1</v>
      </c>
      <c r="P34">
        <f>COUNTIF('Tableau général des clés'!34:34,"ASCENSEUR")</f>
        <v>0</v>
      </c>
      <c r="Q34">
        <f>COUNTIF('Tableau général des clés'!34:34,"VIES")</f>
        <v>0</v>
      </c>
      <c r="R34">
        <f>COUNTIF('Tableau général des clés'!34:34,"AS")</f>
        <v>0</v>
      </c>
      <c r="S34">
        <f>COUNTIF('Tableau général des clés'!34:34,"UPI2")</f>
        <v>0</v>
      </c>
      <c r="T34">
        <f>COUNTIF('Tableau général des clés'!34:34,"UPI4")</f>
        <v>0</v>
      </c>
      <c r="U34">
        <f>COUNTIF('Tableau général des clés'!34:34,"ADMIN")</f>
        <v>0</v>
      </c>
      <c r="V34">
        <f>COUNTIF('Tableau général des clés'!34:34,"CASIERS")</f>
        <v>0</v>
      </c>
      <c r="W34" s="7">
        <f t="shared" si="1"/>
        <v>3</v>
      </c>
    </row>
    <row r="35" spans="3:23" x14ac:dyDescent="0.25">
      <c r="C35" t="s">
        <v>62</v>
      </c>
      <c r="D35">
        <f>COUNTIF('Tableau général des clés'!35:35,"BANAL")</f>
        <v>0</v>
      </c>
      <c r="E35">
        <f>COUNTIF('Tableau général des clés'!35:35,"A1")</f>
        <v>0</v>
      </c>
      <c r="F35">
        <f>COUNTIF('Tableau général des clés'!35:35,"A2")</f>
        <v>0</v>
      </c>
      <c r="G35">
        <f>COUNTIF('Tableau général des clés'!35:35,"A3")</f>
        <v>0</v>
      </c>
      <c r="H35">
        <f>COUNTIF('Tableau général des clés'!35:35,"AA")</f>
        <v>1</v>
      </c>
      <c r="I35">
        <f>COUNTIF('Tableau général des clés'!35:35,"SCIENCE")</f>
        <v>0</v>
      </c>
      <c r="J35">
        <f>COUNTIF('Tableau général des clés'!35:35,"TECHNO")</f>
        <v>0</v>
      </c>
      <c r="K35">
        <f>COUNTIF('Tableau général des clés'!35:35,"EPS")</f>
        <v>0</v>
      </c>
      <c r="L35">
        <f>COUNTIF('Tableau général des clés'!35:35,"PISCINE")</f>
        <v>0</v>
      </c>
      <c r="M35">
        <f>COUNTIF('Tableau général des clés'!35:35,"ARTS")</f>
        <v>0</v>
      </c>
      <c r="N35">
        <f>COUNTIF('Tableau général des clés'!35:35,"CDI")</f>
        <v>0</v>
      </c>
      <c r="O35">
        <f>COUNTIF('Tableau général des clés'!35:35,"COP")</f>
        <v>0</v>
      </c>
      <c r="P35">
        <f>COUNTIF('Tableau général des clés'!35:35,"ASCENSEUR")</f>
        <v>1</v>
      </c>
      <c r="Q35">
        <f>COUNTIF('Tableau général des clés'!35:35,"VIES")</f>
        <v>0</v>
      </c>
      <c r="R35">
        <f>COUNTIF('Tableau général des clés'!35:35,"AS")</f>
        <v>0</v>
      </c>
      <c r="S35">
        <f>COUNTIF('Tableau général des clés'!35:35,"UPI2")</f>
        <v>0</v>
      </c>
      <c r="T35">
        <f>COUNTIF('Tableau général des clés'!35:35,"UPI4")</f>
        <v>0</v>
      </c>
      <c r="U35">
        <f>COUNTIF('Tableau général des clés'!35:35,"ADMIN")</f>
        <v>0</v>
      </c>
      <c r="V35">
        <f>COUNTIF('Tableau général des clés'!35:35,"CASIERS")</f>
        <v>0</v>
      </c>
      <c r="W35" s="7">
        <f t="shared" si="1"/>
        <v>2</v>
      </c>
    </row>
    <row r="36" spans="3:23" x14ac:dyDescent="0.25">
      <c r="C36" t="s">
        <v>28</v>
      </c>
      <c r="D36">
        <f>COUNTIF('Tableau général des clés'!36:36,"BANAL")</f>
        <v>0</v>
      </c>
      <c r="E36">
        <f>COUNTIF('Tableau général des clés'!36:36,"A1")</f>
        <v>0</v>
      </c>
      <c r="F36">
        <f>COUNTIF('Tableau général des clés'!36:36,"A2")</f>
        <v>0</v>
      </c>
      <c r="G36">
        <f>COUNTIF('Tableau général des clés'!36:36,"A3")</f>
        <v>0</v>
      </c>
      <c r="H36">
        <f>COUNTIF('Tableau général des clés'!36:36,"AA")</f>
        <v>0</v>
      </c>
      <c r="I36">
        <f>COUNTIF('Tableau général des clés'!36:36,"SCIENCE")</f>
        <v>0</v>
      </c>
      <c r="J36">
        <f>COUNTIF('Tableau général des clés'!36:36,"TECHNO")</f>
        <v>0</v>
      </c>
      <c r="K36">
        <f>COUNTIF('Tableau général des clés'!36:36,"EPS")</f>
        <v>0</v>
      </c>
      <c r="L36">
        <f>COUNTIF('Tableau général des clés'!36:36,"PISCINE")</f>
        <v>1</v>
      </c>
      <c r="M36">
        <f>COUNTIF('Tableau général des clés'!36:36,"ARTS")</f>
        <v>0</v>
      </c>
      <c r="N36">
        <f>COUNTIF('Tableau général des clés'!36:36,"CDI")</f>
        <v>0</v>
      </c>
      <c r="O36">
        <f>COUNTIF('Tableau général des clés'!36:36,"COP")</f>
        <v>0</v>
      </c>
      <c r="P36">
        <f>COUNTIF('Tableau général des clés'!36:36,"ASCENSEUR")</f>
        <v>0</v>
      </c>
      <c r="Q36">
        <f>COUNTIF('Tableau général des clés'!36:36,"VIES")</f>
        <v>0</v>
      </c>
      <c r="R36">
        <f>COUNTIF('Tableau général des clés'!36:36,"AS")</f>
        <v>0</v>
      </c>
      <c r="S36">
        <f>COUNTIF('Tableau général des clés'!36:36,"UPI2")</f>
        <v>0</v>
      </c>
      <c r="T36">
        <f>COUNTIF('Tableau général des clés'!36:36,"UPI4")</f>
        <v>0</v>
      </c>
      <c r="U36">
        <f>COUNTIF('Tableau général des clés'!36:36,"ADMIN")</f>
        <v>0</v>
      </c>
      <c r="V36">
        <f>COUNTIF('Tableau général des clés'!36:36,"CASIERS")</f>
        <v>0</v>
      </c>
      <c r="W36" s="7">
        <f t="shared" si="1"/>
        <v>1</v>
      </c>
    </row>
    <row r="37" spans="3:23" x14ac:dyDescent="0.25">
      <c r="C37" t="s">
        <v>12</v>
      </c>
      <c r="D37">
        <f>COUNTIF('Tableau général des clés'!37:37,"BANAL")</f>
        <v>1</v>
      </c>
      <c r="E37">
        <f>COUNTIF('Tableau général des clés'!37:37,"A1")</f>
        <v>0</v>
      </c>
      <c r="F37">
        <f>COUNTIF('Tableau général des clés'!37:37,"A2")</f>
        <v>0</v>
      </c>
      <c r="G37">
        <f>COUNTIF('Tableau général des clés'!37:37,"A3")</f>
        <v>0</v>
      </c>
      <c r="H37">
        <f>COUNTIF('Tableau général des clés'!37:37,"AA")</f>
        <v>0</v>
      </c>
      <c r="I37">
        <f>COUNTIF('Tableau général des clés'!37:37,"SCIENCE")</f>
        <v>0</v>
      </c>
      <c r="J37">
        <f>COUNTIF('Tableau général des clés'!37:37,"TECHNO")</f>
        <v>0</v>
      </c>
      <c r="K37">
        <f>COUNTIF('Tableau général des clés'!37:37,"EPS")</f>
        <v>0</v>
      </c>
      <c r="L37">
        <f>COUNTIF('Tableau général des clés'!37:37,"PISCINE")</f>
        <v>0</v>
      </c>
      <c r="M37">
        <f>COUNTIF('Tableau général des clés'!37:37,"ARTS")</f>
        <v>0</v>
      </c>
      <c r="N37">
        <f>COUNTIF('Tableau général des clés'!37:37,"CDI")</f>
        <v>0</v>
      </c>
      <c r="O37">
        <f>COUNTIF('Tableau général des clés'!37:37,"COP")</f>
        <v>0</v>
      </c>
      <c r="P37">
        <f>COUNTIF('Tableau général des clés'!37:37,"ASCENSEUR")</f>
        <v>1</v>
      </c>
      <c r="Q37">
        <f>COUNTIF('Tableau général des clés'!37:37,"VIES")</f>
        <v>0</v>
      </c>
      <c r="R37">
        <f>COUNTIF('Tableau général des clés'!37:37,"AS")</f>
        <v>0</v>
      </c>
      <c r="S37">
        <f>COUNTIF('Tableau général des clés'!37:37,"UPI2")</f>
        <v>0</v>
      </c>
      <c r="T37">
        <f>COUNTIF('Tableau général des clés'!37:37,"UPI4")</f>
        <v>0</v>
      </c>
      <c r="U37">
        <f>COUNTIF('Tableau général des clés'!37:37,"ADMIN")</f>
        <v>0</v>
      </c>
      <c r="V37">
        <f>COUNTIF('Tableau général des clés'!37:37,"CASIERS")</f>
        <v>0</v>
      </c>
      <c r="W37" s="7">
        <f t="shared" si="1"/>
        <v>2</v>
      </c>
    </row>
    <row r="38" spans="3:23" x14ac:dyDescent="0.25">
      <c r="C38" t="s">
        <v>12</v>
      </c>
      <c r="D38">
        <f>COUNTIF('Tableau général des clés'!38:38,"BANAL")</f>
        <v>0</v>
      </c>
      <c r="E38">
        <f>COUNTIF('Tableau général des clés'!38:38,"A1")</f>
        <v>0</v>
      </c>
      <c r="F38">
        <f>COUNTIF('Tableau général des clés'!38:38,"A2")</f>
        <v>0</v>
      </c>
      <c r="G38">
        <f>COUNTIF('Tableau général des clés'!38:38,"A3")</f>
        <v>0</v>
      </c>
      <c r="H38">
        <f>COUNTIF('Tableau général des clés'!38:38,"AA")</f>
        <v>0</v>
      </c>
      <c r="I38">
        <f>COUNTIF('Tableau général des clés'!38:38,"SCIENCE")</f>
        <v>0</v>
      </c>
      <c r="J38">
        <f>COUNTIF('Tableau général des clés'!38:38,"TECHNO")</f>
        <v>0</v>
      </c>
      <c r="K38">
        <f>COUNTIF('Tableau général des clés'!38:38,"EPS")</f>
        <v>0</v>
      </c>
      <c r="L38">
        <f>COUNTIF('Tableau général des clés'!38:38,"PISCINE")</f>
        <v>0</v>
      </c>
      <c r="M38">
        <f>COUNTIF('Tableau général des clés'!38:38,"ARTS")</f>
        <v>0</v>
      </c>
      <c r="N38">
        <f>COUNTIF('Tableau général des clés'!38:38,"CDI")</f>
        <v>0</v>
      </c>
      <c r="O38">
        <f>COUNTIF('Tableau général des clés'!38:38,"COP")</f>
        <v>0</v>
      </c>
      <c r="P38">
        <f>COUNTIF('Tableau général des clés'!38:38,"ASCENSEUR")</f>
        <v>0</v>
      </c>
      <c r="Q38">
        <f>COUNTIF('Tableau général des clés'!38:38,"VIES")</f>
        <v>0</v>
      </c>
      <c r="R38">
        <f>COUNTIF('Tableau général des clés'!38:38,"AS")</f>
        <v>0</v>
      </c>
      <c r="S38">
        <f>COUNTIF('Tableau général des clés'!38:38,"UPI2")</f>
        <v>1</v>
      </c>
      <c r="T38">
        <f>COUNTIF('Tableau général des clés'!38:38,"UPI4")</f>
        <v>0</v>
      </c>
      <c r="U38">
        <f>COUNTIF('Tableau général des clés'!38:38,"ADMIN")</f>
        <v>0</v>
      </c>
      <c r="V38">
        <f>COUNTIF('Tableau général des clés'!38:38,"CASIERS")</f>
        <v>0</v>
      </c>
      <c r="W38" s="7">
        <f t="shared" si="1"/>
        <v>1</v>
      </c>
    </row>
    <row r="39" spans="3:23" x14ac:dyDescent="0.25">
      <c r="C39" t="s">
        <v>12</v>
      </c>
      <c r="D39">
        <f>COUNTIF('Tableau général des clés'!39:39,"BANAL")</f>
        <v>1</v>
      </c>
      <c r="E39">
        <f>COUNTIF('Tableau général des clés'!39:39,"A1")</f>
        <v>0</v>
      </c>
      <c r="F39">
        <f>COUNTIF('Tableau général des clés'!39:39,"A2")</f>
        <v>0</v>
      </c>
      <c r="G39">
        <f>COUNTIF('Tableau général des clés'!39:39,"A3")</f>
        <v>0</v>
      </c>
      <c r="H39">
        <f>COUNTIF('Tableau général des clés'!39:39,"AA")</f>
        <v>0</v>
      </c>
      <c r="I39">
        <f>COUNTIF('Tableau général des clés'!39:39,"SCIENCE")</f>
        <v>0</v>
      </c>
      <c r="J39">
        <f>COUNTIF('Tableau général des clés'!39:39,"TECHNO")</f>
        <v>0</v>
      </c>
      <c r="K39">
        <f>COUNTIF('Tableau général des clés'!39:39,"EPS")</f>
        <v>0</v>
      </c>
      <c r="L39">
        <f>COUNTIF('Tableau général des clés'!39:39,"PISCINE")</f>
        <v>0</v>
      </c>
      <c r="M39">
        <f>COUNTIF('Tableau général des clés'!39:39,"ARTS")</f>
        <v>0</v>
      </c>
      <c r="N39">
        <f>COUNTIF('Tableau général des clés'!39:39,"CDI")</f>
        <v>0</v>
      </c>
      <c r="O39">
        <f>COUNTIF('Tableau général des clés'!39:39,"COP")</f>
        <v>0</v>
      </c>
      <c r="P39">
        <f>COUNTIF('Tableau général des clés'!39:39,"ASCENSEUR")</f>
        <v>0</v>
      </c>
      <c r="Q39">
        <f>COUNTIF('Tableau général des clés'!39:39,"VIES")</f>
        <v>0</v>
      </c>
      <c r="R39">
        <f>COUNTIF('Tableau général des clés'!39:39,"AS")</f>
        <v>0</v>
      </c>
      <c r="S39">
        <f>COUNTIF('Tableau général des clés'!39:39,"UPI2")</f>
        <v>0</v>
      </c>
      <c r="T39">
        <f>COUNTIF('Tableau général des clés'!39:39,"UPI4")</f>
        <v>0</v>
      </c>
      <c r="U39">
        <f>COUNTIF('Tableau général des clés'!39:39,"ADMIN")</f>
        <v>0</v>
      </c>
      <c r="V39">
        <f>COUNTIF('Tableau général des clés'!39:39,"CASIERS")</f>
        <v>0</v>
      </c>
      <c r="W39" s="7">
        <f t="shared" si="1"/>
        <v>1</v>
      </c>
    </row>
    <row r="40" spans="3:23" x14ac:dyDescent="0.25">
      <c r="C40" t="s">
        <v>12</v>
      </c>
      <c r="D40">
        <f>COUNTIF('Tableau général des clés'!40:40,"BANAL")</f>
        <v>1</v>
      </c>
      <c r="E40">
        <f>COUNTIF('Tableau général des clés'!40:40,"A1")</f>
        <v>0</v>
      </c>
      <c r="F40">
        <f>COUNTIF('Tableau général des clés'!40:40,"A2")</f>
        <v>0</v>
      </c>
      <c r="G40">
        <f>COUNTIF('Tableau général des clés'!40:40,"A3")</f>
        <v>0</v>
      </c>
      <c r="H40">
        <f>COUNTIF('Tableau général des clés'!40:40,"AA")</f>
        <v>0</v>
      </c>
      <c r="I40">
        <f>COUNTIF('Tableau général des clés'!40:40,"SCIENCE")</f>
        <v>0</v>
      </c>
      <c r="J40">
        <f>COUNTIF('Tableau général des clés'!40:40,"TECHNO")</f>
        <v>0</v>
      </c>
      <c r="K40">
        <f>COUNTIF('Tableau général des clés'!40:40,"EPS")</f>
        <v>0</v>
      </c>
      <c r="L40">
        <f>COUNTIF('Tableau général des clés'!40:40,"PISCINE")</f>
        <v>0</v>
      </c>
      <c r="M40">
        <f>COUNTIF('Tableau général des clés'!40:40,"ARTS")</f>
        <v>0</v>
      </c>
      <c r="N40">
        <f>COUNTIF('Tableau général des clés'!40:40,"CDI")</f>
        <v>0</v>
      </c>
      <c r="O40">
        <f>COUNTIF('Tableau général des clés'!40:40,"COP")</f>
        <v>0</v>
      </c>
      <c r="P40">
        <f>COUNTIF('Tableau général des clés'!40:40,"ASCENSEUR")</f>
        <v>0</v>
      </c>
      <c r="Q40">
        <f>COUNTIF('Tableau général des clés'!40:40,"VIES")</f>
        <v>0</v>
      </c>
      <c r="R40">
        <f>COUNTIF('Tableau général des clés'!40:40,"AS")</f>
        <v>0</v>
      </c>
      <c r="S40">
        <f>COUNTIF('Tableau général des clés'!40:40,"UPI2")</f>
        <v>0</v>
      </c>
      <c r="T40">
        <f>COUNTIF('Tableau général des clés'!40:40,"UPI4")</f>
        <v>0</v>
      </c>
      <c r="U40">
        <f>COUNTIF('Tableau général des clés'!40:40,"ADMIN")</f>
        <v>0</v>
      </c>
      <c r="V40">
        <f>COUNTIF('Tableau général des clés'!40:40,"CASIERS")</f>
        <v>0</v>
      </c>
      <c r="W40" s="7">
        <f t="shared" si="1"/>
        <v>1</v>
      </c>
    </row>
    <row r="41" spans="3:23" x14ac:dyDescent="0.25">
      <c r="C41" t="s">
        <v>12</v>
      </c>
      <c r="D41">
        <f>COUNTIF('Tableau général des clés'!41:41,"BANAL")</f>
        <v>1</v>
      </c>
      <c r="E41">
        <f>COUNTIF('Tableau général des clés'!41:41,"A1")</f>
        <v>0</v>
      </c>
      <c r="F41">
        <f>COUNTIF('Tableau général des clés'!41:41,"A2")</f>
        <v>0</v>
      </c>
      <c r="G41">
        <f>COUNTIF('Tableau général des clés'!41:41,"A3")</f>
        <v>0</v>
      </c>
      <c r="H41">
        <f>COUNTIF('Tableau général des clés'!41:41,"AA")</f>
        <v>0</v>
      </c>
      <c r="I41">
        <f>COUNTIF('Tableau général des clés'!41:41,"SCIENCE")</f>
        <v>0</v>
      </c>
      <c r="J41">
        <f>COUNTIF('Tableau général des clés'!41:41,"TECHNO")</f>
        <v>0</v>
      </c>
      <c r="K41">
        <f>COUNTIF('Tableau général des clés'!41:41,"EPS")</f>
        <v>0</v>
      </c>
      <c r="L41">
        <f>COUNTIF('Tableau général des clés'!41:41,"PISCINE")</f>
        <v>0</v>
      </c>
      <c r="M41">
        <f>COUNTIF('Tableau général des clés'!41:41,"ARTS")</f>
        <v>0</v>
      </c>
      <c r="N41">
        <f>COUNTIF('Tableau général des clés'!41:41,"CDI")</f>
        <v>0</v>
      </c>
      <c r="O41">
        <f>COUNTIF('Tableau général des clés'!41:41,"COP")</f>
        <v>0</v>
      </c>
      <c r="P41">
        <f>COUNTIF('Tableau général des clés'!41:41,"ASCENSEUR")</f>
        <v>0</v>
      </c>
      <c r="Q41">
        <f>COUNTIF('Tableau général des clés'!41:41,"VIES")</f>
        <v>0</v>
      </c>
      <c r="R41">
        <f>COUNTIF('Tableau général des clés'!41:41,"AS")</f>
        <v>0</v>
      </c>
      <c r="S41">
        <f>COUNTIF('Tableau général des clés'!41:41,"UPI2")</f>
        <v>0</v>
      </c>
      <c r="T41">
        <f>COUNTIF('Tableau général des clés'!41:41,"UPI4")</f>
        <v>0</v>
      </c>
      <c r="U41">
        <f>COUNTIF('Tableau général des clés'!41:41,"ADMIN")</f>
        <v>0</v>
      </c>
      <c r="V41">
        <f>COUNTIF('Tableau général des clés'!41:41,"CASIERS")</f>
        <v>0</v>
      </c>
      <c r="W41" s="7">
        <f t="shared" ref="W41:W71" si="2">SUM(D41:V41)</f>
        <v>1</v>
      </c>
    </row>
    <row r="42" spans="3:23" x14ac:dyDescent="0.25">
      <c r="C42" t="s">
        <v>12</v>
      </c>
      <c r="D42">
        <f>COUNTIF('Tableau général des clés'!42:42,"BANAL")</f>
        <v>1</v>
      </c>
      <c r="E42">
        <f>COUNTIF('Tableau général des clés'!42:42,"A1")</f>
        <v>0</v>
      </c>
      <c r="F42">
        <f>COUNTIF('Tableau général des clés'!42:42,"A2")</f>
        <v>0</v>
      </c>
      <c r="G42">
        <f>COUNTIF('Tableau général des clés'!42:42,"A3")</f>
        <v>0</v>
      </c>
      <c r="H42">
        <f>COUNTIF('Tableau général des clés'!42:42,"AA")</f>
        <v>0</v>
      </c>
      <c r="I42">
        <f>COUNTIF('Tableau général des clés'!42:42,"SCIENCE")</f>
        <v>0</v>
      </c>
      <c r="J42">
        <f>COUNTIF('Tableau général des clés'!42:42,"TECHNO")</f>
        <v>0</v>
      </c>
      <c r="K42">
        <f>COUNTIF('Tableau général des clés'!42:42,"EPS")</f>
        <v>0</v>
      </c>
      <c r="L42">
        <f>COUNTIF('Tableau général des clés'!42:42,"PISCINE")</f>
        <v>0</v>
      </c>
      <c r="M42">
        <f>COUNTIF('Tableau général des clés'!42:42,"ARTS")</f>
        <v>0</v>
      </c>
      <c r="N42">
        <f>COUNTIF('Tableau général des clés'!42:42,"CDI")</f>
        <v>0</v>
      </c>
      <c r="O42">
        <f>COUNTIF('Tableau général des clés'!42:42,"COP")</f>
        <v>0</v>
      </c>
      <c r="P42">
        <f>COUNTIF('Tableau général des clés'!42:42,"ASCENSEUR")</f>
        <v>0</v>
      </c>
      <c r="Q42">
        <f>COUNTIF('Tableau général des clés'!42:42,"VIES")</f>
        <v>0</v>
      </c>
      <c r="R42">
        <f>COUNTIF('Tableau général des clés'!42:42,"AS")</f>
        <v>0</v>
      </c>
      <c r="S42">
        <f>COUNTIF('Tableau général des clés'!42:42,"UPI2")</f>
        <v>0</v>
      </c>
      <c r="T42">
        <f>COUNTIF('Tableau général des clés'!42:42,"UPI4")</f>
        <v>0</v>
      </c>
      <c r="U42">
        <f>COUNTIF('Tableau général des clés'!42:42,"ADMIN")</f>
        <v>0</v>
      </c>
      <c r="V42">
        <f>COUNTIF('Tableau général des clés'!42:42,"CASIERS")</f>
        <v>0</v>
      </c>
      <c r="W42" s="7">
        <f t="shared" si="2"/>
        <v>1</v>
      </c>
    </row>
    <row r="43" spans="3:23" x14ac:dyDescent="0.25">
      <c r="C43" t="s">
        <v>89</v>
      </c>
      <c r="D43">
        <f>COUNTIF('Tableau général des clés'!43:43,"BANAL")</f>
        <v>0</v>
      </c>
      <c r="E43">
        <f>COUNTIF('Tableau général des clés'!43:43,"A1")</f>
        <v>0</v>
      </c>
      <c r="F43">
        <f>COUNTIF('Tableau général des clés'!43:43,"A2")</f>
        <v>0</v>
      </c>
      <c r="G43">
        <f>COUNTIF('Tableau général des clés'!43:43,"A3")</f>
        <v>0</v>
      </c>
      <c r="H43">
        <f>COUNTIF('Tableau général des clés'!43:43,"AA")</f>
        <v>0</v>
      </c>
      <c r="I43">
        <f>COUNTIF('Tableau général des clés'!43:43,"SCIENCE")</f>
        <v>0</v>
      </c>
      <c r="J43">
        <f>COUNTIF('Tableau général des clés'!43:43,"TECHNO")</f>
        <v>0</v>
      </c>
      <c r="K43">
        <f>COUNTIF('Tableau général des clés'!43:43,"EPS")</f>
        <v>1</v>
      </c>
      <c r="L43">
        <f>COUNTIF('Tableau général des clés'!43:43,"PISCINE")</f>
        <v>0</v>
      </c>
      <c r="M43">
        <f>COUNTIF('Tableau général des clés'!43:43,"ARTS")</f>
        <v>0</v>
      </c>
      <c r="N43">
        <f>COUNTIF('Tableau général des clés'!43:43,"CDI")</f>
        <v>0</v>
      </c>
      <c r="O43">
        <f>COUNTIF('Tableau général des clés'!43:43,"COP")</f>
        <v>0</v>
      </c>
      <c r="P43">
        <f>COUNTIF('Tableau général des clés'!43:43,"ASCENSEUR")</f>
        <v>0</v>
      </c>
      <c r="Q43">
        <f>COUNTIF('Tableau général des clés'!43:43,"VIES")</f>
        <v>0</v>
      </c>
      <c r="R43">
        <f>COUNTIF('Tableau général des clés'!43:43,"AS")</f>
        <v>0</v>
      </c>
      <c r="S43">
        <f>COUNTIF('Tableau général des clés'!43:43,"UPI2")</f>
        <v>0</v>
      </c>
      <c r="T43">
        <f>COUNTIF('Tableau général des clés'!43:43,"UPI4")</f>
        <v>0</v>
      </c>
      <c r="U43">
        <f>COUNTIF('Tableau général des clés'!43:43,"ADMIN")</f>
        <v>0</v>
      </c>
      <c r="V43">
        <f>COUNTIF('Tableau général des clés'!43:43,"CASIERS")</f>
        <v>0</v>
      </c>
      <c r="W43" s="7">
        <f t="shared" si="2"/>
        <v>1</v>
      </c>
    </row>
    <row r="44" spans="3:23" x14ac:dyDescent="0.25">
      <c r="C44" t="s">
        <v>8</v>
      </c>
      <c r="D44">
        <f>COUNTIF('Tableau général des clés'!44:44,"BANAL")</f>
        <v>1</v>
      </c>
      <c r="E44">
        <f>COUNTIF('Tableau général des clés'!44:44,"A1")</f>
        <v>0</v>
      </c>
      <c r="F44">
        <f>COUNTIF('Tableau général des clés'!44:44,"A2")</f>
        <v>0</v>
      </c>
      <c r="G44">
        <f>COUNTIF('Tableau général des clés'!44:44,"A3")</f>
        <v>0</v>
      </c>
      <c r="H44">
        <f>COUNTIF('Tableau général des clés'!44:44,"AA")</f>
        <v>0</v>
      </c>
      <c r="I44">
        <f>COUNTIF('Tableau général des clés'!44:44,"SCIENCE")</f>
        <v>0</v>
      </c>
      <c r="J44">
        <f>COUNTIF('Tableau général des clés'!44:44,"TECHNO")</f>
        <v>0</v>
      </c>
      <c r="K44">
        <f>COUNTIF('Tableau général des clés'!44:44,"EPS")</f>
        <v>0</v>
      </c>
      <c r="L44">
        <f>COUNTIF('Tableau général des clés'!44:44,"PISCINE")</f>
        <v>0</v>
      </c>
      <c r="M44">
        <f>COUNTIF('Tableau général des clés'!44:44,"ARTS")</f>
        <v>0</v>
      </c>
      <c r="N44">
        <f>COUNTIF('Tableau général des clés'!44:44,"CDI")</f>
        <v>0</v>
      </c>
      <c r="O44">
        <f>COUNTIF('Tableau général des clés'!44:44,"COP")</f>
        <v>0</v>
      </c>
      <c r="P44">
        <f>COUNTIF('Tableau général des clés'!44:44,"ASCENSEUR")</f>
        <v>0</v>
      </c>
      <c r="Q44">
        <f>COUNTIF('Tableau général des clés'!44:44,"VIES")</f>
        <v>0</v>
      </c>
      <c r="R44">
        <f>COUNTIF('Tableau général des clés'!44:44,"AS")</f>
        <v>0</v>
      </c>
      <c r="S44">
        <f>COUNTIF('Tableau général des clés'!44:44,"UPI2")</f>
        <v>0</v>
      </c>
      <c r="T44">
        <f>COUNTIF('Tableau général des clés'!44:44,"UPI4")</f>
        <v>0</v>
      </c>
      <c r="U44">
        <f>COUNTIF('Tableau général des clés'!44:44,"ADMIN")</f>
        <v>0</v>
      </c>
      <c r="V44">
        <f>COUNTIF('Tableau général des clés'!44:44,"CASIERS")</f>
        <v>0</v>
      </c>
      <c r="W44" s="7">
        <f t="shared" si="2"/>
        <v>1</v>
      </c>
    </row>
    <row r="45" spans="3:23" x14ac:dyDescent="0.25">
      <c r="C45" t="s">
        <v>8</v>
      </c>
      <c r="D45">
        <f>COUNTIF('Tableau général des clés'!45:45,"BANAL")</f>
        <v>1</v>
      </c>
      <c r="E45">
        <f>COUNTIF('Tableau général des clés'!45:45,"A1")</f>
        <v>0</v>
      </c>
      <c r="F45">
        <f>COUNTIF('Tableau général des clés'!45:45,"A2")</f>
        <v>0</v>
      </c>
      <c r="G45">
        <f>COUNTIF('Tableau général des clés'!45:45,"A3")</f>
        <v>0</v>
      </c>
      <c r="H45">
        <f>COUNTIF('Tableau général des clés'!45:45,"AA")</f>
        <v>0</v>
      </c>
      <c r="I45">
        <f>COUNTIF('Tableau général des clés'!45:45,"SCIENCE")</f>
        <v>0</v>
      </c>
      <c r="J45">
        <f>COUNTIF('Tableau général des clés'!45:45,"TECHNO")</f>
        <v>0</v>
      </c>
      <c r="K45">
        <f>COUNTIF('Tableau général des clés'!45:45,"EPS")</f>
        <v>0</v>
      </c>
      <c r="L45">
        <f>COUNTIF('Tableau général des clés'!45:45,"PISCINE")</f>
        <v>0</v>
      </c>
      <c r="M45">
        <f>COUNTIF('Tableau général des clés'!45:45,"ARTS")</f>
        <v>0</v>
      </c>
      <c r="N45">
        <f>COUNTIF('Tableau général des clés'!45:45,"CDI")</f>
        <v>0</v>
      </c>
      <c r="O45">
        <f>COUNTIF('Tableau général des clés'!45:45,"COP")</f>
        <v>0</v>
      </c>
      <c r="P45">
        <f>COUNTIF('Tableau général des clés'!45:45,"ASCENSEUR")</f>
        <v>0</v>
      </c>
      <c r="Q45">
        <f>COUNTIF('Tableau général des clés'!45:45,"VIES")</f>
        <v>0</v>
      </c>
      <c r="R45">
        <f>COUNTIF('Tableau général des clés'!45:45,"AS")</f>
        <v>0</v>
      </c>
      <c r="S45">
        <f>COUNTIF('Tableau général des clés'!45:45,"UPI2")</f>
        <v>0</v>
      </c>
      <c r="T45">
        <f>COUNTIF('Tableau général des clés'!45:45,"UPI4")</f>
        <v>0</v>
      </c>
      <c r="U45">
        <f>COUNTIF('Tableau général des clés'!45:45,"ADMIN")</f>
        <v>0</v>
      </c>
      <c r="V45">
        <f>COUNTIF('Tableau général des clés'!45:45,"CASIERS")</f>
        <v>0</v>
      </c>
      <c r="W45" s="7">
        <f t="shared" si="2"/>
        <v>1</v>
      </c>
    </row>
    <row r="46" spans="3:23" x14ac:dyDescent="0.25">
      <c r="C46" t="s">
        <v>8</v>
      </c>
      <c r="D46">
        <f>COUNTIF('Tableau général des clés'!46:46,"BANAL")</f>
        <v>1</v>
      </c>
      <c r="E46">
        <f>COUNTIF('Tableau général des clés'!46:46,"A1")</f>
        <v>0</v>
      </c>
      <c r="F46">
        <f>COUNTIF('Tableau général des clés'!46:46,"A2")</f>
        <v>0</v>
      </c>
      <c r="G46">
        <f>COUNTIF('Tableau général des clés'!46:46,"A3")</f>
        <v>0</v>
      </c>
      <c r="H46">
        <f>COUNTIF('Tableau général des clés'!46:46,"AA")</f>
        <v>0</v>
      </c>
      <c r="I46">
        <f>COUNTIF('Tableau général des clés'!46:46,"SCIENCE")</f>
        <v>1</v>
      </c>
      <c r="J46">
        <f>COUNTIF('Tableau général des clés'!46:46,"TECHNO")</f>
        <v>0</v>
      </c>
      <c r="K46">
        <f>COUNTIF('Tableau général des clés'!46:46,"EPS")</f>
        <v>1</v>
      </c>
      <c r="L46">
        <f>COUNTIF('Tableau général des clés'!46:46,"PISCINE")</f>
        <v>1</v>
      </c>
      <c r="M46">
        <f>COUNTIF('Tableau général des clés'!46:46,"ARTS")</f>
        <v>0</v>
      </c>
      <c r="N46">
        <f>COUNTIF('Tableau général des clés'!46:46,"CDI")</f>
        <v>0</v>
      </c>
      <c r="O46">
        <f>COUNTIF('Tableau général des clés'!46:46,"COP")</f>
        <v>0</v>
      </c>
      <c r="P46">
        <f>COUNTIF('Tableau général des clés'!46:46,"ASCENSEUR")</f>
        <v>0</v>
      </c>
      <c r="Q46">
        <f>COUNTIF('Tableau général des clés'!46:46,"VIES")</f>
        <v>0</v>
      </c>
      <c r="R46">
        <f>COUNTIF('Tableau général des clés'!46:46,"AS")</f>
        <v>0</v>
      </c>
      <c r="S46">
        <f>COUNTIF('Tableau général des clés'!46:46,"UPI2")</f>
        <v>0</v>
      </c>
      <c r="T46">
        <f>COUNTIF('Tableau général des clés'!46:46,"UPI4")</f>
        <v>0</v>
      </c>
      <c r="U46">
        <f>COUNTIF('Tableau général des clés'!46:46,"ADMIN")</f>
        <v>0</v>
      </c>
      <c r="V46">
        <f>COUNTIF('Tableau général des clés'!46:46,"CASIERS")</f>
        <v>0</v>
      </c>
      <c r="W46" s="7">
        <f t="shared" si="2"/>
        <v>4</v>
      </c>
    </row>
    <row r="47" spans="3:23" x14ac:dyDescent="0.25">
      <c r="C47" t="s">
        <v>8</v>
      </c>
      <c r="D47">
        <f>COUNTIF('Tableau général des clés'!47:47,"BANAL")</f>
        <v>1</v>
      </c>
      <c r="E47">
        <f>COUNTIF('Tableau général des clés'!47:47,"A1")</f>
        <v>0</v>
      </c>
      <c r="F47">
        <f>COUNTIF('Tableau général des clés'!47:47,"A2")</f>
        <v>0</v>
      </c>
      <c r="G47">
        <f>COUNTIF('Tableau général des clés'!47:47,"A3")</f>
        <v>0</v>
      </c>
      <c r="H47">
        <f>COUNTIF('Tableau général des clés'!47:47,"AA")</f>
        <v>0</v>
      </c>
      <c r="I47">
        <f>COUNTIF('Tableau général des clés'!47:47,"SCIENCE")</f>
        <v>0</v>
      </c>
      <c r="J47">
        <f>COUNTIF('Tableau général des clés'!47:47,"TECHNO")</f>
        <v>0</v>
      </c>
      <c r="K47">
        <f>COUNTIF('Tableau général des clés'!47:47,"EPS")</f>
        <v>0</v>
      </c>
      <c r="L47">
        <f>COUNTIF('Tableau général des clés'!47:47,"PISCINE")</f>
        <v>0</v>
      </c>
      <c r="M47">
        <f>COUNTIF('Tableau général des clés'!47:47,"ARTS")</f>
        <v>0</v>
      </c>
      <c r="N47">
        <f>COUNTIF('Tableau général des clés'!47:47,"CDI")</f>
        <v>0</v>
      </c>
      <c r="O47">
        <f>COUNTIF('Tableau général des clés'!47:47,"COP")</f>
        <v>0</v>
      </c>
      <c r="P47">
        <f>COUNTIF('Tableau général des clés'!47:47,"ASCENSEUR")</f>
        <v>1</v>
      </c>
      <c r="Q47">
        <f>COUNTIF('Tableau général des clés'!47:47,"VIES")</f>
        <v>0</v>
      </c>
      <c r="R47">
        <f>COUNTIF('Tableau général des clés'!47:47,"AS")</f>
        <v>0</v>
      </c>
      <c r="S47">
        <f>COUNTIF('Tableau général des clés'!47:47,"UPI2")</f>
        <v>1</v>
      </c>
      <c r="T47">
        <f>COUNTIF('Tableau général des clés'!47:47,"UPI4")</f>
        <v>1</v>
      </c>
      <c r="U47">
        <f>COUNTIF('Tableau général des clés'!47:47,"ADMIN")</f>
        <v>0</v>
      </c>
      <c r="V47">
        <f>COUNTIF('Tableau général des clés'!47:47,"CASIERS")</f>
        <v>0</v>
      </c>
      <c r="W47" s="7">
        <f t="shared" si="2"/>
        <v>4</v>
      </c>
    </row>
    <row r="48" spans="3:23" x14ac:dyDescent="0.25">
      <c r="C48" t="s">
        <v>8</v>
      </c>
      <c r="D48">
        <f>COUNTIF('Tableau général des clés'!48:48,"BANAL")</f>
        <v>1</v>
      </c>
      <c r="E48">
        <f>COUNTIF('Tableau général des clés'!48:48,"A1")</f>
        <v>0</v>
      </c>
      <c r="F48">
        <f>COUNTIF('Tableau général des clés'!48:48,"A2")</f>
        <v>0</v>
      </c>
      <c r="G48">
        <f>COUNTIF('Tableau général des clés'!48:48,"A3")</f>
        <v>0</v>
      </c>
      <c r="H48">
        <f>COUNTIF('Tableau général des clés'!48:48,"AA")</f>
        <v>0</v>
      </c>
      <c r="I48">
        <f>COUNTIF('Tableau général des clés'!48:48,"SCIENCE")</f>
        <v>0</v>
      </c>
      <c r="J48">
        <f>COUNTIF('Tableau général des clés'!48:48,"TECHNO")</f>
        <v>0</v>
      </c>
      <c r="K48">
        <f>COUNTIF('Tableau général des clés'!48:48,"EPS")</f>
        <v>0</v>
      </c>
      <c r="L48">
        <f>COUNTIF('Tableau général des clés'!48:48,"PISCINE")</f>
        <v>0</v>
      </c>
      <c r="M48">
        <f>COUNTIF('Tableau général des clés'!48:48,"ARTS")</f>
        <v>0</v>
      </c>
      <c r="N48">
        <f>COUNTIF('Tableau général des clés'!48:48,"CDI")</f>
        <v>0</v>
      </c>
      <c r="O48">
        <f>COUNTIF('Tableau général des clés'!48:48,"COP")</f>
        <v>0</v>
      </c>
      <c r="P48">
        <f>COUNTIF('Tableau général des clés'!48:48,"ASCENSEUR")</f>
        <v>0</v>
      </c>
      <c r="Q48">
        <f>COUNTIF('Tableau général des clés'!48:48,"VIES")</f>
        <v>0</v>
      </c>
      <c r="R48">
        <f>COUNTIF('Tableau général des clés'!48:48,"AS")</f>
        <v>0</v>
      </c>
      <c r="S48">
        <f>COUNTIF('Tableau général des clés'!48:48,"UPI2")</f>
        <v>0</v>
      </c>
      <c r="T48">
        <f>COUNTIF('Tableau général des clés'!48:48,"UPI4")</f>
        <v>0</v>
      </c>
      <c r="U48">
        <f>COUNTIF('Tableau général des clés'!48:48,"ADMIN")</f>
        <v>0</v>
      </c>
      <c r="V48">
        <f>COUNTIF('Tableau général des clés'!48:48,"CASIERS")</f>
        <v>0</v>
      </c>
      <c r="W48" s="7">
        <f t="shared" si="2"/>
        <v>1</v>
      </c>
    </row>
    <row r="49" spans="3:23" x14ac:dyDescent="0.25">
      <c r="C49" t="s">
        <v>8</v>
      </c>
      <c r="D49">
        <f>COUNTIF('Tableau général des clés'!49:49,"BANAL")</f>
        <v>1</v>
      </c>
      <c r="E49">
        <f>COUNTIF('Tableau général des clés'!49:49,"A1")</f>
        <v>0</v>
      </c>
      <c r="F49">
        <f>COUNTIF('Tableau général des clés'!49:49,"A2")</f>
        <v>0</v>
      </c>
      <c r="G49">
        <f>COUNTIF('Tableau général des clés'!49:49,"A3")</f>
        <v>0</v>
      </c>
      <c r="H49">
        <f>COUNTIF('Tableau général des clés'!49:49,"AA")</f>
        <v>0</v>
      </c>
      <c r="I49">
        <f>COUNTIF('Tableau général des clés'!49:49,"SCIENCE")</f>
        <v>0</v>
      </c>
      <c r="J49">
        <f>COUNTIF('Tableau général des clés'!49:49,"TECHNO")</f>
        <v>0</v>
      </c>
      <c r="K49">
        <f>COUNTIF('Tableau général des clés'!49:49,"EPS")</f>
        <v>0</v>
      </c>
      <c r="L49">
        <f>COUNTIF('Tableau général des clés'!49:49,"PISCINE")</f>
        <v>0</v>
      </c>
      <c r="M49">
        <f>COUNTIF('Tableau général des clés'!49:49,"ARTS")</f>
        <v>0</v>
      </c>
      <c r="N49">
        <f>COUNTIF('Tableau général des clés'!49:49,"CDI")</f>
        <v>0</v>
      </c>
      <c r="O49">
        <f>COUNTIF('Tableau général des clés'!49:49,"COP")</f>
        <v>0</v>
      </c>
      <c r="P49">
        <f>COUNTIF('Tableau général des clés'!49:49,"ASCENSEUR")</f>
        <v>0</v>
      </c>
      <c r="Q49">
        <f>COUNTIF('Tableau général des clés'!49:49,"VIES")</f>
        <v>0</v>
      </c>
      <c r="R49">
        <f>COUNTIF('Tableau général des clés'!49:49,"AS")</f>
        <v>0</v>
      </c>
      <c r="S49">
        <f>COUNTIF('Tableau général des clés'!49:49,"UPI2")</f>
        <v>0</v>
      </c>
      <c r="T49">
        <f>COUNTIF('Tableau général des clés'!49:49,"UPI4")</f>
        <v>0</v>
      </c>
      <c r="U49">
        <f>COUNTIF('Tableau général des clés'!49:49,"ADMIN")</f>
        <v>0</v>
      </c>
      <c r="V49">
        <f>COUNTIF('Tableau général des clés'!49:49,"CASIERS")</f>
        <v>0</v>
      </c>
      <c r="W49" s="7">
        <f t="shared" si="2"/>
        <v>1</v>
      </c>
    </row>
    <row r="50" spans="3:23" x14ac:dyDescent="0.25">
      <c r="C50" t="s">
        <v>8</v>
      </c>
      <c r="D50">
        <f>COUNTIF('Tableau général des clés'!50:50,"BANAL")</f>
        <v>1</v>
      </c>
      <c r="E50">
        <f>COUNTIF('Tableau général des clés'!50:50,"A1")</f>
        <v>0</v>
      </c>
      <c r="F50">
        <f>COUNTIF('Tableau général des clés'!50:50,"A2")</f>
        <v>0</v>
      </c>
      <c r="G50">
        <f>COUNTIF('Tableau général des clés'!50:50,"A3")</f>
        <v>0</v>
      </c>
      <c r="H50">
        <f>COUNTIF('Tableau général des clés'!50:50,"AA")</f>
        <v>0</v>
      </c>
      <c r="I50">
        <f>COUNTIF('Tableau général des clés'!50:50,"SCIENCE")</f>
        <v>0</v>
      </c>
      <c r="J50">
        <f>COUNTIF('Tableau général des clés'!50:50,"TECHNO")</f>
        <v>0</v>
      </c>
      <c r="K50">
        <f>COUNTIF('Tableau général des clés'!50:50,"EPS")</f>
        <v>0</v>
      </c>
      <c r="L50">
        <f>COUNTIF('Tableau général des clés'!50:50,"PISCINE")</f>
        <v>0</v>
      </c>
      <c r="M50">
        <f>COUNTIF('Tableau général des clés'!50:50,"ARTS")</f>
        <v>0</v>
      </c>
      <c r="N50">
        <f>COUNTIF('Tableau général des clés'!50:50,"CDI")</f>
        <v>0</v>
      </c>
      <c r="O50">
        <f>COUNTIF('Tableau général des clés'!50:50,"COP")</f>
        <v>0</v>
      </c>
      <c r="P50">
        <f>COUNTIF('Tableau général des clés'!50:50,"ASCENSEUR")</f>
        <v>1</v>
      </c>
      <c r="Q50">
        <f>COUNTIF('Tableau général des clés'!50:50,"VIES")</f>
        <v>0</v>
      </c>
      <c r="R50">
        <f>COUNTIF('Tableau général des clés'!50:50,"AS")</f>
        <v>0</v>
      </c>
      <c r="S50">
        <f>COUNTIF('Tableau général des clés'!50:50,"UPI2")</f>
        <v>0</v>
      </c>
      <c r="T50">
        <f>COUNTIF('Tableau général des clés'!50:50,"UPI4")</f>
        <v>0</v>
      </c>
      <c r="U50">
        <f>COUNTIF('Tableau général des clés'!50:50,"ADMIN")</f>
        <v>0</v>
      </c>
      <c r="V50">
        <f>COUNTIF('Tableau général des clés'!50:50,"CASIERS")</f>
        <v>0</v>
      </c>
      <c r="W50" s="7">
        <f t="shared" si="2"/>
        <v>2</v>
      </c>
    </row>
    <row r="51" spans="3:23" x14ac:dyDescent="0.25">
      <c r="C51" t="s">
        <v>8</v>
      </c>
      <c r="D51">
        <f>COUNTIF('Tableau général des clés'!51:51,"BANAL")</f>
        <v>1</v>
      </c>
      <c r="E51">
        <f>COUNTIF('Tableau général des clés'!51:51,"A1")</f>
        <v>0</v>
      </c>
      <c r="F51">
        <f>COUNTIF('Tableau général des clés'!51:51,"A2")</f>
        <v>0</v>
      </c>
      <c r="G51">
        <f>COUNTIF('Tableau général des clés'!51:51,"A3")</f>
        <v>0</v>
      </c>
      <c r="H51">
        <f>COUNTIF('Tableau général des clés'!51:51,"AA")</f>
        <v>0</v>
      </c>
      <c r="I51">
        <f>COUNTIF('Tableau général des clés'!51:51,"SCIENCE")</f>
        <v>1</v>
      </c>
      <c r="J51">
        <f>COUNTIF('Tableau général des clés'!51:51,"TECHNO")</f>
        <v>1</v>
      </c>
      <c r="K51">
        <f>COUNTIF('Tableau général des clés'!51:51,"EPS")</f>
        <v>0</v>
      </c>
      <c r="L51">
        <f>COUNTIF('Tableau général des clés'!51:51,"PISCINE")</f>
        <v>0</v>
      </c>
      <c r="M51">
        <f>COUNTIF('Tableau général des clés'!51:51,"ARTS")</f>
        <v>0</v>
      </c>
      <c r="N51">
        <f>COUNTIF('Tableau général des clés'!51:51,"CDI")</f>
        <v>0</v>
      </c>
      <c r="O51">
        <f>COUNTIF('Tableau général des clés'!51:51,"COP")</f>
        <v>0</v>
      </c>
      <c r="P51">
        <f>COUNTIF('Tableau général des clés'!51:51,"ASCENSEUR")</f>
        <v>0</v>
      </c>
      <c r="Q51">
        <f>COUNTIF('Tableau général des clés'!51:51,"VIES")</f>
        <v>0</v>
      </c>
      <c r="R51">
        <f>COUNTIF('Tableau général des clés'!51:51,"AS")</f>
        <v>0</v>
      </c>
      <c r="S51">
        <f>COUNTIF('Tableau général des clés'!51:51,"UPI2")</f>
        <v>0</v>
      </c>
      <c r="T51">
        <f>COUNTIF('Tableau général des clés'!51:51,"UPI4")</f>
        <v>0</v>
      </c>
      <c r="U51">
        <f>COUNTIF('Tableau général des clés'!51:51,"ADMIN")</f>
        <v>0</v>
      </c>
      <c r="V51">
        <f>COUNTIF('Tableau général des clés'!51:51,"CASIERS")</f>
        <v>0</v>
      </c>
      <c r="W51" s="7">
        <f t="shared" si="2"/>
        <v>3</v>
      </c>
    </row>
    <row r="52" spans="3:23" x14ac:dyDescent="0.25">
      <c r="C52" t="s">
        <v>8</v>
      </c>
      <c r="D52">
        <f>COUNTIF('Tableau général des clés'!52:52,"BANAL")</f>
        <v>1</v>
      </c>
      <c r="E52">
        <f>COUNTIF('Tableau général des clés'!52:52,"A1")</f>
        <v>1</v>
      </c>
      <c r="F52">
        <f>COUNTIF('Tableau général des clés'!52:52,"A2")</f>
        <v>0</v>
      </c>
      <c r="G52">
        <f>COUNTIF('Tableau général des clés'!52:52,"A3")</f>
        <v>0</v>
      </c>
      <c r="H52">
        <f>COUNTIF('Tableau général des clés'!52:52,"AA")</f>
        <v>0</v>
      </c>
      <c r="I52">
        <f>COUNTIF('Tableau général des clés'!52:52,"SCIENCE")</f>
        <v>0</v>
      </c>
      <c r="J52">
        <f>COUNTIF('Tableau général des clés'!52:52,"TECHNO")</f>
        <v>0</v>
      </c>
      <c r="K52">
        <f>COUNTIF('Tableau général des clés'!52:52,"EPS")</f>
        <v>0</v>
      </c>
      <c r="L52">
        <f>COUNTIF('Tableau général des clés'!52:52,"PISCINE")</f>
        <v>0</v>
      </c>
      <c r="M52">
        <f>COUNTIF('Tableau général des clés'!52:52,"ARTS")</f>
        <v>0</v>
      </c>
      <c r="N52">
        <f>COUNTIF('Tableau général des clés'!52:52,"CDI")</f>
        <v>0</v>
      </c>
      <c r="O52">
        <f>COUNTIF('Tableau général des clés'!52:52,"COP")</f>
        <v>0</v>
      </c>
      <c r="P52">
        <f>COUNTIF('Tableau général des clés'!52:52,"ASCENSEUR")</f>
        <v>0</v>
      </c>
      <c r="Q52">
        <f>COUNTIF('Tableau général des clés'!52:52,"VIES")</f>
        <v>0</v>
      </c>
      <c r="R52">
        <f>COUNTIF('Tableau général des clés'!52:52,"AS")</f>
        <v>0</v>
      </c>
      <c r="S52">
        <f>COUNTIF('Tableau général des clés'!52:52,"UPI2")</f>
        <v>0</v>
      </c>
      <c r="T52">
        <f>COUNTIF('Tableau général des clés'!52:52,"UPI4")</f>
        <v>0</v>
      </c>
      <c r="U52">
        <f>COUNTIF('Tableau général des clés'!52:52,"ADMIN")</f>
        <v>0</v>
      </c>
      <c r="V52">
        <f>COUNTIF('Tableau général des clés'!52:52,"CASIERS")</f>
        <v>0</v>
      </c>
      <c r="W52" s="7">
        <f t="shared" si="2"/>
        <v>2</v>
      </c>
    </row>
    <row r="53" spans="3:23" x14ac:dyDescent="0.25">
      <c r="C53" t="s">
        <v>29</v>
      </c>
      <c r="D53">
        <f>COUNTIF('Tableau général des clés'!53:53,"BANAL")</f>
        <v>1</v>
      </c>
      <c r="E53">
        <f>COUNTIF('Tableau général des clés'!53:53,"A1")</f>
        <v>0</v>
      </c>
      <c r="F53">
        <f>COUNTIF('Tableau général des clés'!53:53,"A2")</f>
        <v>0</v>
      </c>
      <c r="G53">
        <f>COUNTIF('Tableau général des clés'!53:53,"A3")</f>
        <v>0</v>
      </c>
      <c r="H53">
        <f>COUNTIF('Tableau général des clés'!53:53,"AA")</f>
        <v>0</v>
      </c>
      <c r="I53">
        <f>COUNTIF('Tableau général des clés'!53:53,"SCIENCE")</f>
        <v>1</v>
      </c>
      <c r="J53">
        <f>COUNTIF('Tableau général des clés'!53:53,"TECHNO")</f>
        <v>0</v>
      </c>
      <c r="K53">
        <f>COUNTIF('Tableau général des clés'!53:53,"EPS")</f>
        <v>0</v>
      </c>
      <c r="L53">
        <f>COUNTIF('Tableau général des clés'!53:53,"PISCINE")</f>
        <v>0</v>
      </c>
      <c r="M53">
        <f>COUNTIF('Tableau général des clés'!53:53,"ARTS")</f>
        <v>0</v>
      </c>
      <c r="N53">
        <f>COUNTIF('Tableau général des clés'!53:53,"CDI")</f>
        <v>0</v>
      </c>
      <c r="O53">
        <f>COUNTIF('Tableau général des clés'!53:53,"COP")</f>
        <v>0</v>
      </c>
      <c r="P53">
        <f>COUNTIF('Tableau général des clés'!53:53,"ASCENSEUR")</f>
        <v>0</v>
      </c>
      <c r="Q53">
        <f>COUNTIF('Tableau général des clés'!53:53,"VIES")</f>
        <v>0</v>
      </c>
      <c r="R53">
        <f>COUNTIF('Tableau général des clés'!53:53,"AS")</f>
        <v>0</v>
      </c>
      <c r="S53">
        <f>COUNTIF('Tableau général des clés'!53:53,"UPI2")</f>
        <v>0</v>
      </c>
      <c r="T53">
        <f>COUNTIF('Tableau général des clés'!53:53,"UPI4")</f>
        <v>0</v>
      </c>
      <c r="U53">
        <f>COUNTIF('Tableau général des clés'!53:53,"ADMIN")</f>
        <v>0</v>
      </c>
      <c r="V53">
        <f>COUNTIF('Tableau général des clés'!53:53,"CASIERS")</f>
        <v>0</v>
      </c>
      <c r="W53" s="7">
        <f t="shared" si="2"/>
        <v>2</v>
      </c>
    </row>
    <row r="54" spans="3:23" x14ac:dyDescent="0.25">
      <c r="C54" t="s">
        <v>8</v>
      </c>
      <c r="D54">
        <f>COUNTIF('Tableau général des clés'!54:54,"BANAL")</f>
        <v>0</v>
      </c>
      <c r="E54">
        <f>COUNTIF('Tableau général des clés'!54:54,"A1")</f>
        <v>0</v>
      </c>
      <c r="F54">
        <f>COUNTIF('Tableau général des clés'!54:54,"A2")</f>
        <v>0</v>
      </c>
      <c r="G54">
        <f>COUNTIF('Tableau général des clés'!54:54,"A3")</f>
        <v>0</v>
      </c>
      <c r="H54">
        <f>COUNTIF('Tableau général des clés'!54:54,"AA")</f>
        <v>0</v>
      </c>
      <c r="I54">
        <f>COUNTIF('Tableau général des clés'!54:54,"SCIENCE")</f>
        <v>0</v>
      </c>
      <c r="J54">
        <f>COUNTIF('Tableau général des clés'!54:54,"TECHNO")</f>
        <v>0</v>
      </c>
      <c r="K54">
        <f>COUNTIF('Tableau général des clés'!54:54,"EPS")</f>
        <v>0</v>
      </c>
      <c r="L54">
        <f>COUNTIF('Tableau général des clés'!54:54,"PISCINE")</f>
        <v>0</v>
      </c>
      <c r="M54">
        <f>COUNTIF('Tableau général des clés'!54:54,"ARTS")</f>
        <v>1</v>
      </c>
      <c r="N54">
        <f>COUNTIF('Tableau général des clés'!54:54,"CDI")</f>
        <v>0</v>
      </c>
      <c r="O54">
        <f>COUNTIF('Tableau général des clés'!54:54,"COP")</f>
        <v>0</v>
      </c>
      <c r="P54">
        <f>COUNTIF('Tableau général des clés'!54:54,"ASCENSEUR")</f>
        <v>0</v>
      </c>
      <c r="Q54">
        <f>COUNTIF('Tableau général des clés'!54:54,"VIES")</f>
        <v>0</v>
      </c>
      <c r="R54">
        <f>COUNTIF('Tableau général des clés'!54:54,"AS")</f>
        <v>0</v>
      </c>
      <c r="S54">
        <f>COUNTIF('Tableau général des clés'!54:54,"UPI2")</f>
        <v>0</v>
      </c>
      <c r="T54">
        <f>COUNTIF('Tableau général des clés'!54:54,"UPI4")</f>
        <v>0</v>
      </c>
      <c r="U54">
        <f>COUNTIF('Tableau général des clés'!54:54,"ADMIN")</f>
        <v>0</v>
      </c>
      <c r="V54">
        <f>COUNTIF('Tableau général des clés'!54:54,"CASIERS")</f>
        <v>0</v>
      </c>
      <c r="W54" s="7">
        <f t="shared" si="2"/>
        <v>1</v>
      </c>
    </row>
    <row r="55" spans="3:23" x14ac:dyDescent="0.25">
      <c r="C55" t="s">
        <v>8</v>
      </c>
      <c r="D55">
        <f>COUNTIF('Tableau général des clés'!55:55,"BANAL")</f>
        <v>1</v>
      </c>
      <c r="E55">
        <f>COUNTIF('Tableau général des clés'!55:55,"A1")</f>
        <v>0</v>
      </c>
      <c r="F55">
        <f>COUNTIF('Tableau général des clés'!55:55,"A2")</f>
        <v>0</v>
      </c>
      <c r="G55">
        <f>COUNTIF('Tableau général des clés'!55:55,"A3")</f>
        <v>0</v>
      </c>
      <c r="H55">
        <f>COUNTIF('Tableau général des clés'!55:55,"AA")</f>
        <v>0</v>
      </c>
      <c r="I55">
        <f>COUNTIF('Tableau général des clés'!55:55,"SCIENCE")</f>
        <v>0</v>
      </c>
      <c r="J55">
        <f>COUNTIF('Tableau général des clés'!55:55,"TECHNO")</f>
        <v>0</v>
      </c>
      <c r="K55">
        <f>COUNTIF('Tableau général des clés'!55:55,"EPS")</f>
        <v>0</v>
      </c>
      <c r="L55">
        <f>COUNTIF('Tableau général des clés'!55:55,"PISCINE")</f>
        <v>0</v>
      </c>
      <c r="M55">
        <f>COUNTIF('Tableau général des clés'!55:55,"ARTS")</f>
        <v>0</v>
      </c>
      <c r="N55">
        <f>COUNTIF('Tableau général des clés'!55:55,"CDI")</f>
        <v>0</v>
      </c>
      <c r="O55">
        <f>COUNTIF('Tableau général des clés'!55:55,"COP")</f>
        <v>0</v>
      </c>
      <c r="P55">
        <f>COUNTIF('Tableau général des clés'!55:55,"ASCENSEUR")</f>
        <v>0</v>
      </c>
      <c r="Q55">
        <f>COUNTIF('Tableau général des clés'!55:55,"VIES")</f>
        <v>0</v>
      </c>
      <c r="R55">
        <f>COUNTIF('Tableau général des clés'!55:55,"AS")</f>
        <v>0</v>
      </c>
      <c r="S55">
        <f>COUNTIF('Tableau général des clés'!55:55,"UPI2")</f>
        <v>0</v>
      </c>
      <c r="T55">
        <f>COUNTIF('Tableau général des clés'!55:55,"UPI4")</f>
        <v>0</v>
      </c>
      <c r="U55">
        <f>COUNTIF('Tableau général des clés'!55:55,"ADMIN")</f>
        <v>0</v>
      </c>
      <c r="V55">
        <f>COUNTIF('Tableau général des clés'!55:55,"CASIERS")</f>
        <v>0</v>
      </c>
      <c r="W55" s="7">
        <f t="shared" si="2"/>
        <v>1</v>
      </c>
    </row>
    <row r="56" spans="3:23" x14ac:dyDescent="0.25">
      <c r="C56" t="s">
        <v>8</v>
      </c>
      <c r="D56">
        <f>COUNTIF('Tableau général des clés'!56:56,"BANAL")</f>
        <v>1</v>
      </c>
      <c r="E56">
        <f>COUNTIF('Tableau général des clés'!56:56,"A1")</f>
        <v>0</v>
      </c>
      <c r="F56">
        <f>COUNTIF('Tableau général des clés'!56:56,"A2")</f>
        <v>0</v>
      </c>
      <c r="G56">
        <f>COUNTIF('Tableau général des clés'!56:56,"A3")</f>
        <v>0</v>
      </c>
      <c r="H56">
        <f>COUNTIF('Tableau général des clés'!56:56,"AA")</f>
        <v>0</v>
      </c>
      <c r="I56">
        <f>COUNTIF('Tableau général des clés'!56:56,"SCIENCE")</f>
        <v>0</v>
      </c>
      <c r="J56">
        <f>COUNTIF('Tableau général des clés'!56:56,"TECHNO")</f>
        <v>1</v>
      </c>
      <c r="K56">
        <f>COUNTIF('Tableau général des clés'!56:56,"EPS")</f>
        <v>0</v>
      </c>
      <c r="L56">
        <f>COUNTIF('Tableau général des clés'!56:56,"PISCINE")</f>
        <v>0</v>
      </c>
      <c r="M56">
        <f>COUNTIF('Tableau général des clés'!56:56,"ARTS")</f>
        <v>0</v>
      </c>
      <c r="N56">
        <f>COUNTIF('Tableau général des clés'!56:56,"CDI")</f>
        <v>0</v>
      </c>
      <c r="O56">
        <f>COUNTIF('Tableau général des clés'!56:56,"COP")</f>
        <v>0</v>
      </c>
      <c r="P56">
        <f>COUNTIF('Tableau général des clés'!56:56,"ASCENSEUR")</f>
        <v>0</v>
      </c>
      <c r="Q56">
        <f>COUNTIF('Tableau général des clés'!56:56,"VIES")</f>
        <v>0</v>
      </c>
      <c r="R56">
        <f>COUNTIF('Tableau général des clés'!56:56,"AS")</f>
        <v>0</v>
      </c>
      <c r="S56">
        <f>COUNTIF('Tableau général des clés'!56:56,"UPI2")</f>
        <v>0</v>
      </c>
      <c r="T56">
        <f>COUNTIF('Tableau général des clés'!56:56,"UPI4")</f>
        <v>0</v>
      </c>
      <c r="U56">
        <f>COUNTIF('Tableau général des clés'!56:56,"ADMIN")</f>
        <v>0</v>
      </c>
      <c r="V56">
        <f>COUNTIF('Tableau général des clés'!56:56,"CASIERS")</f>
        <v>0</v>
      </c>
      <c r="W56" s="7">
        <f t="shared" si="2"/>
        <v>2</v>
      </c>
    </row>
    <row r="57" spans="3:23" x14ac:dyDescent="0.25">
      <c r="C57" t="s">
        <v>8</v>
      </c>
      <c r="D57">
        <f>COUNTIF('Tableau général des clés'!57:57,"BANAL")</f>
        <v>1</v>
      </c>
      <c r="E57">
        <f>COUNTIF('Tableau général des clés'!57:57,"A1")</f>
        <v>0</v>
      </c>
      <c r="F57">
        <f>COUNTIF('Tableau général des clés'!57:57,"A2")</f>
        <v>0</v>
      </c>
      <c r="G57">
        <f>COUNTIF('Tableau général des clés'!57:57,"A3")</f>
        <v>0</v>
      </c>
      <c r="H57">
        <f>COUNTIF('Tableau général des clés'!57:57,"AA")</f>
        <v>0</v>
      </c>
      <c r="I57">
        <f>COUNTIF('Tableau général des clés'!57:57,"SCIENCE")</f>
        <v>0</v>
      </c>
      <c r="J57">
        <f>COUNTIF('Tableau général des clés'!57:57,"TECHNO")</f>
        <v>0</v>
      </c>
      <c r="K57">
        <f>COUNTIF('Tableau général des clés'!57:57,"EPS")</f>
        <v>0</v>
      </c>
      <c r="L57">
        <f>COUNTIF('Tableau général des clés'!57:57,"PISCINE")</f>
        <v>0</v>
      </c>
      <c r="M57">
        <f>COUNTIF('Tableau général des clés'!57:57,"ARTS")</f>
        <v>1</v>
      </c>
      <c r="N57">
        <f>COUNTIF('Tableau général des clés'!57:57,"CDI")</f>
        <v>0</v>
      </c>
      <c r="O57">
        <f>COUNTIF('Tableau général des clés'!57:57,"COP")</f>
        <v>0</v>
      </c>
      <c r="P57">
        <f>COUNTIF('Tableau général des clés'!57:57,"ASCENSEUR")</f>
        <v>0</v>
      </c>
      <c r="Q57">
        <f>COUNTIF('Tableau général des clés'!57:57,"VIES")</f>
        <v>0</v>
      </c>
      <c r="R57">
        <f>COUNTIF('Tableau général des clés'!57:57,"AS")</f>
        <v>0</v>
      </c>
      <c r="S57">
        <f>COUNTIF('Tableau général des clés'!57:57,"UPI2")</f>
        <v>0</v>
      </c>
      <c r="T57">
        <f>COUNTIF('Tableau général des clés'!57:57,"UPI4")</f>
        <v>0</v>
      </c>
      <c r="U57">
        <f>COUNTIF('Tableau général des clés'!57:57,"ADMIN")</f>
        <v>0</v>
      </c>
      <c r="V57">
        <f>COUNTIF('Tableau général des clés'!57:57,"CASIERS")</f>
        <v>0</v>
      </c>
      <c r="W57" s="7">
        <f t="shared" si="2"/>
        <v>2</v>
      </c>
    </row>
    <row r="58" spans="3:23" x14ac:dyDescent="0.25">
      <c r="C58" t="s">
        <v>8</v>
      </c>
      <c r="D58">
        <f>COUNTIF('Tableau général des clés'!58:58,"BANAL")</f>
        <v>0</v>
      </c>
      <c r="E58">
        <f>COUNTIF('Tableau général des clés'!58:58,"A1")</f>
        <v>0</v>
      </c>
      <c r="F58">
        <f>COUNTIF('Tableau général des clés'!58:58,"A2")</f>
        <v>0</v>
      </c>
      <c r="G58">
        <f>COUNTIF('Tableau général des clés'!58:58,"A3")</f>
        <v>0</v>
      </c>
      <c r="H58">
        <f>COUNTIF('Tableau général des clés'!58:58,"AA")</f>
        <v>0</v>
      </c>
      <c r="I58">
        <f>COUNTIF('Tableau général des clés'!58:58,"SCIENCE")</f>
        <v>1</v>
      </c>
      <c r="J58">
        <f>COUNTIF('Tableau général des clés'!58:58,"TECHNO")</f>
        <v>1</v>
      </c>
      <c r="K58">
        <f>COUNTIF('Tableau général des clés'!58:58,"EPS")</f>
        <v>0</v>
      </c>
      <c r="L58">
        <f>COUNTIF('Tableau général des clés'!58:58,"PISCINE")</f>
        <v>0</v>
      </c>
      <c r="M58">
        <f>COUNTIF('Tableau général des clés'!58:58,"ARTS")</f>
        <v>0</v>
      </c>
      <c r="N58">
        <f>COUNTIF('Tableau général des clés'!58:58,"CDI")</f>
        <v>0</v>
      </c>
      <c r="O58">
        <f>COUNTIF('Tableau général des clés'!58:58,"COP")</f>
        <v>0</v>
      </c>
      <c r="P58">
        <f>COUNTIF('Tableau général des clés'!58:58,"ASCENSEUR")</f>
        <v>0</v>
      </c>
      <c r="Q58">
        <f>COUNTIF('Tableau général des clés'!58:58,"VIES")</f>
        <v>0</v>
      </c>
      <c r="R58">
        <f>COUNTIF('Tableau général des clés'!58:58,"AS")</f>
        <v>0</v>
      </c>
      <c r="S58">
        <f>COUNTIF('Tableau général des clés'!58:58,"UPI2")</f>
        <v>0</v>
      </c>
      <c r="T58">
        <f>COUNTIF('Tableau général des clés'!58:58,"UPI4")</f>
        <v>0</v>
      </c>
      <c r="U58">
        <f>COUNTIF('Tableau général des clés'!58:58,"ADMIN")</f>
        <v>0</v>
      </c>
      <c r="V58">
        <f>COUNTIF('Tableau général des clés'!58:58,"CASIERS")</f>
        <v>0</v>
      </c>
      <c r="W58" s="7">
        <f t="shared" si="2"/>
        <v>2</v>
      </c>
    </row>
    <row r="59" spans="3:23" x14ac:dyDescent="0.25">
      <c r="C59" t="s">
        <v>8</v>
      </c>
      <c r="D59">
        <f>COUNTIF('Tableau général des clés'!59:59,"BANAL")</f>
        <v>0</v>
      </c>
      <c r="E59">
        <f>COUNTIF('Tableau général des clés'!59:59,"A1")</f>
        <v>0</v>
      </c>
      <c r="F59">
        <f>COUNTIF('Tableau général des clés'!59:59,"A2")</f>
        <v>0</v>
      </c>
      <c r="G59">
        <f>COUNTIF('Tableau général des clés'!59:59,"A3")</f>
        <v>0</v>
      </c>
      <c r="H59">
        <f>COUNTIF('Tableau général des clés'!59:59,"AA")</f>
        <v>0</v>
      </c>
      <c r="I59">
        <f>COUNTIF('Tableau général des clés'!59:59,"SCIENCE")</f>
        <v>1</v>
      </c>
      <c r="J59">
        <f>COUNTIF('Tableau général des clés'!59:59,"TECHNO")</f>
        <v>0</v>
      </c>
      <c r="K59">
        <f>COUNTIF('Tableau général des clés'!59:59,"EPS")</f>
        <v>0</v>
      </c>
      <c r="L59">
        <f>COUNTIF('Tableau général des clés'!59:59,"PISCINE")</f>
        <v>0</v>
      </c>
      <c r="M59">
        <f>COUNTIF('Tableau général des clés'!59:59,"ARTS")</f>
        <v>0</v>
      </c>
      <c r="N59">
        <f>COUNTIF('Tableau général des clés'!59:59,"CDI")</f>
        <v>0</v>
      </c>
      <c r="O59">
        <f>COUNTIF('Tableau général des clés'!59:59,"COP")</f>
        <v>0</v>
      </c>
      <c r="P59">
        <f>COUNTIF('Tableau général des clés'!59:59,"ASCENSEUR")</f>
        <v>0</v>
      </c>
      <c r="Q59">
        <f>COUNTIF('Tableau général des clés'!59:59,"VIES")</f>
        <v>0</v>
      </c>
      <c r="R59">
        <f>COUNTIF('Tableau général des clés'!59:59,"AS")</f>
        <v>0</v>
      </c>
      <c r="S59">
        <f>COUNTIF('Tableau général des clés'!59:59,"UPI2")</f>
        <v>0</v>
      </c>
      <c r="T59">
        <f>COUNTIF('Tableau général des clés'!59:59,"UPI4")</f>
        <v>0</v>
      </c>
      <c r="U59">
        <f>COUNTIF('Tableau général des clés'!59:59,"ADMIN")</f>
        <v>0</v>
      </c>
      <c r="V59">
        <f>COUNTIF('Tableau général des clés'!59:59,"CASIERS")</f>
        <v>0</v>
      </c>
      <c r="W59" s="7">
        <f t="shared" si="2"/>
        <v>1</v>
      </c>
    </row>
    <row r="60" spans="3:23" x14ac:dyDescent="0.25">
      <c r="C60" t="s">
        <v>8</v>
      </c>
      <c r="D60">
        <f>COUNTIF('Tableau général des clés'!60:60,"BANAL")</f>
        <v>1</v>
      </c>
      <c r="E60">
        <f>COUNTIF('Tableau général des clés'!60:60,"A1")</f>
        <v>0</v>
      </c>
      <c r="F60">
        <f>COUNTIF('Tableau général des clés'!60:60,"A2")</f>
        <v>0</v>
      </c>
      <c r="G60">
        <f>COUNTIF('Tableau général des clés'!60:60,"A3")</f>
        <v>0</v>
      </c>
      <c r="H60">
        <f>COUNTIF('Tableau général des clés'!60:60,"AA")</f>
        <v>0</v>
      </c>
      <c r="I60">
        <f>COUNTIF('Tableau général des clés'!60:60,"SCIENCE")</f>
        <v>0</v>
      </c>
      <c r="J60">
        <f>COUNTIF('Tableau général des clés'!60:60,"TECHNO")</f>
        <v>0</v>
      </c>
      <c r="K60">
        <f>COUNTIF('Tableau général des clés'!60:60,"EPS")</f>
        <v>0</v>
      </c>
      <c r="L60">
        <f>COUNTIF('Tableau général des clés'!60:60,"PISCINE")</f>
        <v>0</v>
      </c>
      <c r="M60">
        <f>COUNTIF('Tableau général des clés'!60:60,"ARTS")</f>
        <v>0</v>
      </c>
      <c r="N60">
        <f>COUNTIF('Tableau général des clés'!60:60,"CDI")</f>
        <v>0</v>
      </c>
      <c r="O60">
        <f>COUNTIF('Tableau général des clés'!60:60,"COP")</f>
        <v>0</v>
      </c>
      <c r="P60">
        <f>COUNTIF('Tableau général des clés'!60:60,"ASCENSEUR")</f>
        <v>0</v>
      </c>
      <c r="Q60">
        <f>COUNTIF('Tableau général des clés'!60:60,"VIES")</f>
        <v>0</v>
      </c>
      <c r="R60">
        <f>COUNTIF('Tableau général des clés'!60:60,"AS")</f>
        <v>0</v>
      </c>
      <c r="S60">
        <f>COUNTIF('Tableau général des clés'!60:60,"UPI2")</f>
        <v>0</v>
      </c>
      <c r="T60">
        <f>COUNTIF('Tableau général des clés'!60:60,"UPI4")</f>
        <v>0</v>
      </c>
      <c r="U60">
        <f>COUNTIF('Tableau général des clés'!60:60,"ADMIN")</f>
        <v>0</v>
      </c>
      <c r="V60">
        <f>COUNTIF('Tableau général des clés'!60:60,"CASIERS")</f>
        <v>0</v>
      </c>
      <c r="W60" s="7">
        <f t="shared" si="2"/>
        <v>1</v>
      </c>
    </row>
    <row r="61" spans="3:23" x14ac:dyDescent="0.25">
      <c r="C61" t="s">
        <v>8</v>
      </c>
      <c r="D61">
        <f>COUNTIF('Tableau général des clés'!61:61,"BANAL")</f>
        <v>1</v>
      </c>
      <c r="E61">
        <f>COUNTIF('Tableau général des clés'!61:61,"A1")</f>
        <v>0</v>
      </c>
      <c r="F61">
        <f>COUNTIF('Tableau général des clés'!61:61,"A2")</f>
        <v>0</v>
      </c>
      <c r="G61">
        <f>COUNTIF('Tableau général des clés'!61:61,"A3")</f>
        <v>0</v>
      </c>
      <c r="H61">
        <f>COUNTIF('Tableau général des clés'!61:61,"AA")</f>
        <v>0</v>
      </c>
      <c r="I61">
        <f>COUNTIF('Tableau général des clés'!61:61,"SCIENCE")</f>
        <v>0</v>
      </c>
      <c r="J61">
        <f>COUNTIF('Tableau général des clés'!61:61,"TECHNO")</f>
        <v>0</v>
      </c>
      <c r="K61">
        <f>COUNTIF('Tableau général des clés'!61:61,"EPS")</f>
        <v>0</v>
      </c>
      <c r="L61">
        <f>COUNTIF('Tableau général des clés'!61:61,"PISCINE")</f>
        <v>0</v>
      </c>
      <c r="M61">
        <f>COUNTIF('Tableau général des clés'!61:61,"ARTS")</f>
        <v>0</v>
      </c>
      <c r="N61">
        <f>COUNTIF('Tableau général des clés'!61:61,"CDI")</f>
        <v>0</v>
      </c>
      <c r="O61">
        <f>COUNTIF('Tableau général des clés'!61:61,"COP")</f>
        <v>0</v>
      </c>
      <c r="P61">
        <f>COUNTIF('Tableau général des clés'!61:61,"ASCENSEUR")</f>
        <v>0</v>
      </c>
      <c r="Q61">
        <f>COUNTIF('Tableau général des clés'!61:61,"VIES")</f>
        <v>0</v>
      </c>
      <c r="R61">
        <f>COUNTIF('Tableau général des clés'!61:61,"AS")</f>
        <v>0</v>
      </c>
      <c r="S61">
        <f>COUNTIF('Tableau général des clés'!61:61,"UPI2")</f>
        <v>0</v>
      </c>
      <c r="T61">
        <f>COUNTIF('Tableau général des clés'!61:61,"UPI4")</f>
        <v>0</v>
      </c>
      <c r="U61">
        <f>COUNTIF('Tableau général des clés'!61:61,"ADMIN")</f>
        <v>0</v>
      </c>
      <c r="V61">
        <f>COUNTIF('Tableau général des clés'!61:61,"CASIERS")</f>
        <v>0</v>
      </c>
      <c r="W61" s="7">
        <f t="shared" si="2"/>
        <v>1</v>
      </c>
    </row>
    <row r="62" spans="3:23" x14ac:dyDescent="0.25">
      <c r="C62" t="s">
        <v>8</v>
      </c>
      <c r="D62">
        <f>COUNTIF('Tableau général des clés'!62:62,"BANAL")</f>
        <v>1</v>
      </c>
      <c r="E62">
        <f>COUNTIF('Tableau général des clés'!62:62,"A1")</f>
        <v>0</v>
      </c>
      <c r="F62">
        <f>COUNTIF('Tableau général des clés'!62:62,"A2")</f>
        <v>0</v>
      </c>
      <c r="G62">
        <f>COUNTIF('Tableau général des clés'!62:62,"A3")</f>
        <v>0</v>
      </c>
      <c r="H62">
        <f>COUNTIF('Tableau général des clés'!62:62,"AA")</f>
        <v>0</v>
      </c>
      <c r="I62">
        <f>COUNTIF('Tableau général des clés'!62:62,"SCIENCE")</f>
        <v>0</v>
      </c>
      <c r="J62">
        <f>COUNTIF('Tableau général des clés'!62:62,"TECHNO")</f>
        <v>0</v>
      </c>
      <c r="K62">
        <f>COUNTIF('Tableau général des clés'!62:62,"EPS")</f>
        <v>0</v>
      </c>
      <c r="L62">
        <f>COUNTIF('Tableau général des clés'!62:62,"PISCINE")</f>
        <v>0</v>
      </c>
      <c r="M62">
        <f>COUNTIF('Tableau général des clés'!62:62,"ARTS")</f>
        <v>0</v>
      </c>
      <c r="N62">
        <f>COUNTIF('Tableau général des clés'!62:62,"CDI")</f>
        <v>0</v>
      </c>
      <c r="O62">
        <f>COUNTIF('Tableau général des clés'!62:62,"COP")</f>
        <v>0</v>
      </c>
      <c r="P62">
        <f>COUNTIF('Tableau général des clés'!62:62,"ASCENSEUR")</f>
        <v>0</v>
      </c>
      <c r="Q62">
        <f>COUNTIF('Tableau général des clés'!62:62,"VIES")</f>
        <v>0</v>
      </c>
      <c r="R62">
        <f>COUNTIF('Tableau général des clés'!62:62,"AS")</f>
        <v>0</v>
      </c>
      <c r="S62">
        <f>COUNTIF('Tableau général des clés'!62:62,"UPI2")</f>
        <v>0</v>
      </c>
      <c r="T62">
        <f>COUNTIF('Tableau général des clés'!62:62,"UPI4")</f>
        <v>0</v>
      </c>
      <c r="U62">
        <f>COUNTIF('Tableau général des clés'!62:62,"ADMIN")</f>
        <v>0</v>
      </c>
      <c r="V62">
        <f>COUNTIF('Tableau général des clés'!62:62,"CASIERS")</f>
        <v>0</v>
      </c>
      <c r="W62" s="7">
        <f t="shared" si="2"/>
        <v>1</v>
      </c>
    </row>
    <row r="63" spans="3:23" x14ac:dyDescent="0.25">
      <c r="C63" t="s">
        <v>8</v>
      </c>
      <c r="D63">
        <f>COUNTIF('Tableau général des clés'!63:63,"BANAL")</f>
        <v>1</v>
      </c>
      <c r="E63">
        <f>COUNTIF('Tableau général des clés'!63:63,"A1")</f>
        <v>0</v>
      </c>
      <c r="F63">
        <f>COUNTIF('Tableau général des clés'!63:63,"A2")</f>
        <v>0</v>
      </c>
      <c r="G63">
        <f>COUNTIF('Tableau général des clés'!63:63,"A3")</f>
        <v>0</v>
      </c>
      <c r="H63">
        <f>COUNTIF('Tableau général des clés'!63:63,"AA")</f>
        <v>0</v>
      </c>
      <c r="I63">
        <f>COUNTIF('Tableau général des clés'!63:63,"SCIENCE")</f>
        <v>1</v>
      </c>
      <c r="J63">
        <f>COUNTIF('Tableau général des clés'!63:63,"TECHNO")</f>
        <v>0</v>
      </c>
      <c r="K63">
        <f>COUNTIF('Tableau général des clés'!63:63,"EPS")</f>
        <v>1</v>
      </c>
      <c r="L63">
        <f>COUNTIF('Tableau général des clés'!63:63,"PISCINE")</f>
        <v>1</v>
      </c>
      <c r="M63">
        <f>COUNTIF('Tableau général des clés'!63:63,"ARTS")</f>
        <v>0</v>
      </c>
      <c r="N63">
        <f>COUNTIF('Tableau général des clés'!63:63,"CDI")</f>
        <v>0</v>
      </c>
      <c r="O63">
        <f>COUNTIF('Tableau général des clés'!63:63,"COP")</f>
        <v>0</v>
      </c>
      <c r="P63">
        <f>COUNTIF('Tableau général des clés'!63:63,"ASCENSEUR")</f>
        <v>0</v>
      </c>
      <c r="Q63">
        <f>COUNTIF('Tableau général des clés'!63:63,"VIES")</f>
        <v>0</v>
      </c>
      <c r="R63">
        <f>COUNTIF('Tableau général des clés'!63:63,"AS")</f>
        <v>0</v>
      </c>
      <c r="S63">
        <f>COUNTIF('Tableau général des clés'!63:63,"UPI2")</f>
        <v>0</v>
      </c>
      <c r="T63">
        <f>COUNTIF('Tableau général des clés'!63:63,"UPI4")</f>
        <v>0</v>
      </c>
      <c r="U63">
        <f>COUNTIF('Tableau général des clés'!63:63,"ADMIN")</f>
        <v>0</v>
      </c>
      <c r="V63">
        <f>COUNTIF('Tableau général des clés'!63:63,"CASIERS")</f>
        <v>0</v>
      </c>
      <c r="W63" s="7">
        <f t="shared" si="2"/>
        <v>4</v>
      </c>
    </row>
    <row r="64" spans="3:23" x14ac:dyDescent="0.25">
      <c r="C64" t="s">
        <v>8</v>
      </c>
      <c r="D64">
        <f>COUNTIF('Tableau général des clés'!64:64,"BANAL")</f>
        <v>1</v>
      </c>
      <c r="E64">
        <f>COUNTIF('Tableau général des clés'!64:64,"A1")</f>
        <v>0</v>
      </c>
      <c r="F64">
        <f>COUNTIF('Tableau général des clés'!64:64,"A2")</f>
        <v>0</v>
      </c>
      <c r="G64">
        <f>COUNTIF('Tableau général des clés'!64:64,"A3")</f>
        <v>0</v>
      </c>
      <c r="H64">
        <f>COUNTIF('Tableau général des clés'!64:64,"AA")</f>
        <v>0</v>
      </c>
      <c r="I64">
        <f>COUNTIF('Tableau général des clés'!64:64,"SCIENCE")</f>
        <v>0</v>
      </c>
      <c r="J64">
        <f>COUNTIF('Tableau général des clés'!64:64,"TECHNO")</f>
        <v>0</v>
      </c>
      <c r="K64">
        <f>COUNTIF('Tableau général des clés'!64:64,"EPS")</f>
        <v>0</v>
      </c>
      <c r="L64">
        <f>COUNTIF('Tableau général des clés'!64:64,"PISCINE")</f>
        <v>0</v>
      </c>
      <c r="M64">
        <f>COUNTIF('Tableau général des clés'!64:64,"ARTS")</f>
        <v>0</v>
      </c>
      <c r="N64">
        <f>COUNTIF('Tableau général des clés'!64:64,"CDI")</f>
        <v>0</v>
      </c>
      <c r="O64">
        <f>COUNTIF('Tableau général des clés'!64:64,"COP")</f>
        <v>0</v>
      </c>
      <c r="P64">
        <f>COUNTIF('Tableau général des clés'!64:64,"ASCENSEUR")</f>
        <v>0</v>
      </c>
      <c r="Q64">
        <f>COUNTIF('Tableau général des clés'!64:64,"VIES")</f>
        <v>0</v>
      </c>
      <c r="R64">
        <f>COUNTIF('Tableau général des clés'!64:64,"AS")</f>
        <v>0</v>
      </c>
      <c r="S64">
        <f>COUNTIF('Tableau général des clés'!64:64,"UPI2")</f>
        <v>0</v>
      </c>
      <c r="T64">
        <f>COUNTIF('Tableau général des clés'!64:64,"UPI4")</f>
        <v>0</v>
      </c>
      <c r="U64">
        <f>COUNTIF('Tableau général des clés'!64:64,"ADMIN")</f>
        <v>0</v>
      </c>
      <c r="V64">
        <f>COUNTIF('Tableau général des clés'!64:64,"CASIERS")</f>
        <v>0</v>
      </c>
      <c r="W64" s="7">
        <f t="shared" si="2"/>
        <v>1</v>
      </c>
    </row>
    <row r="65" spans="3:23" x14ac:dyDescent="0.25">
      <c r="C65" t="s">
        <v>8</v>
      </c>
      <c r="D65">
        <f>COUNTIF('Tableau général des clés'!65:65,"BANAL")</f>
        <v>0</v>
      </c>
      <c r="E65">
        <f>COUNTIF('Tableau général des clés'!65:65,"A1")</f>
        <v>0</v>
      </c>
      <c r="F65">
        <f>COUNTIF('Tableau général des clés'!65:65,"A2")</f>
        <v>0</v>
      </c>
      <c r="G65">
        <f>COUNTIF('Tableau général des clés'!65:65,"A3")</f>
        <v>0</v>
      </c>
      <c r="H65">
        <f>COUNTIF('Tableau général des clés'!65:65,"AA")</f>
        <v>0</v>
      </c>
      <c r="I65">
        <f>COUNTIF('Tableau général des clés'!65:65,"SCIENCE")</f>
        <v>0</v>
      </c>
      <c r="J65">
        <f>COUNTIF('Tableau général des clés'!65:65,"TECHNO")</f>
        <v>1</v>
      </c>
      <c r="K65">
        <f>COUNTIF('Tableau général des clés'!65:65,"EPS")</f>
        <v>0</v>
      </c>
      <c r="L65">
        <f>COUNTIF('Tableau général des clés'!65:65,"PISCINE")</f>
        <v>0</v>
      </c>
      <c r="M65">
        <f>COUNTIF('Tableau général des clés'!65:65,"ARTS")</f>
        <v>0</v>
      </c>
      <c r="N65">
        <f>COUNTIF('Tableau général des clés'!65:65,"CDI")</f>
        <v>0</v>
      </c>
      <c r="O65">
        <f>COUNTIF('Tableau général des clés'!65:65,"COP")</f>
        <v>0</v>
      </c>
      <c r="P65">
        <f>COUNTIF('Tableau général des clés'!65:65,"ASCENSEUR")</f>
        <v>0</v>
      </c>
      <c r="Q65">
        <f>COUNTIF('Tableau général des clés'!65:65,"VIES")</f>
        <v>0</v>
      </c>
      <c r="R65">
        <f>COUNTIF('Tableau général des clés'!65:65,"AS")</f>
        <v>0</v>
      </c>
      <c r="S65">
        <f>COUNTIF('Tableau général des clés'!65:65,"UPI2")</f>
        <v>0</v>
      </c>
      <c r="T65">
        <f>COUNTIF('Tableau général des clés'!65:65,"UPI4")</f>
        <v>0</v>
      </c>
      <c r="U65">
        <f>COUNTIF('Tableau général des clés'!65:65,"ADMIN")</f>
        <v>0</v>
      </c>
      <c r="V65">
        <f>COUNTIF('Tableau général des clés'!65:65,"CASIERS")</f>
        <v>0</v>
      </c>
      <c r="W65" s="7">
        <f t="shared" si="2"/>
        <v>1</v>
      </c>
    </row>
    <row r="66" spans="3:23" x14ac:dyDescent="0.25">
      <c r="C66" t="s">
        <v>8</v>
      </c>
      <c r="D66">
        <f>COUNTIF('Tableau général des clés'!66:66,"BANAL")</f>
        <v>1</v>
      </c>
      <c r="E66">
        <f>COUNTIF('Tableau général des clés'!66:66,"A1")</f>
        <v>0</v>
      </c>
      <c r="F66">
        <f>COUNTIF('Tableau général des clés'!66:66,"A2")</f>
        <v>0</v>
      </c>
      <c r="G66">
        <f>COUNTIF('Tableau général des clés'!66:66,"A3")</f>
        <v>0</v>
      </c>
      <c r="H66">
        <f>COUNTIF('Tableau général des clés'!66:66,"AA")</f>
        <v>0</v>
      </c>
      <c r="I66">
        <f>COUNTIF('Tableau général des clés'!66:66,"SCIENCE")</f>
        <v>0</v>
      </c>
      <c r="J66">
        <f>COUNTIF('Tableau général des clés'!66:66,"TECHNO")</f>
        <v>0</v>
      </c>
      <c r="K66">
        <f>COUNTIF('Tableau général des clés'!66:66,"EPS")</f>
        <v>0</v>
      </c>
      <c r="L66">
        <f>COUNTIF('Tableau général des clés'!66:66,"PISCINE")</f>
        <v>0</v>
      </c>
      <c r="M66">
        <f>COUNTIF('Tableau général des clés'!66:66,"ARTS")</f>
        <v>0</v>
      </c>
      <c r="N66">
        <f>COUNTIF('Tableau général des clés'!66:66,"CDI")</f>
        <v>0</v>
      </c>
      <c r="O66">
        <f>COUNTIF('Tableau général des clés'!66:66,"COP")</f>
        <v>0</v>
      </c>
      <c r="P66">
        <f>COUNTIF('Tableau général des clés'!66:66,"ASCENSEUR")</f>
        <v>0</v>
      </c>
      <c r="Q66">
        <f>COUNTIF('Tableau général des clés'!66:66,"VIES")</f>
        <v>0</v>
      </c>
      <c r="R66">
        <f>COUNTIF('Tableau général des clés'!66:66,"AS")</f>
        <v>0</v>
      </c>
      <c r="S66">
        <f>COUNTIF('Tableau général des clés'!66:66,"UPI2")</f>
        <v>0</v>
      </c>
      <c r="T66">
        <f>COUNTIF('Tableau général des clés'!66:66,"UPI4")</f>
        <v>0</v>
      </c>
      <c r="U66">
        <f>COUNTIF('Tableau général des clés'!66:66,"ADMIN")</f>
        <v>0</v>
      </c>
      <c r="V66">
        <f>COUNTIF('Tableau général des clés'!66:66,"CASIERS")</f>
        <v>0</v>
      </c>
      <c r="W66" s="7">
        <f t="shared" si="2"/>
        <v>1</v>
      </c>
    </row>
    <row r="67" spans="3:23" x14ac:dyDescent="0.25">
      <c r="C67" t="s">
        <v>8</v>
      </c>
      <c r="D67">
        <f>COUNTIF('Tableau général des clés'!67:67,"BANAL")</f>
        <v>1</v>
      </c>
      <c r="E67">
        <f>COUNTIF('Tableau général des clés'!67:67,"A1")</f>
        <v>0</v>
      </c>
      <c r="F67">
        <f>COUNTIF('Tableau général des clés'!67:67,"A2")</f>
        <v>0</v>
      </c>
      <c r="G67">
        <f>COUNTIF('Tableau général des clés'!67:67,"A3")</f>
        <v>0</v>
      </c>
      <c r="H67">
        <f>COUNTIF('Tableau général des clés'!67:67,"AA")</f>
        <v>0</v>
      </c>
      <c r="I67">
        <f>COUNTIF('Tableau général des clés'!67:67,"SCIENCE")</f>
        <v>0</v>
      </c>
      <c r="J67">
        <f>COUNTIF('Tableau général des clés'!67:67,"TECHNO")</f>
        <v>1</v>
      </c>
      <c r="K67">
        <f>COUNTIF('Tableau général des clés'!67:67,"EPS")</f>
        <v>0</v>
      </c>
      <c r="L67">
        <f>COUNTIF('Tableau général des clés'!67:67,"PISCINE")</f>
        <v>0</v>
      </c>
      <c r="M67">
        <f>COUNTIF('Tableau général des clés'!67:67,"ARTS")</f>
        <v>0</v>
      </c>
      <c r="N67">
        <f>COUNTIF('Tableau général des clés'!67:67,"CDI")</f>
        <v>0</v>
      </c>
      <c r="O67">
        <f>COUNTIF('Tableau général des clés'!67:67,"COP")</f>
        <v>0</v>
      </c>
      <c r="P67">
        <f>COUNTIF('Tableau général des clés'!67:67,"ASCENSEUR")</f>
        <v>0</v>
      </c>
      <c r="Q67">
        <f>COUNTIF('Tableau général des clés'!67:67,"VIES")</f>
        <v>0</v>
      </c>
      <c r="R67">
        <f>COUNTIF('Tableau général des clés'!67:67,"AS")</f>
        <v>0</v>
      </c>
      <c r="S67">
        <f>COUNTIF('Tableau général des clés'!67:67,"UPI2")</f>
        <v>0</v>
      </c>
      <c r="T67">
        <f>COUNTIF('Tableau général des clés'!67:67,"UPI4")</f>
        <v>0</v>
      </c>
      <c r="U67">
        <f>COUNTIF('Tableau général des clés'!67:67,"ADMIN")</f>
        <v>0</v>
      </c>
      <c r="V67">
        <f>COUNTIF('Tableau général des clés'!67:67,"CASIERS")</f>
        <v>0</v>
      </c>
      <c r="W67" s="7">
        <f t="shared" si="2"/>
        <v>2</v>
      </c>
    </row>
    <row r="68" spans="3:23" x14ac:dyDescent="0.25">
      <c r="C68" t="s">
        <v>8</v>
      </c>
      <c r="D68">
        <f>COUNTIF('Tableau général des clés'!68:68,"BANAL")</f>
        <v>1</v>
      </c>
      <c r="E68">
        <f>COUNTIF('Tableau général des clés'!68:68,"A1")</f>
        <v>0</v>
      </c>
      <c r="F68">
        <f>COUNTIF('Tableau général des clés'!68:68,"A2")</f>
        <v>0</v>
      </c>
      <c r="G68">
        <f>COUNTIF('Tableau général des clés'!68:68,"A3")</f>
        <v>0</v>
      </c>
      <c r="H68">
        <f>COUNTIF('Tableau général des clés'!68:68,"AA")</f>
        <v>0</v>
      </c>
      <c r="I68">
        <f>COUNTIF('Tableau général des clés'!68:68,"SCIENCE")</f>
        <v>0</v>
      </c>
      <c r="J68">
        <f>COUNTIF('Tableau général des clés'!68:68,"TECHNO")</f>
        <v>0</v>
      </c>
      <c r="K68">
        <f>COUNTIF('Tableau général des clés'!68:68,"EPS")</f>
        <v>0</v>
      </c>
      <c r="L68">
        <f>COUNTIF('Tableau général des clés'!68:68,"PISCINE")</f>
        <v>0</v>
      </c>
      <c r="M68">
        <f>COUNTIF('Tableau général des clés'!68:68,"ARTS")</f>
        <v>1</v>
      </c>
      <c r="N68">
        <f>COUNTIF('Tableau général des clés'!68:68,"CDI")</f>
        <v>0</v>
      </c>
      <c r="O68">
        <f>COUNTIF('Tableau général des clés'!68:68,"COP")</f>
        <v>0</v>
      </c>
      <c r="P68">
        <f>COUNTIF('Tableau général des clés'!68:68,"ASCENSEUR")</f>
        <v>0</v>
      </c>
      <c r="Q68">
        <f>COUNTIF('Tableau général des clés'!68:68,"VIES")</f>
        <v>0</v>
      </c>
      <c r="R68">
        <f>COUNTIF('Tableau général des clés'!68:68,"AS")</f>
        <v>0</v>
      </c>
      <c r="S68">
        <f>COUNTIF('Tableau général des clés'!68:68,"UPI2")</f>
        <v>0</v>
      </c>
      <c r="T68">
        <f>COUNTIF('Tableau général des clés'!68:68,"UPI4")</f>
        <v>0</v>
      </c>
      <c r="U68">
        <f>COUNTIF('Tableau général des clés'!68:68,"ADMIN")</f>
        <v>0</v>
      </c>
      <c r="V68">
        <f>COUNTIF('Tableau général des clés'!68:68,"CASIERS")</f>
        <v>0</v>
      </c>
      <c r="W68" s="7">
        <f t="shared" si="2"/>
        <v>2</v>
      </c>
    </row>
    <row r="69" spans="3:23" x14ac:dyDescent="0.25">
      <c r="C69" t="s">
        <v>8</v>
      </c>
      <c r="D69">
        <f>COUNTIF('Tableau général des clés'!69:69,"BANAL")</f>
        <v>0</v>
      </c>
      <c r="E69">
        <f>COUNTIF('Tableau général des clés'!69:69,"A1")</f>
        <v>0</v>
      </c>
      <c r="F69">
        <f>COUNTIF('Tableau général des clés'!69:69,"A2")</f>
        <v>0</v>
      </c>
      <c r="G69">
        <f>COUNTIF('Tableau général des clés'!69:69,"A3")</f>
        <v>0</v>
      </c>
      <c r="H69">
        <f>COUNTIF('Tableau général des clés'!69:69,"AA")</f>
        <v>0</v>
      </c>
      <c r="I69">
        <f>COUNTIF('Tableau général des clés'!69:69,"SCIENCE")</f>
        <v>0</v>
      </c>
      <c r="J69">
        <f>COUNTIF('Tableau général des clés'!69:69,"TECHNO")</f>
        <v>0</v>
      </c>
      <c r="K69">
        <f>COUNTIF('Tableau général des clés'!69:69,"EPS")</f>
        <v>0</v>
      </c>
      <c r="L69">
        <f>COUNTIF('Tableau général des clés'!69:69,"PISCINE")</f>
        <v>0</v>
      </c>
      <c r="M69">
        <f>COUNTIF('Tableau général des clés'!69:69,"ARTS")</f>
        <v>0</v>
      </c>
      <c r="N69">
        <f>COUNTIF('Tableau général des clés'!69:69,"CDI")</f>
        <v>0</v>
      </c>
      <c r="O69">
        <f>COUNTIF('Tableau général des clés'!69:69,"COP")</f>
        <v>0</v>
      </c>
      <c r="P69">
        <f>COUNTIF('Tableau général des clés'!69:69,"ASCENSEUR")</f>
        <v>0</v>
      </c>
      <c r="Q69">
        <f>COUNTIF('Tableau général des clés'!69:69,"VIES")</f>
        <v>0</v>
      </c>
      <c r="R69">
        <f>COUNTIF('Tableau général des clés'!69:69,"AS")</f>
        <v>0</v>
      </c>
      <c r="S69">
        <f>COUNTIF('Tableau général des clés'!69:69,"UPI2")</f>
        <v>0</v>
      </c>
      <c r="T69">
        <f>COUNTIF('Tableau général des clés'!69:69,"UPI4")</f>
        <v>0</v>
      </c>
      <c r="U69">
        <f>COUNTIF('Tableau général des clés'!69:69,"ADMIN")</f>
        <v>0</v>
      </c>
      <c r="V69">
        <f>COUNTIF('Tableau général des clés'!69:69,"CASIERS")</f>
        <v>0</v>
      </c>
      <c r="W69" s="7">
        <f t="shared" si="2"/>
        <v>0</v>
      </c>
    </row>
    <row r="70" spans="3:23" x14ac:dyDescent="0.25">
      <c r="C70" t="s">
        <v>8</v>
      </c>
      <c r="D70">
        <f>COUNTIF('Tableau général des clés'!70:70,"BANAL")</f>
        <v>0</v>
      </c>
      <c r="E70">
        <f>COUNTIF('Tableau général des clés'!70:70,"A1")</f>
        <v>0</v>
      </c>
      <c r="F70">
        <f>COUNTIF('Tableau général des clés'!70:70,"A2")</f>
        <v>0</v>
      </c>
      <c r="G70">
        <f>COUNTIF('Tableau général des clés'!70:70,"A3")</f>
        <v>0</v>
      </c>
      <c r="H70">
        <f>COUNTIF('Tableau général des clés'!70:70,"AA")</f>
        <v>0</v>
      </c>
      <c r="I70">
        <f>COUNTIF('Tableau général des clés'!70:70,"SCIENCE")</f>
        <v>0</v>
      </c>
      <c r="J70">
        <f>COUNTIF('Tableau général des clés'!70:70,"TECHNO")</f>
        <v>1</v>
      </c>
      <c r="K70">
        <f>COUNTIF('Tableau général des clés'!70:70,"EPS")</f>
        <v>0</v>
      </c>
      <c r="L70">
        <f>COUNTIF('Tableau général des clés'!70:70,"PISCINE")</f>
        <v>0</v>
      </c>
      <c r="M70">
        <f>COUNTIF('Tableau général des clés'!70:70,"ARTS")</f>
        <v>1</v>
      </c>
      <c r="N70">
        <f>COUNTIF('Tableau général des clés'!70:70,"CDI")</f>
        <v>0</v>
      </c>
      <c r="O70">
        <f>COUNTIF('Tableau général des clés'!70:70,"COP")</f>
        <v>0</v>
      </c>
      <c r="P70">
        <f>COUNTIF('Tableau général des clés'!70:70,"ASCENSEUR")</f>
        <v>0</v>
      </c>
      <c r="Q70">
        <f>COUNTIF('Tableau général des clés'!70:70,"VIES")</f>
        <v>0</v>
      </c>
      <c r="R70">
        <f>COUNTIF('Tableau général des clés'!70:70,"AS")</f>
        <v>0</v>
      </c>
      <c r="S70">
        <f>COUNTIF('Tableau général des clés'!70:70,"UPI2")</f>
        <v>0</v>
      </c>
      <c r="T70">
        <f>COUNTIF('Tableau général des clés'!70:70,"UPI4")</f>
        <v>0</v>
      </c>
      <c r="U70">
        <f>COUNTIF('Tableau général des clés'!70:70,"ADMIN")</f>
        <v>0</v>
      </c>
      <c r="V70">
        <f>COUNTIF('Tableau général des clés'!70:70,"CASIERS")</f>
        <v>0</v>
      </c>
      <c r="W70" s="7">
        <f t="shared" si="2"/>
        <v>2</v>
      </c>
    </row>
    <row r="71" spans="3:23" x14ac:dyDescent="0.25">
      <c r="C71" t="s">
        <v>8</v>
      </c>
      <c r="D71">
        <f>COUNTIF('Tableau général des clés'!71:71,"BANAL")</f>
        <v>1</v>
      </c>
      <c r="E71">
        <f>COUNTIF('Tableau général des clés'!71:71,"A1")</f>
        <v>0</v>
      </c>
      <c r="F71">
        <f>COUNTIF('Tableau général des clés'!71:71,"A2")</f>
        <v>0</v>
      </c>
      <c r="G71">
        <f>COUNTIF('Tableau général des clés'!71:71,"A3")</f>
        <v>0</v>
      </c>
      <c r="H71">
        <f>COUNTIF('Tableau général des clés'!71:71,"AA")</f>
        <v>0</v>
      </c>
      <c r="I71">
        <f>COUNTIF('Tableau général des clés'!71:71,"SCIENCE")</f>
        <v>0</v>
      </c>
      <c r="J71">
        <f>COUNTIF('Tableau général des clés'!71:71,"TECHNO")</f>
        <v>0</v>
      </c>
      <c r="K71">
        <f>COUNTIF('Tableau général des clés'!71:71,"EPS")</f>
        <v>0</v>
      </c>
      <c r="L71">
        <f>COUNTIF('Tableau général des clés'!71:71,"PISCINE")</f>
        <v>0</v>
      </c>
      <c r="M71">
        <f>COUNTIF('Tableau général des clés'!71:71,"ARTS")</f>
        <v>0</v>
      </c>
      <c r="N71">
        <f>COUNTIF('Tableau général des clés'!71:71,"CDI")</f>
        <v>0</v>
      </c>
      <c r="O71">
        <f>COUNTIF('Tableau général des clés'!71:71,"COP")</f>
        <v>0</v>
      </c>
      <c r="P71">
        <f>COUNTIF('Tableau général des clés'!71:71,"ASCENSEUR")</f>
        <v>1</v>
      </c>
      <c r="Q71">
        <f>COUNTIF('Tableau général des clés'!71:71,"VIES")</f>
        <v>0</v>
      </c>
      <c r="R71">
        <f>COUNTIF('Tableau général des clés'!71:71,"AS")</f>
        <v>0</v>
      </c>
      <c r="S71">
        <f>COUNTIF('Tableau général des clés'!71:71,"UPI2")</f>
        <v>0</v>
      </c>
      <c r="T71">
        <f>COUNTIF('Tableau général des clés'!71:71,"UPI4")</f>
        <v>0</v>
      </c>
      <c r="U71">
        <f>COUNTIF('Tableau général des clés'!71:71,"ADMIN")</f>
        <v>0</v>
      </c>
      <c r="V71">
        <f>COUNTIF('Tableau général des clés'!71:71,"CASIERS")</f>
        <v>0</v>
      </c>
      <c r="W71" s="7">
        <f t="shared" si="2"/>
        <v>2</v>
      </c>
    </row>
    <row r="72" spans="3:23" x14ac:dyDescent="0.25">
      <c r="C72" t="s">
        <v>8</v>
      </c>
      <c r="D72">
        <f>COUNTIF('Tableau général des clés'!72:72,"BANAL")</f>
        <v>0</v>
      </c>
      <c r="E72">
        <f>COUNTIF('Tableau général des clés'!72:72,"A1")</f>
        <v>0</v>
      </c>
      <c r="F72">
        <f>COUNTIF('Tableau général des clés'!72:72,"A2")</f>
        <v>0</v>
      </c>
      <c r="G72">
        <f>COUNTIF('Tableau général des clés'!72:72,"A3")</f>
        <v>0</v>
      </c>
      <c r="H72">
        <f>COUNTIF('Tableau général des clés'!72:72,"AA")</f>
        <v>0</v>
      </c>
      <c r="I72">
        <f>COUNTIF('Tableau général des clés'!72:72,"SCIENCE")</f>
        <v>1</v>
      </c>
      <c r="J72">
        <f>COUNTIF('Tableau général des clés'!72:72,"TECHNO")</f>
        <v>0</v>
      </c>
      <c r="K72">
        <f>COUNTIF('Tableau général des clés'!72:72,"EPS")</f>
        <v>0</v>
      </c>
      <c r="L72">
        <f>COUNTIF('Tableau général des clés'!72:72,"PISCINE")</f>
        <v>0</v>
      </c>
      <c r="M72">
        <f>COUNTIF('Tableau général des clés'!72:72,"ARTS")</f>
        <v>0</v>
      </c>
      <c r="N72">
        <f>COUNTIF('Tableau général des clés'!72:72,"CDI")</f>
        <v>0</v>
      </c>
      <c r="O72">
        <f>COUNTIF('Tableau général des clés'!72:72,"COP")</f>
        <v>0</v>
      </c>
      <c r="P72">
        <f>COUNTIF('Tableau général des clés'!72:72,"ASCENSEUR")</f>
        <v>0</v>
      </c>
      <c r="Q72">
        <f>COUNTIF('Tableau général des clés'!72:72,"VIES")</f>
        <v>0</v>
      </c>
      <c r="R72">
        <f>COUNTIF('Tableau général des clés'!72:72,"AS")</f>
        <v>0</v>
      </c>
      <c r="S72">
        <f>COUNTIF('Tableau général des clés'!72:72,"UPI2")</f>
        <v>0</v>
      </c>
      <c r="T72">
        <f>COUNTIF('Tableau général des clés'!72:72,"UPI4")</f>
        <v>0</v>
      </c>
      <c r="U72">
        <f>COUNTIF('Tableau général des clés'!72:72,"ADMIN")</f>
        <v>0</v>
      </c>
      <c r="V72">
        <f>COUNTIF('Tableau général des clés'!72:72,"CASIERS")</f>
        <v>0</v>
      </c>
      <c r="W72" s="7">
        <f t="shared" ref="W72:W88" si="3">SUM(D72:V72)</f>
        <v>1</v>
      </c>
    </row>
    <row r="73" spans="3:23" x14ac:dyDescent="0.25">
      <c r="C73" t="s">
        <v>8</v>
      </c>
      <c r="D73" s="4">
        <f>COUNTIF('Tableau général des clés'!73:73,"BANAL")</f>
        <v>2</v>
      </c>
      <c r="E73">
        <f>COUNTIF('Tableau général des clés'!73:73,"A1")</f>
        <v>0</v>
      </c>
      <c r="F73">
        <f>COUNTIF('Tableau général des clés'!73:73,"A2")</f>
        <v>0</v>
      </c>
      <c r="G73">
        <f>COUNTIF('Tableau général des clés'!73:73,"A3")</f>
        <v>0</v>
      </c>
      <c r="H73">
        <f>COUNTIF('Tableau général des clés'!73:73,"AA")</f>
        <v>0</v>
      </c>
      <c r="I73">
        <f>COUNTIF('Tableau général des clés'!73:73,"SCIENCE")</f>
        <v>1</v>
      </c>
      <c r="J73">
        <f>COUNTIF('Tableau général des clés'!73:73,"TECHNO")</f>
        <v>0</v>
      </c>
      <c r="K73">
        <f>COUNTIF('Tableau général des clés'!73:73,"EPS")</f>
        <v>1</v>
      </c>
      <c r="L73">
        <f>COUNTIF('Tableau général des clés'!73:73,"PISCINE")</f>
        <v>1</v>
      </c>
      <c r="M73">
        <f>COUNTIF('Tableau général des clés'!73:73,"ARTS")</f>
        <v>0</v>
      </c>
      <c r="N73">
        <f>COUNTIF('Tableau général des clés'!73:73,"CDI")</f>
        <v>0</v>
      </c>
      <c r="O73">
        <f>COUNTIF('Tableau général des clés'!73:73,"COP")</f>
        <v>0</v>
      </c>
      <c r="P73">
        <f>COUNTIF('Tableau général des clés'!73:73,"ASCENSEUR")</f>
        <v>0</v>
      </c>
      <c r="Q73">
        <f>COUNTIF('Tableau général des clés'!73:73,"VIES")</f>
        <v>0</v>
      </c>
      <c r="R73">
        <f>COUNTIF('Tableau général des clés'!73:73,"AS")</f>
        <v>0</v>
      </c>
      <c r="S73">
        <f>COUNTIF('Tableau général des clés'!73:73,"UPI2")</f>
        <v>0</v>
      </c>
      <c r="T73">
        <f>COUNTIF('Tableau général des clés'!73:73,"UPI4")</f>
        <v>0</v>
      </c>
      <c r="U73">
        <f>COUNTIF('Tableau général des clés'!73:73,"ADMIN")</f>
        <v>0</v>
      </c>
      <c r="V73">
        <f>COUNTIF('Tableau général des clés'!73:73,"CASIERS")</f>
        <v>0</v>
      </c>
      <c r="W73" s="7">
        <f t="shared" si="3"/>
        <v>5</v>
      </c>
    </row>
    <row r="74" spans="3:23" x14ac:dyDescent="0.25">
      <c r="C74" t="s">
        <v>8</v>
      </c>
      <c r="D74">
        <f>COUNTIF('Tableau général des clés'!74:74,"BANAL")</f>
        <v>1</v>
      </c>
      <c r="E74">
        <f>COUNTIF('Tableau général des clés'!74:74,"A1")</f>
        <v>0</v>
      </c>
      <c r="F74">
        <f>COUNTIF('Tableau général des clés'!74:74,"A2")</f>
        <v>0</v>
      </c>
      <c r="G74">
        <f>COUNTIF('Tableau général des clés'!74:74,"A3")</f>
        <v>0</v>
      </c>
      <c r="H74">
        <f>COUNTIF('Tableau général des clés'!74:74,"AA")</f>
        <v>0</v>
      </c>
      <c r="I74">
        <f>COUNTIF('Tableau général des clés'!74:74,"SCIENCE")</f>
        <v>0</v>
      </c>
      <c r="J74">
        <f>COUNTIF('Tableau général des clés'!74:74,"TECHNO")</f>
        <v>1</v>
      </c>
      <c r="K74">
        <f>COUNTIF('Tableau général des clés'!74:74,"EPS")</f>
        <v>0</v>
      </c>
      <c r="L74">
        <f>COUNTIF('Tableau général des clés'!74:74,"PISCINE")</f>
        <v>0</v>
      </c>
      <c r="M74">
        <f>COUNTIF('Tableau général des clés'!74:74,"ARTS")</f>
        <v>1</v>
      </c>
      <c r="N74">
        <f>COUNTIF('Tableau général des clés'!74:74,"CDI")</f>
        <v>0</v>
      </c>
      <c r="O74">
        <f>COUNTIF('Tableau général des clés'!74:74,"COP")</f>
        <v>0</v>
      </c>
      <c r="P74">
        <f>COUNTIF('Tableau général des clés'!74:74,"ASCENSEUR")</f>
        <v>0</v>
      </c>
      <c r="Q74">
        <f>COUNTIF('Tableau général des clés'!74:74,"VIES")</f>
        <v>0</v>
      </c>
      <c r="R74">
        <f>COUNTIF('Tableau général des clés'!74:74,"AS")</f>
        <v>0</v>
      </c>
      <c r="S74">
        <f>COUNTIF('Tableau général des clés'!74:74,"UPI2")</f>
        <v>0</v>
      </c>
      <c r="T74">
        <f>COUNTIF('Tableau général des clés'!74:74,"UPI4")</f>
        <v>0</v>
      </c>
      <c r="U74">
        <f>COUNTIF('Tableau général des clés'!74:74,"ADMIN")</f>
        <v>0</v>
      </c>
      <c r="V74">
        <f>COUNTIF('Tableau général des clés'!74:74,"CASIERS")</f>
        <v>0</v>
      </c>
      <c r="W74" s="7">
        <f t="shared" si="3"/>
        <v>3</v>
      </c>
    </row>
    <row r="75" spans="3:23" x14ac:dyDescent="0.25">
      <c r="C75" t="s">
        <v>8</v>
      </c>
      <c r="D75">
        <f>COUNTIF('Tableau général des clés'!75:75,"BANAL")</f>
        <v>1</v>
      </c>
      <c r="E75">
        <f>COUNTIF('Tableau général des clés'!75:75,"A1")</f>
        <v>0</v>
      </c>
      <c r="F75">
        <f>COUNTIF('Tableau général des clés'!75:75,"A2")</f>
        <v>0</v>
      </c>
      <c r="G75">
        <f>COUNTIF('Tableau général des clés'!75:75,"A3")</f>
        <v>0</v>
      </c>
      <c r="H75">
        <f>COUNTIF('Tableau général des clés'!75:75,"AA")</f>
        <v>0</v>
      </c>
      <c r="I75">
        <f>COUNTIF('Tableau général des clés'!75:75,"SCIENCE")</f>
        <v>0</v>
      </c>
      <c r="J75">
        <f>COUNTIF('Tableau général des clés'!75:75,"TECHNO")</f>
        <v>0</v>
      </c>
      <c r="K75">
        <f>COUNTIF('Tableau général des clés'!75:75,"EPS")</f>
        <v>0</v>
      </c>
      <c r="L75">
        <f>COUNTIF('Tableau général des clés'!75:75,"PISCINE")</f>
        <v>0</v>
      </c>
      <c r="M75">
        <f>COUNTIF('Tableau général des clés'!75:75,"ARTS")</f>
        <v>0</v>
      </c>
      <c r="N75">
        <f>COUNTIF('Tableau général des clés'!75:75,"CDI")</f>
        <v>0</v>
      </c>
      <c r="O75">
        <f>COUNTIF('Tableau général des clés'!75:75,"COP")</f>
        <v>0</v>
      </c>
      <c r="P75">
        <f>COUNTIF('Tableau général des clés'!75:75,"ASCENSEUR")</f>
        <v>0</v>
      </c>
      <c r="Q75">
        <f>COUNTIF('Tableau général des clés'!75:75,"VIES")</f>
        <v>0</v>
      </c>
      <c r="R75">
        <f>COUNTIF('Tableau général des clés'!75:75,"AS")</f>
        <v>0</v>
      </c>
      <c r="S75">
        <f>COUNTIF('Tableau général des clés'!75:75,"UPI2")</f>
        <v>0</v>
      </c>
      <c r="T75">
        <f>COUNTIF('Tableau général des clés'!75:75,"UPI4")</f>
        <v>0</v>
      </c>
      <c r="U75">
        <f>COUNTIF('Tableau général des clés'!75:75,"ADMIN")</f>
        <v>0</v>
      </c>
      <c r="V75">
        <f>COUNTIF('Tableau général des clés'!75:75,"CASIERS")</f>
        <v>0</v>
      </c>
      <c r="W75" s="7">
        <f t="shared" si="3"/>
        <v>1</v>
      </c>
    </row>
    <row r="76" spans="3:23" x14ac:dyDescent="0.25">
      <c r="C76" t="s">
        <v>8</v>
      </c>
      <c r="D76">
        <f>COUNTIF('Tableau général des clés'!76:76,"BANAL")</f>
        <v>1</v>
      </c>
      <c r="E76">
        <f>COUNTIF('Tableau général des clés'!76:76,"A1")</f>
        <v>0</v>
      </c>
      <c r="F76">
        <f>COUNTIF('Tableau général des clés'!76:76,"A2")</f>
        <v>0</v>
      </c>
      <c r="G76">
        <f>COUNTIF('Tableau général des clés'!76:76,"A3")</f>
        <v>0</v>
      </c>
      <c r="H76">
        <f>COUNTIF('Tableau général des clés'!76:76,"AA")</f>
        <v>0</v>
      </c>
      <c r="I76">
        <f>COUNTIF('Tableau général des clés'!76:76,"SCIENCE")</f>
        <v>0</v>
      </c>
      <c r="J76">
        <f>COUNTIF('Tableau général des clés'!76:76,"TECHNO")</f>
        <v>0</v>
      </c>
      <c r="K76">
        <f>COUNTIF('Tableau général des clés'!76:76,"EPS")</f>
        <v>0</v>
      </c>
      <c r="L76">
        <f>COUNTIF('Tableau général des clés'!76:76,"PISCINE")</f>
        <v>0</v>
      </c>
      <c r="M76">
        <f>COUNTIF('Tableau général des clés'!76:76,"ARTS")</f>
        <v>0</v>
      </c>
      <c r="N76">
        <f>COUNTIF('Tableau général des clés'!76:76,"CDI")</f>
        <v>0</v>
      </c>
      <c r="O76">
        <f>COUNTIF('Tableau général des clés'!76:76,"COP")</f>
        <v>0</v>
      </c>
      <c r="P76">
        <f>COUNTIF('Tableau général des clés'!76:76,"ASCENSEUR")</f>
        <v>0</v>
      </c>
      <c r="Q76">
        <f>COUNTIF('Tableau général des clés'!76:76,"VIES")</f>
        <v>0</v>
      </c>
      <c r="R76">
        <f>COUNTIF('Tableau général des clés'!76:76,"AS")</f>
        <v>0</v>
      </c>
      <c r="S76">
        <f>COUNTIF('Tableau général des clés'!76:76,"UPI2")</f>
        <v>0</v>
      </c>
      <c r="T76">
        <f>COUNTIF('Tableau général des clés'!76:76,"UPI4")</f>
        <v>0</v>
      </c>
      <c r="U76">
        <f>COUNTIF('Tableau général des clés'!76:76,"ADMIN")</f>
        <v>0</v>
      </c>
      <c r="V76">
        <f>COUNTIF('Tableau général des clés'!76:76,"CASIERS")</f>
        <v>0</v>
      </c>
      <c r="W76" s="7">
        <f t="shared" si="3"/>
        <v>1</v>
      </c>
    </row>
    <row r="77" spans="3:23" x14ac:dyDescent="0.25">
      <c r="C77" t="s">
        <v>8</v>
      </c>
      <c r="D77">
        <f>COUNTIF('Tableau général des clés'!77:77,"BANAL")</f>
        <v>0</v>
      </c>
      <c r="E77">
        <f>COUNTIF('Tableau général des clés'!77:77,"A1")</f>
        <v>0</v>
      </c>
      <c r="F77">
        <f>COUNTIF('Tableau général des clés'!77:77,"A2")</f>
        <v>0</v>
      </c>
      <c r="G77">
        <f>COUNTIF('Tableau général des clés'!77:77,"A3")</f>
        <v>0</v>
      </c>
      <c r="H77">
        <f>COUNTIF('Tableau général des clés'!77:77,"AA")</f>
        <v>0</v>
      </c>
      <c r="I77">
        <f>COUNTIF('Tableau général des clés'!77:77,"SCIENCE")</f>
        <v>0</v>
      </c>
      <c r="J77">
        <f>COUNTIF('Tableau général des clés'!77:77,"TECHNO")</f>
        <v>0</v>
      </c>
      <c r="K77">
        <f>COUNTIF('Tableau général des clés'!77:77,"EPS")</f>
        <v>1</v>
      </c>
      <c r="L77">
        <f>COUNTIF('Tableau général des clés'!77:77,"PISCINE")</f>
        <v>0</v>
      </c>
      <c r="M77">
        <f>COUNTIF('Tableau général des clés'!77:77,"ARTS")</f>
        <v>0</v>
      </c>
      <c r="N77">
        <f>COUNTIF('Tableau général des clés'!77:77,"CDI")</f>
        <v>0</v>
      </c>
      <c r="O77">
        <f>COUNTIF('Tableau général des clés'!77:77,"COP")</f>
        <v>0</v>
      </c>
      <c r="P77">
        <f>COUNTIF('Tableau général des clés'!77:77,"ASCENSEUR")</f>
        <v>0</v>
      </c>
      <c r="Q77">
        <f>COUNTIF('Tableau général des clés'!77:77,"VIES")</f>
        <v>0</v>
      </c>
      <c r="R77">
        <f>COUNTIF('Tableau général des clés'!77:77,"AS")</f>
        <v>0</v>
      </c>
      <c r="S77">
        <f>COUNTIF('Tableau général des clés'!77:77,"UPI2")</f>
        <v>0</v>
      </c>
      <c r="T77">
        <f>COUNTIF('Tableau général des clés'!77:77,"UPI4")</f>
        <v>0</v>
      </c>
      <c r="U77">
        <f>COUNTIF('Tableau général des clés'!77:77,"ADMIN")</f>
        <v>0</v>
      </c>
      <c r="V77">
        <f>COUNTIF('Tableau général des clés'!77:77,"CASIERS")</f>
        <v>0</v>
      </c>
      <c r="W77" s="7">
        <f t="shared" si="3"/>
        <v>1</v>
      </c>
    </row>
    <row r="78" spans="3:23" x14ac:dyDescent="0.25">
      <c r="C78" t="s">
        <v>19</v>
      </c>
      <c r="D78">
        <f>COUNTIF('Tableau général des clés'!88:88,"BANAL")</f>
        <v>0</v>
      </c>
      <c r="E78">
        <f>COUNTIF('Tableau général des clés'!88:88,"A1")</f>
        <v>0</v>
      </c>
      <c r="F78">
        <f>COUNTIF('Tableau général des clés'!88:88,"A2")</f>
        <v>0</v>
      </c>
      <c r="G78">
        <f>COUNTIF('Tableau général des clés'!88:88,"A3")</f>
        <v>0</v>
      </c>
      <c r="H78">
        <f>COUNTIF('Tableau général des clés'!88:88,"AA")</f>
        <v>0</v>
      </c>
      <c r="I78">
        <f>COUNTIF('Tableau général des clés'!88:88,"SCIENCE")</f>
        <v>0</v>
      </c>
      <c r="J78">
        <f>COUNTIF('Tableau général des clés'!88:88,"TECHNO")</f>
        <v>0</v>
      </c>
      <c r="K78">
        <f>COUNTIF('Tableau général des clés'!88:88,"EPS")</f>
        <v>0</v>
      </c>
      <c r="L78">
        <f>COUNTIF('Tableau général des clés'!88:88,"PISCINE")</f>
        <v>0</v>
      </c>
      <c r="M78">
        <f>COUNTIF('Tableau général des clés'!88:88,"ARTS")</f>
        <v>0</v>
      </c>
      <c r="N78">
        <f>COUNTIF('Tableau général des clés'!88:88,"CDI")</f>
        <v>0</v>
      </c>
      <c r="O78">
        <f>COUNTIF('Tableau général des clés'!88:88,"COP")</f>
        <v>0</v>
      </c>
      <c r="P78">
        <f>COUNTIF('Tableau général des clés'!88:88,"ASCENSEUR")</f>
        <v>0</v>
      </c>
      <c r="Q78">
        <f>COUNTIF('Tableau général des clés'!88:88,"VIES")</f>
        <v>0</v>
      </c>
      <c r="R78">
        <f>COUNTIF('Tableau général des clés'!88:88,"AS")</f>
        <v>0</v>
      </c>
      <c r="S78">
        <f>COUNTIF('Tableau général des clés'!88:88,"UPI2")</f>
        <v>1</v>
      </c>
      <c r="T78">
        <f>COUNTIF('Tableau général des clés'!88:88,"UPI4")</f>
        <v>0</v>
      </c>
      <c r="U78">
        <f>COUNTIF('Tableau général des clés'!88:88,"ADMIN")</f>
        <v>0</v>
      </c>
      <c r="V78">
        <f>COUNTIF('Tableau général des clés'!88:88,"CASIERS")</f>
        <v>0</v>
      </c>
      <c r="W78" s="7">
        <f t="shared" si="3"/>
        <v>1</v>
      </c>
    </row>
    <row r="79" spans="3:23" x14ac:dyDescent="0.25">
      <c r="C79" t="s">
        <v>19</v>
      </c>
      <c r="D79">
        <f>COUNTIF('Tableau général des clés'!89:89,"BANAL")</f>
        <v>0</v>
      </c>
      <c r="E79">
        <f>COUNTIF('Tableau général des clés'!89:89,"A1")</f>
        <v>0</v>
      </c>
      <c r="F79">
        <f>COUNTIF('Tableau général des clés'!89:89,"A2")</f>
        <v>0</v>
      </c>
      <c r="G79">
        <f>COUNTIF('Tableau général des clés'!89:89,"A3")</f>
        <v>0</v>
      </c>
      <c r="H79">
        <f>COUNTIF('Tableau général des clés'!89:89,"AA")</f>
        <v>0</v>
      </c>
      <c r="I79">
        <f>COUNTIF('Tableau général des clés'!89:89,"SCIENCE")</f>
        <v>0</v>
      </c>
      <c r="J79">
        <f>COUNTIF('Tableau général des clés'!89:89,"TECHNO")</f>
        <v>0</v>
      </c>
      <c r="K79">
        <f>COUNTIF('Tableau général des clés'!89:89,"EPS")</f>
        <v>0</v>
      </c>
      <c r="L79">
        <f>COUNTIF('Tableau général des clés'!89:89,"PISCINE")</f>
        <v>0</v>
      </c>
      <c r="M79">
        <f>COUNTIF('Tableau général des clés'!89:89,"ARTS")</f>
        <v>0</v>
      </c>
      <c r="N79">
        <f>COUNTIF('Tableau général des clés'!89:89,"CDI")</f>
        <v>0</v>
      </c>
      <c r="O79">
        <f>COUNTIF('Tableau général des clés'!89:89,"COP")</f>
        <v>0</v>
      </c>
      <c r="P79">
        <f>COUNTIF('Tableau général des clés'!89:89,"ASCENSEUR")</f>
        <v>0</v>
      </c>
      <c r="Q79">
        <f>COUNTIF('Tableau général des clés'!89:89,"VIES")</f>
        <v>0</v>
      </c>
      <c r="R79">
        <f>COUNTIF('Tableau général des clés'!89:89,"AS")</f>
        <v>0</v>
      </c>
      <c r="S79">
        <f>COUNTIF('Tableau général des clés'!89:89,"UPI2")</f>
        <v>1</v>
      </c>
      <c r="T79">
        <f>COUNTIF('Tableau général des clés'!89:89,"UPI4")</f>
        <v>0</v>
      </c>
      <c r="U79">
        <f>COUNTIF('Tableau général des clés'!89:89,"ADMIN")</f>
        <v>0</v>
      </c>
      <c r="V79">
        <f>COUNTIF('Tableau général des clés'!89:89,"CASIERS")</f>
        <v>0</v>
      </c>
      <c r="W79" s="7">
        <f t="shared" si="3"/>
        <v>1</v>
      </c>
    </row>
    <row r="80" spans="3:23" x14ac:dyDescent="0.25">
      <c r="C80" t="s">
        <v>19</v>
      </c>
      <c r="D80">
        <f>COUNTIF('Tableau général des clés'!90:90,"BANAL")</f>
        <v>0</v>
      </c>
      <c r="E80">
        <f>COUNTIF('Tableau général des clés'!90:90,"A1")</f>
        <v>0</v>
      </c>
      <c r="F80">
        <f>COUNTIF('Tableau général des clés'!90:90,"A2")</f>
        <v>0</v>
      </c>
      <c r="G80">
        <f>COUNTIF('Tableau général des clés'!90:90,"A3")</f>
        <v>0</v>
      </c>
      <c r="H80">
        <f>COUNTIF('Tableau général des clés'!90:90,"AA")</f>
        <v>0</v>
      </c>
      <c r="I80">
        <f>COUNTIF('Tableau général des clés'!90:90,"SCIENCE")</f>
        <v>0</v>
      </c>
      <c r="J80">
        <f>COUNTIF('Tableau général des clés'!90:90,"TECHNO")</f>
        <v>0</v>
      </c>
      <c r="K80">
        <f>COUNTIF('Tableau général des clés'!90:90,"EPS")</f>
        <v>0</v>
      </c>
      <c r="L80">
        <f>COUNTIF('Tableau général des clés'!90:90,"PISCINE")</f>
        <v>0</v>
      </c>
      <c r="M80">
        <f>COUNTIF('Tableau général des clés'!90:90,"ARTS")</f>
        <v>0</v>
      </c>
      <c r="N80">
        <f>COUNTIF('Tableau général des clés'!90:90,"CDI")</f>
        <v>0</v>
      </c>
      <c r="O80">
        <f>COUNTIF('Tableau général des clés'!90:90,"COP")</f>
        <v>0</v>
      </c>
      <c r="P80">
        <f>COUNTIF('Tableau général des clés'!90:90,"ASCENSEUR")</f>
        <v>0</v>
      </c>
      <c r="Q80">
        <f>COUNTIF('Tableau général des clés'!90:90,"VIES")</f>
        <v>0</v>
      </c>
      <c r="R80">
        <f>COUNTIF('Tableau général des clés'!90:90,"AS")</f>
        <v>0</v>
      </c>
      <c r="S80">
        <f>COUNTIF('Tableau général des clés'!90:90,"UPI2")</f>
        <v>1</v>
      </c>
      <c r="T80">
        <f>COUNTIF('Tableau général des clés'!90:90,"UPI4")</f>
        <v>0</v>
      </c>
      <c r="U80">
        <f>COUNTIF('Tableau général des clés'!90:90,"ADMIN")</f>
        <v>0</v>
      </c>
      <c r="V80">
        <f>COUNTIF('Tableau général des clés'!90:90,"CASIERS")</f>
        <v>0</v>
      </c>
      <c r="W80" s="7">
        <f t="shared" si="3"/>
        <v>1</v>
      </c>
    </row>
    <row r="81" spans="1:23" x14ac:dyDescent="0.25">
      <c r="C81" t="s">
        <v>11</v>
      </c>
      <c r="D81">
        <f>COUNTIF('Tableau général des clés'!91:91,"BANAL")</f>
        <v>0</v>
      </c>
      <c r="E81">
        <f>COUNTIF('Tableau général des clés'!91:91,"A1")</f>
        <v>0</v>
      </c>
      <c r="F81">
        <f>COUNTIF('Tableau général des clés'!91:91,"A2")</f>
        <v>1</v>
      </c>
      <c r="G81">
        <f>COUNTIF('Tableau général des clés'!91:91,"A3")</f>
        <v>0</v>
      </c>
      <c r="H81">
        <f>COUNTIF('Tableau général des clés'!91:91,"AA")</f>
        <v>0</v>
      </c>
      <c r="I81">
        <f>COUNTIF('Tableau général des clés'!91:91,"SCIENCE")</f>
        <v>0</v>
      </c>
      <c r="J81">
        <f>COUNTIF('Tableau général des clés'!91:91,"TECHNO")</f>
        <v>0</v>
      </c>
      <c r="K81">
        <f>COUNTIF('Tableau général des clés'!91:91,"EPS")</f>
        <v>0</v>
      </c>
      <c r="L81">
        <f>COUNTIF('Tableau général des clés'!91:91,"PISCINE")</f>
        <v>0</v>
      </c>
      <c r="M81">
        <f>COUNTIF('Tableau général des clés'!91:91,"ARTS")</f>
        <v>0</v>
      </c>
      <c r="N81">
        <f>COUNTIF('Tableau général des clés'!91:91,"CDI")</f>
        <v>0</v>
      </c>
      <c r="O81">
        <f>COUNTIF('Tableau général des clés'!91:91,"COP")</f>
        <v>0</v>
      </c>
      <c r="P81">
        <f>COUNTIF('Tableau général des clés'!91:91,"ASCENSEUR")</f>
        <v>1</v>
      </c>
      <c r="Q81">
        <f>COUNTIF('Tableau général des clés'!91:91,"VIES")</f>
        <v>0</v>
      </c>
      <c r="R81">
        <f>COUNTIF('Tableau général des clés'!91:91,"AS")</f>
        <v>0</v>
      </c>
      <c r="S81">
        <f>COUNTIF('Tableau général des clés'!91:91,"UPI2")</f>
        <v>0</v>
      </c>
      <c r="T81">
        <f>COUNTIF('Tableau général des clés'!91:91,"UPI4")</f>
        <v>0</v>
      </c>
      <c r="U81">
        <f>COUNTIF('Tableau général des clés'!91:91,"ADMIN")</f>
        <v>0</v>
      </c>
      <c r="V81">
        <f>COUNTIF('Tableau général des clés'!91:91,"CASIERS")</f>
        <v>0</v>
      </c>
      <c r="W81" s="7">
        <f t="shared" si="3"/>
        <v>2</v>
      </c>
    </row>
    <row r="82" spans="1:23" x14ac:dyDescent="0.25">
      <c r="C82" t="s">
        <v>26</v>
      </c>
      <c r="D82">
        <f>COUNTIF('Tableau général des clés'!92:92,"BANAL")</f>
        <v>0</v>
      </c>
      <c r="E82">
        <f>COUNTIF('Tableau général des clés'!92:92,"A1")</f>
        <v>1</v>
      </c>
      <c r="F82">
        <f>COUNTIF('Tableau général des clés'!92:92,"A2")</f>
        <v>0</v>
      </c>
      <c r="G82">
        <f>COUNTIF('Tableau général des clés'!92:92,"A3")</f>
        <v>0</v>
      </c>
      <c r="H82">
        <f>COUNTIF('Tableau général des clés'!92:92,"AA")</f>
        <v>0</v>
      </c>
      <c r="I82">
        <f>COUNTIF('Tableau général des clés'!92:92,"SCIENCE")</f>
        <v>0</v>
      </c>
      <c r="J82">
        <f>COUNTIF('Tableau général des clés'!92:92,"TECHNO")</f>
        <v>0</v>
      </c>
      <c r="K82">
        <f>COUNTIF('Tableau général des clés'!92:92,"EPS")</f>
        <v>1</v>
      </c>
      <c r="L82">
        <f>COUNTIF('Tableau général des clés'!92:92,"PISCINE")</f>
        <v>1</v>
      </c>
      <c r="M82">
        <f>COUNTIF('Tableau général des clés'!92:92,"ARTS")</f>
        <v>0</v>
      </c>
      <c r="N82">
        <f>COUNTIF('Tableau général des clés'!92:92,"CDI")</f>
        <v>0</v>
      </c>
      <c r="O82">
        <f>COUNTIF('Tableau général des clés'!92:92,"COP")</f>
        <v>0</v>
      </c>
      <c r="P82">
        <f>COUNTIF('Tableau général des clés'!92:92,"ASCENSEUR")</f>
        <v>0</v>
      </c>
      <c r="Q82">
        <f>COUNTIF('Tableau général des clés'!92:92,"VIES")</f>
        <v>0</v>
      </c>
      <c r="R82">
        <f>COUNTIF('Tableau général des clés'!92:92,"AS")</f>
        <v>0</v>
      </c>
      <c r="S82">
        <f>COUNTIF('Tableau général des clés'!92:92,"UPI2")</f>
        <v>0</v>
      </c>
      <c r="T82">
        <f>COUNTIF('Tableau général des clés'!92:92,"UPI4")</f>
        <v>0</v>
      </c>
      <c r="U82">
        <f>COUNTIF('Tableau général des clés'!92:92,"ADMIN")</f>
        <v>0</v>
      </c>
      <c r="V82">
        <f>COUNTIF('Tableau général des clés'!92:92,"CASIERS")</f>
        <v>0</v>
      </c>
      <c r="W82" s="7">
        <f t="shared" si="3"/>
        <v>3</v>
      </c>
    </row>
    <row r="83" spans="1:23" x14ac:dyDescent="0.25">
      <c r="C83" t="s">
        <v>26</v>
      </c>
      <c r="D83">
        <f>COUNTIF('Tableau général des clés'!93:93,"BANAL")</f>
        <v>0</v>
      </c>
      <c r="E83">
        <f>COUNTIF('Tableau général des clés'!93:93,"A1")</f>
        <v>0</v>
      </c>
      <c r="F83">
        <f>COUNTIF('Tableau général des clés'!93:93,"A2")</f>
        <v>0</v>
      </c>
      <c r="G83">
        <f>COUNTIF('Tableau général des clés'!93:93,"A3")</f>
        <v>0</v>
      </c>
      <c r="H83">
        <f>COUNTIF('Tableau général des clés'!93:93,"AA")</f>
        <v>0</v>
      </c>
      <c r="I83">
        <f>COUNTIF('Tableau général des clés'!93:93,"SCIENCE")</f>
        <v>0</v>
      </c>
      <c r="J83">
        <f>COUNTIF('Tableau général des clés'!93:93,"TECHNO")</f>
        <v>0</v>
      </c>
      <c r="K83">
        <f>COUNTIF('Tableau général des clés'!93:93,"EPS")</f>
        <v>1</v>
      </c>
      <c r="L83">
        <f>COUNTIF('Tableau général des clés'!93:93,"PISCINE")</f>
        <v>1</v>
      </c>
      <c r="M83">
        <f>COUNTIF('Tableau général des clés'!93:93,"ARTS")</f>
        <v>0</v>
      </c>
      <c r="N83">
        <f>COUNTIF('Tableau général des clés'!93:93,"CDI")</f>
        <v>0</v>
      </c>
      <c r="O83">
        <f>COUNTIF('Tableau général des clés'!93:93,"COP")</f>
        <v>0</v>
      </c>
      <c r="P83">
        <f>COUNTIF('Tableau général des clés'!93:93,"ASCENSEUR")</f>
        <v>0</v>
      </c>
      <c r="Q83">
        <f>COUNTIF('Tableau général des clés'!93:93,"VIES")</f>
        <v>0</v>
      </c>
      <c r="R83">
        <f>COUNTIF('Tableau général des clés'!93:93,"AS")</f>
        <v>0</v>
      </c>
      <c r="S83">
        <f>COUNTIF('Tableau général des clés'!93:93,"UPI2")</f>
        <v>0</v>
      </c>
      <c r="T83">
        <f>COUNTIF('Tableau général des clés'!93:93,"UPI4")</f>
        <v>0</v>
      </c>
      <c r="U83">
        <f>COUNTIF('Tableau général des clés'!93:93,"ADMIN")</f>
        <v>0</v>
      </c>
      <c r="V83">
        <f>COUNTIF('Tableau général des clés'!93:93,"CASIERS")</f>
        <v>0</v>
      </c>
      <c r="W83" s="7">
        <f t="shared" si="3"/>
        <v>2</v>
      </c>
    </row>
    <row r="84" spans="1:23" x14ac:dyDescent="0.25">
      <c r="C84" t="s">
        <v>18</v>
      </c>
      <c r="D84">
        <f>COUNTIF('Tableau général des clés'!94:94,"BANAL")</f>
        <v>0</v>
      </c>
      <c r="E84">
        <f>COUNTIF('Tableau général des clés'!94:94,"A1")</f>
        <v>0</v>
      </c>
      <c r="F84">
        <f>COUNTIF('Tableau général des clés'!94:94,"A2")</f>
        <v>0</v>
      </c>
      <c r="G84">
        <f>COUNTIF('Tableau général des clés'!94:94,"A3")</f>
        <v>0</v>
      </c>
      <c r="H84">
        <f>COUNTIF('Tableau général des clés'!94:94,"AA")</f>
        <v>1</v>
      </c>
      <c r="I84">
        <f>COUNTIF('Tableau général des clés'!94:94,"SCIENCE")</f>
        <v>0</v>
      </c>
      <c r="J84">
        <f>COUNTIF('Tableau général des clés'!94:94,"TECHNO")</f>
        <v>0</v>
      </c>
      <c r="K84">
        <f>COUNTIF('Tableau général des clés'!94:94,"EPS")</f>
        <v>0</v>
      </c>
      <c r="L84">
        <f>COUNTIF('Tableau général des clés'!94:94,"PISCINE")</f>
        <v>0</v>
      </c>
      <c r="M84">
        <f>COUNTIF('Tableau général des clés'!94:94,"ARTS")</f>
        <v>0</v>
      </c>
      <c r="N84">
        <f>COUNTIF('Tableau général des clés'!94:94,"CDI")</f>
        <v>0</v>
      </c>
      <c r="O84">
        <f>COUNTIF('Tableau général des clés'!94:94,"COP")</f>
        <v>0</v>
      </c>
      <c r="P84">
        <f>COUNTIF('Tableau général des clés'!94:94,"ASCENSEUR")</f>
        <v>1</v>
      </c>
      <c r="Q84">
        <f>COUNTIF('Tableau général des clés'!94:94,"VIES")</f>
        <v>0</v>
      </c>
      <c r="R84">
        <f>COUNTIF('Tableau général des clés'!94:94,"AS")</f>
        <v>0</v>
      </c>
      <c r="S84">
        <f>COUNTIF('Tableau général des clés'!94:94,"UPI2")</f>
        <v>0</v>
      </c>
      <c r="T84">
        <f>COUNTIF('Tableau général des clés'!94:94,"UPI4")</f>
        <v>0</v>
      </c>
      <c r="U84">
        <f>COUNTIF('Tableau général des clés'!94:94,"ADMIN")</f>
        <v>0</v>
      </c>
      <c r="V84">
        <f>COUNTIF('Tableau général des clés'!94:94,"CASIERS")</f>
        <v>0</v>
      </c>
      <c r="W84" s="7">
        <f t="shared" si="3"/>
        <v>2</v>
      </c>
    </row>
    <row r="85" spans="1:23" x14ac:dyDescent="0.25">
      <c r="C85" t="s">
        <v>18</v>
      </c>
      <c r="D85">
        <f>COUNTIF('Tableau général des clés'!95:95,"BANAL")</f>
        <v>0</v>
      </c>
      <c r="E85">
        <f>COUNTIF('Tableau général des clés'!95:95,"A1")</f>
        <v>0</v>
      </c>
      <c r="F85">
        <f>COUNTIF('Tableau général des clés'!95:95,"A2")</f>
        <v>0</v>
      </c>
      <c r="G85">
        <f>COUNTIF('Tableau général des clés'!95:95,"A3")</f>
        <v>0</v>
      </c>
      <c r="H85">
        <f>COUNTIF('Tableau général des clés'!95:95,"AA")</f>
        <v>1</v>
      </c>
      <c r="I85">
        <f>COUNTIF('Tableau général des clés'!95:95,"SCIENCE")</f>
        <v>0</v>
      </c>
      <c r="J85">
        <f>COUNTIF('Tableau général des clés'!95:95,"TECHNO")</f>
        <v>0</v>
      </c>
      <c r="K85">
        <f>COUNTIF('Tableau général des clés'!95:95,"EPS")</f>
        <v>0</v>
      </c>
      <c r="L85">
        <f>COUNTIF('Tableau général des clés'!95:95,"PISCINE")</f>
        <v>0</v>
      </c>
      <c r="M85">
        <f>COUNTIF('Tableau général des clés'!95:95,"ARTS")</f>
        <v>0</v>
      </c>
      <c r="N85">
        <f>COUNTIF('Tableau général des clés'!95:95,"CDI")</f>
        <v>0</v>
      </c>
      <c r="O85">
        <f>COUNTIF('Tableau général des clés'!95:95,"COP")</f>
        <v>0</v>
      </c>
      <c r="P85">
        <f>COUNTIF('Tableau général des clés'!95:95,"ASCENSEUR")</f>
        <v>0</v>
      </c>
      <c r="Q85">
        <f>COUNTIF('Tableau général des clés'!95:95,"VIES")</f>
        <v>0</v>
      </c>
      <c r="R85">
        <f>COUNTIF('Tableau général des clés'!95:95,"AS")</f>
        <v>0</v>
      </c>
      <c r="S85">
        <f>COUNTIF('Tableau général des clés'!95:95,"UPI2")</f>
        <v>0</v>
      </c>
      <c r="T85">
        <f>COUNTIF('Tableau général des clés'!95:95,"UPI4")</f>
        <v>0</v>
      </c>
      <c r="U85">
        <f>COUNTIF('Tableau général des clés'!95:95,"ADMIN")</f>
        <v>0</v>
      </c>
      <c r="V85">
        <f>COUNTIF('Tableau général des clés'!95:95,"CASIERS")</f>
        <v>0</v>
      </c>
      <c r="W85" s="7">
        <f t="shared" si="3"/>
        <v>1</v>
      </c>
    </row>
    <row r="86" spans="1:23" x14ac:dyDescent="0.25">
      <c r="C86" t="s">
        <v>15</v>
      </c>
      <c r="D86">
        <f>COUNTIF('Tableau général des clés'!96:96,"BANAL")</f>
        <v>0</v>
      </c>
      <c r="E86">
        <f>COUNTIF('Tableau général des clés'!96:96,"A1")</f>
        <v>0</v>
      </c>
      <c r="F86">
        <f>COUNTIF('Tableau général des clés'!96:96,"A2")</f>
        <v>0</v>
      </c>
      <c r="G86">
        <f>COUNTIF('Tableau général des clés'!96:96,"A3")</f>
        <v>0</v>
      </c>
      <c r="H86">
        <f>COUNTIF('Tableau général des clés'!96:96,"AA")</f>
        <v>0</v>
      </c>
      <c r="I86">
        <f>COUNTIF('Tableau général des clés'!96:96,"SCIENCE")</f>
        <v>0</v>
      </c>
      <c r="J86">
        <f>COUNTIF('Tableau général des clés'!96:96,"TECHNO")</f>
        <v>0</v>
      </c>
      <c r="K86">
        <f>COUNTIF('Tableau général des clés'!96:96,"EPS")</f>
        <v>0</v>
      </c>
      <c r="L86">
        <f>COUNTIF('Tableau général des clés'!96:96,"PISCINE")</f>
        <v>0</v>
      </c>
      <c r="M86">
        <f>COUNTIF('Tableau général des clés'!96:96,"ARTS")</f>
        <v>0</v>
      </c>
      <c r="N86">
        <f>COUNTIF('Tableau général des clés'!96:96,"CDI")</f>
        <v>0</v>
      </c>
      <c r="O86">
        <f>COUNTIF('Tableau général des clés'!96:96,"COP")</f>
        <v>0</v>
      </c>
      <c r="P86">
        <f>COUNTIF('Tableau général des clés'!96:96,"ASCENSEUR")</f>
        <v>0</v>
      </c>
      <c r="Q86">
        <f>COUNTIF('Tableau général des clés'!96:96,"VIES")</f>
        <v>0</v>
      </c>
      <c r="R86">
        <f>COUNTIF('Tableau général des clés'!96:96,"AS")</f>
        <v>0</v>
      </c>
      <c r="S86">
        <f>COUNTIF('Tableau général des clés'!96:96,"UPI2")</f>
        <v>0</v>
      </c>
      <c r="T86">
        <f>COUNTIF('Tableau général des clés'!96:96,"UPI4")</f>
        <v>0</v>
      </c>
      <c r="U86">
        <f>COUNTIF('Tableau général des clés'!96:96,"ADMIN")</f>
        <v>1</v>
      </c>
      <c r="V86">
        <f>COUNTIF('Tableau général des clés'!96:96,"CASIERS")</f>
        <v>0</v>
      </c>
      <c r="W86" s="7">
        <f t="shared" si="3"/>
        <v>1</v>
      </c>
    </row>
    <row r="87" spans="1:23" x14ac:dyDescent="0.25">
      <c r="C87" t="s">
        <v>15</v>
      </c>
      <c r="D87">
        <f>COUNTIF('Tableau général des clés'!97:97,"BANAL")</f>
        <v>0</v>
      </c>
      <c r="E87">
        <f>COUNTIF('Tableau général des clés'!97:97,"A1")</f>
        <v>0</v>
      </c>
      <c r="F87">
        <f>COUNTIF('Tableau général des clés'!97:97,"A2")</f>
        <v>0</v>
      </c>
      <c r="G87">
        <f>COUNTIF('Tableau général des clés'!97:97,"A3")</f>
        <v>0</v>
      </c>
      <c r="H87">
        <f>COUNTIF('Tableau général des clés'!97:97,"AA")</f>
        <v>1</v>
      </c>
      <c r="I87">
        <f>COUNTIF('Tableau général des clés'!97:97,"SCIENCE")</f>
        <v>0</v>
      </c>
      <c r="J87">
        <f>COUNTIF('Tableau général des clés'!97:97,"TECHNO")</f>
        <v>0</v>
      </c>
      <c r="K87">
        <f>COUNTIF('Tableau général des clés'!97:97,"EPS")</f>
        <v>0</v>
      </c>
      <c r="L87">
        <f>COUNTIF('Tableau général des clés'!97:97,"PISCINE")</f>
        <v>0</v>
      </c>
      <c r="M87">
        <f>COUNTIF('Tableau général des clés'!97:97,"ARTS")</f>
        <v>0</v>
      </c>
      <c r="N87">
        <f>COUNTIF('Tableau général des clés'!97:97,"CDI")</f>
        <v>0</v>
      </c>
      <c r="O87">
        <f>COUNTIF('Tableau général des clés'!97:97,"COP")</f>
        <v>0</v>
      </c>
      <c r="P87">
        <f>COUNTIF('Tableau général des clés'!97:97,"ASCENSEUR")</f>
        <v>0</v>
      </c>
      <c r="Q87">
        <f>COUNTIF('Tableau général des clés'!97:97,"VIES")</f>
        <v>0</v>
      </c>
      <c r="R87">
        <f>COUNTIF('Tableau général des clés'!97:97,"AS")</f>
        <v>0</v>
      </c>
      <c r="S87">
        <f>COUNTIF('Tableau général des clés'!97:97,"UPI2")</f>
        <v>0</v>
      </c>
      <c r="T87">
        <f>COUNTIF('Tableau général des clés'!97:97,"UPI4")</f>
        <v>0</v>
      </c>
      <c r="U87">
        <f>COUNTIF('Tableau général des clés'!97:97,"ADMIN")</f>
        <v>0</v>
      </c>
      <c r="V87">
        <f>COUNTIF('Tableau général des clés'!97:97,"CASIERS")</f>
        <v>0</v>
      </c>
      <c r="W87" s="7">
        <f t="shared" si="3"/>
        <v>1</v>
      </c>
    </row>
    <row r="88" spans="1:23" x14ac:dyDescent="0.25">
      <c r="C88" t="s">
        <v>15</v>
      </c>
      <c r="D88">
        <f>COUNTIF('Tableau général des clés'!98:98,"BANAL")</f>
        <v>0</v>
      </c>
      <c r="E88">
        <f>COUNTIF('Tableau général des clés'!98:98,"A1")</f>
        <v>1</v>
      </c>
      <c r="F88">
        <f>COUNTIF('Tableau général des clés'!98:98,"A2")</f>
        <v>0</v>
      </c>
      <c r="G88">
        <f>COUNTIF('Tableau général des clés'!98:98,"A3")</f>
        <v>0</v>
      </c>
      <c r="H88">
        <f>COUNTIF('Tableau général des clés'!98:98,"AA")</f>
        <v>0</v>
      </c>
      <c r="I88">
        <f>COUNTIF('Tableau général des clés'!98:98,"SCIENCE")</f>
        <v>0</v>
      </c>
      <c r="J88">
        <f>COUNTIF('Tableau général des clés'!98:98,"TECHNO")</f>
        <v>0</v>
      </c>
      <c r="K88">
        <f>COUNTIF('Tableau général des clés'!98:98,"EPS")</f>
        <v>0</v>
      </c>
      <c r="L88">
        <f>COUNTIF('Tableau général des clés'!98:98,"PISCINE")</f>
        <v>0</v>
      </c>
      <c r="M88">
        <f>COUNTIF('Tableau général des clés'!98:98,"ARTS")</f>
        <v>0</v>
      </c>
      <c r="N88">
        <f>COUNTIF('Tableau général des clés'!98:98,"CDI")</f>
        <v>0</v>
      </c>
      <c r="O88">
        <f>COUNTIF('Tableau général des clés'!98:98,"COP")</f>
        <v>0</v>
      </c>
      <c r="P88">
        <f>COUNTIF('Tableau général des clés'!98:98,"ASCENSEUR")</f>
        <v>0</v>
      </c>
      <c r="Q88">
        <f>COUNTIF('Tableau général des clés'!98:98,"VIES")</f>
        <v>0</v>
      </c>
      <c r="R88">
        <f>COUNTIF('Tableau général des clés'!98:98,"AS")</f>
        <v>0</v>
      </c>
      <c r="S88">
        <f>COUNTIF('Tableau général des clés'!98:98,"UPI2")</f>
        <v>0</v>
      </c>
      <c r="T88">
        <f>COUNTIF('Tableau général des clés'!98:98,"UPI4")</f>
        <v>0</v>
      </c>
      <c r="U88">
        <f>COUNTIF('Tableau général des clés'!98:98,"ADMIN")</f>
        <v>1</v>
      </c>
      <c r="V88">
        <f>COUNTIF('Tableau général des clés'!98:98,"CASIERS")</f>
        <v>0</v>
      </c>
      <c r="W88" s="7">
        <f t="shared" si="3"/>
        <v>2</v>
      </c>
    </row>
    <row r="89" spans="1:23" x14ac:dyDescent="0.25">
      <c r="A89" s="9" t="s">
        <v>85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9">
        <f>SUM(W2:W88)</f>
        <v>168</v>
      </c>
    </row>
  </sheetData>
  <autoFilter ref="A1:A89" xr:uid="{47C09FE5-4F72-483E-B436-7BDDCBB42836}"/>
  <sortState xmlns:xlrd2="http://schemas.microsoft.com/office/spreadsheetml/2017/richdata2" ref="A2:W90">
    <sortCondition ref="C2:C90"/>
  </sortState>
  <conditionalFormatting sqref="D2:V88">
    <cfRule type="cellIs" dxfId="1" priority="1" operator="equal">
      <formula>1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47878-BFDF-4D78-A1D8-7C028FB20728}">
  <dimension ref="A1:T40"/>
  <sheetViews>
    <sheetView workbookViewId="0">
      <selection activeCell="A3" sqref="A3:B40"/>
    </sheetView>
  </sheetViews>
  <sheetFormatPr baseColWidth="10" defaultRowHeight="15" x14ac:dyDescent="0.25"/>
  <cols>
    <col min="1" max="1" width="21.42578125" customWidth="1"/>
    <col min="2" max="2" width="19.140625" customWidth="1"/>
    <col min="3" max="3" width="23.5703125" customWidth="1"/>
    <col min="5" max="5" width="24.7109375" customWidth="1"/>
    <col min="6" max="6" width="19.28515625" customWidth="1"/>
    <col min="7" max="7" width="28.28515625" customWidth="1"/>
    <col min="8" max="8" width="11.42578125" customWidth="1"/>
    <col min="9" max="9" width="26.85546875" customWidth="1"/>
  </cols>
  <sheetData>
    <row r="1" spans="1:20" x14ac:dyDescent="0.25">
      <c r="A1" s="19" t="s">
        <v>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20"/>
    </row>
    <row r="2" spans="1:20" x14ac:dyDescent="0.25">
      <c r="A2" s="21" t="s">
        <v>0</v>
      </c>
      <c r="B2" s="21" t="s">
        <v>1</v>
      </c>
      <c r="C2" s="21" t="s">
        <v>2</v>
      </c>
      <c r="D2" s="21" t="s">
        <v>22</v>
      </c>
      <c r="E2" s="21" t="s">
        <v>3</v>
      </c>
      <c r="F2" s="21" t="s">
        <v>21</v>
      </c>
      <c r="G2" s="21" t="s">
        <v>3</v>
      </c>
      <c r="H2" s="21" t="s">
        <v>23</v>
      </c>
      <c r="I2" s="21" t="s">
        <v>3</v>
      </c>
      <c r="J2" s="21" t="s">
        <v>24</v>
      </c>
      <c r="K2" s="21" t="s">
        <v>3</v>
      </c>
      <c r="L2" s="21" t="s">
        <v>25</v>
      </c>
      <c r="M2" s="21" t="s">
        <v>3</v>
      </c>
      <c r="N2" s="21" t="s">
        <v>43</v>
      </c>
      <c r="O2" s="21" t="s">
        <v>44</v>
      </c>
      <c r="P2" s="21" t="s">
        <v>45</v>
      </c>
      <c r="Q2" s="21" t="s">
        <v>44</v>
      </c>
      <c r="R2" s="21" t="s">
        <v>73</v>
      </c>
      <c r="S2" s="21" t="s">
        <v>44</v>
      </c>
      <c r="T2" s="21" t="s">
        <v>127</v>
      </c>
    </row>
    <row r="3" spans="1:20" x14ac:dyDescent="0.25">
      <c r="C3" t="s">
        <v>6</v>
      </c>
      <c r="E3" s="5" t="s">
        <v>130</v>
      </c>
      <c r="G3" s="4" t="s">
        <v>130</v>
      </c>
      <c r="I3" s="4"/>
      <c r="K3" s="4"/>
      <c r="M3" s="4"/>
      <c r="O3" s="4"/>
      <c r="Q3" s="4"/>
      <c r="S3" s="4"/>
      <c r="T3" s="15" t="s">
        <v>126</v>
      </c>
    </row>
    <row r="4" spans="1:20" s="11" customFormat="1" x14ac:dyDescent="0.25">
      <c r="A4" s="13"/>
      <c r="B4" s="13"/>
      <c r="C4" s="13" t="s">
        <v>6</v>
      </c>
      <c r="D4" s="13"/>
      <c r="E4" s="17" t="s">
        <v>119</v>
      </c>
      <c r="F4" s="13"/>
      <c r="G4" s="17" t="s">
        <v>128</v>
      </c>
      <c r="H4" s="13"/>
      <c r="I4" s="17" t="s">
        <v>121</v>
      </c>
      <c r="J4" s="13"/>
      <c r="K4" s="17"/>
      <c r="L4" s="13"/>
      <c r="M4" s="17"/>
      <c r="N4" s="13"/>
      <c r="O4" s="17"/>
      <c r="P4" s="13"/>
      <c r="Q4" s="17"/>
      <c r="R4" s="13"/>
      <c r="S4" s="17"/>
      <c r="T4" s="15" t="s">
        <v>126</v>
      </c>
    </row>
    <row r="5" spans="1:20" s="11" customFormat="1" x14ac:dyDescent="0.25">
      <c r="A5" s="13"/>
      <c r="B5" s="13"/>
      <c r="C5" s="13" t="s">
        <v>6</v>
      </c>
      <c r="D5" s="13"/>
      <c r="E5" s="17" t="s">
        <v>131</v>
      </c>
      <c r="F5" s="13"/>
      <c r="G5" s="17" t="s">
        <v>132</v>
      </c>
      <c r="H5" s="13"/>
      <c r="I5" s="17"/>
      <c r="J5" s="13"/>
      <c r="K5" s="17"/>
      <c r="L5" s="13"/>
      <c r="M5" s="17"/>
      <c r="N5" s="13"/>
      <c r="O5" s="17"/>
      <c r="P5" s="13"/>
      <c r="Q5" s="17"/>
      <c r="R5" s="13"/>
      <c r="S5" s="17"/>
      <c r="T5" s="15" t="s">
        <v>126</v>
      </c>
    </row>
    <row r="6" spans="1:20" s="11" customFormat="1" x14ac:dyDescent="0.25">
      <c r="A6" s="13"/>
      <c r="B6" s="13"/>
      <c r="C6" s="13" t="s">
        <v>6</v>
      </c>
      <c r="D6" s="13"/>
      <c r="E6" s="17" t="s">
        <v>123</v>
      </c>
      <c r="F6" s="13"/>
      <c r="G6" s="17" t="s">
        <v>124</v>
      </c>
      <c r="H6" s="13"/>
      <c r="I6" s="17" t="s">
        <v>125</v>
      </c>
      <c r="J6" s="13"/>
      <c r="K6" s="17"/>
      <c r="L6" s="13"/>
      <c r="M6" s="17"/>
      <c r="N6" s="13"/>
      <c r="O6" s="17"/>
      <c r="P6" s="13"/>
      <c r="Q6" s="17"/>
      <c r="R6" s="13"/>
      <c r="S6" s="17"/>
      <c r="T6" s="15" t="s">
        <v>126</v>
      </c>
    </row>
    <row r="7" spans="1:20" s="11" customFormat="1" x14ac:dyDescent="0.25">
      <c r="A7" s="13"/>
      <c r="B7" s="13"/>
      <c r="C7" s="13" t="s">
        <v>6</v>
      </c>
      <c r="D7" s="13"/>
      <c r="E7" s="17" t="s">
        <v>133</v>
      </c>
      <c r="F7" s="13"/>
      <c r="G7" s="17" t="s">
        <v>134</v>
      </c>
      <c r="H7" s="13"/>
      <c r="I7" s="17" t="s">
        <v>135</v>
      </c>
      <c r="J7" s="13"/>
      <c r="K7" s="17"/>
      <c r="L7" s="13"/>
      <c r="M7" s="17"/>
      <c r="N7" s="13"/>
      <c r="O7" s="17"/>
      <c r="P7" s="13"/>
      <c r="Q7" s="17"/>
      <c r="R7" s="13"/>
      <c r="S7" s="17"/>
      <c r="T7" s="15" t="s">
        <v>126</v>
      </c>
    </row>
    <row r="8" spans="1:20" s="11" customFormat="1" x14ac:dyDescent="0.25">
      <c r="A8" s="13"/>
      <c r="B8" s="13"/>
      <c r="C8" s="13" t="s">
        <v>6</v>
      </c>
      <c r="D8" s="13"/>
      <c r="E8" s="17" t="s">
        <v>119</v>
      </c>
      <c r="F8" s="13"/>
      <c r="G8" s="17" t="s">
        <v>120</v>
      </c>
      <c r="H8" s="13"/>
      <c r="I8" s="17" t="s">
        <v>121</v>
      </c>
      <c r="J8" s="13"/>
      <c r="K8" s="17"/>
      <c r="L8" s="13"/>
      <c r="M8" s="17"/>
      <c r="N8" s="13"/>
      <c r="O8" s="17"/>
      <c r="P8" s="13"/>
      <c r="Q8" s="17"/>
      <c r="R8" s="13"/>
      <c r="S8" s="17"/>
      <c r="T8" s="15" t="s">
        <v>126</v>
      </c>
    </row>
    <row r="9" spans="1:20" s="11" customFormat="1" x14ac:dyDescent="0.25">
      <c r="A9" s="13"/>
      <c r="B9" s="13"/>
      <c r="C9" s="13" t="s">
        <v>6</v>
      </c>
      <c r="D9" s="13"/>
      <c r="E9" s="17" t="s">
        <v>107</v>
      </c>
      <c r="F9" s="13"/>
      <c r="G9" s="17" t="s">
        <v>108</v>
      </c>
      <c r="H9" s="13"/>
      <c r="I9" s="17" t="s">
        <v>109</v>
      </c>
      <c r="J9" s="13"/>
      <c r="K9" s="17"/>
      <c r="L9" s="13"/>
      <c r="M9" s="17"/>
      <c r="N9" s="13"/>
      <c r="O9" s="17"/>
      <c r="P9" s="13"/>
      <c r="Q9" s="17"/>
      <c r="R9" s="13"/>
      <c r="S9" s="17"/>
      <c r="T9" s="15" t="s">
        <v>126</v>
      </c>
    </row>
    <row r="10" spans="1:20" s="11" customFormat="1" x14ac:dyDescent="0.25">
      <c r="A10" s="13"/>
      <c r="B10" s="13"/>
      <c r="C10" s="13" t="s">
        <v>6</v>
      </c>
      <c r="D10" s="13"/>
      <c r="E10" s="17" t="s">
        <v>94</v>
      </c>
      <c r="F10" s="13"/>
      <c r="G10" s="17"/>
      <c r="H10" s="13"/>
      <c r="I10" s="17"/>
      <c r="J10" s="13"/>
      <c r="K10" s="17"/>
      <c r="L10" s="13"/>
      <c r="M10" s="17"/>
      <c r="N10" s="13"/>
      <c r="O10" s="17"/>
      <c r="P10" s="13"/>
      <c r="Q10" s="17"/>
      <c r="R10" s="13"/>
      <c r="S10" s="17"/>
      <c r="T10" s="15" t="s">
        <v>126</v>
      </c>
    </row>
    <row r="11" spans="1:20" s="11" customFormat="1" x14ac:dyDescent="0.25">
      <c r="A11" s="13"/>
      <c r="B11" s="13"/>
      <c r="C11" s="13" t="s">
        <v>39</v>
      </c>
      <c r="D11" s="13"/>
      <c r="E11" s="17" t="s">
        <v>95</v>
      </c>
      <c r="F11" s="13"/>
      <c r="G11" s="17"/>
      <c r="H11" s="13"/>
      <c r="I11" s="17"/>
      <c r="J11" s="13"/>
      <c r="K11" s="17"/>
      <c r="L11" s="13"/>
      <c r="M11" s="17"/>
      <c r="N11" s="13"/>
      <c r="O11" s="17"/>
      <c r="P11" s="13"/>
      <c r="Q11" s="17"/>
      <c r="R11" s="13"/>
      <c r="S11" s="17"/>
      <c r="T11" s="15" t="s">
        <v>126</v>
      </c>
    </row>
    <row r="12" spans="1:20" s="11" customFormat="1" x14ac:dyDescent="0.25">
      <c r="A12" s="13"/>
      <c r="B12" s="13"/>
      <c r="C12" s="13" t="s">
        <v>70</v>
      </c>
      <c r="D12" s="13"/>
      <c r="E12" s="17" t="s">
        <v>129</v>
      </c>
      <c r="F12" s="13"/>
      <c r="G12" s="17"/>
      <c r="H12" s="13"/>
      <c r="I12" s="17"/>
      <c r="J12" s="13"/>
      <c r="K12" s="17"/>
      <c r="L12" s="13"/>
      <c r="M12" s="17"/>
      <c r="N12" s="13"/>
      <c r="O12" s="17"/>
      <c r="P12" s="13"/>
      <c r="Q12" s="17"/>
      <c r="R12" s="13"/>
      <c r="S12" s="17"/>
      <c r="T12" s="15" t="s">
        <v>126</v>
      </c>
    </row>
    <row r="13" spans="1:20" s="11" customFormat="1" x14ac:dyDescent="0.25">
      <c r="A13" s="13"/>
      <c r="B13" s="13"/>
      <c r="C13" s="13" t="s">
        <v>8</v>
      </c>
      <c r="D13" s="13"/>
      <c r="E13" s="17" t="s">
        <v>115</v>
      </c>
      <c r="F13" s="13"/>
      <c r="G13" s="17" t="s">
        <v>116</v>
      </c>
      <c r="H13" s="13"/>
      <c r="I13" s="17"/>
      <c r="J13" s="13"/>
      <c r="K13" s="17"/>
      <c r="L13" s="13"/>
      <c r="M13" s="17"/>
      <c r="N13" s="13"/>
      <c r="O13" s="17"/>
      <c r="P13" s="13"/>
      <c r="Q13" s="17"/>
      <c r="R13" s="13"/>
      <c r="S13" s="17"/>
      <c r="T13" s="15" t="s">
        <v>126</v>
      </c>
    </row>
    <row r="14" spans="1:20" s="11" customFormat="1" x14ac:dyDescent="0.25">
      <c r="A14" s="13"/>
      <c r="B14" s="13"/>
      <c r="C14" s="13" t="s">
        <v>8</v>
      </c>
      <c r="D14" s="13"/>
      <c r="E14" s="17" t="s">
        <v>117</v>
      </c>
      <c r="F14" s="13"/>
      <c r="G14" s="17"/>
      <c r="H14" s="13"/>
      <c r="I14" s="17"/>
      <c r="J14" s="13"/>
      <c r="K14" s="17"/>
      <c r="L14" s="13"/>
      <c r="M14" s="17"/>
      <c r="N14" s="13"/>
      <c r="O14" s="17"/>
      <c r="P14" s="13"/>
      <c r="Q14" s="17"/>
      <c r="R14" s="13"/>
      <c r="S14" s="17"/>
      <c r="T14" s="15" t="s">
        <v>126</v>
      </c>
    </row>
    <row r="15" spans="1:20" s="11" customFormat="1" x14ac:dyDescent="0.25">
      <c r="A15" s="13"/>
      <c r="B15" s="13"/>
      <c r="C15" s="13" t="s">
        <v>8</v>
      </c>
      <c r="D15" s="13" t="s">
        <v>27</v>
      </c>
      <c r="E15" s="17"/>
      <c r="F15" s="13"/>
      <c r="G15" s="17"/>
      <c r="H15" s="13"/>
      <c r="I15" s="17"/>
      <c r="J15" s="13"/>
      <c r="K15" s="17"/>
      <c r="L15" s="13"/>
      <c r="M15" s="17"/>
      <c r="N15" s="13"/>
      <c r="O15" s="17"/>
      <c r="P15" s="13"/>
      <c r="Q15" s="17"/>
      <c r="R15" s="13"/>
      <c r="S15" s="17"/>
      <c r="T15" s="15" t="s">
        <v>126</v>
      </c>
    </row>
    <row r="16" spans="1:20" s="11" customFormat="1" x14ac:dyDescent="0.25">
      <c r="A16" s="13"/>
      <c r="B16" s="13"/>
      <c r="C16" s="13" t="s">
        <v>8</v>
      </c>
      <c r="D16" s="13"/>
      <c r="E16" s="17" t="s">
        <v>98</v>
      </c>
      <c r="F16" s="13"/>
      <c r="G16" s="17" t="s">
        <v>93</v>
      </c>
      <c r="H16" s="13"/>
      <c r="I16" s="17"/>
      <c r="J16" s="13"/>
      <c r="K16" s="17"/>
      <c r="L16" s="13"/>
      <c r="M16" s="17"/>
      <c r="N16" s="13"/>
      <c r="O16" s="17"/>
      <c r="P16" s="13"/>
      <c r="Q16" s="17"/>
      <c r="R16" s="13"/>
      <c r="S16" s="17"/>
      <c r="T16" s="15" t="s">
        <v>126</v>
      </c>
    </row>
    <row r="17" spans="1:20" s="11" customFormat="1" x14ac:dyDescent="0.25">
      <c r="A17" s="13"/>
      <c r="B17" s="13"/>
      <c r="C17" s="13" t="s">
        <v>8</v>
      </c>
      <c r="D17" s="13"/>
      <c r="E17" s="17" t="s">
        <v>102</v>
      </c>
      <c r="F17" s="13"/>
      <c r="G17" s="17"/>
      <c r="H17" s="13"/>
      <c r="I17" s="17"/>
      <c r="J17" s="13"/>
      <c r="K17" s="17"/>
      <c r="L17" s="13"/>
      <c r="M17" s="17"/>
      <c r="N17" s="13"/>
      <c r="O17" s="17"/>
      <c r="P17" s="13"/>
      <c r="Q17" s="17"/>
      <c r="R17" s="13"/>
      <c r="S17" s="17"/>
      <c r="T17" s="15" t="s">
        <v>126</v>
      </c>
    </row>
    <row r="18" spans="1:20" s="11" customFormat="1" x14ac:dyDescent="0.25">
      <c r="A18" s="13"/>
      <c r="B18" s="13"/>
      <c r="C18" s="13" t="s">
        <v>8</v>
      </c>
      <c r="D18" s="13"/>
      <c r="E18" s="17" t="s">
        <v>111</v>
      </c>
      <c r="F18" s="13"/>
      <c r="G18" s="17" t="s">
        <v>112</v>
      </c>
      <c r="H18" s="13"/>
      <c r="I18" s="17"/>
      <c r="J18" s="13"/>
      <c r="K18" s="17"/>
      <c r="L18" s="13"/>
      <c r="M18" s="17"/>
      <c r="N18" s="13"/>
      <c r="O18" s="17"/>
      <c r="P18" s="13"/>
      <c r="Q18" s="17"/>
      <c r="R18" s="13"/>
      <c r="S18" s="17"/>
      <c r="T18" s="15" t="s">
        <v>126</v>
      </c>
    </row>
    <row r="19" spans="1:20" s="11" customFormat="1" x14ac:dyDescent="0.25">
      <c r="A19" s="13"/>
      <c r="B19" s="13"/>
      <c r="C19" s="13" t="s">
        <v>8</v>
      </c>
      <c r="D19" s="13"/>
      <c r="E19" s="17" t="s">
        <v>122</v>
      </c>
      <c r="F19" s="13"/>
      <c r="G19" s="17"/>
      <c r="H19" s="13"/>
      <c r="I19" s="17"/>
      <c r="J19" s="13"/>
      <c r="K19" s="17"/>
      <c r="L19" s="13"/>
      <c r="M19" s="17"/>
      <c r="N19" s="13"/>
      <c r="O19" s="17"/>
      <c r="P19" s="13"/>
      <c r="Q19" s="17"/>
      <c r="R19" s="13"/>
      <c r="S19" s="17"/>
      <c r="T19" s="15" t="s">
        <v>126</v>
      </c>
    </row>
    <row r="20" spans="1:20" s="11" customFormat="1" x14ac:dyDescent="0.25">
      <c r="A20" s="13"/>
      <c r="B20" s="13"/>
      <c r="C20" s="13" t="s">
        <v>8</v>
      </c>
      <c r="D20" s="13"/>
      <c r="E20" s="17" t="s">
        <v>136</v>
      </c>
      <c r="F20" s="13"/>
      <c r="G20" s="17" t="s">
        <v>136</v>
      </c>
      <c r="H20" s="13"/>
      <c r="I20" s="17"/>
      <c r="J20" s="13"/>
      <c r="K20" s="17"/>
      <c r="L20" s="13"/>
      <c r="M20" s="17"/>
      <c r="N20" s="13"/>
      <c r="O20" s="17"/>
      <c r="P20" s="13"/>
      <c r="Q20" s="17"/>
      <c r="R20" s="13"/>
      <c r="S20" s="17"/>
      <c r="T20" s="15" t="s">
        <v>126</v>
      </c>
    </row>
    <row r="21" spans="1:20" s="11" customFormat="1" x14ac:dyDescent="0.25">
      <c r="A21" s="13"/>
      <c r="B21" s="13"/>
      <c r="C21" s="13" t="s">
        <v>8</v>
      </c>
      <c r="D21" s="13"/>
      <c r="E21" s="17" t="s">
        <v>99</v>
      </c>
      <c r="F21" s="13"/>
      <c r="G21" s="17" t="s">
        <v>100</v>
      </c>
      <c r="H21" s="13"/>
      <c r="I21" s="17"/>
      <c r="J21" s="13"/>
      <c r="K21" s="17"/>
      <c r="L21" s="13"/>
      <c r="M21" s="17"/>
      <c r="N21" s="13"/>
      <c r="O21" s="17"/>
      <c r="P21" s="13"/>
      <c r="Q21" s="17"/>
      <c r="R21" s="13"/>
      <c r="S21" s="17"/>
      <c r="T21" s="15" t="s">
        <v>126</v>
      </c>
    </row>
    <row r="22" spans="1:20" s="11" customFormat="1" x14ac:dyDescent="0.25">
      <c r="A22" s="13"/>
      <c r="B22" s="13"/>
      <c r="C22" s="13" t="s">
        <v>8</v>
      </c>
      <c r="D22" s="13"/>
      <c r="E22" s="17" t="s">
        <v>137</v>
      </c>
      <c r="F22" s="13"/>
      <c r="G22" s="17"/>
      <c r="H22" s="13"/>
      <c r="I22" s="17"/>
      <c r="J22" s="13"/>
      <c r="K22" s="17"/>
      <c r="L22" s="13"/>
      <c r="M22" s="17"/>
      <c r="N22" s="13"/>
      <c r="O22" s="17"/>
      <c r="P22" s="13"/>
      <c r="Q22" s="17"/>
      <c r="R22" s="13"/>
      <c r="S22" s="17"/>
      <c r="T22" s="15" t="s">
        <v>126</v>
      </c>
    </row>
    <row r="23" spans="1:20" s="11" customFormat="1" x14ac:dyDescent="0.25">
      <c r="A23" s="13"/>
      <c r="B23" s="13"/>
      <c r="C23" s="13" t="s">
        <v>8</v>
      </c>
      <c r="D23" s="13"/>
      <c r="E23" s="17" t="s">
        <v>105</v>
      </c>
      <c r="F23" s="13"/>
      <c r="G23" s="17" t="s">
        <v>106</v>
      </c>
      <c r="H23" s="13"/>
      <c r="I23" s="17"/>
      <c r="J23" s="13"/>
      <c r="K23" s="17"/>
      <c r="L23" s="13"/>
      <c r="M23" s="17"/>
      <c r="N23" s="13"/>
      <c r="O23" s="17"/>
      <c r="P23" s="13"/>
      <c r="Q23" s="17"/>
      <c r="R23" s="13"/>
      <c r="S23" s="17"/>
      <c r="T23" s="15" t="s">
        <v>126</v>
      </c>
    </row>
    <row r="24" spans="1:20" s="11" customFormat="1" x14ac:dyDescent="0.25">
      <c r="A24" s="13"/>
      <c r="B24" s="13"/>
      <c r="C24" s="13" t="s">
        <v>8</v>
      </c>
      <c r="D24" s="13"/>
      <c r="E24" s="17" t="s">
        <v>114</v>
      </c>
      <c r="F24" s="13"/>
      <c r="G24" s="17"/>
      <c r="H24" s="13"/>
      <c r="I24" s="17"/>
      <c r="J24" s="13"/>
      <c r="K24" s="17"/>
      <c r="L24" s="13"/>
      <c r="M24" s="17"/>
      <c r="N24" s="13"/>
      <c r="O24" s="17"/>
      <c r="P24" s="13"/>
      <c r="Q24" s="17"/>
      <c r="R24" s="13"/>
      <c r="S24" s="17"/>
      <c r="T24" s="15" t="s">
        <v>126</v>
      </c>
    </row>
    <row r="25" spans="1:20" s="11" customFormat="1" x14ac:dyDescent="0.25">
      <c r="A25" s="13"/>
      <c r="B25" s="13"/>
      <c r="C25" s="13" t="s">
        <v>8</v>
      </c>
      <c r="D25" s="13"/>
      <c r="E25" s="17" t="s">
        <v>101</v>
      </c>
      <c r="F25" s="13"/>
      <c r="G25" s="17" t="s">
        <v>103</v>
      </c>
      <c r="H25" s="13"/>
      <c r="I25" s="17"/>
      <c r="J25" s="13"/>
      <c r="K25" s="17"/>
      <c r="L25" s="13"/>
      <c r="M25" s="17"/>
      <c r="N25" s="13"/>
      <c r="O25" s="17"/>
      <c r="P25" s="13"/>
      <c r="Q25" s="17"/>
      <c r="R25" s="13"/>
      <c r="S25" s="17"/>
      <c r="T25" s="15" t="s">
        <v>126</v>
      </c>
    </row>
    <row r="26" spans="1:20" s="11" customFormat="1" x14ac:dyDescent="0.25">
      <c r="A26" s="13"/>
      <c r="B26" s="13"/>
      <c r="C26" s="13" t="s">
        <v>8</v>
      </c>
      <c r="D26" s="13"/>
      <c r="E26" s="17" t="s">
        <v>113</v>
      </c>
      <c r="F26" s="13"/>
      <c r="G26" s="17"/>
      <c r="H26" s="13"/>
      <c r="I26" s="17"/>
      <c r="J26" s="13"/>
      <c r="K26" s="17"/>
      <c r="L26" s="13"/>
      <c r="M26" s="17"/>
      <c r="N26" s="13"/>
      <c r="O26" s="17"/>
      <c r="P26" s="13"/>
      <c r="Q26" s="17"/>
      <c r="R26" s="13"/>
      <c r="S26" s="17"/>
      <c r="T26" s="15" t="s">
        <v>126</v>
      </c>
    </row>
    <row r="27" spans="1:20" s="11" customFormat="1" x14ac:dyDescent="0.25">
      <c r="A27" s="13"/>
      <c r="B27" s="13"/>
      <c r="C27" s="13" t="s">
        <v>8</v>
      </c>
      <c r="D27" s="13"/>
      <c r="E27" s="17" t="s">
        <v>97</v>
      </c>
      <c r="F27" s="13"/>
      <c r="G27" s="17"/>
      <c r="H27" s="13"/>
      <c r="I27" s="17"/>
      <c r="J27" s="13"/>
      <c r="K27" s="17"/>
      <c r="L27" s="13"/>
      <c r="M27" s="17"/>
      <c r="N27" s="13"/>
      <c r="O27" s="17"/>
      <c r="P27" s="13"/>
      <c r="Q27" s="17"/>
      <c r="R27" s="13"/>
      <c r="S27" s="17"/>
      <c r="T27" s="15" t="s">
        <v>126</v>
      </c>
    </row>
    <row r="28" spans="1:20" s="11" customFormat="1" x14ac:dyDescent="0.25">
      <c r="A28" s="13"/>
      <c r="B28" s="13"/>
      <c r="C28" s="13" t="s">
        <v>8</v>
      </c>
      <c r="D28" s="13"/>
      <c r="E28" s="17" t="s">
        <v>110</v>
      </c>
      <c r="F28" s="13"/>
      <c r="G28" s="17"/>
      <c r="H28" s="13"/>
      <c r="I28" s="17"/>
      <c r="J28" s="13"/>
      <c r="K28" s="17"/>
      <c r="L28" s="13"/>
      <c r="M28" s="17"/>
      <c r="N28" s="13"/>
      <c r="O28" s="17"/>
      <c r="P28" s="13"/>
      <c r="Q28" s="17"/>
      <c r="R28" s="13"/>
      <c r="S28" s="17"/>
      <c r="T28" s="15" t="s">
        <v>126</v>
      </c>
    </row>
    <row r="29" spans="1:20" s="11" customFormat="1" x14ac:dyDescent="0.25">
      <c r="A29" s="13"/>
      <c r="B29" s="13"/>
      <c r="C29" s="13" t="s">
        <v>8</v>
      </c>
      <c r="D29" s="18"/>
      <c r="E29" s="17" t="s">
        <v>91</v>
      </c>
      <c r="F29" s="13"/>
      <c r="G29" s="17" t="s">
        <v>92</v>
      </c>
      <c r="H29" s="13"/>
      <c r="I29" s="17"/>
      <c r="J29" s="13"/>
      <c r="K29" s="17"/>
      <c r="L29" s="13"/>
      <c r="M29" s="17"/>
      <c r="N29" s="13"/>
      <c r="O29" s="17"/>
      <c r="P29" s="13"/>
      <c r="Q29" s="17"/>
      <c r="R29" s="13"/>
      <c r="S29" s="17"/>
      <c r="T29" s="15" t="s">
        <v>126</v>
      </c>
    </row>
    <row r="30" spans="1:20" s="11" customFormat="1" x14ac:dyDescent="0.25">
      <c r="A30" s="13"/>
      <c r="B30" s="13"/>
      <c r="C30" s="13" t="s">
        <v>29</v>
      </c>
      <c r="D30" s="13"/>
      <c r="E30" s="17" t="s">
        <v>118</v>
      </c>
      <c r="F30" s="13"/>
      <c r="G30" s="17"/>
      <c r="H30" s="13"/>
      <c r="I30" s="17"/>
      <c r="J30" s="13"/>
      <c r="K30" s="17"/>
      <c r="L30" s="13"/>
      <c r="M30" s="17"/>
      <c r="N30" s="13"/>
      <c r="O30" s="17"/>
      <c r="P30" s="13"/>
      <c r="Q30" s="17"/>
      <c r="R30" s="13"/>
      <c r="S30" s="17"/>
      <c r="T30" s="15" t="s">
        <v>126</v>
      </c>
    </row>
    <row r="31" spans="1:20" s="11" customFormat="1" x14ac:dyDescent="0.25">
      <c r="A31" s="13"/>
      <c r="B31" s="13"/>
      <c r="C31" s="13" t="s">
        <v>29</v>
      </c>
      <c r="D31" s="13"/>
      <c r="E31" s="17" t="s">
        <v>101</v>
      </c>
      <c r="F31" s="13"/>
      <c r="G31" s="17" t="s">
        <v>104</v>
      </c>
      <c r="H31" s="13"/>
      <c r="I31" s="17"/>
      <c r="J31" s="13"/>
      <c r="K31" s="17"/>
      <c r="L31" s="13"/>
      <c r="M31" s="17"/>
      <c r="N31" s="13"/>
      <c r="O31" s="17"/>
      <c r="P31" s="13"/>
      <c r="Q31" s="17"/>
      <c r="R31" s="13"/>
      <c r="S31" s="17"/>
      <c r="T31" s="15" t="s">
        <v>126</v>
      </c>
    </row>
    <row r="32" spans="1:20" s="11" customFormat="1" x14ac:dyDescent="0.25">
      <c r="A32" s="13"/>
      <c r="B32" s="13"/>
      <c r="C32" s="13" t="s">
        <v>77</v>
      </c>
      <c r="D32" s="13"/>
      <c r="E32" s="17" t="s">
        <v>96</v>
      </c>
      <c r="F32" s="13"/>
      <c r="G32" s="17"/>
      <c r="H32" s="13"/>
      <c r="I32" s="17"/>
      <c r="J32" s="13"/>
      <c r="K32" s="17"/>
      <c r="L32" s="13"/>
      <c r="M32" s="17"/>
      <c r="N32" s="13"/>
      <c r="O32" s="17"/>
      <c r="P32" s="13"/>
      <c r="Q32" s="17"/>
      <c r="R32" s="13"/>
      <c r="S32" s="17"/>
      <c r="T32" s="15" t="s">
        <v>126</v>
      </c>
    </row>
    <row r="33" spans="1:20" s="11" customFormat="1" x14ac:dyDescent="0.25">
      <c r="A33" s="13"/>
      <c r="B33" s="13"/>
      <c r="C33" s="13" t="s">
        <v>50</v>
      </c>
      <c r="D33" s="13" t="s">
        <v>51</v>
      </c>
      <c r="E33" s="17"/>
      <c r="F33" s="13"/>
      <c r="G33" s="17"/>
      <c r="H33" s="13"/>
      <c r="I33" s="17"/>
      <c r="J33" s="13"/>
      <c r="K33" s="17"/>
      <c r="L33" s="13"/>
      <c r="M33" s="17"/>
      <c r="N33" s="13"/>
      <c r="O33" s="17"/>
      <c r="P33" s="13"/>
      <c r="Q33" s="17"/>
      <c r="R33" s="13"/>
      <c r="S33" s="17"/>
      <c r="T33" s="15" t="s">
        <v>126</v>
      </c>
    </row>
    <row r="34" spans="1:20" s="11" customFormat="1" x14ac:dyDescent="0.25">
      <c r="A34" s="13"/>
      <c r="B34" s="13"/>
      <c r="C34" s="13" t="s">
        <v>30</v>
      </c>
      <c r="D34" s="13" t="s">
        <v>61</v>
      </c>
      <c r="E34" s="17"/>
      <c r="F34" s="13"/>
      <c r="G34" s="17" t="s">
        <v>87</v>
      </c>
      <c r="H34" s="13"/>
      <c r="I34" s="17"/>
      <c r="J34" s="13"/>
      <c r="K34" s="17"/>
      <c r="L34" s="13"/>
      <c r="M34" s="17"/>
      <c r="N34" s="13"/>
      <c r="O34" s="17"/>
      <c r="P34" s="13"/>
      <c r="Q34" s="17"/>
      <c r="R34" s="13"/>
      <c r="S34" s="17"/>
      <c r="T34" s="15" t="s">
        <v>126</v>
      </c>
    </row>
    <row r="35" spans="1:20" s="11" customFormat="1" x14ac:dyDescent="0.25">
      <c r="A35" s="13"/>
      <c r="B35" s="13"/>
      <c r="C35" s="13" t="s">
        <v>30</v>
      </c>
      <c r="D35" s="13"/>
      <c r="E35" s="17" t="s">
        <v>86</v>
      </c>
      <c r="F35" s="13"/>
      <c r="G35" s="17"/>
      <c r="H35" s="13"/>
      <c r="I35" s="17"/>
      <c r="J35" s="13"/>
      <c r="K35" s="17"/>
      <c r="L35" s="13"/>
      <c r="M35" s="17"/>
      <c r="N35" s="13"/>
      <c r="O35" s="17"/>
      <c r="P35" s="13"/>
      <c r="Q35" s="17"/>
      <c r="R35" s="13"/>
      <c r="S35" s="17"/>
      <c r="T35" s="15" t="s">
        <v>126</v>
      </c>
    </row>
    <row r="36" spans="1:20" x14ac:dyDescent="0.25">
      <c r="A36" s="13"/>
      <c r="B36" s="13"/>
      <c r="C36" s="13" t="s">
        <v>8</v>
      </c>
      <c r="E36" s="17" t="s">
        <v>138</v>
      </c>
      <c r="G36" s="4"/>
      <c r="I36" s="4"/>
      <c r="K36" s="4"/>
      <c r="M36" s="4"/>
      <c r="O36" s="4"/>
      <c r="Q36" s="4"/>
      <c r="S36" s="4"/>
      <c r="T36" s="15" t="s">
        <v>139</v>
      </c>
    </row>
    <row r="37" spans="1:20" x14ac:dyDescent="0.25">
      <c r="A37" s="13"/>
      <c r="B37" s="13"/>
      <c r="C37" s="13" t="s">
        <v>6</v>
      </c>
      <c r="E37" s="17" t="s">
        <v>144</v>
      </c>
      <c r="G37" s="4" t="s">
        <v>146</v>
      </c>
      <c r="I37" s="4" t="s">
        <v>145</v>
      </c>
      <c r="K37" s="4"/>
      <c r="M37" s="4"/>
      <c r="O37" s="4"/>
      <c r="Q37" s="4"/>
      <c r="S37" s="4"/>
      <c r="T37" s="15" t="s">
        <v>147</v>
      </c>
    </row>
    <row r="38" spans="1:20" x14ac:dyDescent="0.25">
      <c r="C38" t="s">
        <v>75</v>
      </c>
      <c r="E38" s="4" t="s">
        <v>149</v>
      </c>
      <c r="G38" s="4" t="s">
        <v>150</v>
      </c>
      <c r="I38" s="4"/>
      <c r="K38" s="4"/>
      <c r="M38" s="4"/>
      <c r="O38" s="4"/>
      <c r="Q38" s="4"/>
      <c r="S38" s="4"/>
      <c r="T38" s="2"/>
    </row>
    <row r="39" spans="1:20" x14ac:dyDescent="0.25">
      <c r="A39" s="13"/>
      <c r="B39" s="13"/>
      <c r="C39" s="13" t="s">
        <v>8</v>
      </c>
      <c r="E39" s="17" t="s">
        <v>151</v>
      </c>
    </row>
    <row r="40" spans="1:20" x14ac:dyDescent="0.25">
      <c r="C40" t="s">
        <v>7</v>
      </c>
      <c r="E40" s="4" t="s">
        <v>154</v>
      </c>
      <c r="G40" s="4" t="s">
        <v>155</v>
      </c>
      <c r="I40" s="4"/>
      <c r="K40" s="4"/>
      <c r="M40" s="4"/>
      <c r="O40" s="4"/>
      <c r="Q40" s="4"/>
      <c r="S40" s="4"/>
      <c r="T40" s="2"/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B29EB-D95C-48B1-A9F7-95F1AB0BB678}">
  <sheetPr>
    <tabColor theme="9" tint="-0.249977111117893"/>
    <pageSetUpPr fitToPage="1"/>
  </sheetPr>
  <dimension ref="A1:W35"/>
  <sheetViews>
    <sheetView workbookViewId="0">
      <selection activeCell="A2" sqref="A2:B35"/>
    </sheetView>
  </sheetViews>
  <sheetFormatPr baseColWidth="10" defaultRowHeight="15" x14ac:dyDescent="0.25"/>
  <cols>
    <col min="1" max="1" width="24" customWidth="1"/>
    <col min="2" max="2" width="16.28515625" customWidth="1"/>
    <col min="3" max="3" width="24.140625" customWidth="1"/>
    <col min="14" max="14" width="12.5703125" customWidth="1"/>
    <col min="23" max="23" width="17.140625" customWidth="1"/>
  </cols>
  <sheetData>
    <row r="1" spans="1:23" x14ac:dyDescent="0.25">
      <c r="A1" s="21" t="s">
        <v>0</v>
      </c>
      <c r="B1" s="21" t="s">
        <v>1</v>
      </c>
      <c r="C1" s="21" t="s">
        <v>2</v>
      </c>
      <c r="D1" s="21" t="s">
        <v>27</v>
      </c>
      <c r="E1" s="21" t="s">
        <v>48</v>
      </c>
      <c r="F1" s="21" t="s">
        <v>51</v>
      </c>
      <c r="G1" s="21" t="s">
        <v>36</v>
      </c>
      <c r="H1" s="21" t="s">
        <v>54</v>
      </c>
      <c r="I1" s="21" t="s">
        <v>33</v>
      </c>
      <c r="J1" s="21" t="s">
        <v>40</v>
      </c>
      <c r="K1" s="21" t="s">
        <v>34</v>
      </c>
      <c r="L1" s="21" t="s">
        <v>35</v>
      </c>
      <c r="M1" s="21" t="s">
        <v>41</v>
      </c>
      <c r="N1" s="21" t="s">
        <v>38</v>
      </c>
      <c r="O1" s="21" t="s">
        <v>16</v>
      </c>
      <c r="P1" s="21" t="s">
        <v>37</v>
      </c>
      <c r="Q1" s="21" t="s">
        <v>66</v>
      </c>
      <c r="R1" s="21" t="s">
        <v>20</v>
      </c>
      <c r="S1" s="21" t="s">
        <v>61</v>
      </c>
      <c r="T1" s="21" t="s">
        <v>59</v>
      </c>
      <c r="U1" s="21" t="s">
        <v>32</v>
      </c>
      <c r="V1" s="21" t="s">
        <v>60</v>
      </c>
      <c r="W1" s="21" t="s">
        <v>82</v>
      </c>
    </row>
    <row r="2" spans="1:23" x14ac:dyDescent="0.25">
      <c r="A2" s="13"/>
      <c r="B2" s="13"/>
      <c r="C2" s="13" t="s">
        <v>6</v>
      </c>
      <c r="D2" s="13">
        <f>COUNTIF('ARCHIVE Général '!3:3,"BANAL")</f>
        <v>0</v>
      </c>
      <c r="E2" s="13">
        <f>COUNTIF('ARCHIVE Général '!3:3,"A1")</f>
        <v>0</v>
      </c>
      <c r="F2" s="13">
        <f>COUNTIF('ARCHIVE Général '!3:3,"A2")</f>
        <v>0</v>
      </c>
      <c r="G2" s="13">
        <f>COUNTIF('ARCHIVE Général '!3:3,"A3")</f>
        <v>0</v>
      </c>
      <c r="H2" s="13">
        <f>COUNTIF('ARCHIVE Général '!3:3,"AA")</f>
        <v>0</v>
      </c>
      <c r="I2" s="13">
        <f>COUNTIF('ARCHIVE Général '!3:3,"SCIENCE")</f>
        <v>0</v>
      </c>
      <c r="J2" s="13">
        <f>COUNTIF('ARCHIVE Général '!3:3,"TECHNO")</f>
        <v>0</v>
      </c>
      <c r="K2" s="13">
        <f>COUNTIF('ARCHIVE Général '!3:3,"EPS")</f>
        <v>0</v>
      </c>
      <c r="L2" s="13">
        <f>COUNTIF('ARCHIVE Général '!3:3,"PISCINE")</f>
        <v>0</v>
      </c>
      <c r="M2" s="13">
        <f>COUNTIF('ARCHIVE Général '!3:3,"ARTS")</f>
        <v>0</v>
      </c>
      <c r="N2" s="13">
        <f>COUNTIF('ARCHIVE Général '!3:3,"CDI")</f>
        <v>0</v>
      </c>
      <c r="O2" s="13">
        <f>COUNTIF('ARCHIVE Général '!3:3,"COP")</f>
        <v>0</v>
      </c>
      <c r="P2" s="13">
        <f>COUNTIF('ARCHIVE Général '!3:3,"ASCENSEUR")</f>
        <v>0</v>
      </c>
      <c r="Q2" s="13">
        <f>COUNTIF('ARCHIVE Général '!3:3,"VIES")</f>
        <v>0</v>
      </c>
      <c r="R2" s="13">
        <f>COUNTIF('ARCHIVE Général '!3:3,"AS")</f>
        <v>0</v>
      </c>
      <c r="S2" s="13">
        <f>COUNTIF('ARCHIVE Général '!3:3,"UPI2")</f>
        <v>0</v>
      </c>
      <c r="T2" s="13">
        <f>COUNTIF('ARCHIVE Général '!3:3,"UPI4")</f>
        <v>0</v>
      </c>
      <c r="U2" s="13">
        <f>COUNTIF('ARCHIVE Général '!3:3,"ADMIN")</f>
        <v>0</v>
      </c>
      <c r="V2" s="13">
        <f>COUNTIF('ARCHIVE Général '!3:3,"CASIERS")</f>
        <v>0</v>
      </c>
      <c r="W2" s="12">
        <f>SUM(D2:V2)</f>
        <v>0</v>
      </c>
    </row>
    <row r="3" spans="1:23" s="11" customFormat="1" x14ac:dyDescent="0.25">
      <c r="A3" s="13"/>
      <c r="B3" s="13"/>
      <c r="C3" s="13" t="s">
        <v>6</v>
      </c>
      <c r="D3" s="13">
        <v>0</v>
      </c>
      <c r="E3" s="13">
        <v>0</v>
      </c>
      <c r="F3" s="13">
        <v>0</v>
      </c>
      <c r="G3" s="13">
        <v>0</v>
      </c>
      <c r="H3" s="13">
        <v>0</v>
      </c>
      <c r="I3" s="13">
        <v>0</v>
      </c>
      <c r="J3" s="13">
        <v>0</v>
      </c>
      <c r="K3" s="13">
        <v>0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0</v>
      </c>
      <c r="V3" s="13">
        <v>0</v>
      </c>
      <c r="W3" s="16">
        <v>0</v>
      </c>
    </row>
    <row r="4" spans="1:23" x14ac:dyDescent="0.25">
      <c r="A4" s="13"/>
      <c r="B4" s="13"/>
      <c r="C4" s="13" t="s">
        <v>6</v>
      </c>
      <c r="D4" s="13">
        <v>0</v>
      </c>
      <c r="E4" s="13">
        <v>0</v>
      </c>
      <c r="F4" s="13">
        <v>0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2">
        <v>0</v>
      </c>
    </row>
    <row r="5" spans="1:23" s="11" customFormat="1" x14ac:dyDescent="0.25">
      <c r="A5" s="13"/>
      <c r="B5" s="13"/>
      <c r="C5" s="13" t="s">
        <v>6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6">
        <v>0</v>
      </c>
    </row>
    <row r="6" spans="1:23" x14ac:dyDescent="0.25">
      <c r="A6" s="13"/>
      <c r="B6" s="13"/>
      <c r="C6" s="13" t="s">
        <v>6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1</v>
      </c>
      <c r="W6" s="12">
        <v>0</v>
      </c>
    </row>
    <row r="7" spans="1:23" s="11" customFormat="1" x14ac:dyDescent="0.25">
      <c r="A7" s="13"/>
      <c r="B7" s="13"/>
      <c r="C7" s="13" t="s">
        <v>6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6">
        <v>0</v>
      </c>
    </row>
    <row r="8" spans="1:23" s="11" customFormat="1" x14ac:dyDescent="0.25">
      <c r="A8" s="13"/>
      <c r="B8" s="13"/>
      <c r="C8" s="13" t="s">
        <v>6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6">
        <v>0</v>
      </c>
    </row>
    <row r="9" spans="1:23" s="11" customFormat="1" x14ac:dyDescent="0.25">
      <c r="A9" s="13"/>
      <c r="B9" s="13"/>
      <c r="C9" s="13" t="s">
        <v>6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6">
        <v>0</v>
      </c>
    </row>
    <row r="10" spans="1:23" s="11" customFormat="1" x14ac:dyDescent="0.25">
      <c r="A10" s="13"/>
      <c r="B10" s="13"/>
      <c r="C10" s="13" t="s">
        <v>39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6">
        <v>0</v>
      </c>
    </row>
    <row r="11" spans="1:23" s="11" customFormat="1" x14ac:dyDescent="0.25">
      <c r="A11" s="13"/>
      <c r="B11" s="13"/>
      <c r="C11" s="13" t="s">
        <v>70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6">
        <v>0</v>
      </c>
    </row>
    <row r="12" spans="1:23" s="11" customFormat="1" x14ac:dyDescent="0.25">
      <c r="A12" s="13"/>
      <c r="B12" s="13"/>
      <c r="C12" s="13" t="s">
        <v>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6">
        <v>0</v>
      </c>
    </row>
    <row r="13" spans="1:23" s="11" customFormat="1" x14ac:dyDescent="0.25">
      <c r="A13" s="13"/>
      <c r="B13" s="13"/>
      <c r="C13" s="13" t="s">
        <v>8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6">
        <v>0</v>
      </c>
    </row>
    <row r="14" spans="1:23" s="11" customFormat="1" x14ac:dyDescent="0.25">
      <c r="A14" s="13"/>
      <c r="B14" s="13"/>
      <c r="C14" s="13" t="s">
        <v>8</v>
      </c>
      <c r="D14" s="13">
        <v>1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2">
        <v>1</v>
      </c>
    </row>
    <row r="15" spans="1:23" s="11" customFormat="1" x14ac:dyDescent="0.25">
      <c r="A15" s="13"/>
      <c r="B15" s="13"/>
      <c r="C15" s="13" t="s">
        <v>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6">
        <v>0</v>
      </c>
    </row>
    <row r="16" spans="1:23" s="11" customFormat="1" x14ac:dyDescent="0.25">
      <c r="A16" s="13"/>
      <c r="B16" s="13"/>
      <c r="C16" s="13" t="s">
        <v>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6">
        <v>0</v>
      </c>
    </row>
    <row r="17" spans="1:23" s="11" customFormat="1" x14ac:dyDescent="0.25">
      <c r="A17" s="13"/>
      <c r="B17" s="13"/>
      <c r="C17" s="13" t="s">
        <v>8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6">
        <v>0</v>
      </c>
    </row>
    <row r="18" spans="1:23" s="11" customFormat="1" x14ac:dyDescent="0.25">
      <c r="A18" s="13"/>
      <c r="B18" s="13"/>
      <c r="C18" s="13" t="s">
        <v>8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6">
        <v>0</v>
      </c>
    </row>
    <row r="19" spans="1:23" s="11" customFormat="1" x14ac:dyDescent="0.25">
      <c r="A19" s="13"/>
      <c r="B19" s="13"/>
      <c r="C19" s="13" t="s">
        <v>8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2">
        <v>2</v>
      </c>
    </row>
    <row r="20" spans="1:23" s="11" customFormat="1" x14ac:dyDescent="0.25">
      <c r="A20" s="13"/>
      <c r="B20" s="13"/>
      <c r="C20" s="13" t="s">
        <v>8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6">
        <v>0</v>
      </c>
    </row>
    <row r="21" spans="1:23" s="11" customFormat="1" x14ac:dyDescent="0.25">
      <c r="A21" s="13"/>
      <c r="B21" s="13"/>
      <c r="C21" s="13" t="s">
        <v>8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2">
        <v>0</v>
      </c>
    </row>
    <row r="22" spans="1:23" s="11" customFormat="1" x14ac:dyDescent="0.25">
      <c r="A22" s="13"/>
      <c r="B22" s="13"/>
      <c r="C22" s="13" t="s">
        <v>8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6">
        <v>0</v>
      </c>
    </row>
    <row r="23" spans="1:23" s="11" customFormat="1" x14ac:dyDescent="0.25">
      <c r="A23" s="13"/>
      <c r="B23" s="13"/>
      <c r="C23" s="13" t="s">
        <v>8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6">
        <v>0</v>
      </c>
    </row>
    <row r="24" spans="1:23" s="11" customFormat="1" x14ac:dyDescent="0.25">
      <c r="A24" s="13"/>
      <c r="B24" s="13"/>
      <c r="C24" s="13" t="s">
        <v>8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6">
        <v>0</v>
      </c>
    </row>
    <row r="25" spans="1:23" s="11" customFormat="1" x14ac:dyDescent="0.25">
      <c r="A25" s="13"/>
      <c r="B25" s="13"/>
      <c r="C25" s="13" t="s">
        <v>8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6">
        <v>0</v>
      </c>
    </row>
    <row r="26" spans="1:23" s="11" customFormat="1" x14ac:dyDescent="0.25">
      <c r="A26" s="13"/>
      <c r="B26" s="13"/>
      <c r="C26" s="13" t="s">
        <v>8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6">
        <v>0</v>
      </c>
    </row>
    <row r="27" spans="1:23" s="11" customFormat="1" x14ac:dyDescent="0.25">
      <c r="A27" s="13"/>
      <c r="B27" s="13"/>
      <c r="C27" s="13" t="s">
        <v>8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6">
        <v>0</v>
      </c>
    </row>
    <row r="28" spans="1:23" s="11" customFormat="1" x14ac:dyDescent="0.25">
      <c r="A28" s="13"/>
      <c r="B28" s="13"/>
      <c r="C28" s="13" t="s">
        <v>8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6">
        <v>0</v>
      </c>
    </row>
    <row r="29" spans="1:23" s="11" customFormat="1" x14ac:dyDescent="0.25">
      <c r="A29" s="13"/>
      <c r="B29" s="13"/>
      <c r="C29" s="13" t="s">
        <v>90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6">
        <v>0</v>
      </c>
    </row>
    <row r="30" spans="1:23" s="11" customFormat="1" x14ac:dyDescent="0.25">
      <c r="A30" s="13"/>
      <c r="B30" s="13"/>
      <c r="C30" s="13" t="s">
        <v>8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6">
        <v>0</v>
      </c>
    </row>
    <row r="31" spans="1:23" s="11" customFormat="1" x14ac:dyDescent="0.25">
      <c r="A31" s="13"/>
      <c r="B31" s="13"/>
      <c r="C31" s="13" t="s">
        <v>77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6">
        <v>0</v>
      </c>
    </row>
    <row r="32" spans="1:23" s="11" customFormat="1" x14ac:dyDescent="0.25">
      <c r="A32" s="13"/>
      <c r="B32" s="13"/>
      <c r="C32" s="13" t="s">
        <v>50</v>
      </c>
      <c r="D32" s="13">
        <v>0</v>
      </c>
      <c r="E32" s="13">
        <v>0</v>
      </c>
      <c r="F32" s="13">
        <v>1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2">
        <v>1</v>
      </c>
    </row>
    <row r="33" spans="1:23" s="11" customFormat="1" x14ac:dyDescent="0.25">
      <c r="A33" s="13"/>
      <c r="B33" s="13"/>
      <c r="C33" s="13" t="s">
        <v>30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1</v>
      </c>
      <c r="T33" s="13">
        <v>0</v>
      </c>
      <c r="U33" s="13">
        <v>0</v>
      </c>
      <c r="V33" s="13">
        <v>0</v>
      </c>
      <c r="W33" s="12">
        <v>1</v>
      </c>
    </row>
    <row r="34" spans="1:23" s="11" customFormat="1" x14ac:dyDescent="0.25">
      <c r="A34" s="13"/>
      <c r="B34" s="13"/>
      <c r="C34" s="13" t="s">
        <v>30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6">
        <v>0</v>
      </c>
    </row>
    <row r="35" spans="1:23" s="23" customFormat="1" x14ac:dyDescent="0.25">
      <c r="C35" s="23" t="s">
        <v>7</v>
      </c>
      <c r="D35" s="23">
        <f>COUNTIF('ARCHIVE Général '!40:40,"BANAL")</f>
        <v>0</v>
      </c>
      <c r="E35" s="23">
        <f>COUNTIF('ARCHIVE Général '!40:40,"A1")</f>
        <v>0</v>
      </c>
      <c r="F35" s="23">
        <f>COUNTIF('ARCHIVE Général '!40:40,"A2")</f>
        <v>0</v>
      </c>
      <c r="G35" s="23">
        <f>COUNTIF('ARCHIVE Général '!40:40,"A3")</f>
        <v>0</v>
      </c>
      <c r="H35" s="23">
        <f>COUNTIF('ARCHIVE Général '!40:40,"AA")</f>
        <v>0</v>
      </c>
      <c r="I35" s="23">
        <f>COUNTIF('ARCHIVE Général '!40:40,"SCIENCE")</f>
        <v>0</v>
      </c>
      <c r="J35" s="23">
        <f>COUNTIF('ARCHIVE Général '!40:40,"TECHNO")</f>
        <v>0</v>
      </c>
      <c r="K35" s="23">
        <f>COUNTIF('ARCHIVE Général '!40:40,"EPS")</f>
        <v>0</v>
      </c>
      <c r="L35" s="23">
        <f>COUNTIF('ARCHIVE Général '!40:40,"PISCINE")</f>
        <v>0</v>
      </c>
      <c r="M35" s="23">
        <f>COUNTIF('ARCHIVE Général '!40:40,"ARTS")</f>
        <v>0</v>
      </c>
      <c r="N35" s="23">
        <f>COUNTIF('ARCHIVE Général '!40:40,"CDI")</f>
        <v>0</v>
      </c>
      <c r="O35" s="23">
        <f>COUNTIF('ARCHIVE Général '!40:40,"COP")</f>
        <v>0</v>
      </c>
      <c r="P35" s="23">
        <f>COUNTIF('ARCHIVE Général '!40:40,"ASCENSEUR")</f>
        <v>0</v>
      </c>
      <c r="Q35" s="23">
        <f>COUNTIF('ARCHIVE Général '!40:40,"VIES")</f>
        <v>0</v>
      </c>
      <c r="R35" s="23">
        <f>COUNTIF('ARCHIVE Général '!40:40,"AS")</f>
        <v>0</v>
      </c>
      <c r="S35" s="23">
        <f>COUNTIF('ARCHIVE Général '!40:40,"UPI2")</f>
        <v>0</v>
      </c>
      <c r="T35" s="23">
        <f>COUNTIF('ARCHIVE Général '!40:40,"UPI4")</f>
        <v>0</v>
      </c>
      <c r="U35" s="23">
        <f>COUNTIF('ARCHIVE Général '!40:40,"ADMIN")</f>
        <v>0</v>
      </c>
      <c r="V35" s="23">
        <f>COUNTIF('ARCHIVE Général '!40:40,"CASIERS")</f>
        <v>0</v>
      </c>
      <c r="W35" s="24">
        <f>SUM(D35:V35)</f>
        <v>0</v>
      </c>
    </row>
  </sheetData>
  <autoFilter ref="A1:W34" xr:uid="{C19956A5-7F21-43DE-A9D2-FA06C9EBC2C8}"/>
  <conditionalFormatting sqref="D2:V35">
    <cfRule type="cellIs" dxfId="0" priority="1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8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Tableau général des clés</vt:lpstr>
      <vt:lpstr>Data</vt:lpstr>
      <vt:lpstr>Essai</vt:lpstr>
      <vt:lpstr>Nb clés par personnel</vt:lpstr>
      <vt:lpstr>ARCHIVE Général </vt:lpstr>
      <vt:lpstr>ARCHIVE NB Clés </vt:lpstr>
      <vt:lpstr>Clés</vt:lpstr>
      <vt:lpstr>Fonctions</vt:lpstr>
      <vt:lpstr>NomPrenom</vt:lpstr>
      <vt:lpstr>Noms</vt:lpstr>
      <vt:lpstr>Prenoms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GIET</dc:creator>
  <cp:lastModifiedBy>Yves Diennet</cp:lastModifiedBy>
  <cp:lastPrinted>2024-08-26T11:54:05Z</cp:lastPrinted>
  <dcterms:created xsi:type="dcterms:W3CDTF">2023-07-04T14:45:44Z</dcterms:created>
  <dcterms:modified xsi:type="dcterms:W3CDTF">2024-10-23T09:20:21Z</dcterms:modified>
</cp:coreProperties>
</file>