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2.xml" ContentType="application/vnd.openxmlformats-officedocument.spreadsheetml.table+xml"/>
  <Override PartName="/xl/slicers/slicer1.xml" ContentType="application/vnd.ms-excel.slicer+xml"/>
  <Override PartName="/xl/drawings/drawing4.xml" ContentType="application/vnd.openxmlformats-officedocument.drawing+xml"/>
  <Override PartName="/xl/ctrlProps/ctrlProp5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0" codeName="{D2901291-EE16-BAEF-A0FF-EE518A719B5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DA94272A-7A75-40A0-A319-BFE2E09F7149}" xr6:coauthVersionLast="47" xr6:coauthVersionMax="47" xr10:uidLastSave="{00000000-0000-0000-0000-000000000000}"/>
  <bookViews>
    <workbookView xWindow="-120" yWindow="-120" windowWidth="29040" windowHeight="15720" xr2:uid="{E75094ED-4BCE-48B6-8437-004B619A2CA1}"/>
  </bookViews>
  <sheets>
    <sheet name="Menu" sheetId="4" r:id="rId1"/>
    <sheet name="Mouvement" sheetId="1" state="veryHidden" r:id="rId2"/>
    <sheet name="Stock" sheetId="2" state="veryHidden" r:id="rId3"/>
    <sheet name="Personnels" sheetId="3" state="veryHidden" r:id="rId4"/>
  </sheets>
  <functionGroups builtInGroupCount="19"/>
  <definedNames>
    <definedName name="Adresse">Personnels[Service]</definedName>
    <definedName name="Effets">EffetsEnStock[Réf.Article]</definedName>
    <definedName name="Identite">Personnels[Salarié]</definedName>
    <definedName name="Mail">Personnels[Mail]</definedName>
    <definedName name="references">EffetsEnStock[Réf.Article]</definedName>
    <definedName name="Responsables">Gestionnaires[Responsable]</definedName>
    <definedName name="Salaries">Personnels[Salarié]</definedName>
    <definedName name="Segment_Nom_du_Matériel">#N/A</definedName>
    <definedName name="Service">Personnels[Service]</definedName>
    <definedName name="StatutSalarie">Personnels[Statut Salarié]</definedName>
    <definedName name="Telephone">Personnels[Téléphone]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3" i="1"/>
  <c r="P28" i="1"/>
  <c r="K36" i="2"/>
  <c r="S7" i="1" s="1"/>
  <c r="K35" i="2"/>
  <c r="S6" i="1" s="1"/>
  <c r="K34" i="2"/>
  <c r="S5" i="1" s="1"/>
  <c r="K33" i="2"/>
  <c r="S4" i="1" s="1"/>
  <c r="K32" i="2"/>
  <c r="S3" i="1" s="1"/>
  <c r="K31" i="2"/>
  <c r="Q28" i="1" s="1"/>
  <c r="P24" i="1"/>
  <c r="P25" i="1"/>
  <c r="P26" i="1"/>
  <c r="P27" i="1"/>
  <c r="P23" i="1"/>
  <c r="K30" i="2"/>
  <c r="Q27" i="1" s="1"/>
  <c r="K29" i="2"/>
  <c r="Q26" i="1" s="1"/>
  <c r="K28" i="2"/>
  <c r="Q25" i="1" s="1"/>
  <c r="K27" i="2"/>
  <c r="Q24" i="1" s="1"/>
  <c r="K26" i="2"/>
  <c r="Q23" i="1" s="1"/>
  <c r="G7" i="1"/>
  <c r="G6" i="1"/>
  <c r="E7" i="1"/>
  <c r="F7" i="1"/>
  <c r="I7" i="1"/>
  <c r="J7" i="1"/>
  <c r="N7" i="1"/>
  <c r="K7" i="2" s="1"/>
  <c r="Q4" i="1" s="1"/>
  <c r="E6" i="1"/>
  <c r="F6" i="1"/>
  <c r="I6" i="1"/>
  <c r="J6" i="1"/>
  <c r="N6" i="1"/>
  <c r="K6" i="2" s="1"/>
  <c r="Q3" i="1" s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3" i="1"/>
  <c r="K25" i="2"/>
  <c r="Q22" i="1" s="1"/>
  <c r="K23" i="2"/>
  <c r="Q20" i="1" s="1"/>
  <c r="K22" i="2"/>
  <c r="Q19" i="1" s="1"/>
  <c r="K21" i="2"/>
  <c r="Q18" i="1" s="1"/>
  <c r="K20" i="2"/>
  <c r="Q17" i="1" s="1"/>
  <c r="K19" i="2"/>
  <c r="Q16" i="1" s="1"/>
  <c r="K18" i="2"/>
  <c r="Q15" i="1" s="1"/>
  <c r="K17" i="2"/>
  <c r="Q14" i="1" s="1"/>
  <c r="K16" i="2"/>
  <c r="Q13" i="1" s="1"/>
  <c r="K15" i="2"/>
  <c r="Q12" i="1" s="1"/>
  <c r="K14" i="2"/>
  <c r="Q11" i="1" s="1"/>
  <c r="K13" i="2"/>
  <c r="Q10" i="1" s="1"/>
  <c r="K12" i="2"/>
  <c r="Q9" i="1" s="1"/>
  <c r="K11" i="2"/>
  <c r="Q8" i="1" s="1"/>
  <c r="K8" i="2"/>
  <c r="Q5" i="1" s="1"/>
  <c r="K10" i="2"/>
  <c r="Q7" i="1" s="1"/>
  <c r="K9" i="2"/>
  <c r="Q6" i="1" s="1"/>
  <c r="S28" i="1" l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L7" i="1"/>
  <c r="L6" i="1"/>
  <c r="K24" i="2"/>
  <c r="Q21" i="1" s="1"/>
</calcChain>
</file>

<file path=xl/sharedStrings.xml><?xml version="1.0" encoding="utf-8"?>
<sst xmlns="http://schemas.openxmlformats.org/spreadsheetml/2006/main" count="147" uniqueCount="108">
  <si>
    <t>Désignation</t>
  </si>
  <si>
    <t>Quantité</t>
  </si>
  <si>
    <t>Téléphone</t>
  </si>
  <si>
    <t xml:space="preserve">Mail </t>
  </si>
  <si>
    <t>Mail</t>
  </si>
  <si>
    <t>georges3ilets@gmail.com</t>
  </si>
  <si>
    <t>Stock Initial</t>
  </si>
  <si>
    <t>Alerte stock</t>
  </si>
  <si>
    <t xml:space="preserve"> DONNEE LOGISTIQUE</t>
  </si>
  <si>
    <t>Référence</t>
  </si>
  <si>
    <t>Réf.Article</t>
  </si>
  <si>
    <t>Stock actuel</t>
  </si>
  <si>
    <t>Seuil d'alerte</t>
  </si>
  <si>
    <t>SORTIES</t>
  </si>
  <si>
    <t>MARTIN Gérard</t>
  </si>
  <si>
    <t>martin.g@orange.fr</t>
  </si>
  <si>
    <t>Disponilibiltés</t>
  </si>
  <si>
    <t>Reste à rendre</t>
  </si>
  <si>
    <t>Rendu</t>
  </si>
  <si>
    <t>GESTION DE L'HABILLEMENT</t>
  </si>
  <si>
    <t>Statut Salarié</t>
  </si>
  <si>
    <t>Cadre</t>
  </si>
  <si>
    <t>Agent de sécurité</t>
  </si>
  <si>
    <t>PIRES André</t>
  </si>
  <si>
    <t>Service</t>
  </si>
  <si>
    <t>Voirie</t>
  </si>
  <si>
    <t>Tri</t>
  </si>
  <si>
    <t>MELANCHON Yves</t>
  </si>
  <si>
    <t>BRUNI Carla</t>
  </si>
  <si>
    <t>Pantalon</t>
  </si>
  <si>
    <t>Pant38</t>
  </si>
  <si>
    <t>Taille</t>
  </si>
  <si>
    <t>Pant40</t>
  </si>
  <si>
    <t>Pant42</t>
  </si>
  <si>
    <t>Pant44</t>
  </si>
  <si>
    <t>Pant46</t>
  </si>
  <si>
    <t>46</t>
  </si>
  <si>
    <t>VestS</t>
  </si>
  <si>
    <t>Veste</t>
  </si>
  <si>
    <t>S</t>
  </si>
  <si>
    <t>VestM</t>
  </si>
  <si>
    <t>M</t>
  </si>
  <si>
    <t>VestL</t>
  </si>
  <si>
    <t>L</t>
  </si>
  <si>
    <t>VestXL</t>
  </si>
  <si>
    <t>XL</t>
  </si>
  <si>
    <t>VestXXL</t>
  </si>
  <si>
    <t>XXL</t>
  </si>
  <si>
    <t>Chaus38</t>
  </si>
  <si>
    <t>Chaussure</t>
  </si>
  <si>
    <t>38</t>
  </si>
  <si>
    <t>Chaus40</t>
  </si>
  <si>
    <t>40</t>
  </si>
  <si>
    <t>Chaus42</t>
  </si>
  <si>
    <t>42</t>
  </si>
  <si>
    <t>Chaus44</t>
  </si>
  <si>
    <t>44</t>
  </si>
  <si>
    <t>Chaus46</t>
  </si>
  <si>
    <t>Gant</t>
  </si>
  <si>
    <t>7</t>
  </si>
  <si>
    <t>Gant75</t>
  </si>
  <si>
    <t>7,5</t>
  </si>
  <si>
    <t>Gant70</t>
  </si>
  <si>
    <t>Gant80</t>
  </si>
  <si>
    <t>8</t>
  </si>
  <si>
    <t>8,5</t>
  </si>
  <si>
    <t>Gant85</t>
  </si>
  <si>
    <t>Gant90</t>
  </si>
  <si>
    <t>9</t>
  </si>
  <si>
    <t>Salarié</t>
  </si>
  <si>
    <t>Agent d'entretien</t>
  </si>
  <si>
    <t>ALIBERT Antoine</t>
  </si>
  <si>
    <t>Ecole</t>
  </si>
  <si>
    <t>Date</t>
  </si>
  <si>
    <t>a.alibert@outlook.fr</t>
  </si>
  <si>
    <t>La date du jour peut être rentrée par Ctrl ;</t>
  </si>
  <si>
    <t>GESTION HABILLEMENT</t>
  </si>
  <si>
    <t>Effets vestimentaires en stock</t>
  </si>
  <si>
    <t>Effets</t>
  </si>
  <si>
    <t>Pour saisir une nouvelle ligne après la dernière renseignée il faut cliquer sur le bouton nouvelle dotation</t>
  </si>
  <si>
    <t>Pour utiliser les filtres il faut retirer la protection de la feuille</t>
  </si>
  <si>
    <t>Responsable</t>
  </si>
  <si>
    <t>Responsables</t>
  </si>
  <si>
    <t>Salariés</t>
  </si>
  <si>
    <t>Services</t>
  </si>
  <si>
    <t>SALARIES</t>
  </si>
  <si>
    <t>CADRES</t>
  </si>
  <si>
    <t>Mais surtout ne pas toucher à la colonne grisée</t>
  </si>
  <si>
    <t>BASES DE DONNEE</t>
  </si>
  <si>
    <t>PoloS</t>
  </si>
  <si>
    <t>Polo</t>
  </si>
  <si>
    <t>PoloM</t>
  </si>
  <si>
    <t>PoloL</t>
  </si>
  <si>
    <t>PoloXL</t>
  </si>
  <si>
    <t>PoloXXL</t>
  </si>
  <si>
    <t>Casq55</t>
  </si>
  <si>
    <t>Casque</t>
  </si>
  <si>
    <t>55</t>
  </si>
  <si>
    <t>Casq56</t>
  </si>
  <si>
    <t>Casq57</t>
  </si>
  <si>
    <t>Casq58</t>
  </si>
  <si>
    <t>Casq59</t>
  </si>
  <si>
    <t>Casq60</t>
  </si>
  <si>
    <t>56</t>
  </si>
  <si>
    <t>57</t>
  </si>
  <si>
    <t>58</t>
  </si>
  <si>
    <t>59</t>
  </si>
  <si>
    <t>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</si>
</sst>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A6EEF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/>
  </cellStyleXfs>
  <cellXfs count="55">
    <xf numFmtId="0" fontId="0" fillId="0" borderId="0" xfId="0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9" borderId="0" xfId="0" applyFill="1"/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0" fillId="0" borderId="9" xfId="0" applyBorder="1"/>
    <xf numFmtId="0" fontId="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8" fillId="0" borderId="0" xfId="0" applyFont="1"/>
    <xf numFmtId="0" fontId="5" fillId="6" borderId="0" xfId="0" applyFont="1" applyFill="1" applyAlignment="1">
      <alignment horizontal="centerContinuous" vertical="center"/>
    </xf>
    <xf numFmtId="0" fontId="9" fillId="2" borderId="0" xfId="0" applyFont="1" applyFill="1" applyAlignment="1">
      <alignment horizontal="centerContinuous" vertical="center"/>
    </xf>
    <xf numFmtId="164" fontId="0" fillId="0" borderId="9" xfId="0" applyNumberFormat="1" applyBorder="1" applyAlignment="1">
      <alignment horizontal="center"/>
    </xf>
    <xf numFmtId="0" fontId="3" fillId="0" borderId="0" xfId="0" applyFont="1" applyAlignment="1">
      <alignment horizontal="center" vertical="center"/>
    </xf>
    <xf numFmtId="22" fontId="0" fillId="0" borderId="0" xfId="0" applyNumberFormat="1"/>
    <xf numFmtId="0" fontId="0" fillId="12" borderId="0" xfId="0" applyFill="1" applyAlignment="1">
      <alignment horizontal="center" vertical="center"/>
    </xf>
    <xf numFmtId="0" fontId="14" fillId="13" borderId="0" xfId="0" applyFont="1" applyFill="1" applyAlignment="1">
      <alignment horizontal="centerContinuous"/>
    </xf>
    <xf numFmtId="0" fontId="2" fillId="13" borderId="0" xfId="0" applyFont="1" applyFill="1" applyAlignment="1">
      <alignment horizontal="centerContinuous"/>
    </xf>
    <xf numFmtId="0" fontId="0" fillId="0" borderId="9" xfId="0" applyBorder="1" applyAlignment="1">
      <alignment horizontal="left"/>
    </xf>
    <xf numFmtId="0" fontId="15" fillId="0" borderId="9" xfId="1" applyBorder="1"/>
    <xf numFmtId="0" fontId="9" fillId="0" borderId="0" xfId="0" applyFont="1" applyAlignment="1">
      <alignment horizontal="centerContinuous" vertical="center"/>
    </xf>
    <xf numFmtId="0" fontId="1" fillId="5" borderId="13" xfId="0" applyFont="1" applyFill="1" applyBorder="1" applyAlignment="1">
      <alignment horizontal="center" vertical="center"/>
    </xf>
    <xf numFmtId="0" fontId="3" fillId="10" borderId="10" xfId="0" applyFont="1" applyFill="1" applyBorder="1" applyAlignment="1">
      <alignment horizontal="left" vertical="top"/>
    </xf>
    <xf numFmtId="0" fontId="0" fillId="0" borderId="0" xfId="0" applyAlignment="1">
      <alignment horizontal="left" vertical="center"/>
    </xf>
    <xf numFmtId="1" fontId="11" fillId="0" borderId="0" xfId="0" applyNumberFormat="1" applyFont="1"/>
    <xf numFmtId="0" fontId="10" fillId="0" borderId="0" xfId="0" applyFont="1" applyProtection="1">
      <protection locked="0"/>
    </xf>
    <xf numFmtId="1" fontId="11" fillId="0" borderId="0" xfId="0" applyNumberFormat="1" applyFont="1" applyProtection="1">
      <protection locked="0"/>
    </xf>
    <xf numFmtId="49" fontId="10" fillId="0" borderId="0" xfId="0" applyNumberFormat="1" applyFont="1" applyProtection="1">
      <protection locked="0"/>
    </xf>
    <xf numFmtId="14" fontId="0" fillId="11" borderId="10" xfId="0" applyNumberFormat="1" applyFill="1" applyBorder="1" applyAlignment="1" applyProtection="1">
      <alignment horizontal="center" vertical="center"/>
      <protection locked="0"/>
    </xf>
    <xf numFmtId="0" fontId="0" fillId="11" borderId="10" xfId="0" applyFill="1" applyBorder="1" applyAlignment="1" applyProtection="1">
      <alignment horizontal="center" vertical="center"/>
      <protection locked="0"/>
    </xf>
    <xf numFmtId="0" fontId="0" fillId="0" borderId="10" xfId="0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6" fillId="7" borderId="1" xfId="0" applyFont="1" applyFill="1" applyBorder="1" applyAlignment="1">
      <alignment horizontal="centerContinuous" vertical="center"/>
    </xf>
    <xf numFmtId="0" fontId="6" fillId="7" borderId="2" xfId="0" applyFont="1" applyFill="1" applyBorder="1" applyAlignment="1">
      <alignment horizontal="centerContinuous" vertical="center"/>
    </xf>
    <xf numFmtId="0" fontId="6" fillId="7" borderId="3" xfId="0" applyFont="1" applyFill="1" applyBorder="1" applyAlignment="1">
      <alignment horizontal="centerContinuous" vertical="center"/>
    </xf>
    <xf numFmtId="0" fontId="0" fillId="8" borderId="4" xfId="0" applyFill="1" applyBorder="1"/>
    <xf numFmtId="0" fontId="0" fillId="8" borderId="0" xfId="0" applyFill="1"/>
    <xf numFmtId="0" fontId="0" fillId="8" borderId="5" xfId="0" applyFill="1" applyBorder="1"/>
    <xf numFmtId="0" fontId="0" fillId="8" borderId="6" xfId="0" applyFill="1" applyBorder="1"/>
    <xf numFmtId="0" fontId="0" fillId="8" borderId="7" xfId="0" applyFill="1" applyBorder="1"/>
    <xf numFmtId="0" fontId="0" fillId="8" borderId="8" xfId="0" applyFill="1" applyBorder="1"/>
    <xf numFmtId="0" fontId="12" fillId="0" borderId="14" xfId="0" applyFont="1" applyBorder="1" applyAlignment="1">
      <alignment horizontal="centerContinuous"/>
    </xf>
    <xf numFmtId="0" fontId="3" fillId="0" borderId="15" xfId="0" applyFont="1" applyBorder="1" applyAlignment="1">
      <alignment horizontal="centerContinuous"/>
    </xf>
    <xf numFmtId="0" fontId="0" fillId="0" borderId="15" xfId="0" applyBorder="1" applyAlignment="1">
      <alignment horizontal="centerContinuous"/>
    </xf>
    <xf numFmtId="0" fontId="0" fillId="0" borderId="16" xfId="0" applyBorder="1" applyAlignment="1">
      <alignment horizontal="centerContinuous"/>
    </xf>
    <xf numFmtId="0" fontId="17" fillId="14" borderId="0" xfId="0" applyFont="1" applyFill="1" applyAlignment="1">
      <alignment horizontal="centerContinuous"/>
    </xf>
    <xf numFmtId="0" fontId="2" fillId="14" borderId="0" xfId="0" applyFont="1" applyFill="1" applyAlignment="1">
      <alignment horizontal="centerContinuous"/>
    </xf>
    <xf numFmtId="0" fontId="18" fillId="0" borderId="0" xfId="0" applyFont="1"/>
    <xf numFmtId="0" fontId="2" fillId="9" borderId="0" xfId="0" applyFont="1" applyFill="1" applyAlignment="1">
      <alignment vertical="center"/>
    </xf>
    <xf numFmtId="0" fontId="7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38">
    <dxf>
      <fill>
        <patternFill patternType="mediumGray"/>
      </fill>
    </dxf>
    <dxf>
      <fill>
        <patternFill patternType="lightTrellis"/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 outline="0">
        <top style="medium">
          <color theme="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top style="medium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0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protection locked="1" hidden="0"/>
    </dxf>
    <dxf>
      <font>
        <b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protection locked="0" hidden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1" hidden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numFmt numFmtId="19" formatCode="dd/mm/yyyy"/>
      <fill>
        <patternFill patternType="solid">
          <fgColor indexed="64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  <protection locked="0" hidden="0"/>
    </dxf>
    <dxf>
      <alignment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</dxfs>
  <tableStyles count="0" defaultTableStyle="TableStyleMedium2" defaultPivotStyle="PivotStyleLight16"/>
  <colors>
    <mruColors>
      <color rgb="FFA6EEF6"/>
      <color rgb="FFDF8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225425</xdr:colOff>
      <xdr:row>18</xdr:row>
      <xdr:rowOff>57150</xdr:rowOff>
    </xdr:from>
    <xdr:to>
      <xdr:col>7</xdr:col>
      <xdr:colOff>180975</xdr:colOff>
      <xdr:row>20</xdr:row>
      <xdr:rowOff>184150</xdr:rowOff>
    </xdr:to>
    <xdr:sp macro="[0]!AjouterDotat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B715DE9-4FD5-0FB0-D763-1A5D3AE982AB}"/>
            </a:ext>
          </a:extLst>
        </xdr:cNvPr>
        <xdr:cNvSpPr/>
      </xdr:nvSpPr>
      <xdr:spPr>
        <a:xfrm>
          <a:off x="1825625" y="2543175"/>
          <a:ext cx="2298700" cy="508000"/>
        </a:xfrm>
        <a:prstGeom prst="roundRect">
          <a:avLst/>
        </a:prstGeom>
        <a:solidFill>
          <a:schemeClr val="accent1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Saisir</a:t>
          </a:r>
          <a:r>
            <a:rPr lang="fr-FR" sz="1600" b="1" baseline="0"/>
            <a:t> dotation</a:t>
          </a:r>
          <a:endParaRPr lang="fr-FR" sz="1600" b="1"/>
        </a:p>
      </xdr:txBody>
    </xdr:sp>
    <xdr:clientData/>
  </xdr:twoCellAnchor>
  <xdr:twoCellAnchor>
    <xdr:from>
      <xdr:col>7</xdr:col>
      <xdr:colOff>425450</xdr:colOff>
      <xdr:row>18</xdr:row>
      <xdr:rowOff>76200</xdr:rowOff>
    </xdr:from>
    <xdr:to>
      <xdr:col>9</xdr:col>
      <xdr:colOff>793750</xdr:colOff>
      <xdr:row>21</xdr:row>
      <xdr:rowOff>12700</xdr:rowOff>
    </xdr:to>
    <xdr:sp macro="[0]!ModifierStock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C1A3F03-8D89-4BB5-9A71-78A9FA91FDE7}"/>
            </a:ext>
          </a:extLst>
        </xdr:cNvPr>
        <xdr:cNvSpPr/>
      </xdr:nvSpPr>
      <xdr:spPr>
        <a:xfrm>
          <a:off x="4565650" y="2476500"/>
          <a:ext cx="2832100" cy="488950"/>
        </a:xfrm>
        <a:prstGeom prst="roundRect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Habillement</a:t>
          </a:r>
          <a:r>
            <a:rPr lang="fr-FR" sz="1600" b="1" baseline="0"/>
            <a:t> stock</a:t>
          </a:r>
          <a:endParaRPr lang="fr-FR" sz="1600" b="1"/>
        </a:p>
      </xdr:txBody>
    </xdr:sp>
    <xdr:clientData/>
  </xdr:twoCellAnchor>
  <xdr:twoCellAnchor>
    <xdr:from>
      <xdr:col>9</xdr:col>
      <xdr:colOff>1009650</xdr:colOff>
      <xdr:row>18</xdr:row>
      <xdr:rowOff>76200</xdr:rowOff>
    </xdr:from>
    <xdr:to>
      <xdr:col>11</xdr:col>
      <xdr:colOff>965200</xdr:colOff>
      <xdr:row>21</xdr:row>
      <xdr:rowOff>12700</xdr:rowOff>
    </xdr:to>
    <xdr:sp macro="[0]!ModifierPersonnel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83CAC37C-0155-482A-98B6-742FB2F6B916}"/>
            </a:ext>
          </a:extLst>
        </xdr:cNvPr>
        <xdr:cNvSpPr/>
      </xdr:nvSpPr>
      <xdr:spPr>
        <a:xfrm>
          <a:off x="7613650" y="2476500"/>
          <a:ext cx="2419350" cy="48895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Personnels</a:t>
          </a:r>
        </a:p>
      </xdr:txBody>
    </xdr:sp>
    <xdr:clientData/>
  </xdr:twoCellAnchor>
  <xdr:twoCellAnchor>
    <xdr:from>
      <xdr:col>6</xdr:col>
      <xdr:colOff>1028700</xdr:colOff>
      <xdr:row>23</xdr:row>
      <xdr:rowOff>123825</xdr:rowOff>
    </xdr:from>
    <xdr:to>
      <xdr:col>10</xdr:col>
      <xdr:colOff>209550</xdr:colOff>
      <xdr:row>27</xdr:row>
      <xdr:rowOff>114300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E0A20483-215E-4D48-2652-6B38614A481D}"/>
            </a:ext>
          </a:extLst>
        </xdr:cNvPr>
        <xdr:cNvSpPr txBox="1"/>
      </xdr:nvSpPr>
      <xdr:spPr>
        <a:xfrm>
          <a:off x="3800475" y="3562350"/>
          <a:ext cx="3867150" cy="752475"/>
        </a:xfrm>
        <a:prstGeom prst="rect">
          <a:avLst/>
        </a:prstGeom>
        <a:solidFill>
          <a:srgbClr val="00206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i="1">
              <a:solidFill>
                <a:schemeClr val="bg1"/>
              </a:solidFill>
            </a:rPr>
            <a:t>Remplir les bases de données Habillement stock et Personnels.  Une fois ces bases de données renseignées saisir les dotations des effets vestimentaires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438150</xdr:colOff>
          <xdr:row>0</xdr:row>
          <xdr:rowOff>142875</xdr:rowOff>
        </xdr:from>
        <xdr:to>
          <xdr:col>21</xdr:col>
          <xdr:colOff>266700</xdr:colOff>
          <xdr:row>1</xdr:row>
          <xdr:rowOff>390525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447675</xdr:colOff>
          <xdr:row>2</xdr:row>
          <xdr:rowOff>47625</xdr:rowOff>
        </xdr:from>
        <xdr:to>
          <xdr:col>21</xdr:col>
          <xdr:colOff>276225</xdr:colOff>
          <xdr:row>4</xdr:row>
          <xdr:rowOff>28575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Nouvelle dotation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9524</xdr:colOff>
      <xdr:row>0</xdr:row>
      <xdr:rowOff>0</xdr:rowOff>
    </xdr:from>
    <xdr:to>
      <xdr:col>11</xdr:col>
      <xdr:colOff>847724</xdr:colOff>
      <xdr:row>0</xdr:row>
      <xdr:rowOff>628650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Nom du Matériel 1">
              <a:extLst>
                <a:ext uri="{FF2B5EF4-FFF2-40B4-BE49-F238E27FC236}">
                  <a16:creationId xmlns:a16="http://schemas.microsoft.com/office/drawing/2014/main" id="{D15FC2AE-46E2-5A3D-5954-8A68175013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u Matériel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676900" y="0"/>
              <a:ext cx="6019800" cy="628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466725</xdr:colOff>
          <xdr:row>0</xdr:row>
          <xdr:rowOff>95250</xdr:rowOff>
        </xdr:from>
        <xdr:to>
          <xdr:col>14</xdr:col>
          <xdr:colOff>762000</xdr:colOff>
          <xdr:row>0</xdr:row>
          <xdr:rowOff>619125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457200</xdr:colOff>
          <xdr:row>1</xdr:row>
          <xdr:rowOff>19050</xdr:rowOff>
        </xdr:from>
        <xdr:to>
          <xdr:col>14</xdr:col>
          <xdr:colOff>752475</xdr:colOff>
          <xdr:row>2</xdr:row>
          <xdr:rowOff>161925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2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Nouvelle référence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1</xdr:row>
          <xdr:rowOff>19050</xdr:rowOff>
        </xdr:from>
        <xdr:to>
          <xdr:col>5</xdr:col>
          <xdr:colOff>1543050</xdr:colOff>
          <xdr:row>2</xdr:row>
          <xdr:rowOff>19050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3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Retour Menu</a:t>
              </a:r>
            </a:p>
          </xdr:txBody>
        </xdr:sp>
        <xdr:clientData fPrintsWithSheet="0"/>
      </xdr:twoCellAnchor>
    </mc:Choice>
    <mc:Fallback/>
  </mc:AlternateContent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u_Matériel" xr10:uid="{601C85E8-2956-4A35-968A-5ED848562806}" sourceName="Effets">
  <extLst>
    <x:ext xmlns:x15="http://schemas.microsoft.com/office/spreadsheetml/2010/11/main" uri="{2F2917AC-EB37-4324-AD4E-5DD8C200BD13}">
      <x15:tableSlicerCache tableId="6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u Matériel 1" xr10:uid="{78C89E8C-6233-47BC-B727-97E06E49F370}" cache="Segment_Nom_du_Matériel" caption="Effets" columnCount="4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CCEEC6F-AB63-41FC-BC7F-9A136209B274}" name="Affectation" displayName="Affectation" ref="B5:N7" totalsRowShown="0" headerRowDxfId="37" dataDxfId="35" headerRowBorderDxfId="36">
  <autoFilter ref="B5:N7" xr:uid="{ECCEEC6F-AB63-41FC-BC7F-9A136209B2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5" xr3:uid="{20189CFF-CD48-42FA-9487-0C7C8442F9B0}" name="Date" dataDxfId="34"/>
    <tableColumn id="7" xr3:uid="{02B8679F-2CBE-480B-84EA-378334A89B7E}" name="Responsables" dataDxfId="33"/>
    <tableColumn id="11" xr3:uid="{BF91726F-861E-4CF3-8CAD-1DB473BBFA79}" name="Salariés" dataDxfId="32"/>
    <tableColumn id="8" xr3:uid="{579B15DB-0D5E-4B0D-9EE6-92CA32274B05}" name="Services" dataDxfId="31">
      <calculatedColumnFormula>_xlfn.XLOOKUP(Affectation[[#This Row],[Salariés]],Personnels[Salarié],Personnels[Service],"")</calculatedColumnFormula>
    </tableColumn>
    <tableColumn id="9" xr3:uid="{A75B05C3-7A9B-434A-9E10-E93A395EC868}" name="Téléphone" dataDxfId="30">
      <calculatedColumnFormula>_xlfn.XLOOKUP(Affectation[[#This Row],[Salariés]],Personnels[Salarié],Personnels[Téléphone],"")</calculatedColumnFormula>
    </tableColumn>
    <tableColumn id="10" xr3:uid="{46AF1221-AF24-4AE4-AC20-A7ABE2FE8174}" name="Mail " dataDxfId="29">
      <calculatedColumnFormula>_xlfn.XLOOKUP(Affectation[[#This Row],[Salariés]],Personnels[Salarié],Personnels[Mail],"")</calculatedColumnFormula>
    </tableColumn>
    <tableColumn id="1" xr3:uid="{A5FA51F5-17D5-4F53-B9A7-D960D9D8D269}" name="Référence" dataDxfId="28"/>
    <tableColumn id="2" xr3:uid="{1CF3A3C8-09BC-4623-B39E-2DDE287A838A}" name="Désignation" dataDxfId="27">
      <calculatedColumnFormula>_xlfn.XLOOKUP(Affectation[[#This Row],[Référence]],EffetsEnStock[Réf.Article],EffetsEnStock[Effets],"")</calculatedColumnFormula>
    </tableColumn>
    <tableColumn id="3" xr3:uid="{5177656A-9C1E-4E75-A79E-34EF1EC33494}" name="Taille" dataDxfId="26">
      <calculatedColumnFormula>_xlfn.XLOOKUP(Affectation[[#This Row],[Référence]],EffetsEnStock[Réf.Article],EffetsEnStock[Taille],"")</calculatedColumnFormula>
    </tableColumn>
    <tableColumn id="4" xr3:uid="{5FB6C6E8-61AB-4816-BA16-5B403A746C44}" name="Quantité" dataDxfId="25"/>
    <tableColumn id="12" xr3:uid="{3445E753-44A0-4F89-9FE7-3CCAC5EB06FA}" name="Alerte stock" dataDxfId="24">
      <calculatedColumnFormula>IFERROR(IF(_xlfn.XLOOKUP(H6,EffetsEnStock[Réf.Article],EffetsEnStock[Stock actuel])&lt;=_xlfn.XLOOKUP(H6,EffetsEnStock[Réf.Article],EffetsEnStock[Seuil d''alerte]),"ATTENTION",""),"")</calculatedColumnFormula>
    </tableColumn>
    <tableColumn id="6" xr3:uid="{0FD88980-39D6-4AFD-A94A-14FE0A4061F8}" name="Rendu" dataDxfId="23"/>
    <tableColumn id="13" xr3:uid="{F6C80137-630A-428D-ADBA-05523852D0A7}" name="Reste à rendre" dataDxfId="22">
      <calculatedColumnFormula>Affectation[[#This Row],[Quantité]]-Affectation[[#This Row],[Rendu]]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275869D-0B64-4214-98EF-8390AF0CB6CB}" name="EffetsEnStock" displayName="EffetsEnStock" ref="G5:L36" totalsRowShown="0" headerRowDxfId="21" dataDxfId="20">
  <autoFilter ref="G5:L36" xr:uid="{9275869D-0B64-4214-98EF-8390AF0CB6C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sortState xmlns:xlrd2="http://schemas.microsoft.com/office/spreadsheetml/2017/richdata2" ref="G6:K10">
    <sortCondition ref="G5:G10"/>
  </sortState>
  <tableColumns count="6">
    <tableColumn id="1" xr3:uid="{7E3E8A41-4AC4-461D-9B6A-7F05CF43C61B}" name="Réf.Article" dataDxfId="19"/>
    <tableColumn id="2" xr3:uid="{FC15ECE1-D269-4FB5-960D-0EA3B2EA926C}" name="Effets" dataDxfId="18"/>
    <tableColumn id="3" xr3:uid="{29F1C96C-ABBA-4B32-A15E-5D45B66B905D}" name="Taille" dataDxfId="17"/>
    <tableColumn id="4" xr3:uid="{AB070D64-BCB0-4FEE-907D-01267E010DC2}" name="Stock Initial" dataDxfId="16"/>
    <tableColumn id="5" xr3:uid="{5212F7D3-8B66-484A-A0BB-94BB0F0B73FA}" name="Stock actuel" dataDxfId="15">
      <calculatedColumnFormula>EffetsEnStock[[#This Row],[Stock Initial]]-SUMIF(Affectation[Référence],"="&amp;EffetsEnStock[[#This Row],[Réf.Article]],Affectation[Reste à rendre])</calculatedColumnFormula>
    </tableColumn>
    <tableColumn id="6" xr3:uid="{DEDD0007-77CC-4C34-B7DB-DAD764C4170B}" name="Seuil d'alerte" dataDxfId="14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05A7CE-388C-44F0-80E2-34A63C8A87F7}" name="Personnels" displayName="Personnels" ref="B7:F10" totalsRowShown="0" headerRowDxfId="13" tableBorderDxfId="12">
  <autoFilter ref="B7:F10" xr:uid="{A605A7CE-388C-44F0-80E2-34A63C8A87F7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50C51A8-C07D-4FB8-8C23-EB6AD5E6217F}" name="Statut Salarié" dataDxfId="11"/>
    <tableColumn id="2" xr3:uid="{F3702904-24AA-4246-97DE-77ED39A0EA49}" name="Salarié" dataDxfId="10"/>
    <tableColumn id="3" xr3:uid="{25D72F15-8248-4EA5-872D-522B59A66E3B}" name="Service" dataDxfId="9"/>
    <tableColumn id="4" xr3:uid="{DDFA7576-4378-4C9D-AFB8-5544D46900A1}" name="Téléphone" dataDxfId="8"/>
    <tableColumn id="5" xr3:uid="{4B37EA0E-65A7-46E6-B11E-C7F941A431CC}" name="Mail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9B256E-E854-4A8C-AA7F-941C6C963E31}" name="Gestionnaires" displayName="Gestionnaires" ref="H7:H9" totalsRowShown="0" headerRowDxfId="6" headerRowBorderDxfId="5" tableBorderDxfId="4">
  <autoFilter ref="H7:H9" xr:uid="{B69B256E-E854-4A8C-AA7F-941C6C963E31}"/>
  <tableColumns count="1">
    <tableColumn id="1" xr3:uid="{EA31D70E-FFC4-4D88-BD65-3F93368000D6}" name="Responsab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microsoft.com/office/2007/relationships/slicer" Target="../slicers/slicer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hyperlink" Target="mailto:georges3ilets@gmail.com" TargetMode="External"/><Relationship Id="rId7" Type="http://schemas.openxmlformats.org/officeDocument/2006/relationships/table" Target="../tables/table3.xml"/><Relationship Id="rId2" Type="http://schemas.openxmlformats.org/officeDocument/2006/relationships/hyperlink" Target="mailto:a.alibert@outlook.fr" TargetMode="External"/><Relationship Id="rId1" Type="http://schemas.openxmlformats.org/officeDocument/2006/relationships/hyperlink" Target="mailto:martin.g@orange.fr" TargetMode="External"/><Relationship Id="rId6" Type="http://schemas.openxmlformats.org/officeDocument/2006/relationships/ctrlProp" Target="../ctrlProps/ctrlProp5.xml"/><Relationship Id="rId5" Type="http://schemas.openxmlformats.org/officeDocument/2006/relationships/vmlDrawing" Target="../drawings/vmlDrawing3.vml"/><Relationship Id="rId4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93D40-D456-459A-BF09-4EBB69D3E09B}">
  <sheetPr codeName="Menu"/>
  <dimension ref="D6:L28"/>
  <sheetViews>
    <sheetView showGridLines="0" tabSelected="1" workbookViewId="0">
      <selection activeCell="F13" sqref="F13:L13"/>
    </sheetView>
  </sheetViews>
  <sheetFormatPr baseColWidth="10" defaultColWidth="10.85546875" defaultRowHeight="15" x14ac:dyDescent="0.25"/>
  <cols>
    <col min="1" max="1" width="9.42578125" style="6" customWidth="1"/>
    <col min="2" max="2" width="14.5703125" style="6" customWidth="1"/>
    <col min="3" max="12" width="17.5703125" style="6" customWidth="1"/>
    <col min="13" max="16384" width="10.85546875" style="6"/>
  </cols>
  <sheetData>
    <row r="6" spans="6:12" ht="30.75" customHeight="1" x14ac:dyDescent="0.25"/>
    <row r="12" spans="6:12" ht="15.75" thickBot="1" x14ac:dyDescent="0.3"/>
    <row r="13" spans="6:12" ht="31.5" x14ac:dyDescent="0.25">
      <c r="F13" s="37" t="s">
        <v>76</v>
      </c>
      <c r="G13" s="38"/>
      <c r="H13" s="38"/>
      <c r="I13" s="38"/>
      <c r="J13" s="38"/>
      <c r="K13" s="38"/>
      <c r="L13" s="39"/>
    </row>
    <row r="14" spans="6:12" x14ac:dyDescent="0.25">
      <c r="F14" s="40"/>
      <c r="G14" s="41"/>
      <c r="H14" s="41"/>
      <c r="I14" s="41"/>
      <c r="J14" s="41"/>
      <c r="K14" s="41"/>
      <c r="L14" s="42"/>
    </row>
    <row r="15" spans="6:12" x14ac:dyDescent="0.25">
      <c r="F15" s="40"/>
      <c r="G15" s="41"/>
      <c r="H15" s="41"/>
      <c r="I15" s="41"/>
      <c r="J15" s="41"/>
      <c r="K15" s="41"/>
      <c r="L15" s="42"/>
    </row>
    <row r="16" spans="6:12" x14ac:dyDescent="0.25">
      <c r="F16" s="40"/>
      <c r="G16" s="41"/>
      <c r="H16" s="41"/>
      <c r="I16" s="41"/>
      <c r="J16" s="41"/>
      <c r="K16" s="41"/>
      <c r="L16" s="42"/>
    </row>
    <row r="17" spans="4:12" x14ac:dyDescent="0.25">
      <c r="F17" s="40"/>
      <c r="G17" s="41"/>
      <c r="H17" s="41"/>
      <c r="I17" s="41"/>
      <c r="J17" s="41"/>
      <c r="K17" s="41"/>
      <c r="L17" s="42"/>
    </row>
    <row r="18" spans="4:12" x14ac:dyDescent="0.25">
      <c r="F18" s="40"/>
      <c r="G18" s="41"/>
      <c r="H18" s="41"/>
      <c r="I18" s="41"/>
      <c r="J18" s="41"/>
      <c r="K18" s="41"/>
      <c r="L18" s="42"/>
    </row>
    <row r="19" spans="4:12" x14ac:dyDescent="0.25">
      <c r="F19" s="40"/>
      <c r="G19" s="41"/>
      <c r="H19" s="41"/>
      <c r="I19" s="41"/>
      <c r="J19" s="41"/>
      <c r="K19" s="41"/>
      <c r="L19" s="42"/>
    </row>
    <row r="20" spans="4:12" x14ac:dyDescent="0.25">
      <c r="F20" s="40"/>
      <c r="G20" s="41"/>
      <c r="H20" s="41"/>
      <c r="I20" s="41"/>
      <c r="J20" s="41"/>
      <c r="K20" s="41"/>
      <c r="L20" s="42"/>
    </row>
    <row r="21" spans="4:12" x14ac:dyDescent="0.25">
      <c r="F21" s="40"/>
      <c r="G21" s="41"/>
      <c r="H21" s="41"/>
      <c r="I21" s="41"/>
      <c r="J21" s="41"/>
      <c r="K21" s="41"/>
      <c r="L21" s="42"/>
    </row>
    <row r="22" spans="4:12" x14ac:dyDescent="0.25">
      <c r="F22" s="40"/>
      <c r="G22" s="41"/>
      <c r="H22" s="41"/>
      <c r="I22" s="41"/>
      <c r="J22" s="41"/>
      <c r="K22" s="41"/>
      <c r="L22" s="42"/>
    </row>
    <row r="23" spans="4:12" x14ac:dyDescent="0.25">
      <c r="F23" s="40"/>
      <c r="G23" s="41"/>
      <c r="H23" s="41"/>
      <c r="I23" s="41"/>
      <c r="J23" s="41"/>
      <c r="K23" s="41"/>
      <c r="L23" s="42"/>
    </row>
    <row r="24" spans="4:12" x14ac:dyDescent="0.25">
      <c r="F24" s="40"/>
      <c r="G24" s="41"/>
      <c r="H24" s="41"/>
      <c r="I24" s="41"/>
      <c r="J24" s="41"/>
      <c r="K24" s="41"/>
      <c r="L24" s="42"/>
    </row>
    <row r="25" spans="4:12" x14ac:dyDescent="0.25">
      <c r="F25" s="40"/>
      <c r="G25" s="41"/>
      <c r="H25" s="41"/>
      <c r="I25" s="41"/>
      <c r="J25" s="41"/>
      <c r="K25" s="41"/>
      <c r="L25" s="42"/>
    </row>
    <row r="26" spans="4:12" x14ac:dyDescent="0.25">
      <c r="F26" s="40"/>
      <c r="G26" s="41"/>
      <c r="H26" s="41"/>
      <c r="I26" s="41"/>
      <c r="J26" s="41"/>
      <c r="K26" s="41"/>
      <c r="L26" s="42"/>
    </row>
    <row r="27" spans="4:12" x14ac:dyDescent="0.25">
      <c r="D27" s="53"/>
      <c r="E27" s="53"/>
      <c r="F27" s="40"/>
      <c r="G27" s="41"/>
      <c r="H27" s="41"/>
      <c r="I27" s="41"/>
      <c r="J27" s="41"/>
      <c r="K27" s="41"/>
      <c r="L27" s="42"/>
    </row>
    <row r="28" spans="4:12" ht="15.75" thickBot="1" x14ac:dyDescent="0.3">
      <c r="D28" s="53"/>
      <c r="E28" s="53"/>
      <c r="F28" s="43"/>
      <c r="G28" s="44"/>
      <c r="H28" s="44"/>
      <c r="I28" s="44"/>
      <c r="J28" s="44"/>
      <c r="K28" s="44"/>
      <c r="L28" s="4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C6861-89A6-4875-B4C1-13B7790A9604}">
  <sheetPr codeName="Feuil3">
    <tabColor theme="4" tint="-0.499984740745262"/>
  </sheetPr>
  <dimension ref="A1:S28"/>
  <sheetViews>
    <sheetView showGridLines="0" workbookViewId="0">
      <selection activeCell="B2" sqref="B2:N2"/>
    </sheetView>
  </sheetViews>
  <sheetFormatPr baseColWidth="10" defaultRowHeight="15" x14ac:dyDescent="0.25"/>
  <cols>
    <col min="1" max="1" width="0.85546875" customWidth="1"/>
    <col min="2" max="2" width="15.85546875" style="12" customWidth="1"/>
    <col min="3" max="3" width="18.28515625" customWidth="1"/>
    <col min="4" max="4" width="15.5703125" bestFit="1" customWidth="1"/>
    <col min="5" max="6" width="12.7109375" style="12" bestFit="1" customWidth="1"/>
    <col min="7" max="7" width="24.140625" style="12" bestFit="1" customWidth="1"/>
    <col min="8" max="8" width="11.42578125" style="12" customWidth="1"/>
    <col min="9" max="9" width="15.140625" style="12" bestFit="1" customWidth="1"/>
    <col min="10" max="10" width="6.140625" style="12" bestFit="1" customWidth="1"/>
    <col min="11" max="11" width="9.7109375" style="12" bestFit="1" customWidth="1"/>
    <col min="12" max="12" width="12.7109375" style="12" bestFit="1" customWidth="1"/>
    <col min="13" max="13" width="8.5703125" style="12" bestFit="1" customWidth="1"/>
    <col min="14" max="14" width="15.140625" style="12" bestFit="1" customWidth="1"/>
    <col min="15" max="15" width="1" style="12" customWidth="1"/>
    <col min="16" max="16" width="13.7109375" bestFit="1" customWidth="1"/>
  </cols>
  <sheetData>
    <row r="1" spans="1:19" x14ac:dyDescent="0.25">
      <c r="A1" s="18">
        <v>45581.643067129633</v>
      </c>
    </row>
    <row r="2" spans="1:19" ht="35.1" customHeight="1" x14ac:dyDescent="0.35">
      <c r="B2" s="15" t="s">
        <v>19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24"/>
      <c r="P2" s="20" t="s">
        <v>16</v>
      </c>
      <c r="Q2" s="21"/>
      <c r="R2" s="21"/>
      <c r="S2" s="21"/>
    </row>
    <row r="3" spans="1:19" ht="18" customHeight="1" x14ac:dyDescent="0.25">
      <c r="B3" s="1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26" t="str">
        <f>Stock!H6&amp;" "&amp;Stock!I6</f>
        <v>Pantalon 38</v>
      </c>
      <c r="Q3" s="5">
        <f>IF(SUMIF(EffetsEnStock[Réf.Article],"="&amp;Stock!G6,EffetsEnStock[Stock actuel])=0,"",SUMIF(EffetsEnStock[Réf.Article],"="&amp;Stock!G6,EffetsEnStock[Stock actuel]))</f>
        <v>9</v>
      </c>
      <c r="R3" s="26" t="str">
        <f>Stock!H32&amp;" "&amp;Stock!I32</f>
        <v>Casque 56</v>
      </c>
      <c r="S3" s="5">
        <f>IF(SUMIF(EffetsEnStock[Réf.Article],"="&amp;Stock!G32,EffetsEnStock[Stock actuel])=0,"",SUMIF(EffetsEnStock[Réf.Article],"="&amp;Stock!G32,EffetsEnStock[Stock actuel]))</f>
        <v>12</v>
      </c>
    </row>
    <row r="4" spans="1:19" ht="18" customHeight="1" x14ac:dyDescent="0.25">
      <c r="B4" s="1"/>
      <c r="K4" s="19" t="s">
        <v>13</v>
      </c>
      <c r="P4" s="26" t="str">
        <f>Stock!H7&amp;" "&amp;Stock!I7</f>
        <v>Pantalon 40</v>
      </c>
      <c r="Q4" s="5">
        <f>IF(SUMIF(EffetsEnStock[Réf.Article],"="&amp;Stock!G7,EffetsEnStock[Stock actuel])=0,"",SUMIF(EffetsEnStock[Réf.Article],"="&amp;Stock!G7,EffetsEnStock[Stock actuel]))</f>
        <v>3</v>
      </c>
      <c r="R4" s="26" t="str">
        <f>Stock!H33&amp;" "&amp;Stock!I33</f>
        <v>Casque 57</v>
      </c>
      <c r="S4" s="5">
        <f>IF(SUMIF(EffetsEnStock[Réf.Article],"="&amp;Stock!G33,EffetsEnStock[Stock actuel])=0,"",SUMIF(EffetsEnStock[Réf.Article],"="&amp;Stock!G33,EffetsEnStock[Stock actuel]))</f>
        <v>15</v>
      </c>
    </row>
    <row r="5" spans="1:19" s="2" customFormat="1" ht="18" customHeight="1" x14ac:dyDescent="0.25">
      <c r="B5" s="5" t="s">
        <v>73</v>
      </c>
      <c r="C5" s="5" t="s">
        <v>82</v>
      </c>
      <c r="D5" s="5" t="s">
        <v>83</v>
      </c>
      <c r="E5" s="5" t="s">
        <v>84</v>
      </c>
      <c r="F5" s="5" t="s">
        <v>2</v>
      </c>
      <c r="G5" s="5" t="s">
        <v>3</v>
      </c>
      <c r="H5" s="5" t="s">
        <v>9</v>
      </c>
      <c r="I5" s="5" t="s">
        <v>0</v>
      </c>
      <c r="J5" s="5" t="s">
        <v>31</v>
      </c>
      <c r="K5" s="5" t="s">
        <v>1</v>
      </c>
      <c r="L5" s="5" t="s">
        <v>7</v>
      </c>
      <c r="M5" s="5" t="s">
        <v>18</v>
      </c>
      <c r="N5" s="5" t="s">
        <v>17</v>
      </c>
      <c r="O5" s="17"/>
      <c r="P5" s="26" t="str">
        <f>Stock!H8&amp;" "&amp;Stock!I8</f>
        <v>Pantalon 42</v>
      </c>
      <c r="Q5" s="5">
        <f>IF(SUMIF(EffetsEnStock[Réf.Article],"="&amp;Stock!G8,EffetsEnStock[Stock actuel])=0,"",SUMIF(EffetsEnStock[Réf.Article],"="&amp;Stock!G8,EffetsEnStock[Stock actuel]))</f>
        <v>50</v>
      </c>
      <c r="R5" s="26" t="str">
        <f>Stock!H34&amp;" "&amp;Stock!I34</f>
        <v>Casque 58</v>
      </c>
      <c r="S5" s="5">
        <f>IF(SUMIF(EffetsEnStock[Réf.Article],"="&amp;Stock!G34,EffetsEnStock[Stock actuel])=0,"",SUMIF(EffetsEnStock[Réf.Article],"="&amp;Stock!G34,EffetsEnStock[Stock actuel]))</f>
        <v>20</v>
      </c>
    </row>
    <row r="6" spans="1:19" s="11" customFormat="1" ht="18" customHeight="1" x14ac:dyDescent="0.25">
      <c r="B6" s="32">
        <v>45585</v>
      </c>
      <c r="C6" s="33" t="s">
        <v>28</v>
      </c>
      <c r="D6" s="33" t="s">
        <v>23</v>
      </c>
      <c r="E6" s="35" t="str">
        <f>_xlfn.XLOOKUP(Affectation[[#This Row],[Salariés]],Personnels[Salarié],Personnels[Service],"")</f>
        <v>Voirie</v>
      </c>
      <c r="F6" s="35">
        <f>_xlfn.XLOOKUP(Affectation[[#This Row],[Salariés]],Personnels[Salarié],Personnels[Téléphone],"")</f>
        <v>696459934</v>
      </c>
      <c r="G6" s="36" t="str">
        <f>_xlfn.XLOOKUP(Affectation[[#This Row],[Salariés]],Personnels[Salarié],Personnels[Mail],"")</f>
        <v>georges3ilets@gmail.com</v>
      </c>
      <c r="H6" s="33" t="s">
        <v>30</v>
      </c>
      <c r="I6" s="34" t="str">
        <f>_xlfn.XLOOKUP(Affectation[[#This Row],[Référence]],EffetsEnStock[Réf.Article],EffetsEnStock[Effets],"")</f>
        <v>Pantalon</v>
      </c>
      <c r="J6" s="34">
        <f>_xlfn.XLOOKUP(Affectation[[#This Row],[Référence]],EffetsEnStock[Réf.Article],EffetsEnStock[Taille],"")</f>
        <v>38</v>
      </c>
      <c r="K6" s="33">
        <v>1</v>
      </c>
      <c r="L6" s="34" t="str">
        <f>IFERROR(IF(_xlfn.XLOOKUP(H6,EffetsEnStock[Réf.Article],EffetsEnStock[Stock actuel])&lt;=_xlfn.XLOOKUP(H6,EffetsEnStock[Réf.Article],EffetsEnStock[Seuil d''alerte]),"ATTENTION",""),"")</f>
        <v/>
      </c>
      <c r="M6" s="33"/>
      <c r="N6" s="34">
        <f>Affectation[[#This Row],[Quantité]]-Affectation[[#This Row],[Rendu]]</f>
        <v>1</v>
      </c>
      <c r="P6" s="26" t="str">
        <f>Stock!H9&amp;" "&amp;Stock!I9</f>
        <v>Pantalon 44</v>
      </c>
      <c r="Q6" s="5">
        <f>IF(SUMIF(EffetsEnStock[Réf.Article],"="&amp;Stock!G9,EffetsEnStock[Stock actuel])=0,"",SUMIF(EffetsEnStock[Réf.Article],"="&amp;Stock!G9,EffetsEnStock[Stock actuel]))</f>
        <v>45</v>
      </c>
      <c r="R6" s="26" t="str">
        <f>Stock!H35&amp;" "&amp;Stock!I35</f>
        <v>Casque 59</v>
      </c>
      <c r="S6" s="5">
        <f>IF(SUMIF(EffetsEnStock[Réf.Article],"="&amp;Stock!G35,EffetsEnStock[Stock actuel])=0,"",SUMIF(EffetsEnStock[Réf.Article],"="&amp;Stock!G35,EffetsEnStock[Stock actuel]))</f>
        <v>15</v>
      </c>
    </row>
    <row r="7" spans="1:19" ht="18" customHeight="1" x14ac:dyDescent="0.25">
      <c r="B7" s="32">
        <v>45585</v>
      </c>
      <c r="C7" s="33" t="s">
        <v>27</v>
      </c>
      <c r="D7" s="33" t="s">
        <v>14</v>
      </c>
      <c r="E7" s="35" t="str">
        <f>_xlfn.XLOOKUP(Affectation[[#This Row],[Salariés]],Personnels[Salarié],Personnels[Service],"")</f>
        <v>Tri</v>
      </c>
      <c r="F7" s="35">
        <f>_xlfn.XLOOKUP(Affectation[[#This Row],[Salariés]],Personnels[Salarié],Personnels[Téléphone],"")</f>
        <v>623124725</v>
      </c>
      <c r="G7" s="36" t="str">
        <f>_xlfn.XLOOKUP(Affectation[[#This Row],[Salariés]],Personnels[Salarié],Personnels[Mail],"")</f>
        <v>martin.g@orange.fr</v>
      </c>
      <c r="H7" s="33" t="s">
        <v>32</v>
      </c>
      <c r="I7" s="34" t="str">
        <f>_xlfn.XLOOKUP(Affectation[[#This Row],[Référence]],EffetsEnStock[Réf.Article],EffetsEnStock[Effets],"")</f>
        <v>Pantalon</v>
      </c>
      <c r="J7" s="34">
        <f>_xlfn.XLOOKUP(Affectation[[#This Row],[Référence]],EffetsEnStock[Réf.Article],EffetsEnStock[Taille],"")</f>
        <v>40</v>
      </c>
      <c r="K7" s="33">
        <v>17</v>
      </c>
      <c r="L7" s="34" t="str">
        <f>IFERROR(IF(_xlfn.XLOOKUP(H7,EffetsEnStock[Réf.Article],EffetsEnStock[Stock actuel])&lt;=_xlfn.XLOOKUP(H7,EffetsEnStock[Réf.Article],EffetsEnStock[Seuil d''alerte]),"ATTENTION",""),"")</f>
        <v>ATTENTION</v>
      </c>
      <c r="M7" s="33"/>
      <c r="N7" s="34">
        <f>Affectation[[#This Row],[Quantité]]-Affectation[[#This Row],[Rendu]]</f>
        <v>17</v>
      </c>
      <c r="O7" s="11"/>
      <c r="P7" s="26" t="str">
        <f>Stock!H10&amp;" "&amp;Stock!I10</f>
        <v>Pantalon 46</v>
      </c>
      <c r="Q7" s="5">
        <f>IF(SUMIF(EffetsEnStock[Réf.Article],"="&amp;Stock!G10,EffetsEnStock[Stock actuel])=0,"",SUMIF(EffetsEnStock[Réf.Article],"="&amp;Stock!G10,EffetsEnStock[Stock actuel]))</f>
        <v>40</v>
      </c>
      <c r="R7" s="26" t="str">
        <f>Stock!H36&amp;" "&amp;Stock!I36</f>
        <v>Casque 60</v>
      </c>
      <c r="S7" s="5">
        <f>IF(SUMIF(EffetsEnStock[Réf.Article],"="&amp;Stock!G36,EffetsEnStock[Stock actuel])=0,"",SUMIF(EffetsEnStock[Réf.Article],"="&amp;Stock!G36,EffetsEnStock[Stock actuel]))</f>
        <v>10</v>
      </c>
    </row>
    <row r="8" spans="1:19" ht="18" customHeight="1" x14ac:dyDescent="0.25">
      <c r="O8" s="11"/>
      <c r="P8" s="26" t="str">
        <f>Stock!H11&amp;" "&amp;Stock!I11</f>
        <v>Veste S</v>
      </c>
      <c r="Q8" s="5">
        <f>IF(SUMIF(EffetsEnStock[Réf.Article],"="&amp;Stock!G11,EffetsEnStock[Stock actuel])=0,"",SUMIF(EffetsEnStock[Réf.Article],"="&amp;Stock!G11,EffetsEnStock[Stock actuel]))</f>
        <v>20</v>
      </c>
      <c r="R8" s="26" t="str">
        <f>Stock!H37&amp;" "&amp;Stock!I37</f>
        <v xml:space="preserve"> </v>
      </c>
      <c r="S8" s="5" t="str">
        <f>IF(SUMIF(EffetsEnStock[Réf.Article],"="&amp;Stock!G37,EffetsEnStock[Stock actuel])=0,"",SUMIF(EffetsEnStock[Réf.Article],"="&amp;Stock!G37,EffetsEnStock[Stock actuel]))</f>
        <v/>
      </c>
    </row>
    <row r="9" spans="1:19" ht="18" customHeight="1" x14ac:dyDescent="0.25">
      <c r="O9" s="11"/>
      <c r="P9" s="26" t="str">
        <f>Stock!H12&amp;" "&amp;Stock!I12</f>
        <v>Veste M</v>
      </c>
      <c r="Q9" s="5">
        <f>IF(SUMIF(EffetsEnStock[Réf.Article],"="&amp;Stock!G12,EffetsEnStock[Stock actuel])=0,"",SUMIF(EffetsEnStock[Réf.Article],"="&amp;Stock!G12,EffetsEnStock[Stock actuel]))</f>
        <v>20</v>
      </c>
      <c r="R9" s="26" t="str">
        <f>Stock!H38&amp;" "&amp;Stock!I38</f>
        <v xml:space="preserve"> </v>
      </c>
      <c r="S9" s="5" t="str">
        <f>IF(SUMIF(EffetsEnStock[Réf.Article],"="&amp;Stock!G38,EffetsEnStock[Stock actuel])=0,"",SUMIF(EffetsEnStock[Réf.Article],"="&amp;Stock!G38,EffetsEnStock[Stock actuel]))</f>
        <v/>
      </c>
    </row>
    <row r="10" spans="1:19" ht="18" customHeight="1" x14ac:dyDescent="0.25">
      <c r="P10" s="26" t="str">
        <f>Stock!H13&amp;" "&amp;Stock!I13</f>
        <v>Veste L</v>
      </c>
      <c r="Q10" s="5">
        <f>IF(SUMIF(EffetsEnStock[Réf.Article],"="&amp;Stock!G13,EffetsEnStock[Stock actuel])=0,"",SUMIF(EffetsEnStock[Réf.Article],"="&amp;Stock!G13,EffetsEnStock[Stock actuel]))</f>
        <v>30</v>
      </c>
      <c r="R10" s="26" t="str">
        <f>Stock!H39&amp;" "&amp;Stock!I39</f>
        <v xml:space="preserve"> </v>
      </c>
      <c r="S10" s="5" t="str">
        <f>IF(SUMIF(EffetsEnStock[Réf.Article],"="&amp;Stock!G39,EffetsEnStock[Stock actuel])=0,"",SUMIF(EffetsEnStock[Réf.Article],"="&amp;Stock!G39,EffetsEnStock[Stock actuel]))</f>
        <v/>
      </c>
    </row>
    <row r="11" spans="1:19" ht="18" customHeight="1" x14ac:dyDescent="0.25">
      <c r="P11" s="26" t="str">
        <f>Stock!H14&amp;" "&amp;Stock!I14</f>
        <v>Veste XL</v>
      </c>
      <c r="Q11" s="5">
        <f>IF(SUMIF(EffetsEnStock[Réf.Article],"="&amp;Stock!G14,EffetsEnStock[Stock actuel])=0,"",SUMIF(EffetsEnStock[Réf.Article],"="&amp;Stock!G14,EffetsEnStock[Stock actuel]))</f>
        <v>30</v>
      </c>
      <c r="R11" s="26" t="str">
        <f>Stock!H40&amp;" "&amp;Stock!I40</f>
        <v xml:space="preserve"> </v>
      </c>
      <c r="S11" s="5" t="str">
        <f>IF(SUMIF(EffetsEnStock[Réf.Article],"="&amp;Stock!G40,EffetsEnStock[Stock actuel])=0,"",SUMIF(EffetsEnStock[Réf.Article],"="&amp;Stock!G40,EffetsEnStock[Stock actuel]))</f>
        <v/>
      </c>
    </row>
    <row r="12" spans="1:19" ht="18" customHeight="1" x14ac:dyDescent="0.25">
      <c r="P12" s="26" t="str">
        <f>Stock!H15&amp;" "&amp;Stock!I15</f>
        <v>Veste XXL</v>
      </c>
      <c r="Q12" s="5">
        <f>IF(SUMIF(EffetsEnStock[Réf.Article],"="&amp;Stock!G15,EffetsEnStock[Stock actuel])=0,"",SUMIF(EffetsEnStock[Réf.Article],"="&amp;Stock!G15,EffetsEnStock[Stock actuel]))</f>
        <v>20</v>
      </c>
      <c r="R12" s="26" t="str">
        <f>Stock!H41&amp;" "&amp;Stock!I41</f>
        <v xml:space="preserve"> </v>
      </c>
      <c r="S12" s="5" t="str">
        <f>IF(SUMIF(EffetsEnStock[Réf.Article],"="&amp;Stock!G41,EffetsEnStock[Stock actuel])=0,"",SUMIF(EffetsEnStock[Réf.Article],"="&amp;Stock!G41,EffetsEnStock[Stock actuel]))</f>
        <v/>
      </c>
    </row>
    <row r="13" spans="1:19" ht="18" customHeight="1" x14ac:dyDescent="0.25">
      <c r="P13" s="26" t="str">
        <f>Stock!H16&amp;" "&amp;Stock!I16</f>
        <v>Chaussure 38</v>
      </c>
      <c r="Q13" s="5">
        <f>IF(SUMIF(EffetsEnStock[Réf.Article],"="&amp;Stock!G16,EffetsEnStock[Stock actuel])=0,"",SUMIF(EffetsEnStock[Réf.Article],"="&amp;Stock!G16,EffetsEnStock[Stock actuel]))</f>
        <v>10</v>
      </c>
      <c r="R13" s="26" t="str">
        <f>Stock!H42&amp;" "&amp;Stock!I42</f>
        <v xml:space="preserve"> </v>
      </c>
      <c r="S13" s="5" t="str">
        <f>IF(SUMIF(EffetsEnStock[Réf.Article],"="&amp;Stock!G42,EffetsEnStock[Stock actuel])=0,"",SUMIF(EffetsEnStock[Réf.Article],"="&amp;Stock!G42,EffetsEnStock[Stock actuel]))</f>
        <v/>
      </c>
    </row>
    <row r="14" spans="1:19" ht="18" customHeight="1" x14ac:dyDescent="0.25">
      <c r="P14" s="26" t="str">
        <f>Stock!H17&amp;" "&amp;Stock!I17</f>
        <v>Chaussure 40</v>
      </c>
      <c r="Q14" s="5">
        <f>IF(SUMIF(EffetsEnStock[Réf.Article],"="&amp;Stock!G17,EffetsEnStock[Stock actuel])=0,"",SUMIF(EffetsEnStock[Réf.Article],"="&amp;Stock!G17,EffetsEnStock[Stock actuel]))</f>
        <v>15</v>
      </c>
      <c r="R14" s="26" t="str">
        <f>Stock!H43&amp;" "&amp;Stock!I43</f>
        <v xml:space="preserve"> </v>
      </c>
      <c r="S14" s="5" t="str">
        <f>IF(SUMIF(EffetsEnStock[Réf.Article],"="&amp;Stock!G43,EffetsEnStock[Stock actuel])=0,"",SUMIF(EffetsEnStock[Réf.Article],"="&amp;Stock!G43,EffetsEnStock[Stock actuel]))</f>
        <v/>
      </c>
    </row>
    <row r="15" spans="1:19" ht="18" customHeight="1" x14ac:dyDescent="0.25">
      <c r="J15"/>
      <c r="P15" s="26" t="str">
        <f>Stock!H18&amp;" "&amp;Stock!I18</f>
        <v>Chaussure 42</v>
      </c>
      <c r="Q15" s="5">
        <f>IF(SUMIF(EffetsEnStock[Réf.Article],"="&amp;Stock!G18,EffetsEnStock[Stock actuel])=0,"",SUMIF(EffetsEnStock[Réf.Article],"="&amp;Stock!G18,EffetsEnStock[Stock actuel]))</f>
        <v>20</v>
      </c>
      <c r="R15" s="26" t="str">
        <f>Stock!H44&amp;" "&amp;Stock!I44</f>
        <v xml:space="preserve"> </v>
      </c>
      <c r="S15" s="5" t="str">
        <f>IF(SUMIF(EffetsEnStock[Réf.Article],"="&amp;Stock!G44,EffetsEnStock[Stock actuel])=0,"",SUMIF(EffetsEnStock[Réf.Article],"="&amp;Stock!G44,EffetsEnStock[Stock actuel]))</f>
        <v/>
      </c>
    </row>
    <row r="16" spans="1:19" ht="15.75" x14ac:dyDescent="0.25">
      <c r="B16" s="27" t="s">
        <v>75</v>
      </c>
      <c r="P16" s="26" t="str">
        <f>Stock!H19&amp;" "&amp;Stock!I19</f>
        <v>Chaussure 44</v>
      </c>
      <c r="Q16" s="5">
        <f>IF(SUMIF(EffetsEnStock[Réf.Article],"="&amp;Stock!G19,EffetsEnStock[Stock actuel])=0,"",SUMIF(EffetsEnStock[Réf.Article],"="&amp;Stock!G19,EffetsEnStock[Stock actuel]))</f>
        <v>25</v>
      </c>
      <c r="R16" s="26" t="str">
        <f>Stock!H45&amp;" "&amp;Stock!I45</f>
        <v xml:space="preserve"> </v>
      </c>
      <c r="S16" s="5" t="str">
        <f>IF(SUMIF(EffetsEnStock[Réf.Article],"="&amp;Stock!G45,EffetsEnStock[Stock actuel])=0,"",SUMIF(EffetsEnStock[Réf.Article],"="&amp;Stock!G45,EffetsEnStock[Stock actuel]))</f>
        <v/>
      </c>
    </row>
    <row r="17" spans="2:19" ht="15.75" x14ac:dyDescent="0.25">
      <c r="B17" s="27" t="s">
        <v>79</v>
      </c>
      <c r="P17" s="26" t="str">
        <f>Stock!H20&amp;" "&amp;Stock!I20</f>
        <v>Chaussure 46</v>
      </c>
      <c r="Q17" s="5">
        <f>IF(SUMIF(EffetsEnStock[Réf.Article],"="&amp;Stock!G20,EffetsEnStock[Stock actuel])=0,"",SUMIF(EffetsEnStock[Réf.Article],"="&amp;Stock!G20,EffetsEnStock[Stock actuel]))</f>
        <v>20</v>
      </c>
      <c r="R17" s="26" t="str">
        <f>Stock!H46&amp;" "&amp;Stock!I46</f>
        <v xml:space="preserve"> </v>
      </c>
      <c r="S17" s="5" t="str">
        <f>IF(SUMIF(EffetsEnStock[Réf.Article],"="&amp;Stock!G46,EffetsEnStock[Stock actuel])=0,"",SUMIF(EffetsEnStock[Réf.Article],"="&amp;Stock!G46,EffetsEnStock[Stock actuel]))</f>
        <v/>
      </c>
    </row>
    <row r="18" spans="2:19" ht="15.75" x14ac:dyDescent="0.25">
      <c r="P18" s="26" t="str">
        <f>Stock!H21&amp;" "&amp;Stock!I21</f>
        <v>Gant 7</v>
      </c>
      <c r="Q18" s="5">
        <f>IF(SUMIF(EffetsEnStock[Réf.Article],"="&amp;Stock!G21,EffetsEnStock[Stock actuel])=0,"",SUMIF(EffetsEnStock[Réf.Article],"="&amp;Stock!G21,EffetsEnStock[Stock actuel]))</f>
        <v>10</v>
      </c>
      <c r="R18" s="26" t="str">
        <f>Stock!H47&amp;" "&amp;Stock!I47</f>
        <v xml:space="preserve"> </v>
      </c>
      <c r="S18" s="5" t="str">
        <f>IF(SUMIF(EffetsEnStock[Réf.Article],"="&amp;Stock!G47,EffetsEnStock[Stock actuel])=0,"",SUMIF(EffetsEnStock[Réf.Article],"="&amp;Stock!G47,EffetsEnStock[Stock actuel]))</f>
        <v/>
      </c>
    </row>
    <row r="19" spans="2:19" ht="15.75" x14ac:dyDescent="0.25">
      <c r="P19" s="26" t="str">
        <f>Stock!H22&amp;" "&amp;Stock!I22</f>
        <v>Gant 7,5</v>
      </c>
      <c r="Q19" s="5">
        <f>IF(SUMIF(EffetsEnStock[Réf.Article],"="&amp;Stock!G22,EffetsEnStock[Stock actuel])=0,"",SUMIF(EffetsEnStock[Réf.Article],"="&amp;Stock!G22,EffetsEnStock[Stock actuel]))</f>
        <v>12</v>
      </c>
      <c r="R19" s="26" t="str">
        <f>Stock!H48&amp;" "&amp;Stock!I48</f>
        <v xml:space="preserve"> </v>
      </c>
      <c r="S19" s="5" t="str">
        <f>IF(SUMIF(EffetsEnStock[Réf.Article],"="&amp;Stock!G48,EffetsEnStock[Stock actuel])=0,"",SUMIF(EffetsEnStock[Réf.Article],"="&amp;Stock!G48,EffetsEnStock[Stock actuel]))</f>
        <v/>
      </c>
    </row>
    <row r="20" spans="2:19" ht="15.75" x14ac:dyDescent="0.25">
      <c r="P20" s="26" t="str">
        <f>Stock!H23&amp;" "&amp;Stock!I23</f>
        <v>Gant 8</v>
      </c>
      <c r="Q20" s="5">
        <f>IF(SUMIF(EffetsEnStock[Réf.Article],"="&amp;Stock!G23,EffetsEnStock[Stock actuel])=0,"",SUMIF(EffetsEnStock[Réf.Article],"="&amp;Stock!G23,EffetsEnStock[Stock actuel]))</f>
        <v>14</v>
      </c>
      <c r="R20" s="26" t="str">
        <f>Stock!H49&amp;" "&amp;Stock!I49</f>
        <v xml:space="preserve"> </v>
      </c>
      <c r="S20" s="5" t="str">
        <f>IF(SUMIF(EffetsEnStock[Réf.Article],"="&amp;Stock!G49,EffetsEnStock[Stock actuel])=0,"",SUMIF(EffetsEnStock[Réf.Article],"="&amp;Stock!G49,EffetsEnStock[Stock actuel]))</f>
        <v/>
      </c>
    </row>
    <row r="21" spans="2:19" ht="15.75" x14ac:dyDescent="0.25">
      <c r="P21" s="26" t="str">
        <f>Stock!H24&amp;" "&amp;Stock!I24</f>
        <v>Gant 8,5</v>
      </c>
      <c r="Q21" s="5">
        <f>IF(SUMIF(EffetsEnStock[Réf.Article],"="&amp;Stock!G24,EffetsEnStock[Stock actuel])=0,"",SUMIF(EffetsEnStock[Réf.Article],"="&amp;Stock!G24,EffetsEnStock[Stock actuel]))</f>
        <v>16</v>
      </c>
      <c r="R21" s="26" t="str">
        <f>Stock!H50&amp;" "&amp;Stock!I50</f>
        <v xml:space="preserve"> </v>
      </c>
      <c r="S21" s="5" t="str">
        <f>IF(SUMIF(EffetsEnStock[Réf.Article],"="&amp;Stock!G50,EffetsEnStock[Stock actuel])=0,"",SUMIF(EffetsEnStock[Réf.Article],"="&amp;Stock!G50,EffetsEnStock[Stock actuel]))</f>
        <v/>
      </c>
    </row>
    <row r="22" spans="2:19" ht="15.75" x14ac:dyDescent="0.25">
      <c r="P22" s="26" t="str">
        <f>Stock!H25&amp;" "&amp;Stock!I25</f>
        <v>Gant 9</v>
      </c>
      <c r="Q22" s="5">
        <f>IF(SUMIF(EffetsEnStock[Réf.Article],"="&amp;Stock!G25,EffetsEnStock[Stock actuel])=0,"",SUMIF(EffetsEnStock[Réf.Article],"="&amp;Stock!G25,EffetsEnStock[Stock actuel]))</f>
        <v>15</v>
      </c>
      <c r="R22" s="26" t="str">
        <f>Stock!H51&amp;" "&amp;Stock!I51</f>
        <v xml:space="preserve"> </v>
      </c>
      <c r="S22" s="5" t="str">
        <f>IF(SUMIF(EffetsEnStock[Réf.Article],"="&amp;Stock!G51,EffetsEnStock[Stock actuel])=0,"",SUMIF(EffetsEnStock[Réf.Article],"="&amp;Stock!G51,EffetsEnStock[Stock actuel]))</f>
        <v/>
      </c>
    </row>
    <row r="23" spans="2:19" ht="15.75" x14ac:dyDescent="0.25">
      <c r="P23" s="26" t="str">
        <f>Stock!H26&amp;" "&amp;Stock!I26</f>
        <v>Polo S</v>
      </c>
      <c r="Q23" s="5">
        <f>IF(SUMIF(EffetsEnStock[Réf.Article],"="&amp;Stock!G26,EffetsEnStock[Stock actuel])=0,"",SUMIF(EffetsEnStock[Réf.Article],"="&amp;Stock!G26,EffetsEnStock[Stock actuel]))</f>
        <v>20</v>
      </c>
      <c r="R23" s="26" t="str">
        <f>Stock!H52&amp;" "&amp;Stock!I52</f>
        <v xml:space="preserve"> </v>
      </c>
      <c r="S23" s="5" t="str">
        <f>IF(SUMIF(EffetsEnStock[Réf.Article],"="&amp;Stock!G52,EffetsEnStock[Stock actuel])=0,"",SUMIF(EffetsEnStock[Réf.Article],"="&amp;Stock!G52,EffetsEnStock[Stock actuel]))</f>
        <v/>
      </c>
    </row>
    <row r="24" spans="2:19" ht="15.75" x14ac:dyDescent="0.25">
      <c r="P24" s="26" t="str">
        <f>Stock!H27&amp;" "&amp;Stock!I27</f>
        <v>Polo M</v>
      </c>
      <c r="Q24" s="5">
        <f>IF(SUMIF(EffetsEnStock[Réf.Article],"="&amp;Stock!G27,EffetsEnStock[Stock actuel])=0,"",SUMIF(EffetsEnStock[Réf.Article],"="&amp;Stock!G27,EffetsEnStock[Stock actuel]))</f>
        <v>20</v>
      </c>
      <c r="R24" s="26" t="str">
        <f>Stock!H53&amp;" "&amp;Stock!I53</f>
        <v xml:space="preserve"> </v>
      </c>
      <c r="S24" s="5" t="str">
        <f>IF(SUMIF(EffetsEnStock[Réf.Article],"="&amp;Stock!G53,EffetsEnStock[Stock actuel])=0,"",SUMIF(EffetsEnStock[Réf.Article],"="&amp;Stock!G53,EffetsEnStock[Stock actuel]))</f>
        <v/>
      </c>
    </row>
    <row r="25" spans="2:19" ht="15.75" x14ac:dyDescent="0.25">
      <c r="P25" s="26" t="str">
        <f>Stock!H28&amp;" "&amp;Stock!I28</f>
        <v>Polo L</v>
      </c>
      <c r="Q25" s="5">
        <f>IF(SUMIF(EffetsEnStock[Réf.Article],"="&amp;Stock!G28,EffetsEnStock[Stock actuel])=0,"",SUMIF(EffetsEnStock[Réf.Article],"="&amp;Stock!G28,EffetsEnStock[Stock actuel]))</f>
        <v>30</v>
      </c>
      <c r="R25" s="26" t="str">
        <f>Stock!H54&amp;" "&amp;Stock!I54</f>
        <v xml:space="preserve"> </v>
      </c>
      <c r="S25" s="5" t="str">
        <f>IF(SUMIF(EffetsEnStock[Réf.Article],"="&amp;Stock!G54,EffetsEnStock[Stock actuel])=0,"",SUMIF(EffetsEnStock[Réf.Article],"="&amp;Stock!G54,EffetsEnStock[Stock actuel]))</f>
        <v/>
      </c>
    </row>
    <row r="26" spans="2:19" ht="15.75" x14ac:dyDescent="0.25">
      <c r="P26" s="26" t="str">
        <f>Stock!H29&amp;" "&amp;Stock!I29</f>
        <v>Polo XL</v>
      </c>
      <c r="Q26" s="5">
        <f>IF(SUMIF(EffetsEnStock[Réf.Article],"="&amp;Stock!G29,EffetsEnStock[Stock actuel])=0,"",SUMIF(EffetsEnStock[Réf.Article],"="&amp;Stock!G29,EffetsEnStock[Stock actuel]))</f>
        <v>25</v>
      </c>
      <c r="R26" s="26" t="str">
        <f>Stock!H55&amp;" "&amp;Stock!I55</f>
        <v xml:space="preserve"> </v>
      </c>
      <c r="S26" s="5" t="str">
        <f>IF(SUMIF(EffetsEnStock[Réf.Article],"="&amp;Stock!G55,EffetsEnStock[Stock actuel])=0,"",SUMIF(EffetsEnStock[Réf.Article],"="&amp;Stock!G55,EffetsEnStock[Stock actuel]))</f>
        <v/>
      </c>
    </row>
    <row r="27" spans="2:19" ht="15.75" x14ac:dyDescent="0.25">
      <c r="P27" s="26" t="str">
        <f>Stock!H30&amp;" "&amp;Stock!I30</f>
        <v>Polo XXL</v>
      </c>
      <c r="Q27" s="5">
        <f>IF(SUMIF(EffetsEnStock[Réf.Article],"="&amp;Stock!G30,EffetsEnStock[Stock actuel])=0,"",SUMIF(EffetsEnStock[Réf.Article],"="&amp;Stock!G30,EffetsEnStock[Stock actuel]))</f>
        <v>20</v>
      </c>
      <c r="R27" s="26" t="str">
        <f>Stock!H56&amp;" "&amp;Stock!I56</f>
        <v xml:space="preserve"> </v>
      </c>
      <c r="S27" s="5" t="str">
        <f>IF(SUMIF(EffetsEnStock[Réf.Article],"="&amp;Stock!G56,EffetsEnStock[Stock actuel])=0,"",SUMIF(EffetsEnStock[Réf.Article],"="&amp;Stock!G56,EffetsEnStock[Stock actuel]))</f>
        <v/>
      </c>
    </row>
    <row r="28" spans="2:19" ht="15.75" x14ac:dyDescent="0.25">
      <c r="P28" s="26" t="str">
        <f>Stock!H31&amp;" "&amp;Stock!I31</f>
        <v>Casque 55</v>
      </c>
      <c r="Q28" s="5">
        <f>IF(SUMIF(EffetsEnStock[Réf.Article],"="&amp;Stock!G31,EffetsEnStock[Stock actuel])=0,"",SUMIF(EffetsEnStock[Réf.Article],"="&amp;Stock!G31,EffetsEnStock[Stock actuel]))</f>
        <v>10</v>
      </c>
      <c r="R28" s="26" t="str">
        <f>Stock!H57&amp;" "&amp;Stock!I57</f>
        <v xml:space="preserve"> </v>
      </c>
      <c r="S28" s="5" t="str">
        <f>IF(SUMIF(EffetsEnStock[Réf.Article],"="&amp;Stock!G57,EffetsEnStock[Stock actuel])=0,"",SUMIF(EffetsEnStock[Réf.Article],"="&amp;Stock!G57,EffetsEnStock[Stock actuel]))</f>
        <v/>
      </c>
    </row>
  </sheetData>
  <sheetProtection selectLockedCells="1"/>
  <phoneticPr fontId="13" type="noConversion"/>
  <conditionalFormatting sqref="L6:L7">
    <cfRule type="containsText" dxfId="3" priority="2" operator="containsText" text="ATTENTION">
      <formula>NOT(ISERROR(SEARCH("ATTENTION",L6)))</formula>
    </cfRule>
  </conditionalFormatting>
  <dataValidations disablePrompts="1" count="3">
    <dataValidation type="list" allowBlank="1" showInputMessage="1" showErrorMessage="1" sqref="C6:C7" xr:uid="{B1A4A1D8-02CA-42CF-ADB6-FBBAA995B9E8}">
      <formula1>Responsables</formula1>
    </dataValidation>
    <dataValidation type="list" allowBlank="1" showInputMessage="1" showErrorMessage="1" sqref="D6:D7" xr:uid="{7157757B-8E6A-4F79-8CF4-8CA256599E9C}">
      <formula1>Salaries</formula1>
    </dataValidation>
    <dataValidation type="list" allowBlank="1" showInputMessage="1" showErrorMessage="1" sqref="H6:H7" xr:uid="{B038C866-E9E8-4280-BA9C-73F1AA2C1BFA}">
      <formula1>references</formula1>
    </dataValidation>
  </dataValidations>
  <pageMargins left="0.7" right="0.7" top="0.75" bottom="0.75" header="0.3" footer="0.3"/>
  <pageSetup paperSize="9" orientation="portrait" horizontalDpi="0" verticalDpi="0" r:id="rId1"/>
  <ignoredErrors>
    <ignoredError sqref="G6" calculatedColumn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RetourMenu">
                <anchor moveWithCells="1" sizeWithCells="1">
                  <from>
                    <xdr:col>19</xdr:col>
                    <xdr:colOff>438150</xdr:colOff>
                    <xdr:row>0</xdr:row>
                    <xdr:rowOff>142875</xdr:rowOff>
                  </from>
                  <to>
                    <xdr:col>21</xdr:col>
                    <xdr:colOff>266700</xdr:colOff>
                    <xdr:row>1</xdr:row>
                    <xdr:rowOff>390525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AjouterDotation">
                <anchor moveWithCells="1" sizeWithCells="1">
                  <from>
                    <xdr:col>19</xdr:col>
                    <xdr:colOff>447675</xdr:colOff>
                    <xdr:row>2</xdr:row>
                    <xdr:rowOff>47625</xdr:rowOff>
                  </from>
                  <to>
                    <xdr:col>21</xdr:col>
                    <xdr:colOff>276225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7" operator="lessThanOrEqual" id="{B0047918-CEB6-44F8-B3CE-2900346E8800}">
            <xm:f>Stock!$L$6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Q3:Q28 S3:S28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44758-E0EC-407D-A650-6A9D0BFEC974}">
  <sheetPr codeName="Feuil2">
    <tabColor theme="9" tint="-0.249977111117893"/>
  </sheetPr>
  <dimension ref="C1:L41"/>
  <sheetViews>
    <sheetView showGridLines="0" workbookViewId="0">
      <pane ySplit="5" topLeftCell="A17" activePane="bottomLeft" state="frozen"/>
      <selection pane="bottomLeft" activeCell="P23" sqref="P23"/>
    </sheetView>
  </sheetViews>
  <sheetFormatPr baseColWidth="10" defaultRowHeight="15" x14ac:dyDescent="0.25"/>
  <cols>
    <col min="2" max="2" width="16.28515625" bestFit="1" customWidth="1"/>
    <col min="3" max="3" width="9.28515625" bestFit="1" customWidth="1"/>
    <col min="4" max="4" width="23.5703125" customWidth="1"/>
    <col min="5" max="5" width="17.42578125" customWidth="1"/>
    <col min="6" max="6" width="7" customWidth="1"/>
    <col min="7" max="7" width="18.85546875" bestFit="1" customWidth="1"/>
    <col min="8" max="8" width="20.42578125" customWidth="1"/>
    <col min="9" max="9" width="19.28515625" customWidth="1"/>
    <col min="11" max="11" width="11.5703125" bestFit="1" customWidth="1"/>
    <col min="12" max="12" width="12.85546875" bestFit="1" customWidth="1"/>
  </cols>
  <sheetData>
    <row r="1" spans="3:12" ht="53.25" customHeight="1" x14ac:dyDescent="0.25">
      <c r="C1" s="52" t="s">
        <v>80</v>
      </c>
    </row>
    <row r="2" spans="3:12" ht="30" customHeight="1" x14ac:dyDescent="0.25">
      <c r="C2" s="52" t="s">
        <v>87</v>
      </c>
      <c r="G2" s="14" t="s">
        <v>8</v>
      </c>
      <c r="H2" s="14"/>
      <c r="I2" s="14"/>
      <c r="J2" s="14"/>
      <c r="K2" s="14"/>
      <c r="L2" s="14"/>
    </row>
    <row r="3" spans="3:12" ht="15.75" thickBot="1" x14ac:dyDescent="0.3"/>
    <row r="4" spans="3:12" ht="24" thickBot="1" x14ac:dyDescent="0.4">
      <c r="G4" s="46" t="s">
        <v>77</v>
      </c>
      <c r="H4" s="47"/>
      <c r="I4" s="47"/>
      <c r="J4" s="47"/>
      <c r="K4" s="48"/>
      <c r="L4" s="49"/>
    </row>
    <row r="5" spans="3:12" ht="20.100000000000001" customHeight="1" x14ac:dyDescent="0.25">
      <c r="G5" s="4" t="s">
        <v>10</v>
      </c>
      <c r="H5" s="4" t="s">
        <v>78</v>
      </c>
      <c r="I5" s="4" t="s">
        <v>31</v>
      </c>
      <c r="J5" s="4" t="s">
        <v>6</v>
      </c>
      <c r="K5" s="4" t="s">
        <v>11</v>
      </c>
      <c r="L5" s="4" t="s">
        <v>12</v>
      </c>
    </row>
    <row r="6" spans="3:12" ht="15.95" customHeight="1" x14ac:dyDescent="0.25">
      <c r="G6" s="29" t="s">
        <v>30</v>
      </c>
      <c r="H6" s="29" t="s">
        <v>29</v>
      </c>
      <c r="I6" s="31">
        <v>38</v>
      </c>
      <c r="J6" s="30">
        <v>10</v>
      </c>
      <c r="K6" s="28">
        <f>EffetsEnStock[[#This Row],[Stock Initial]]-SUMIF(Affectation[Référence],"="&amp;EffetsEnStock[[#This Row],[Réf.Article]],Affectation[Reste à rendre])</f>
        <v>9</v>
      </c>
      <c r="L6" s="29">
        <v>3</v>
      </c>
    </row>
    <row r="7" spans="3:12" x14ac:dyDescent="0.25">
      <c r="G7" s="29" t="s">
        <v>32</v>
      </c>
      <c r="H7" s="29" t="s">
        <v>29</v>
      </c>
      <c r="I7" s="31">
        <v>40</v>
      </c>
      <c r="J7" s="30">
        <v>20</v>
      </c>
      <c r="K7" s="28">
        <f>EffetsEnStock[[#This Row],[Stock Initial]]-SUMIF(Affectation[Référence],"="&amp;EffetsEnStock[[#This Row],[Réf.Article]],Affectation[Reste à rendre])</f>
        <v>3</v>
      </c>
      <c r="L7" s="29">
        <v>3</v>
      </c>
    </row>
    <row r="8" spans="3:12" x14ac:dyDescent="0.25">
      <c r="G8" s="29" t="s">
        <v>33</v>
      </c>
      <c r="H8" s="29" t="s">
        <v>29</v>
      </c>
      <c r="I8" s="31">
        <v>42</v>
      </c>
      <c r="J8" s="30">
        <v>50</v>
      </c>
      <c r="K8" s="28">
        <f>EffetsEnStock[[#This Row],[Stock Initial]]-SUMIF(Affectation[Référence],"="&amp;EffetsEnStock[[#This Row],[Réf.Article]],Affectation[Reste à rendre])</f>
        <v>50</v>
      </c>
      <c r="L8" s="29">
        <v>5</v>
      </c>
    </row>
    <row r="9" spans="3:12" x14ac:dyDescent="0.25">
      <c r="G9" s="29" t="s">
        <v>34</v>
      </c>
      <c r="H9" s="29" t="s">
        <v>29</v>
      </c>
      <c r="I9" s="31">
        <v>44</v>
      </c>
      <c r="J9" s="30">
        <v>45</v>
      </c>
      <c r="K9" s="28">
        <f>EffetsEnStock[[#This Row],[Stock Initial]]-SUMIF(Affectation[Référence],"="&amp;EffetsEnStock[[#This Row],[Réf.Article]],Affectation[Reste à rendre])</f>
        <v>45</v>
      </c>
      <c r="L9" s="29">
        <v>5</v>
      </c>
    </row>
    <row r="10" spans="3:12" x14ac:dyDescent="0.25">
      <c r="G10" s="29" t="s">
        <v>35</v>
      </c>
      <c r="H10" s="29" t="s">
        <v>29</v>
      </c>
      <c r="I10" s="31" t="s">
        <v>36</v>
      </c>
      <c r="J10" s="30">
        <v>40</v>
      </c>
      <c r="K10" s="28">
        <f>EffetsEnStock[[#This Row],[Stock Initial]]-SUMIF(Affectation[Référence],"="&amp;EffetsEnStock[[#This Row],[Réf.Article]],Affectation[Reste à rendre])</f>
        <v>40</v>
      </c>
      <c r="L10" s="29">
        <v>5</v>
      </c>
    </row>
    <row r="11" spans="3:12" x14ac:dyDescent="0.25">
      <c r="G11" s="29" t="s">
        <v>37</v>
      </c>
      <c r="H11" s="29" t="s">
        <v>38</v>
      </c>
      <c r="I11" s="31" t="s">
        <v>39</v>
      </c>
      <c r="J11" s="30">
        <v>20</v>
      </c>
      <c r="K11" s="28">
        <f>EffetsEnStock[[#This Row],[Stock Initial]]-SUMIF(Affectation[Référence],"="&amp;EffetsEnStock[[#This Row],[Réf.Article]],Affectation[Reste à rendre])</f>
        <v>20</v>
      </c>
      <c r="L11" s="29">
        <v>5</v>
      </c>
    </row>
    <row r="12" spans="3:12" x14ac:dyDescent="0.25">
      <c r="G12" s="29" t="s">
        <v>40</v>
      </c>
      <c r="H12" s="29" t="s">
        <v>38</v>
      </c>
      <c r="I12" s="31" t="s">
        <v>41</v>
      </c>
      <c r="J12" s="30">
        <v>20</v>
      </c>
      <c r="K12" s="28">
        <f>EffetsEnStock[[#This Row],[Stock Initial]]-SUMIF(Affectation[Référence],"="&amp;EffetsEnStock[[#This Row],[Réf.Article]],Affectation[Reste à rendre])</f>
        <v>20</v>
      </c>
      <c r="L12" s="29">
        <v>5</v>
      </c>
    </row>
    <row r="13" spans="3:12" x14ac:dyDescent="0.25">
      <c r="G13" s="29" t="s">
        <v>42</v>
      </c>
      <c r="H13" s="29" t="s">
        <v>38</v>
      </c>
      <c r="I13" s="31" t="s">
        <v>43</v>
      </c>
      <c r="J13" s="30">
        <v>30</v>
      </c>
      <c r="K13" s="28">
        <f>EffetsEnStock[[#This Row],[Stock Initial]]-SUMIF(Affectation[Référence],"="&amp;EffetsEnStock[[#This Row],[Réf.Article]],Affectation[Reste à rendre])</f>
        <v>30</v>
      </c>
      <c r="L13" s="29">
        <v>5</v>
      </c>
    </row>
    <row r="14" spans="3:12" x14ac:dyDescent="0.25">
      <c r="G14" s="29" t="s">
        <v>44</v>
      </c>
      <c r="H14" s="29" t="s">
        <v>38</v>
      </c>
      <c r="I14" s="31" t="s">
        <v>45</v>
      </c>
      <c r="J14" s="30">
        <v>30</v>
      </c>
      <c r="K14" s="28">
        <f>EffetsEnStock[[#This Row],[Stock Initial]]-SUMIF(Affectation[Référence],"="&amp;EffetsEnStock[[#This Row],[Réf.Article]],Affectation[Reste à rendre])</f>
        <v>30</v>
      </c>
      <c r="L14" s="29">
        <v>5</v>
      </c>
    </row>
    <row r="15" spans="3:12" x14ac:dyDescent="0.25">
      <c r="G15" s="29" t="s">
        <v>46</v>
      </c>
      <c r="H15" s="29" t="s">
        <v>38</v>
      </c>
      <c r="I15" s="31" t="s">
        <v>47</v>
      </c>
      <c r="J15" s="30">
        <v>20</v>
      </c>
      <c r="K15" s="28">
        <f>EffetsEnStock[[#This Row],[Stock Initial]]-SUMIF(Affectation[Référence],"="&amp;EffetsEnStock[[#This Row],[Réf.Article]],Affectation[Reste à rendre])</f>
        <v>20</v>
      </c>
      <c r="L15" s="29">
        <v>5</v>
      </c>
    </row>
    <row r="16" spans="3:12" x14ac:dyDescent="0.25">
      <c r="G16" s="29" t="s">
        <v>48</v>
      </c>
      <c r="H16" s="29" t="s">
        <v>49</v>
      </c>
      <c r="I16" s="31" t="s">
        <v>50</v>
      </c>
      <c r="J16" s="30">
        <v>10</v>
      </c>
      <c r="K16" s="28">
        <f>EffetsEnStock[[#This Row],[Stock Initial]]-SUMIF(Affectation[Référence],"="&amp;EffetsEnStock[[#This Row],[Réf.Article]],Affectation[Reste à rendre])</f>
        <v>10</v>
      </c>
      <c r="L16" s="29">
        <v>2</v>
      </c>
    </row>
    <row r="17" spans="7:12" x14ac:dyDescent="0.25">
      <c r="G17" s="29" t="s">
        <v>51</v>
      </c>
      <c r="H17" s="29" t="s">
        <v>49</v>
      </c>
      <c r="I17" s="31" t="s">
        <v>52</v>
      </c>
      <c r="J17" s="30">
        <v>15</v>
      </c>
      <c r="K17" s="28">
        <f>EffetsEnStock[[#This Row],[Stock Initial]]-SUMIF(Affectation[Référence],"="&amp;EffetsEnStock[[#This Row],[Réf.Article]],Affectation[Reste à rendre])</f>
        <v>15</v>
      </c>
      <c r="L17" s="29">
        <v>3</v>
      </c>
    </row>
    <row r="18" spans="7:12" x14ac:dyDescent="0.25">
      <c r="G18" s="29" t="s">
        <v>53</v>
      </c>
      <c r="H18" s="29" t="s">
        <v>49</v>
      </c>
      <c r="I18" s="31" t="s">
        <v>54</v>
      </c>
      <c r="J18" s="30">
        <v>20</v>
      </c>
      <c r="K18" s="28">
        <f>EffetsEnStock[[#This Row],[Stock Initial]]-SUMIF(Affectation[Référence],"="&amp;EffetsEnStock[[#This Row],[Réf.Article]],Affectation[Reste à rendre])</f>
        <v>20</v>
      </c>
      <c r="L18" s="29">
        <v>5</v>
      </c>
    </row>
    <row r="19" spans="7:12" x14ac:dyDescent="0.25">
      <c r="G19" s="29" t="s">
        <v>55</v>
      </c>
      <c r="H19" s="29" t="s">
        <v>49</v>
      </c>
      <c r="I19" s="31" t="s">
        <v>56</v>
      </c>
      <c r="J19" s="30">
        <v>25</v>
      </c>
      <c r="K19" s="28">
        <f>EffetsEnStock[[#This Row],[Stock Initial]]-SUMIF(Affectation[Référence],"="&amp;EffetsEnStock[[#This Row],[Réf.Article]],Affectation[Reste à rendre])</f>
        <v>25</v>
      </c>
      <c r="L19" s="29">
        <v>5</v>
      </c>
    </row>
    <row r="20" spans="7:12" x14ac:dyDescent="0.25">
      <c r="G20" s="29" t="s">
        <v>57</v>
      </c>
      <c r="H20" s="29" t="s">
        <v>49</v>
      </c>
      <c r="I20" s="31" t="s">
        <v>36</v>
      </c>
      <c r="J20" s="30">
        <v>20</v>
      </c>
      <c r="K20" s="28">
        <f>EffetsEnStock[[#This Row],[Stock Initial]]-SUMIF(Affectation[Référence],"="&amp;EffetsEnStock[[#This Row],[Réf.Article]],Affectation[Reste à rendre])</f>
        <v>20</v>
      </c>
      <c r="L20" s="29">
        <v>3</v>
      </c>
    </row>
    <row r="21" spans="7:12" x14ac:dyDescent="0.25">
      <c r="G21" s="29" t="s">
        <v>62</v>
      </c>
      <c r="H21" s="29" t="s">
        <v>58</v>
      </c>
      <c r="I21" s="31" t="s">
        <v>59</v>
      </c>
      <c r="J21" s="30">
        <v>10</v>
      </c>
      <c r="K21" s="28">
        <f>EffetsEnStock[[#This Row],[Stock Initial]]-SUMIF(Affectation[Référence],"="&amp;EffetsEnStock[[#This Row],[Réf.Article]],Affectation[Reste à rendre])</f>
        <v>10</v>
      </c>
      <c r="L21" s="29">
        <v>2</v>
      </c>
    </row>
    <row r="22" spans="7:12" x14ac:dyDescent="0.25">
      <c r="G22" s="29" t="s">
        <v>60</v>
      </c>
      <c r="H22" s="29" t="s">
        <v>58</v>
      </c>
      <c r="I22" s="31" t="s">
        <v>61</v>
      </c>
      <c r="J22" s="30">
        <v>12</v>
      </c>
      <c r="K22" s="28">
        <f>EffetsEnStock[[#This Row],[Stock Initial]]-SUMIF(Affectation[Référence],"="&amp;EffetsEnStock[[#This Row],[Réf.Article]],Affectation[Reste à rendre])</f>
        <v>12</v>
      </c>
      <c r="L22" s="29">
        <v>2</v>
      </c>
    </row>
    <row r="23" spans="7:12" x14ac:dyDescent="0.25">
      <c r="G23" s="29" t="s">
        <v>63</v>
      </c>
      <c r="H23" s="29" t="s">
        <v>58</v>
      </c>
      <c r="I23" s="31" t="s">
        <v>64</v>
      </c>
      <c r="J23" s="30">
        <v>14</v>
      </c>
      <c r="K23" s="28">
        <f>EffetsEnStock[[#This Row],[Stock Initial]]-SUMIF(Affectation[Référence],"="&amp;EffetsEnStock[[#This Row],[Réf.Article]],Affectation[Reste à rendre])</f>
        <v>14</v>
      </c>
      <c r="L23" s="29">
        <v>3</v>
      </c>
    </row>
    <row r="24" spans="7:12" x14ac:dyDescent="0.25">
      <c r="G24" s="29" t="s">
        <v>66</v>
      </c>
      <c r="H24" s="29" t="s">
        <v>58</v>
      </c>
      <c r="I24" s="31" t="s">
        <v>65</v>
      </c>
      <c r="J24" s="30">
        <v>16</v>
      </c>
      <c r="K24" s="28">
        <f>EffetsEnStock[[#This Row],[Stock Initial]]-SUMIF(Affectation[Référence],"="&amp;EffetsEnStock[[#This Row],[Réf.Article]],Affectation[Reste à rendre])</f>
        <v>16</v>
      </c>
      <c r="L24" s="29">
        <v>4</v>
      </c>
    </row>
    <row r="25" spans="7:12" x14ac:dyDescent="0.25">
      <c r="G25" s="29" t="s">
        <v>67</v>
      </c>
      <c r="H25" s="29" t="s">
        <v>58</v>
      </c>
      <c r="I25" s="31" t="s">
        <v>68</v>
      </c>
      <c r="J25" s="30">
        <v>15</v>
      </c>
      <c r="K25" s="28">
        <f>EffetsEnStock[[#This Row],[Stock Initial]]-SUMIF(Affectation[Référence],"="&amp;EffetsEnStock[[#This Row],[Réf.Article]],Affectation[Reste à rendre])</f>
        <v>15</v>
      </c>
      <c r="L25" s="29">
        <v>3</v>
      </c>
    </row>
    <row r="26" spans="7:12" x14ac:dyDescent="0.25">
      <c r="G26" s="29" t="s">
        <v>89</v>
      </c>
      <c r="H26" s="29" t="s">
        <v>90</v>
      </c>
      <c r="I26" s="31" t="s">
        <v>39</v>
      </c>
      <c r="J26" s="30">
        <v>20</v>
      </c>
      <c r="K26" s="28">
        <f>EffetsEnStock[[#This Row],[Stock Initial]]-SUMIF(Affectation[Référence],"="&amp;EffetsEnStock[[#This Row],[Réf.Article]],Affectation[Reste à rendre])</f>
        <v>20</v>
      </c>
      <c r="L26" s="29">
        <v>5</v>
      </c>
    </row>
    <row r="27" spans="7:12" x14ac:dyDescent="0.25">
      <c r="G27" s="29" t="s">
        <v>91</v>
      </c>
      <c r="H27" s="29" t="s">
        <v>90</v>
      </c>
      <c r="I27" s="31" t="s">
        <v>41</v>
      </c>
      <c r="J27" s="30">
        <v>20</v>
      </c>
      <c r="K27" s="28">
        <f>EffetsEnStock[[#This Row],[Stock Initial]]-SUMIF(Affectation[Référence],"="&amp;EffetsEnStock[[#This Row],[Réf.Article]],Affectation[Reste à rendre])</f>
        <v>20</v>
      </c>
      <c r="L27" s="29">
        <v>5</v>
      </c>
    </row>
    <row r="28" spans="7:12" x14ac:dyDescent="0.25">
      <c r="G28" s="29" t="s">
        <v>92</v>
      </c>
      <c r="H28" s="29" t="s">
        <v>90</v>
      </c>
      <c r="I28" s="31" t="s">
        <v>43</v>
      </c>
      <c r="J28" s="30">
        <v>30</v>
      </c>
      <c r="K28" s="28">
        <f>EffetsEnStock[[#This Row],[Stock Initial]]-SUMIF(Affectation[Référence],"="&amp;EffetsEnStock[[#This Row],[Réf.Article]],Affectation[Reste à rendre])</f>
        <v>30</v>
      </c>
      <c r="L28" s="29">
        <v>8</v>
      </c>
    </row>
    <row r="29" spans="7:12" x14ac:dyDescent="0.25">
      <c r="G29" s="29" t="s">
        <v>93</v>
      </c>
      <c r="H29" s="29" t="s">
        <v>90</v>
      </c>
      <c r="I29" s="31" t="s">
        <v>45</v>
      </c>
      <c r="J29" s="30">
        <v>25</v>
      </c>
      <c r="K29" s="28">
        <f>EffetsEnStock[[#This Row],[Stock Initial]]-SUMIF(Affectation[Référence],"="&amp;EffetsEnStock[[#This Row],[Réf.Article]],Affectation[Reste à rendre])</f>
        <v>25</v>
      </c>
      <c r="L29" s="29">
        <v>5</v>
      </c>
    </row>
    <row r="30" spans="7:12" x14ac:dyDescent="0.25">
      <c r="G30" s="29" t="s">
        <v>94</v>
      </c>
      <c r="H30" s="29" t="s">
        <v>90</v>
      </c>
      <c r="I30" s="31" t="s">
        <v>47</v>
      </c>
      <c r="J30" s="30">
        <v>20</v>
      </c>
      <c r="K30" s="28">
        <f>EffetsEnStock[[#This Row],[Stock Initial]]-SUMIF(Affectation[Référence],"="&amp;EffetsEnStock[[#This Row],[Réf.Article]],Affectation[Reste à rendre])</f>
        <v>20</v>
      </c>
      <c r="L30" s="29">
        <v>4</v>
      </c>
    </row>
    <row r="31" spans="7:12" x14ac:dyDescent="0.25">
      <c r="G31" s="29" t="s">
        <v>95</v>
      </c>
      <c r="H31" s="29" t="s">
        <v>96</v>
      </c>
      <c r="I31" s="31" t="s">
        <v>97</v>
      </c>
      <c r="J31" s="30">
        <v>10</v>
      </c>
      <c r="K31" s="28">
        <f>EffetsEnStock[[#This Row],[Stock Initial]]-SUMIF(Affectation[Référence],"="&amp;EffetsEnStock[[#This Row],[Réf.Article]],Affectation[Reste à rendre])</f>
        <v>10</v>
      </c>
      <c r="L31" s="29">
        <v>2</v>
      </c>
    </row>
    <row r="32" spans="7:12" x14ac:dyDescent="0.25">
      <c r="G32" s="29" t="s">
        <v>98</v>
      </c>
      <c r="H32" s="29" t="s">
        <v>96</v>
      </c>
      <c r="I32" s="31" t="s">
        <v>103</v>
      </c>
      <c r="J32" s="30">
        <v>12</v>
      </c>
      <c r="K32" s="28">
        <f>EffetsEnStock[[#This Row],[Stock Initial]]-SUMIF(Affectation[Référence],"="&amp;EffetsEnStock[[#This Row],[Réf.Article]],Affectation[Reste à rendre])</f>
        <v>12</v>
      </c>
      <c r="L32" s="29">
        <v>2</v>
      </c>
    </row>
    <row r="33" spans="7:12" x14ac:dyDescent="0.25">
      <c r="G33" s="29" t="s">
        <v>99</v>
      </c>
      <c r="H33" s="29" t="s">
        <v>96</v>
      </c>
      <c r="I33" s="31" t="s">
        <v>104</v>
      </c>
      <c r="J33" s="30">
        <v>15</v>
      </c>
      <c r="K33" s="28">
        <f>EffetsEnStock[[#This Row],[Stock Initial]]-SUMIF(Affectation[Référence],"="&amp;EffetsEnStock[[#This Row],[Réf.Article]],Affectation[Reste à rendre])</f>
        <v>15</v>
      </c>
      <c r="L33" s="29">
        <v>2</v>
      </c>
    </row>
    <row r="34" spans="7:12" x14ac:dyDescent="0.25">
      <c r="G34" s="29" t="s">
        <v>100</v>
      </c>
      <c r="H34" s="29" t="s">
        <v>96</v>
      </c>
      <c r="I34" s="31" t="s">
        <v>105</v>
      </c>
      <c r="J34" s="30">
        <v>20</v>
      </c>
      <c r="K34" s="28">
        <f>EffetsEnStock[[#This Row],[Stock Initial]]-SUMIF(Affectation[Référence],"="&amp;EffetsEnStock[[#This Row],[Réf.Article]],Affectation[Reste à rendre])</f>
        <v>20</v>
      </c>
      <c r="L34" s="29">
        <v>2</v>
      </c>
    </row>
    <row r="35" spans="7:12" x14ac:dyDescent="0.25">
      <c r="G35" s="29" t="s">
        <v>101</v>
      </c>
      <c r="H35" s="29" t="s">
        <v>96</v>
      </c>
      <c r="I35" s="31" t="s">
        <v>106</v>
      </c>
      <c r="J35" s="30">
        <v>15</v>
      </c>
      <c r="K35" s="28">
        <f>EffetsEnStock[[#This Row],[Stock Initial]]-SUMIF(Affectation[Référence],"="&amp;EffetsEnStock[[#This Row],[Réf.Article]],Affectation[Reste à rendre])</f>
        <v>15</v>
      </c>
      <c r="L35" s="29">
        <v>2</v>
      </c>
    </row>
    <row r="36" spans="7:12" x14ac:dyDescent="0.25">
      <c r="G36" s="29" t="s">
        <v>102</v>
      </c>
      <c r="H36" s="29" t="s">
        <v>96</v>
      </c>
      <c r="I36" s="31" t="s">
        <v>107</v>
      </c>
      <c r="J36" s="30">
        <v>10</v>
      </c>
      <c r="K36" s="28">
        <f>EffetsEnStock[[#This Row],[Stock Initial]]-SUMIF(Affectation[Référence],"="&amp;EffetsEnStock[[#This Row],[Réf.Article]],Affectation[Reste à rendre])</f>
        <v>10</v>
      </c>
      <c r="L36" s="29">
        <v>2</v>
      </c>
    </row>
    <row r="41" spans="7:12" x14ac:dyDescent="0.25">
      <c r="I41" s="13"/>
    </row>
  </sheetData>
  <sheetProtection selectLockedCells="1"/>
  <phoneticPr fontId="13" type="noConversion"/>
  <conditionalFormatting sqref="K6:K36">
    <cfRule type="cellIs" dxfId="1" priority="1" operator="greaterThan">
      <formula>0</formula>
    </cfRule>
    <cfRule type="expression" dxfId="0" priority="2">
      <formula>"&lt;&gt;"""""</formula>
    </cfRule>
  </conditionalFormatting>
  <pageMargins left="0.7" right="0.7" top="0.75" bottom="0.75" header="0.3" footer="0.3"/>
  <pageSetup paperSize="9" orientation="portrait" horizontalDpi="0" verticalDpi="0" r:id="rId1"/>
  <ignoredErrors>
    <ignoredError sqref="I16:I25 I10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RetourMenu">
                <anchor moveWithCells="1" sizeWithCells="1">
                  <from>
                    <xdr:col>12</xdr:col>
                    <xdr:colOff>466725</xdr:colOff>
                    <xdr:row>0</xdr:row>
                    <xdr:rowOff>95250</xdr:rowOff>
                  </from>
                  <to>
                    <xdr:col>14</xdr:col>
                    <xdr:colOff>762000</xdr:colOff>
                    <xdr:row>0</xdr:row>
                    <xdr:rowOff>619125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5" name="Button 6">
              <controlPr defaultSize="0" print="0" autoFill="0" autoPict="0" macro="[0]!ModifierStock">
                <anchor moveWithCells="1" sizeWithCells="1">
                  <from>
                    <xdr:col>12</xdr:col>
                    <xdr:colOff>457200</xdr:colOff>
                    <xdr:row>1</xdr:row>
                    <xdr:rowOff>19050</xdr:rowOff>
                  </from>
                  <to>
                    <xdr:col>14</xdr:col>
                    <xdr:colOff>752475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7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10E2B-9869-4ABC-9D20-162ABF4F8476}">
  <sheetPr codeName="Feuil4">
    <tabColor theme="5"/>
  </sheetPr>
  <dimension ref="B2:H10"/>
  <sheetViews>
    <sheetView showGridLines="0" workbookViewId="0">
      <selection activeCell="G16" sqref="G16"/>
    </sheetView>
  </sheetViews>
  <sheetFormatPr baseColWidth="10" defaultRowHeight="15" x14ac:dyDescent="0.25"/>
  <cols>
    <col min="2" max="2" width="17.42578125" bestFit="1" customWidth="1"/>
    <col min="3" max="3" width="24.140625" customWidth="1"/>
    <col min="4" max="4" width="7.42578125" bestFit="1" customWidth="1"/>
    <col min="5" max="5" width="16.140625" customWidth="1"/>
    <col min="6" max="6" width="24.140625" bestFit="1" customWidth="1"/>
    <col min="8" max="8" width="33.85546875" customWidth="1"/>
  </cols>
  <sheetData>
    <row r="2" spans="2:8" ht="30" customHeight="1" x14ac:dyDescent="0.25">
      <c r="B2" s="3"/>
      <c r="C2" s="54" t="s">
        <v>88</v>
      </c>
      <c r="D2" s="54"/>
      <c r="E2" s="54"/>
      <c r="F2" s="3"/>
    </row>
    <row r="5" spans="2:8" ht="23.25" x14ac:dyDescent="0.35">
      <c r="B5" s="50" t="s">
        <v>85</v>
      </c>
      <c r="C5" s="51"/>
      <c r="D5" s="51"/>
      <c r="E5" s="51"/>
      <c r="F5" s="51"/>
      <c r="H5" s="50" t="s">
        <v>86</v>
      </c>
    </row>
    <row r="7" spans="2:8" x14ac:dyDescent="0.25">
      <c r="B7" s="7" t="s">
        <v>20</v>
      </c>
      <c r="C7" s="7" t="s">
        <v>69</v>
      </c>
      <c r="D7" s="7" t="s">
        <v>24</v>
      </c>
      <c r="E7" s="7" t="s">
        <v>2</v>
      </c>
      <c r="F7" s="8" t="s">
        <v>4</v>
      </c>
      <c r="H7" s="25" t="s">
        <v>81</v>
      </c>
    </row>
    <row r="8" spans="2:8" x14ac:dyDescent="0.25">
      <c r="B8" s="9" t="s">
        <v>21</v>
      </c>
      <c r="C8" s="22" t="s">
        <v>23</v>
      </c>
      <c r="D8" s="9" t="s">
        <v>25</v>
      </c>
      <c r="E8" s="16">
        <v>696459934</v>
      </c>
      <c r="F8" s="23" t="s">
        <v>5</v>
      </c>
      <c r="H8" t="s">
        <v>27</v>
      </c>
    </row>
    <row r="9" spans="2:8" x14ac:dyDescent="0.25">
      <c r="B9" s="9" t="s">
        <v>22</v>
      </c>
      <c r="C9" s="22" t="s">
        <v>14</v>
      </c>
      <c r="D9" s="9" t="s">
        <v>26</v>
      </c>
      <c r="E9" s="16">
        <v>623124725</v>
      </c>
      <c r="F9" s="23" t="s">
        <v>15</v>
      </c>
      <c r="H9" t="s">
        <v>28</v>
      </c>
    </row>
    <row r="10" spans="2:8" x14ac:dyDescent="0.25">
      <c r="B10" s="9" t="s">
        <v>70</v>
      </c>
      <c r="C10" s="22" t="s">
        <v>71</v>
      </c>
      <c r="D10" s="9" t="s">
        <v>72</v>
      </c>
      <c r="E10" s="16">
        <v>645232112</v>
      </c>
      <c r="F10" s="23" t="s">
        <v>74</v>
      </c>
    </row>
  </sheetData>
  <mergeCells count="1">
    <mergeCell ref="C2:E2"/>
  </mergeCells>
  <dataValidations count="2">
    <dataValidation type="list" allowBlank="1" showInputMessage="1" showErrorMessage="1" sqref="B9:B10 B8" xr:uid="{895408B2-BD0C-4DCC-9E7D-ACC53EC2FC4F}">
      <formula1>StatutSalarie</formula1>
    </dataValidation>
    <dataValidation type="list" allowBlank="1" showInputMessage="1" sqref="D8:D10" xr:uid="{37E2DC6E-174D-4833-8EE3-805DCA9C17ED}">
      <formula1>Service</formula1>
    </dataValidation>
  </dataValidations>
  <hyperlinks>
    <hyperlink ref="F9" r:id="rId1" xr:uid="{8467A5BF-4281-48A5-9E97-00980EECBE53}"/>
    <hyperlink ref="F10" r:id="rId2" xr:uid="{095086C2-CB63-4146-87C1-AF2C0F2882F6}"/>
    <hyperlink ref="F8" r:id="rId3" xr:uid="{E4B10E04-D562-4A5C-B038-A141344946DE}"/>
  </hyperlinks>
  <pageMargins left="0.7" right="0.7" top="0.75" bottom="0.75" header="0.3" footer="0.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RetourMenu">
                <anchor moveWithCells="1" sizeWithCells="1">
                  <from>
                    <xdr:col>5</xdr:col>
                    <xdr:colOff>190500</xdr:colOff>
                    <xdr:row>1</xdr:row>
                    <xdr:rowOff>19050</xdr:rowOff>
                  </from>
                  <to>
                    <xdr:col>5</xdr:col>
                    <xdr:colOff>1543050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2"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10</vt:i4>
      </vt:variant>
    </vt:vector>
  </HeadingPairs>
  <TitlesOfParts>
    <vt:vector size="11" baseType="lpstr">
      <vt:lpstr>Menu</vt:lpstr>
      <vt:lpstr>Adresse</vt:lpstr>
      <vt:lpstr>Effets</vt:lpstr>
      <vt:lpstr>Identite</vt:lpstr>
      <vt:lpstr>Mail</vt:lpstr>
      <vt:lpstr>references</vt:lpstr>
      <vt:lpstr>Responsables</vt:lpstr>
      <vt:lpstr>Salaries</vt:lpstr>
      <vt:lpstr>Service</vt:lpstr>
      <vt:lpstr>StatutSalarie</vt:lpstr>
      <vt:lpstr>Telephone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 KOK</dc:creator>
  <cp:lastModifiedBy>Yves Diennet</cp:lastModifiedBy>
  <cp:lastPrinted>2024-10-16T06:53:24Z</cp:lastPrinted>
  <dcterms:created xsi:type="dcterms:W3CDTF">2024-10-08T02:44:54Z</dcterms:created>
  <dcterms:modified xsi:type="dcterms:W3CDTF">2024-10-20T16:14:42Z</dcterms:modified>
</cp:coreProperties>
</file>