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13_ncr:1_{FCE41432-5C06-4B35-8A9E-4A7B01250821}" xr6:coauthVersionLast="47" xr6:coauthVersionMax="47" xr10:uidLastSave="{00000000-0000-0000-0000-000000000000}"/>
  <bookViews>
    <workbookView xWindow="-120" yWindow="-120" windowWidth="29040" windowHeight="15720" activeTab="1" xr2:uid="{469218CA-418E-4FFD-B67E-AC819AF3FCCA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" i="2" l="1"/>
  <c r="M5" i="2" s="1"/>
  <c r="E5" i="2"/>
  <c r="F5" i="2"/>
  <c r="D5" i="2"/>
  <c r="G5" i="2" s="1"/>
  <c r="E7" i="1"/>
  <c r="J13" i="1"/>
  <c r="J11" i="1"/>
  <c r="J9" i="1"/>
  <c r="K13" i="1"/>
  <c r="K11" i="1"/>
  <c r="K9" i="1"/>
  <c r="E6" i="1"/>
  <c r="H5" i="2" l="1"/>
  <c r="I5" i="2"/>
  <c r="N5" i="2"/>
  <c r="O5" i="2"/>
  <c r="P5" i="2"/>
  <c r="D11" i="1"/>
  <c r="D9" i="1" l="1"/>
  <c r="D10" i="1"/>
  <c r="I8" i="1"/>
  <c r="C11" i="1" l="1"/>
  <c r="B9" i="1"/>
  <c r="A11" i="1"/>
  <c r="C10" i="1"/>
  <c r="B10" i="1"/>
  <c r="A9" i="1"/>
  <c r="C9" i="1"/>
  <c r="B11" i="1"/>
  <c r="A10" i="1"/>
  <c r="E10" i="1" l="1"/>
  <c r="E9" i="1"/>
  <c r="E11" i="1"/>
</calcChain>
</file>

<file path=xl/sharedStrings.xml><?xml version="1.0" encoding="utf-8"?>
<sst xmlns="http://schemas.openxmlformats.org/spreadsheetml/2006/main" count="40" uniqueCount="29">
  <si>
    <t>CALCUL AGE FIN DE PRÊT ET CONTREPROPOSITION</t>
  </si>
  <si>
    <t>Date de l'étude</t>
  </si>
  <si>
    <t>Date de naissance</t>
  </si>
  <si>
    <t xml:space="preserve">Durée du prêt </t>
  </si>
  <si>
    <t>Age de fin de prêt</t>
  </si>
  <si>
    <t>An(s)</t>
  </si>
  <si>
    <t>Mois</t>
  </si>
  <si>
    <t>Jour(s)</t>
  </si>
  <si>
    <t>Zone d'aide à l'interprétation (hide)</t>
  </si>
  <si>
    <t>date fin prêt</t>
  </si>
  <si>
    <t>Age actuel du client</t>
  </si>
  <si>
    <t>Les contrepropositions s'afficheront ci-dessous (en mois)</t>
  </si>
  <si>
    <r>
      <rPr>
        <b/>
        <sz val="8"/>
        <color theme="1"/>
        <rFont val="Source Sans Pro"/>
        <family val="2"/>
      </rPr>
      <t xml:space="preserve">Calcul du dépassement en fonction des différents âges suivants à ne pas dépasser : </t>
    </r>
    <r>
      <rPr>
        <b/>
        <sz val="8"/>
        <color theme="3" tint="0.249977111117893"/>
        <rFont val="Source Sans Pro"/>
        <family val="2"/>
      </rPr>
      <t>78 ans</t>
    </r>
    <r>
      <rPr>
        <sz val="8"/>
        <color theme="1"/>
        <rFont val="Source Sans Pro"/>
        <family val="2"/>
      </rPr>
      <t xml:space="preserve">, </t>
    </r>
    <r>
      <rPr>
        <b/>
        <sz val="8"/>
        <color theme="9" tint="-0.249977111117893"/>
        <rFont val="Source Sans Pro"/>
        <family val="2"/>
      </rPr>
      <t>81 ans</t>
    </r>
    <r>
      <rPr>
        <sz val="8"/>
        <color theme="1"/>
        <rFont val="Source Sans Pro"/>
        <family val="2"/>
      </rPr>
      <t xml:space="preserve"> et </t>
    </r>
    <r>
      <rPr>
        <b/>
        <sz val="8"/>
        <color theme="8" tint="-0.249977111117893"/>
        <rFont val="Source Sans Pro"/>
        <family val="2"/>
      </rPr>
      <t>90 ans</t>
    </r>
  </si>
  <si>
    <t>Report (en mois)</t>
  </si>
  <si>
    <t>age fin prêt décomp</t>
  </si>
  <si>
    <t>Age actuel client</t>
  </si>
  <si>
    <t>Ans</t>
  </si>
  <si>
    <t>Jours</t>
  </si>
  <si>
    <t>Jour</t>
  </si>
  <si>
    <t>Age (date de l'étude)</t>
  </si>
  <si>
    <t>Nb échéances possibles</t>
  </si>
  <si>
    <t>Report</t>
  </si>
  <si>
    <t>Nb échéances retenues</t>
  </si>
  <si>
    <t>Age à la fin des remboursements</t>
  </si>
  <si>
    <t>1ère échéance</t>
  </si>
  <si>
    <t>Dernière échéance</t>
  </si>
  <si>
    <t>78</t>
  </si>
  <si>
    <t>81</t>
  </si>
  <si>
    <t>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</si>
</sst>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Aptos Narrow"/>
      <family val="2"/>
      <scheme val="minor"/>
    </font>
    <font>
      <sz val="11"/>
      <color theme="1"/>
      <name val="Source Sans Pro"/>
      <family val="2"/>
    </font>
    <font>
      <b/>
      <sz val="16"/>
      <name val="Source Sans Pro"/>
      <family val="2"/>
    </font>
    <font>
      <sz val="10"/>
      <color theme="1"/>
      <name val="Source Sans Pro"/>
      <family val="2"/>
    </font>
    <font>
      <sz val="9"/>
      <color theme="1"/>
      <name val="Source Sans Pro"/>
      <family val="2"/>
    </font>
    <font>
      <sz val="10"/>
      <color theme="4" tint="-0.249977111117893"/>
      <name val="Source Sans Pro"/>
      <family val="2"/>
    </font>
    <font>
      <sz val="10"/>
      <color theme="9" tint="-0.249977111117893"/>
      <name val="Source Sans Pro"/>
      <family val="2"/>
    </font>
    <font>
      <sz val="10"/>
      <color theme="8" tint="-0.249977111117893"/>
      <name val="Source Sans Pro"/>
      <family val="2"/>
    </font>
    <font>
      <b/>
      <sz val="8"/>
      <color theme="1"/>
      <name val="Source Sans Pro"/>
      <family val="2"/>
    </font>
    <font>
      <b/>
      <sz val="11"/>
      <color theme="4" tint="-0.249977111117893"/>
      <name val="Source Sans Pro"/>
      <family val="2"/>
    </font>
    <font>
      <b/>
      <sz val="11"/>
      <color theme="9" tint="-0.249977111117893"/>
      <name val="Source Sans Pro"/>
      <family val="2"/>
    </font>
    <font>
      <b/>
      <sz val="11"/>
      <color theme="8" tint="-0.249977111117893"/>
      <name val="Source Sans Pro"/>
      <family val="2"/>
    </font>
    <font>
      <b/>
      <sz val="11"/>
      <color theme="1"/>
      <name val="Source Sans Pro"/>
      <family val="2"/>
    </font>
    <font>
      <i/>
      <sz val="11"/>
      <color theme="1"/>
      <name val="Source Sans Pro"/>
      <family val="2"/>
    </font>
    <font>
      <sz val="8"/>
      <color theme="1"/>
      <name val="Source Sans Pro"/>
      <family val="2"/>
    </font>
    <font>
      <b/>
      <sz val="8"/>
      <color theme="3" tint="0.249977111117893"/>
      <name val="Source Sans Pro"/>
      <family val="2"/>
    </font>
    <font>
      <b/>
      <sz val="8"/>
      <color theme="9" tint="-0.249977111117893"/>
      <name val="Source Sans Pro"/>
      <family val="2"/>
    </font>
    <font>
      <b/>
      <sz val="8"/>
      <color theme="8" tint="-0.249977111117893"/>
      <name val="Source Sans Pro"/>
      <family val="2"/>
    </font>
    <font>
      <b/>
      <i/>
      <sz val="11"/>
      <color theme="1"/>
      <name val="Source Sans Pro"/>
      <family val="2"/>
    </font>
    <font>
      <sz val="18"/>
      <color theme="1"/>
      <name val="Aptos Narrow"/>
      <family val="2"/>
      <scheme val="minor"/>
    </font>
    <font>
      <sz val="16"/>
      <color theme="1"/>
      <name val="Source Sans Pro"/>
      <family val="2"/>
    </font>
    <font>
      <sz val="16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 vertical="center" wrapText="1"/>
    </xf>
    <xf numFmtId="14" fontId="13" fillId="0" borderId="0" xfId="0" applyNumberFormat="1" applyFont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2" fontId="3" fillId="0" borderId="17" xfId="0" applyNumberFormat="1" applyFont="1" applyBorder="1" applyAlignment="1">
      <alignment horizontal="center" vertical="center" wrapText="1"/>
    </xf>
    <xf numFmtId="12" fontId="3" fillId="0" borderId="20" xfId="0" applyNumberFormat="1" applyFont="1" applyBorder="1" applyAlignment="1">
      <alignment horizontal="center" vertical="center" wrapText="1"/>
    </xf>
    <xf numFmtId="2" fontId="1" fillId="0" borderId="0" xfId="0" applyNumberFormat="1" applyFont="1"/>
    <xf numFmtId="0" fontId="3" fillId="0" borderId="1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" fillId="0" borderId="22" xfId="0" applyFont="1" applyBorder="1" applyAlignment="1">
      <alignment horizontal="centerContinuous"/>
    </xf>
    <xf numFmtId="0" fontId="0" fillId="0" borderId="23" xfId="0" applyBorder="1" applyAlignment="1">
      <alignment horizontal="centerContinuous"/>
    </xf>
    <xf numFmtId="0" fontId="19" fillId="0" borderId="22" xfId="0" applyFont="1" applyBorder="1" applyAlignment="1">
      <alignment horizontal="centerContinuous"/>
    </xf>
    <xf numFmtId="0" fontId="19" fillId="0" borderId="23" xfId="0" applyFont="1" applyBorder="1" applyAlignment="1">
      <alignment horizontal="centerContinuous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2" xfId="0" applyFont="1" applyBorder="1" applyAlignment="1" applyProtection="1">
      <alignment horizontal="center" vertical="center" wrapText="1"/>
      <protection hidden="1"/>
    </xf>
    <xf numFmtId="0" fontId="2" fillId="0" borderId="3" xfId="0" applyFont="1" applyBorder="1" applyAlignment="1" applyProtection="1">
      <alignment horizontal="center" vertical="center" wrapText="1"/>
      <protection hidden="1"/>
    </xf>
    <xf numFmtId="0" fontId="2" fillId="0" borderId="4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0" fontId="2" fillId="0" borderId="5" xfId="0" applyFont="1" applyBorder="1" applyAlignment="1" applyProtection="1">
      <alignment horizontal="center" vertical="center" wrapText="1"/>
      <protection hidden="1"/>
    </xf>
    <xf numFmtId="0" fontId="2" fillId="0" borderId="6" xfId="0" applyFont="1" applyBorder="1" applyAlignment="1" applyProtection="1">
      <alignment horizontal="center" vertical="center" wrapText="1"/>
      <protection hidden="1"/>
    </xf>
    <xf numFmtId="0" fontId="2" fillId="0" borderId="7" xfId="0" applyFont="1" applyBorder="1" applyAlignment="1" applyProtection="1">
      <alignment horizontal="center" vertical="center" wrapText="1"/>
      <protection hidden="1"/>
    </xf>
    <xf numFmtId="0" fontId="2" fillId="0" borderId="8" xfId="0" applyFont="1" applyBorder="1" applyAlignment="1" applyProtection="1">
      <alignment horizontal="center" vertical="center" wrapText="1"/>
      <protection hidden="1"/>
    </xf>
    <xf numFmtId="0" fontId="4" fillId="0" borderId="11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Continuous"/>
    </xf>
    <xf numFmtId="0" fontId="21" fillId="0" borderId="21" xfId="0" applyFont="1" applyBorder="1" applyAlignment="1">
      <alignment horizontal="centerContinuous"/>
    </xf>
    <xf numFmtId="0" fontId="22" fillId="2" borderId="24" xfId="0" applyFont="1" applyFill="1" applyBorder="1" applyAlignment="1">
      <alignment horizontal="center" vertical="center" wrapText="1"/>
    </xf>
    <xf numFmtId="0" fontId="22" fillId="2" borderId="25" xfId="0" applyFont="1" applyFill="1" applyBorder="1" applyAlignment="1">
      <alignment horizontal="center" vertical="center" wrapText="1"/>
    </xf>
    <xf numFmtId="0" fontId="0" fillId="3" borderId="26" xfId="0" applyFont="1" applyFill="1" applyBorder="1" applyAlignment="1">
      <alignment horizontal="center"/>
    </xf>
    <xf numFmtId="14" fontId="0" fillId="0" borderId="26" xfId="0" applyNumberFormat="1" applyFont="1" applyFill="1" applyBorder="1" applyAlignment="1">
      <alignment horizontal="right" indent="1"/>
    </xf>
    <xf numFmtId="0" fontId="0" fillId="0" borderId="26" xfId="0" applyFont="1" applyFill="1" applyBorder="1" applyAlignment="1">
      <alignment horizontal="center"/>
    </xf>
    <xf numFmtId="14" fontId="0" fillId="0" borderId="26" xfId="0" applyNumberFormat="1" applyFont="1" applyFill="1" applyBorder="1" applyAlignment="1">
      <alignment horizontal="center"/>
    </xf>
    <xf numFmtId="0" fontId="0" fillId="0" borderId="27" xfId="0" applyFont="1" applyFill="1" applyBorder="1" applyAlignment="1">
      <alignment horizont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FF7C80"/>
        </patternFill>
      </fill>
    </dxf>
  </dxfs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C9B8A-44ED-45B4-86B4-A0E7F1D015BC}">
  <dimension ref="A1:K13"/>
  <sheetViews>
    <sheetView zoomScale="130" zoomScaleNormal="130" workbookViewId="0">
      <selection activeCell="D6" sqref="D6"/>
    </sheetView>
  </sheetViews>
  <sheetFormatPr baseColWidth="10" defaultRowHeight="15" x14ac:dyDescent="0.25"/>
  <cols>
    <col min="1" max="3" width="17.140625" style="1" customWidth="1"/>
    <col min="4" max="5" width="23.28515625" style="1" customWidth="1"/>
    <col min="6" max="6" width="15.140625" style="1" customWidth="1"/>
    <col min="7" max="9" width="11.42578125" style="1"/>
    <col min="10" max="10" width="21" style="1" customWidth="1"/>
    <col min="11" max="11" width="24" style="1" customWidth="1"/>
    <col min="12" max="16384" width="11.42578125" style="1"/>
  </cols>
  <sheetData>
    <row r="1" spans="1:11" x14ac:dyDescent="0.25">
      <c r="D1" s="33" t="s">
        <v>0</v>
      </c>
      <c r="E1" s="34"/>
      <c r="F1" s="34"/>
      <c r="G1" s="34"/>
      <c r="H1" s="35"/>
    </row>
    <row r="2" spans="1:11" x14ac:dyDescent="0.25">
      <c r="D2" s="36"/>
      <c r="E2" s="37"/>
      <c r="F2" s="37"/>
      <c r="G2" s="37"/>
      <c r="H2" s="38"/>
    </row>
    <row r="3" spans="1:11" ht="15.75" thickBot="1" x14ac:dyDescent="0.3">
      <c r="D3" s="39"/>
      <c r="E3" s="40"/>
      <c r="F3" s="40"/>
      <c r="G3" s="40"/>
      <c r="H3" s="41"/>
    </row>
    <row r="4" spans="1:11" ht="15.75" thickBot="1" x14ac:dyDescent="0.3"/>
    <row r="5" spans="1:11" ht="16.5" thickTop="1" thickBot="1" x14ac:dyDescent="0.3">
      <c r="A5" s="5" t="s">
        <v>1</v>
      </c>
      <c r="B5" s="5" t="s">
        <v>2</v>
      </c>
      <c r="C5" s="5" t="s">
        <v>3</v>
      </c>
      <c r="D5" s="5" t="s">
        <v>13</v>
      </c>
      <c r="E5" s="6" t="s">
        <v>10</v>
      </c>
      <c r="F5" s="20"/>
      <c r="I5" s="44" t="s">
        <v>8</v>
      </c>
      <c r="J5" s="44"/>
      <c r="K5" s="44"/>
    </row>
    <row r="6" spans="1:11" ht="22.5" customHeight="1" thickTop="1" thickBot="1" x14ac:dyDescent="0.3">
      <c r="A6" s="4">
        <v>45565</v>
      </c>
      <c r="B6" s="4">
        <v>17412</v>
      </c>
      <c r="C6" s="2">
        <v>12</v>
      </c>
      <c r="D6" s="2">
        <v>1</v>
      </c>
      <c r="E6" s="2">
        <f ca="1">IF(B6="","",DATEDIF(B6,TODAY(),"y"))</f>
        <v>77</v>
      </c>
      <c r="F6" s="21"/>
    </row>
    <row r="7" spans="1:11" ht="31.5" thickTop="1" thickBot="1" x14ac:dyDescent="0.3">
      <c r="A7" s="45" t="s">
        <v>12</v>
      </c>
      <c r="B7" s="46"/>
      <c r="C7" s="47"/>
      <c r="D7" s="22" t="s">
        <v>4</v>
      </c>
      <c r="E7" s="19" t="str">
        <f>DATEDIF(EDATE(B6,(-C6-D6)),A6,"y")&amp;" ans et "&amp;DATEDIF(EDATE(B6,(-C6-D6)),A6,"ym")&amp;" mois et "&amp;DATEDIF(EDATE(B6,(-C6-D6)),A6,"md")&amp;" jours"</f>
        <v>78 ans et 1 mois et 28 jours</v>
      </c>
      <c r="I7" s="13" t="s">
        <v>9</v>
      </c>
      <c r="J7" s="14" t="s">
        <v>15</v>
      </c>
      <c r="K7" s="14" t="s">
        <v>14</v>
      </c>
    </row>
    <row r="8" spans="1:11" ht="23.25" customHeight="1" thickTop="1" thickBot="1" x14ac:dyDescent="0.3">
      <c r="A8" s="3" t="s">
        <v>5</v>
      </c>
      <c r="B8" s="3" t="s">
        <v>6</v>
      </c>
      <c r="C8" s="3" t="s">
        <v>7</v>
      </c>
      <c r="D8" s="42" t="s">
        <v>11</v>
      </c>
      <c r="E8" s="43"/>
      <c r="I8" s="15">
        <f>EDATE($A$6,C6)+D6</f>
        <v>45931</v>
      </c>
      <c r="J8" s="28" t="s">
        <v>16</v>
      </c>
      <c r="K8" s="28" t="s">
        <v>16</v>
      </c>
    </row>
    <row r="9" spans="1:11" ht="23.25" customHeight="1" thickTop="1" x14ac:dyDescent="0.25">
      <c r="A9" s="7">
        <f>IFERROR(DATEDIF(EDATE(B6,78*12),I8+1,"y"),"")</f>
        <v>0</v>
      </c>
      <c r="B9" s="8">
        <f>IFERROR(DATEDIF(EDATE(B6,78*12),I8+1,"ym"),"")</f>
        <v>1</v>
      </c>
      <c r="C9" s="8">
        <f>IFERROR(DATEDIF(EDATE(B6,78*12),I8+1,"md"),"")</f>
        <v>0</v>
      </c>
      <c r="D9" s="16" t="str">
        <f>IF(J8&gt;78, "Âge dépassé, revoir sur: ", "")</f>
        <v xml:space="preserve">Âge dépassé, revoir sur: </v>
      </c>
      <c r="E9" s="26" t="str">
        <f>IFERROR(C6-((A9*12)+(B9+1))&amp;" mois","")</f>
        <v>10 mois</v>
      </c>
      <c r="J9" s="27">
        <f ca="1">IF(B6="","",DATEDIF(B6,TODAY(),"y"))</f>
        <v>77</v>
      </c>
      <c r="K9" s="27">
        <f>DATEDIF(EDATE(B6,(-C6-D6)),A6,"y")</f>
        <v>78</v>
      </c>
    </row>
    <row r="10" spans="1:11" ht="23.25" customHeight="1" x14ac:dyDescent="0.25">
      <c r="A10" s="10" t="str">
        <f>IFERROR(DATEDIF(EDATE(B6,81*12),I8+1,"y"),"")</f>
        <v/>
      </c>
      <c r="B10" s="9" t="str">
        <f>IFERROR(DATEDIF(EDATE(B6,81*12),I8+1,"ym"),"")</f>
        <v/>
      </c>
      <c r="C10" s="9" t="str">
        <f>IFERROR(DATEDIF(EDATE(B6,81*12),I8+1,"md"),"")</f>
        <v/>
      </c>
      <c r="D10" s="17" t="str">
        <f>IF(J8&gt;81, "Âge dépassé, revoir sur: ", "")</f>
        <v xml:space="preserve">Âge dépassé, revoir sur: </v>
      </c>
      <c r="E10" s="23" t="str">
        <f>IFERROR(C6-((A10*12)+(B10+1))&amp;" mois","")</f>
        <v/>
      </c>
      <c r="F10" s="25"/>
      <c r="J10" s="14" t="s">
        <v>6</v>
      </c>
      <c r="K10" s="14" t="s">
        <v>6</v>
      </c>
    </row>
    <row r="11" spans="1:11" ht="23.25" customHeight="1" thickBot="1" x14ac:dyDescent="0.3">
      <c r="A11" s="11" t="str">
        <f>IFERROR(DATEDIF(EDATE(B6,90*12),I8+1,"y"),"")</f>
        <v/>
      </c>
      <c r="B11" s="12" t="str">
        <f>IFERROR(DATEDIF(EDATE(B6,90*12),I8+1,"ym"),"")</f>
        <v/>
      </c>
      <c r="C11" s="12" t="str">
        <f>IFERROR(DATEDIF(EDATE(B6,90*12),I8+1,"md"),"")</f>
        <v/>
      </c>
      <c r="D11" s="18" t="str">
        <f>IF(J8&gt;90, "Âge dépassé, revoir sur: ", "")</f>
        <v xml:space="preserve">Âge dépassé, revoir sur: </v>
      </c>
      <c r="E11" s="24" t="str">
        <f>IFERROR(C6-((A11*12)+(B11+1))&amp;" mois","")</f>
        <v/>
      </c>
      <c r="J11" s="27">
        <f ca="1">IF(B6="","",DATEDIF(B6,TODAY(),"ym"))</f>
        <v>1</v>
      </c>
      <c r="K11" s="27">
        <f>DATEDIF(EDATE(B6,(-C6-D6)),A6,"ym")</f>
        <v>1</v>
      </c>
    </row>
    <row r="12" spans="1:11" ht="23.25" customHeight="1" thickTop="1" x14ac:dyDescent="0.25">
      <c r="J12" s="14" t="s">
        <v>17</v>
      </c>
      <c r="K12" s="14" t="s">
        <v>17</v>
      </c>
    </row>
    <row r="13" spans="1:11" ht="23.25" customHeight="1" x14ac:dyDescent="0.25">
      <c r="J13" s="27">
        <f ca="1">IF(B6="","",DATEDIF(B6,TODAY(),"md"))</f>
        <v>1</v>
      </c>
      <c r="K13" s="27">
        <f>DATEDIF(EDATE(B6,(-C6-D6)),A6,"md")</f>
        <v>28</v>
      </c>
    </row>
  </sheetData>
  <mergeCells count="4">
    <mergeCell ref="D1:H3"/>
    <mergeCell ref="D8:E8"/>
    <mergeCell ref="I5:K5"/>
    <mergeCell ref="A7:C7"/>
  </mergeCells>
  <dataValidations count="1">
    <dataValidation type="list" allowBlank="1" showInputMessage="1" showErrorMessage="1" sqref="D6" xr:uid="{68ADF1BE-D14A-45E5-A16D-C4B3A3989612}">
      <formula1>"1,6"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AE099-5476-4DEC-9EE0-199722B7F371}">
  <dimension ref="B1:P6"/>
  <sheetViews>
    <sheetView showGridLines="0" tabSelected="1" workbookViewId="0">
      <selection activeCell="K5" sqref="K5"/>
    </sheetView>
  </sheetViews>
  <sheetFormatPr baseColWidth="10" defaultRowHeight="15" x14ac:dyDescent="0.25"/>
  <cols>
    <col min="1" max="1" width="13.42578125" bestFit="1" customWidth="1"/>
    <col min="2" max="2" width="16" customWidth="1"/>
    <col min="3" max="3" width="19.28515625" customWidth="1"/>
    <col min="4" max="4" width="13.28515625" customWidth="1"/>
    <col min="6" max="6" width="14.85546875" customWidth="1"/>
    <col min="11" max="11" width="23.5703125" customWidth="1"/>
    <col min="12" max="12" width="15.7109375" customWidth="1"/>
    <col min="13" max="13" width="19.42578125" customWidth="1"/>
    <col min="14" max="16" width="15.5703125" customWidth="1"/>
  </cols>
  <sheetData>
    <row r="1" spans="2:16" ht="15.75" thickBot="1" x14ac:dyDescent="0.3"/>
    <row r="2" spans="2:16" ht="21" customHeight="1" thickBot="1" x14ac:dyDescent="0.45">
      <c r="D2" s="48" t="s">
        <v>19</v>
      </c>
      <c r="E2" s="29"/>
      <c r="F2" s="30"/>
      <c r="G2" s="48" t="s">
        <v>20</v>
      </c>
      <c r="H2" s="29"/>
      <c r="I2" s="30"/>
      <c r="N2" s="49" t="s">
        <v>23</v>
      </c>
      <c r="O2" s="31"/>
      <c r="P2" s="32"/>
    </row>
    <row r="3" spans="2:16" ht="2.25" customHeight="1" x14ac:dyDescent="0.25"/>
    <row r="4" spans="2:16" ht="21.75" customHeight="1" thickBot="1" x14ac:dyDescent="0.3">
      <c r="B4" s="50" t="s">
        <v>1</v>
      </c>
      <c r="C4" s="50" t="s">
        <v>2</v>
      </c>
      <c r="D4" s="50" t="s">
        <v>16</v>
      </c>
      <c r="E4" s="50" t="s">
        <v>6</v>
      </c>
      <c r="F4" s="50" t="s">
        <v>18</v>
      </c>
      <c r="G4" s="50" t="s">
        <v>26</v>
      </c>
      <c r="H4" s="50" t="s">
        <v>27</v>
      </c>
      <c r="I4" s="50" t="s">
        <v>28</v>
      </c>
      <c r="J4" s="50" t="s">
        <v>21</v>
      </c>
      <c r="K4" s="50" t="s">
        <v>22</v>
      </c>
      <c r="L4" s="50" t="s">
        <v>24</v>
      </c>
      <c r="M4" s="50" t="s">
        <v>25</v>
      </c>
      <c r="N4" s="50" t="s">
        <v>16</v>
      </c>
      <c r="O4" s="50" t="s">
        <v>6</v>
      </c>
      <c r="P4" s="51" t="s">
        <v>18</v>
      </c>
    </row>
    <row r="5" spans="2:16" x14ac:dyDescent="0.25">
      <c r="B5" s="53">
        <v>45567</v>
      </c>
      <c r="C5" s="53">
        <v>15697</v>
      </c>
      <c r="D5" s="54">
        <f>DATEDIF($C$5,$B$5,"y")</f>
        <v>81</v>
      </c>
      <c r="E5" s="54">
        <f>DATEDIF($C$5,$B$5,"ym")</f>
        <v>9</v>
      </c>
      <c r="F5" s="54">
        <f>DATEDIF($C$5,$B$5,"md")</f>
        <v>10</v>
      </c>
      <c r="G5" s="52" t="str">
        <f>IF(((G$4*12)-(($D$5*12)+$E$5))-$J$5 &lt; 2,"Inéligible",((G$4*12)-(($D$5*12)+$E$5))-$J$5)</f>
        <v>Inéligible</v>
      </c>
      <c r="H5" s="52" t="str">
        <f>IF(((H$4*12)-(($D$5*12)+$E$5))-$J$5 &lt; 2,"Inéligible",((H$4*12)-(($D$5*12)+$E$5))-$J$5)</f>
        <v>Inéligible</v>
      </c>
      <c r="I5" s="52">
        <f>IF(((I$4*12)-(($D$5*12)+$E$5))-$J$5 &lt; 2,"Inéligible",((I$4*12)-(($D$5*12)+$E$5))-$J$5)</f>
        <v>93</v>
      </c>
      <c r="J5" s="54">
        <v>6</v>
      </c>
      <c r="K5" s="54">
        <v>25</v>
      </c>
      <c r="L5" s="55">
        <f>EDATE($B$5,$J$5)</f>
        <v>45749</v>
      </c>
      <c r="M5" s="55">
        <f>EDATE($L$5,$K$5)</f>
        <v>46509</v>
      </c>
      <c r="N5" s="54">
        <f>DATEDIF($C$5,$M$5,"y")</f>
        <v>84</v>
      </c>
      <c r="O5" s="54">
        <f>DATEDIF($C$5,$M$5,"ym")</f>
        <v>4</v>
      </c>
      <c r="P5" s="56">
        <f>DATEDIF($C$5,$M$5,"md")</f>
        <v>10</v>
      </c>
    </row>
    <row r="6" spans="2:16" ht="27.75" customHeight="1" x14ac:dyDescent="0.25"/>
  </sheetData>
  <conditionalFormatting sqref="G5:I5">
    <cfRule type="containsText" dxfId="0" priority="1" operator="containsText" text="Inéligible">
      <formula>NOT(ISERROR(SEARCH("Inéligible",G5)))</formula>
    </cfRule>
  </conditionalFormatting>
  <dataValidations count="1">
    <dataValidation type="list" allowBlank="1" showInputMessage="1" showErrorMessage="1" sqref="J5" xr:uid="{6BC85D23-099B-4FC4-8126-841F5049DFC8}">
      <formula1>"0,1,6"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Grizzly Dodu</dc:creator>
  <cp:lastModifiedBy>Yves Diennet</cp:lastModifiedBy>
  <dcterms:created xsi:type="dcterms:W3CDTF">2024-10-01T19:55:33Z</dcterms:created>
  <dcterms:modified xsi:type="dcterms:W3CDTF">2024-10-03T08:04:20Z</dcterms:modified>
</cp:coreProperties>
</file>