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A81C4B4E-F98D-4876-B654-1B62DF8433FA}" xr6:coauthVersionLast="47" xr6:coauthVersionMax="47" xr10:uidLastSave="{00000000-0000-0000-0000-000000000000}"/>
  <bookViews>
    <workbookView xWindow="-120" yWindow="-120" windowWidth="29040" windowHeight="15720" activeTab="1" xr2:uid="{469218CA-418E-4FFD-B67E-AC819AF3FCC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I4" i="2"/>
  <c r="G4" i="2"/>
  <c r="H5" i="2"/>
  <c r="I5" i="2"/>
  <c r="G5" i="2"/>
  <c r="F4" i="2"/>
  <c r="E4" i="2"/>
  <c r="D4" i="2"/>
  <c r="E7" i="1"/>
  <c r="J13" i="1"/>
  <c r="J11" i="1"/>
  <c r="J9" i="1"/>
  <c r="K13" i="1"/>
  <c r="K11" i="1"/>
  <c r="K9" i="1"/>
  <c r="E6" i="1"/>
  <c r="D11" i="1" l="1"/>
  <c r="D9" i="1" l="1"/>
  <c r="D10" i="1"/>
  <c r="I8" i="1"/>
  <c r="C11" i="1" l="1"/>
  <c r="B9" i="1"/>
  <c r="A11" i="1"/>
  <c r="C10" i="1"/>
  <c r="B10" i="1"/>
  <c r="A9" i="1"/>
  <c r="C9" i="1"/>
  <c r="B11" i="1"/>
  <c r="A10" i="1"/>
  <c r="E10" i="1" l="1"/>
  <c r="E9" i="1"/>
  <c r="E11" i="1"/>
</calcChain>
</file>

<file path=xl/sharedStrings.xml><?xml version="1.0" encoding="utf-8"?>
<sst xmlns="http://schemas.openxmlformats.org/spreadsheetml/2006/main" count="31" uniqueCount="23">
  <si>
    <t>CALCUL AGE FIN DE PRÊT ET CONTREPROPOSITION</t>
  </si>
  <si>
    <t>Date de l'étude</t>
  </si>
  <si>
    <t>Date de naissance</t>
  </si>
  <si>
    <t xml:space="preserve">Durée du prêt </t>
  </si>
  <si>
    <t>Age de fin de prêt</t>
  </si>
  <si>
    <t>An(s)</t>
  </si>
  <si>
    <t>Mois</t>
  </si>
  <si>
    <t>Jour(s)</t>
  </si>
  <si>
    <t>Zone d'aide à l'interprétation (hide)</t>
  </si>
  <si>
    <t>date fin prêt</t>
  </si>
  <si>
    <t>Age actuel du client</t>
  </si>
  <si>
    <t>Les contrepropositions s'afficheront ci-dessous (en mois)</t>
  </si>
  <si>
    <r>
      <rPr>
        <b/>
        <sz val="8"/>
        <color theme="1"/>
        <rFont val="Source Sans Pro"/>
        <family val="2"/>
      </rPr>
      <t xml:space="preserve">Calcul du dépassement en fonction des différents âges suivants à ne pas dépasser : </t>
    </r>
    <r>
      <rPr>
        <b/>
        <sz val="8"/>
        <color theme="3" tint="0.249977111117893"/>
        <rFont val="Source Sans Pro"/>
        <family val="2"/>
      </rPr>
      <t>78 ans</t>
    </r>
    <r>
      <rPr>
        <sz val="8"/>
        <color theme="1"/>
        <rFont val="Source Sans Pro"/>
        <family val="2"/>
      </rPr>
      <t xml:space="preserve">, </t>
    </r>
    <r>
      <rPr>
        <b/>
        <sz val="8"/>
        <color theme="9" tint="-0.249977111117893"/>
        <rFont val="Source Sans Pro"/>
        <family val="2"/>
      </rPr>
      <t>81 ans</t>
    </r>
    <r>
      <rPr>
        <sz val="8"/>
        <color theme="1"/>
        <rFont val="Source Sans Pro"/>
        <family val="2"/>
      </rPr>
      <t xml:space="preserve"> et </t>
    </r>
    <r>
      <rPr>
        <b/>
        <sz val="8"/>
        <color theme="8" tint="-0.249977111117893"/>
        <rFont val="Source Sans Pro"/>
        <family val="2"/>
      </rPr>
      <t>90 ans</t>
    </r>
  </si>
  <si>
    <t>Report (en mois)</t>
  </si>
  <si>
    <t>age fin prêt décomp</t>
  </si>
  <si>
    <t>Age actuel client</t>
  </si>
  <si>
    <t>Ans</t>
  </si>
  <si>
    <t>Jours</t>
  </si>
  <si>
    <t>Jour</t>
  </si>
  <si>
    <t>Age (date de l'étude)</t>
  </si>
  <si>
    <t>Ages limites</t>
  </si>
  <si>
    <t>Nb échéances possibles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</si>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</sst>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Source Sans Pro"/>
      <family val="2"/>
    </font>
    <font>
      <b/>
      <sz val="16"/>
      <name val="Source Sans Pro"/>
      <family val="2"/>
    </font>
    <font>
      <sz val="10"/>
      <color theme="1"/>
      <name val="Source Sans Pro"/>
      <family val="2"/>
    </font>
    <font>
      <sz val="9"/>
      <color theme="1"/>
      <name val="Source Sans Pro"/>
      <family val="2"/>
    </font>
    <font>
      <sz val="10"/>
      <color theme="4" tint="-0.249977111117893"/>
      <name val="Source Sans Pro"/>
      <family val="2"/>
    </font>
    <font>
      <sz val="10"/>
      <color theme="9" tint="-0.249977111117893"/>
      <name val="Source Sans Pro"/>
      <family val="2"/>
    </font>
    <font>
      <sz val="10"/>
      <color theme="8" tint="-0.249977111117893"/>
      <name val="Source Sans Pro"/>
      <family val="2"/>
    </font>
    <font>
      <b/>
      <sz val="8"/>
      <color theme="1"/>
      <name val="Source Sans Pro"/>
      <family val="2"/>
    </font>
    <font>
      <b/>
      <sz val="11"/>
      <color theme="4" tint="-0.249977111117893"/>
      <name val="Source Sans Pro"/>
      <family val="2"/>
    </font>
    <font>
      <b/>
      <sz val="11"/>
      <color theme="9" tint="-0.249977111117893"/>
      <name val="Source Sans Pro"/>
      <family val="2"/>
    </font>
    <font>
      <b/>
      <sz val="11"/>
      <color theme="8" tint="-0.249977111117893"/>
      <name val="Source Sans Pro"/>
      <family val="2"/>
    </font>
    <font>
      <b/>
      <sz val="11"/>
      <color theme="1"/>
      <name val="Source Sans Pro"/>
      <family val="2"/>
    </font>
    <font>
      <i/>
      <sz val="11"/>
      <color theme="1"/>
      <name val="Source Sans Pro"/>
      <family val="2"/>
    </font>
    <font>
      <sz val="8"/>
      <color theme="1"/>
      <name val="Source Sans Pro"/>
      <family val="2"/>
    </font>
    <font>
      <b/>
      <sz val="8"/>
      <color theme="3" tint="0.249977111117893"/>
      <name val="Source Sans Pro"/>
      <family val="2"/>
    </font>
    <font>
      <b/>
      <sz val="8"/>
      <color theme="9" tint="-0.249977111117893"/>
      <name val="Source Sans Pro"/>
      <family val="2"/>
    </font>
    <font>
      <b/>
      <sz val="8"/>
      <color theme="8" tint="-0.249977111117893"/>
      <name val="Source Sans Pro"/>
      <family val="2"/>
    </font>
    <font>
      <b/>
      <i/>
      <sz val="11"/>
      <color theme="1"/>
      <name val="Source Sans Pro"/>
      <family val="2"/>
    </font>
    <font>
      <sz val="18"/>
      <color theme="1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3" fillId="0" borderId="17" xfId="0" applyNumberFormat="1" applyFont="1" applyBorder="1" applyAlignment="1">
      <alignment horizontal="center" vertical="center" wrapText="1"/>
    </xf>
    <xf numFmtId="12" fontId="3" fillId="0" borderId="20" xfId="0" applyNumberFormat="1" applyFont="1" applyBorder="1" applyAlignment="1">
      <alignment horizontal="center" vertical="center" wrapText="1"/>
    </xf>
    <xf numFmtId="2" fontId="1" fillId="0" borderId="0" xfId="0" applyNumberFormat="1" applyFont="1"/>
    <xf numFmtId="0" fontId="3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 indent="1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19" fillId="0" borderId="21" xfId="0" applyFont="1" applyBorder="1" applyAlignment="1">
      <alignment horizontal="centerContinuous"/>
    </xf>
    <xf numFmtId="0" fontId="1" fillId="0" borderId="22" xfId="0" applyFont="1" applyBorder="1" applyAlignment="1">
      <alignment horizontal="centerContinuous"/>
    </xf>
    <xf numFmtId="0" fontId="0" fillId="0" borderId="23" xfId="0" applyBorder="1" applyAlignment="1">
      <alignment horizontal="centerContinuous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C9B8A-44ED-45B4-86B4-A0E7F1D015BC}">
  <dimension ref="A1:K13"/>
  <sheetViews>
    <sheetView zoomScale="130" zoomScaleNormal="130" workbookViewId="0">
      <selection activeCell="D6" sqref="D6"/>
    </sheetView>
  </sheetViews>
  <sheetFormatPr baseColWidth="10" defaultRowHeight="15" x14ac:dyDescent="0.25"/>
  <cols>
    <col min="1" max="3" width="17.140625" style="1" customWidth="1"/>
    <col min="4" max="5" width="23.28515625" style="1" customWidth="1"/>
    <col min="6" max="6" width="15.140625" style="1" customWidth="1"/>
    <col min="7" max="9" width="11.42578125" style="1"/>
    <col min="10" max="10" width="21" style="1" customWidth="1"/>
    <col min="11" max="11" width="24" style="1" customWidth="1"/>
    <col min="12" max="16384" width="11.42578125" style="1"/>
  </cols>
  <sheetData>
    <row r="1" spans="1:11" x14ac:dyDescent="0.25">
      <c r="D1" s="38" t="s">
        <v>0</v>
      </c>
      <c r="E1" s="39"/>
      <c r="F1" s="39"/>
      <c r="G1" s="39"/>
      <c r="H1" s="40"/>
    </row>
    <row r="2" spans="1:11" x14ac:dyDescent="0.25">
      <c r="D2" s="41"/>
      <c r="E2" s="42"/>
      <c r="F2" s="42"/>
      <c r="G2" s="42"/>
      <c r="H2" s="43"/>
    </row>
    <row r="3" spans="1:11" ht="15.75" thickBot="1" x14ac:dyDescent="0.3">
      <c r="D3" s="44"/>
      <c r="E3" s="45"/>
      <c r="F3" s="45"/>
      <c r="G3" s="45"/>
      <c r="H3" s="46"/>
    </row>
    <row r="4" spans="1:11" ht="15.75" thickBot="1" x14ac:dyDescent="0.3"/>
    <row r="5" spans="1:11" ht="16.5" thickTop="1" thickBot="1" x14ac:dyDescent="0.3">
      <c r="A5" s="5" t="s">
        <v>1</v>
      </c>
      <c r="B5" s="5" t="s">
        <v>2</v>
      </c>
      <c r="C5" s="5" t="s">
        <v>3</v>
      </c>
      <c r="D5" s="5" t="s">
        <v>13</v>
      </c>
      <c r="E5" s="6" t="s">
        <v>10</v>
      </c>
      <c r="F5" s="20"/>
      <c r="I5" s="49" t="s">
        <v>8</v>
      </c>
      <c r="J5" s="49"/>
      <c r="K5" s="49"/>
    </row>
    <row r="6" spans="1:11" ht="22.5" customHeight="1" thickTop="1" thickBot="1" x14ac:dyDescent="0.3">
      <c r="A6" s="4">
        <v>45565</v>
      </c>
      <c r="B6" s="4">
        <v>17412</v>
      </c>
      <c r="C6" s="2">
        <v>12</v>
      </c>
      <c r="D6" s="2">
        <v>1</v>
      </c>
      <c r="E6" s="2">
        <f ca="1">IF(B6="","",DATEDIF(B6,TODAY(),"y"))</f>
        <v>77</v>
      </c>
      <c r="F6" s="21"/>
    </row>
    <row r="7" spans="1:11" ht="31.5" thickTop="1" thickBot="1" x14ac:dyDescent="0.3">
      <c r="A7" s="50" t="s">
        <v>12</v>
      </c>
      <c r="B7" s="51"/>
      <c r="C7" s="52"/>
      <c r="D7" s="22" t="s">
        <v>4</v>
      </c>
      <c r="E7" s="19" t="str">
        <f>DATEDIF(EDATE(B6,(-C6-D6)),A6,"y")&amp;" ans et "&amp;DATEDIF(EDATE(B6,(-C6-D6)),A6,"ym")&amp;" mois et "&amp;DATEDIF(EDATE(B6,(-C6-D6)),A6,"md")&amp;" jours"</f>
        <v>78 ans et 1 mois et 28 jours</v>
      </c>
      <c r="I7" s="13" t="s">
        <v>9</v>
      </c>
      <c r="J7" s="14" t="s">
        <v>15</v>
      </c>
      <c r="K7" s="14" t="s">
        <v>14</v>
      </c>
    </row>
    <row r="8" spans="1:11" ht="23.25" customHeight="1" thickTop="1" thickBot="1" x14ac:dyDescent="0.3">
      <c r="A8" s="3" t="s">
        <v>5</v>
      </c>
      <c r="B8" s="3" t="s">
        <v>6</v>
      </c>
      <c r="C8" s="3" t="s">
        <v>7</v>
      </c>
      <c r="D8" s="47" t="s">
        <v>11</v>
      </c>
      <c r="E8" s="48"/>
      <c r="I8" s="15">
        <f>EDATE($A$6,C6)+D6</f>
        <v>45931</v>
      </c>
      <c r="J8" s="28" t="s">
        <v>16</v>
      </c>
      <c r="K8" s="28" t="s">
        <v>16</v>
      </c>
    </row>
    <row r="9" spans="1:11" ht="23.25" customHeight="1" thickTop="1" x14ac:dyDescent="0.25">
      <c r="A9" s="7">
        <f>IFERROR(DATEDIF(EDATE(B6,78*12),I8+1,"y"),"")</f>
        <v>0</v>
      </c>
      <c r="B9" s="8">
        <f>IFERROR(DATEDIF(EDATE(B6,78*12),I8+1,"ym"),"")</f>
        <v>1</v>
      </c>
      <c r="C9" s="8">
        <f>IFERROR(DATEDIF(EDATE(B6,78*12),I8+1,"md"),"")</f>
        <v>0</v>
      </c>
      <c r="D9" s="16" t="str">
        <f>IF(J8&gt;78, "Âge dépassé, revoir sur: ", "")</f>
        <v xml:space="preserve">Âge dépassé, revoir sur: </v>
      </c>
      <c r="E9" s="26" t="str">
        <f>IFERROR(C6-((A9*12)+(B9+1))&amp;" mois","")</f>
        <v>10 mois</v>
      </c>
      <c r="J9" s="27">
        <f ca="1">IF(B6="","",DATEDIF(B6,TODAY(),"y"))</f>
        <v>77</v>
      </c>
      <c r="K9" s="27">
        <f>DATEDIF(EDATE(B6,(-C6-D6)),A6,"y")</f>
        <v>78</v>
      </c>
    </row>
    <row r="10" spans="1:11" ht="23.25" customHeight="1" x14ac:dyDescent="0.25">
      <c r="A10" s="10" t="str">
        <f>IFERROR(DATEDIF(EDATE(B6,81*12),I8+1,"y"),"")</f>
        <v/>
      </c>
      <c r="B10" s="9" t="str">
        <f>IFERROR(DATEDIF(EDATE(B6,81*12),I8+1,"ym"),"")</f>
        <v/>
      </c>
      <c r="C10" s="9" t="str">
        <f>IFERROR(DATEDIF(EDATE(B6,81*12),I8+1,"md"),"")</f>
        <v/>
      </c>
      <c r="D10" s="17" t="str">
        <f>IF(J8&gt;81, "Âge dépassé, revoir sur: ", "")</f>
        <v xml:space="preserve">Âge dépassé, revoir sur: </v>
      </c>
      <c r="E10" s="23" t="str">
        <f>IFERROR(C6-((A10*12)+(B10+1))&amp;" mois","")</f>
        <v/>
      </c>
      <c r="F10" s="25"/>
      <c r="J10" s="14" t="s">
        <v>6</v>
      </c>
      <c r="K10" s="14" t="s">
        <v>6</v>
      </c>
    </row>
    <row r="11" spans="1:11" ht="23.25" customHeight="1" thickBot="1" x14ac:dyDescent="0.3">
      <c r="A11" s="11" t="str">
        <f>IFERROR(DATEDIF(EDATE(B6,90*12),I8+1,"y"),"")</f>
        <v/>
      </c>
      <c r="B11" s="12" t="str">
        <f>IFERROR(DATEDIF(EDATE(B6,90*12),I8+1,"ym"),"")</f>
        <v/>
      </c>
      <c r="C11" s="12" t="str">
        <f>IFERROR(DATEDIF(EDATE(B6,90*12),I8+1,"md"),"")</f>
        <v/>
      </c>
      <c r="D11" s="18" t="str">
        <f>IF(J8&gt;90, "Âge dépassé, revoir sur: ", "")</f>
        <v xml:space="preserve">Âge dépassé, revoir sur: </v>
      </c>
      <c r="E11" s="24" t="str">
        <f>IFERROR(C6-((A11*12)+(B11+1))&amp;" mois","")</f>
        <v/>
      </c>
      <c r="J11" s="27">
        <f ca="1">IF(B6="","",DATEDIF(B6,TODAY(),"ym"))</f>
        <v>1</v>
      </c>
      <c r="K11" s="27">
        <f>DATEDIF(EDATE(B6,(-C6-D6)),A6,"ym")</f>
        <v>1</v>
      </c>
    </row>
    <row r="12" spans="1:11" ht="23.25" customHeight="1" thickTop="1" x14ac:dyDescent="0.25">
      <c r="J12" s="14" t="s">
        <v>17</v>
      </c>
      <c r="K12" s="14" t="s">
        <v>17</v>
      </c>
    </row>
    <row r="13" spans="1:11" ht="23.25" customHeight="1" x14ac:dyDescent="0.25">
      <c r="J13" s="27">
        <f ca="1">IF(B6="","",DATEDIF(B6,TODAY(),"md"))</f>
        <v>0</v>
      </c>
      <c r="K13" s="27">
        <f>DATEDIF(EDATE(B6,(-C6-D6)),A6,"md")</f>
        <v>28</v>
      </c>
    </row>
  </sheetData>
  <mergeCells count="4">
    <mergeCell ref="D1:H3"/>
    <mergeCell ref="D8:E8"/>
    <mergeCell ref="I5:K5"/>
    <mergeCell ref="A7:C7"/>
  </mergeCells>
  <dataValidations count="1">
    <dataValidation type="list" allowBlank="1" showInputMessage="1" showErrorMessage="1" sqref="D6" xr:uid="{68ADF1BE-D14A-45E5-A16D-C4B3A3989612}">
      <formula1>"1,6"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E099-5476-4DEC-9EE0-199722B7F371}">
  <dimension ref="B1:J5"/>
  <sheetViews>
    <sheetView showGridLines="0" tabSelected="1" workbookViewId="0">
      <selection activeCell="L5" sqref="L5"/>
    </sheetView>
  </sheetViews>
  <sheetFormatPr baseColWidth="10" defaultRowHeight="15" x14ac:dyDescent="0.25"/>
  <cols>
    <col min="1" max="1" width="13.42578125" bestFit="1" customWidth="1"/>
    <col min="2" max="2" width="14.28515625" bestFit="1" customWidth="1"/>
    <col min="3" max="3" width="17.85546875" customWidth="1"/>
    <col min="4" max="4" width="13.28515625" customWidth="1"/>
    <col min="6" max="6" width="14.85546875" customWidth="1"/>
  </cols>
  <sheetData>
    <row r="1" spans="2:10" ht="15.75" thickBot="1" x14ac:dyDescent="0.3"/>
    <row r="2" spans="2:10" ht="24.75" thickBot="1" x14ac:dyDescent="0.45">
      <c r="D2" s="35" t="s">
        <v>19</v>
      </c>
      <c r="E2" s="36"/>
      <c r="F2" s="37"/>
      <c r="G2" s="35" t="s">
        <v>20</v>
      </c>
      <c r="H2" s="36"/>
      <c r="I2" s="37"/>
    </row>
    <row r="3" spans="2:10" x14ac:dyDescent="0.25">
      <c r="B3" s="31" t="s">
        <v>1</v>
      </c>
      <c r="C3" s="31" t="s">
        <v>2</v>
      </c>
      <c r="D3" s="32" t="s">
        <v>16</v>
      </c>
      <c r="E3" s="32" t="s">
        <v>6</v>
      </c>
      <c r="F3" s="32" t="s">
        <v>18</v>
      </c>
      <c r="G3" s="32">
        <v>78</v>
      </c>
      <c r="H3" s="32">
        <v>81</v>
      </c>
      <c r="I3" s="32">
        <v>90</v>
      </c>
      <c r="J3" s="32" t="s">
        <v>22</v>
      </c>
    </row>
    <row r="4" spans="2:10" x14ac:dyDescent="0.25">
      <c r="B4" s="30">
        <v>45567</v>
      </c>
      <c r="C4" s="30">
        <v>15697</v>
      </c>
      <c r="D4" s="29">
        <f>DATEDIF($C$4,$B$4,"y")</f>
        <v>81</v>
      </c>
      <c r="E4" s="29">
        <f>DATEDIF($C$4,$B$4,"ym")</f>
        <v>9</v>
      </c>
      <c r="F4" s="29">
        <f>DATEDIF($C$4,$B$4,"md")</f>
        <v>10</v>
      </c>
      <c r="G4" s="29" t="str">
        <f>IF(G$5&gt;2,"Eligible","Inéligible")</f>
        <v>Inéligible</v>
      </c>
      <c r="H4" s="29" t="str">
        <f t="shared" ref="H4:I4" si="0">IF(H$5&gt;2,"Eligible","Inéligible")</f>
        <v>Inéligible</v>
      </c>
      <c r="I4" s="29" t="str">
        <f t="shared" si="0"/>
        <v>Eligible</v>
      </c>
      <c r="J4" s="29">
        <v>6</v>
      </c>
    </row>
    <row r="5" spans="2:10" ht="27.75" customHeight="1" x14ac:dyDescent="0.25">
      <c r="F5" s="33" t="s">
        <v>21</v>
      </c>
      <c r="G5" s="34">
        <f>((G$3*12)-(($D$4*12)+$E$4))-$J$4</f>
        <v>-51</v>
      </c>
      <c r="H5" s="34">
        <f t="shared" ref="H5:I5" si="1">((H$3*12)-(($D$4*12)+$E$4))-$J$4</f>
        <v>-15</v>
      </c>
      <c r="I5" s="34">
        <f t="shared" si="1"/>
        <v>93</v>
      </c>
    </row>
  </sheetData>
  <conditionalFormatting sqref="G4:I4">
    <cfRule type="containsText" dxfId="1" priority="1" operator="containsText" text="Inéligible">
      <formula>NOT(ISERROR(SEARCH("Inéligible",G4)))</formula>
    </cfRule>
    <cfRule type="containsText" dxfId="0" priority="2" operator="containsText" text="Eligible">
      <formula>NOT(ISERROR(SEARCH("Eligible",G4)))</formula>
    </cfRule>
  </conditionalFormatting>
  <dataValidations disablePrompts="1" count="1">
    <dataValidation type="list" allowBlank="1" showInputMessage="1" showErrorMessage="1" sqref="J4" xr:uid="{6BC85D23-099B-4FC4-8126-841F5049DFC8}">
      <formula1>"0,1,6"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Yves Diennet</cp:lastModifiedBy>
  <dcterms:created xsi:type="dcterms:W3CDTF">2024-10-01T19:55:33Z</dcterms:created>
  <dcterms:modified xsi:type="dcterms:W3CDTF">2024-10-02T15:11:11Z</dcterms:modified>
</cp:coreProperties>
</file>