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ydb3\Downloads\"/>
    </mc:Choice>
  </mc:AlternateContent>
  <xr:revisionPtr revIDLastSave="0" documentId="13_ncr:1_{3548ED7C-1BDF-4179-8DEB-835BDD6EA048}" xr6:coauthVersionLast="47" xr6:coauthVersionMax="47" xr10:uidLastSave="{00000000-0000-0000-0000-000000000000}"/>
  <bookViews>
    <workbookView xWindow="-120" yWindow="-120" windowWidth="29040" windowHeight="15720" xr2:uid="{70184A76-4071-4083-AA75-904C9572D4B0}"/>
  </bookViews>
  <sheets>
    <sheet name="Version_finale" sheetId="3" r:id="rId1"/>
    <sheet name="Feuil1" sheetId="1" r:id="rId2"/>
    <sheet name="Feuil1 (2)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1" i="3" l="1"/>
  <c r="L11" i="3"/>
  <c r="L10" i="3"/>
  <c r="K10" i="3"/>
  <c r="J10" i="3" s="1"/>
  <c r="L9" i="3"/>
  <c r="K9" i="3"/>
  <c r="J9" i="3" s="1"/>
  <c r="N8" i="3"/>
  <c r="D9" i="3" s="1"/>
  <c r="E6" i="3"/>
  <c r="E4" i="3" s="1"/>
  <c r="K13" i="2"/>
  <c r="J13" i="2" s="1"/>
  <c r="E6" i="2"/>
  <c r="E4" i="2" s="1"/>
  <c r="L11" i="2"/>
  <c r="K11" i="2"/>
  <c r="J11" i="2" s="1"/>
  <c r="L10" i="2"/>
  <c r="K10" i="2"/>
  <c r="J10" i="2" s="1"/>
  <c r="L9" i="2"/>
  <c r="K9" i="2"/>
  <c r="J9" i="2" s="1"/>
  <c r="N8" i="2"/>
  <c r="D9" i="2" s="1"/>
  <c r="K9" i="1"/>
  <c r="E6" i="1"/>
  <c r="E4" i="1" s="1"/>
  <c r="C10" i="3" l="1"/>
  <c r="B10" i="3"/>
  <c r="D10" i="3"/>
  <c r="F10" i="3"/>
  <c r="B11" i="3"/>
  <c r="C11" i="3"/>
  <c r="B9" i="3"/>
  <c r="D11" i="3"/>
  <c r="C9" i="3"/>
  <c r="F11" i="3"/>
  <c r="F9" i="3"/>
  <c r="J18" i="2"/>
  <c r="J15" i="2"/>
  <c r="B13" i="2"/>
  <c r="C13" i="2" s="1"/>
  <c r="D13" i="2" s="1"/>
  <c r="B10" i="2"/>
  <c r="F9" i="2"/>
  <c r="C10" i="2"/>
  <c r="D10" i="2"/>
  <c r="F10" i="2"/>
  <c r="B11" i="2"/>
  <c r="C11" i="2"/>
  <c r="D11" i="2"/>
  <c r="F11" i="2"/>
  <c r="B9" i="2"/>
  <c r="C9" i="2"/>
  <c r="N8" i="1"/>
  <c r="D11" i="1" s="1"/>
  <c r="J11" i="3" l="1"/>
  <c r="B10" i="1"/>
  <c r="C10" i="1"/>
  <c r="D10" i="1"/>
  <c r="B11" i="1"/>
  <c r="C11" i="1"/>
  <c r="L11" i="1"/>
  <c r="K11" i="1"/>
  <c r="J11" i="1" s="1"/>
  <c r="L10" i="1"/>
  <c r="K10" i="1"/>
  <c r="J10" i="1" s="1"/>
  <c r="L9" i="1"/>
  <c r="F9" i="1"/>
  <c r="D9" i="1"/>
  <c r="C9" i="1"/>
  <c r="B9" i="1"/>
  <c r="F11" i="1" l="1"/>
  <c r="F10" i="1"/>
  <c r="J9" i="1"/>
</calcChain>
</file>

<file path=xl/sharedStrings.xml><?xml version="1.0" encoding="utf-8"?>
<sst xmlns="http://schemas.openxmlformats.org/spreadsheetml/2006/main" count="72" uniqueCount="23">
  <si>
    <t>Durée du prêt</t>
  </si>
  <si>
    <t>Report</t>
  </si>
  <si>
    <t>Age fin de prêt</t>
  </si>
  <si>
    <t>CALCUL AGE FIN DE PRÊT ET CONTREPROPOSITION</t>
  </si>
  <si>
    <t>An(s)</t>
  </si>
  <si>
    <t>Mois</t>
  </si>
  <si>
    <t>Date de l'étude</t>
  </si>
  <si>
    <t>Date de naisance</t>
  </si>
  <si>
    <t>Age actuel client</t>
  </si>
  <si>
    <t>Légende des différents coloris  déclenchés</t>
  </si>
  <si>
    <t>Eligibilité confirmée</t>
  </si>
  <si>
    <t>Les ans du client entrent en phase d'une éventuelle inéligibilité</t>
  </si>
  <si>
    <t>Age limite en fonction du type de crédit</t>
  </si>
  <si>
    <t>Le dépassement complet s'affichera ici</t>
  </si>
  <si>
    <t>La contreproposition de la prestation souhaitée s'affichira ci-dessous: (Comptabilisée en mois)</t>
  </si>
  <si>
    <t>Jours</t>
  </si>
  <si>
    <t>Ans</t>
  </si>
  <si>
    <t>Crédit limité à 81 ans</t>
  </si>
  <si>
    <t>Crédit limité à 90 ans</t>
  </si>
  <si>
    <t>Crédit limité à 78 ans</t>
  </si>
  <si>
    <t>Date de fin de prêt</t>
  </si>
  <si>
    <t>Dernière version - 2024</t>
  </si>
  <si>
    <t>Age de fin de prêt dépassé d'au moins 6 mois ou que les ans de fin de prêt 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</si>
</sst>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24" x14ac:knownFonts="1">
    <font>
      <sz val="11"/>
      <color theme="1"/>
      <name val="Aptos Narrow"/>
      <family val="2"/>
      <scheme val="minor"/>
    </font>
    <font>
      <sz val="11"/>
      <color theme="1"/>
      <name val="Source Sans Pro"/>
      <family val="2"/>
    </font>
    <font>
      <b/>
      <sz val="11"/>
      <color theme="1"/>
      <name val="Source Sans Pro"/>
      <family val="2"/>
    </font>
    <font>
      <b/>
      <sz val="11"/>
      <color theme="9" tint="-0.499984740745262"/>
      <name val="Source Sans Pro"/>
      <family val="2"/>
    </font>
    <font>
      <b/>
      <sz val="10"/>
      <name val="Source Sans Pro"/>
      <family val="2"/>
    </font>
    <font>
      <b/>
      <sz val="16"/>
      <name val="Source Sans Pro"/>
      <family val="2"/>
    </font>
    <font>
      <sz val="11"/>
      <name val="Source Sans Pro"/>
      <family val="2"/>
    </font>
    <font>
      <sz val="11"/>
      <name val="Aptos Narrow"/>
      <family val="2"/>
      <scheme val="minor"/>
    </font>
    <font>
      <b/>
      <sz val="11"/>
      <name val="Source Sans Pro"/>
      <family val="2"/>
    </font>
    <font>
      <b/>
      <sz val="9"/>
      <name val="Source Sans Pro"/>
      <family val="2"/>
    </font>
    <font>
      <i/>
      <u/>
      <sz val="11"/>
      <name val="Source Sans Pro"/>
      <family val="2"/>
    </font>
    <font>
      <i/>
      <sz val="14"/>
      <name val="Source Sans Pro"/>
      <family val="2"/>
    </font>
    <font>
      <sz val="11"/>
      <color theme="0" tint="-4.9989318521683403E-2"/>
      <name val="Source Sans Pro"/>
      <family val="2"/>
    </font>
    <font>
      <b/>
      <sz val="11"/>
      <color theme="1" tint="0.249977111117893"/>
      <name val="Source Sans Pro"/>
      <family val="2"/>
    </font>
    <font>
      <b/>
      <sz val="10"/>
      <color theme="9" tint="-0.249977111117893"/>
      <name val="Source Sans Pro"/>
      <family val="2"/>
    </font>
    <font>
      <b/>
      <sz val="10"/>
      <color theme="5" tint="-0.249977111117893"/>
      <name val="Source Sans Pro"/>
      <family val="2"/>
    </font>
    <font>
      <b/>
      <sz val="10"/>
      <color rgb="FFC00000"/>
      <name val="Source Sans Pro"/>
      <family val="2"/>
    </font>
    <font>
      <b/>
      <sz val="10"/>
      <color theme="1"/>
      <name val="Source Sans Pro"/>
      <family val="2"/>
    </font>
    <font>
      <b/>
      <sz val="11"/>
      <color theme="6"/>
      <name val="Source Sans Pro"/>
      <family val="2"/>
    </font>
    <font>
      <b/>
      <sz val="14"/>
      <color theme="1" tint="0.14999847407452621"/>
      <name val="Source Sans Pro"/>
      <family val="2"/>
    </font>
    <font>
      <b/>
      <sz val="11"/>
      <color theme="3" tint="0.89999084444715716"/>
      <name val="Source Sans Pro"/>
      <family val="2"/>
    </font>
    <font>
      <sz val="9"/>
      <color theme="1"/>
      <name val="Source Sans Pro"/>
      <family val="2"/>
    </font>
    <font>
      <b/>
      <sz val="8"/>
      <color theme="1" tint="0.34998626667073579"/>
      <name val="Source Sans Pro"/>
      <family val="2"/>
    </font>
    <font>
      <b/>
      <sz val="8"/>
      <name val="Source Sans Pro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7C9C9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 applyProtection="1">
      <protection locked="0"/>
    </xf>
    <xf numFmtId="0" fontId="6" fillId="0" borderId="0" xfId="0" applyFont="1" applyProtection="1">
      <protection locked="0"/>
    </xf>
    <xf numFmtId="0" fontId="7" fillId="0" borderId="0" xfId="0" applyFont="1" applyProtection="1">
      <protection locked="0"/>
    </xf>
    <xf numFmtId="0" fontId="8" fillId="0" borderId="0" xfId="0" applyFont="1" applyAlignment="1" applyProtection="1">
      <alignment vertical="center" wrapText="1"/>
      <protection locked="0"/>
    </xf>
    <xf numFmtId="0" fontId="12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5" xfId="0" applyFont="1" applyBorder="1" applyAlignment="1" applyProtection="1">
      <alignment vertical="center"/>
      <protection locked="0"/>
    </xf>
    <xf numFmtId="0" fontId="2" fillId="2" borderId="9" xfId="0" applyFont="1" applyFill="1" applyBorder="1" applyAlignment="1" applyProtection="1">
      <alignment horizontal="center" vertical="center"/>
      <protection hidden="1"/>
    </xf>
    <xf numFmtId="14" fontId="13" fillId="0" borderId="9" xfId="0" applyNumberFormat="1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center" vertical="center"/>
      <protection hidden="1"/>
    </xf>
    <xf numFmtId="0" fontId="2" fillId="2" borderId="15" xfId="0" applyFont="1" applyFill="1" applyBorder="1" applyAlignment="1" applyProtection="1">
      <alignment horizontal="center" vertical="center"/>
      <protection hidden="1"/>
    </xf>
    <xf numFmtId="0" fontId="2" fillId="2" borderId="13" xfId="0" applyFont="1" applyFill="1" applyBorder="1" applyAlignment="1" applyProtection="1">
      <alignment horizontal="center" vertical="center"/>
      <protection hidden="1"/>
    </xf>
    <xf numFmtId="0" fontId="2" fillId="0" borderId="13" xfId="0" applyFont="1" applyBorder="1" applyAlignment="1" applyProtection="1">
      <alignment horizontal="center" vertical="center"/>
      <protection hidden="1"/>
    </xf>
    <xf numFmtId="0" fontId="18" fillId="0" borderId="2" xfId="0" applyFont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3" xfId="0" applyFont="1" applyBorder="1" applyAlignment="1" applyProtection="1">
      <alignment horizontal="center" vertical="center"/>
      <protection hidden="1"/>
    </xf>
    <xf numFmtId="0" fontId="2" fillId="0" borderId="15" xfId="0" applyFont="1" applyBorder="1" applyAlignment="1" applyProtection="1">
      <alignment horizontal="center" vertical="center"/>
      <protection hidden="1"/>
    </xf>
    <xf numFmtId="0" fontId="18" fillId="0" borderId="0" xfId="0" applyFont="1" applyAlignment="1" applyProtection="1">
      <alignment horizontal="center" vertical="center"/>
      <protection hidden="1"/>
    </xf>
    <xf numFmtId="0" fontId="2" fillId="0" borderId="7" xfId="0" applyFont="1" applyBorder="1" applyAlignment="1" applyProtection="1">
      <alignment horizontal="center" vertical="center"/>
      <protection hidden="1"/>
    </xf>
    <xf numFmtId="0" fontId="2" fillId="0" borderId="8" xfId="0" applyFont="1" applyBorder="1" applyAlignment="1" applyProtection="1">
      <alignment horizontal="center" vertical="center"/>
      <protection hidden="1"/>
    </xf>
    <xf numFmtId="0" fontId="2" fillId="0" borderId="14" xfId="0" applyFont="1" applyBorder="1" applyAlignment="1" applyProtection="1">
      <alignment horizontal="center" vertical="center"/>
      <protection hidden="1"/>
    </xf>
    <xf numFmtId="0" fontId="18" fillId="0" borderId="5" xfId="0" applyFont="1" applyBorder="1" applyAlignment="1" applyProtection="1">
      <alignment horizontal="center" vertical="center"/>
      <protection hidden="1"/>
    </xf>
    <xf numFmtId="0" fontId="2" fillId="0" borderId="4" xfId="0" applyFont="1" applyBorder="1" applyAlignment="1" applyProtection="1">
      <alignment horizontal="center" vertical="center"/>
      <protection hidden="1"/>
    </xf>
    <xf numFmtId="0" fontId="2" fillId="0" borderId="6" xfId="0" applyFont="1" applyBorder="1" applyAlignment="1" applyProtection="1">
      <alignment horizontal="center" vertical="center"/>
      <protection hidden="1"/>
    </xf>
    <xf numFmtId="0" fontId="2" fillId="2" borderId="9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 wrapText="1"/>
      <protection locked="0"/>
    </xf>
    <xf numFmtId="0" fontId="10" fillId="0" borderId="0" xfId="0" applyFont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11" fillId="0" borderId="0" xfId="0" applyFont="1" applyAlignment="1" applyProtection="1">
      <alignment vertical="center"/>
      <protection locked="0"/>
    </xf>
    <xf numFmtId="0" fontId="19" fillId="0" borderId="13" xfId="0" applyFont="1" applyBorder="1" applyAlignment="1" applyProtection="1">
      <alignment horizontal="center" vertical="center"/>
      <protection hidden="1"/>
    </xf>
    <xf numFmtId="0" fontId="19" fillId="0" borderId="15" xfId="0" applyFont="1" applyBorder="1" applyAlignment="1" applyProtection="1">
      <alignment horizontal="center" vertical="center"/>
      <protection hidden="1"/>
    </xf>
    <xf numFmtId="0" fontId="19" fillId="0" borderId="14" xfId="0" applyFont="1" applyBorder="1" applyAlignment="1" applyProtection="1">
      <alignment horizontal="center" vertical="center"/>
      <protection hidden="1"/>
    </xf>
    <xf numFmtId="0" fontId="22" fillId="0" borderId="0" xfId="0" applyFont="1" applyAlignment="1" applyProtection="1">
      <alignment horizontal="center" vertical="center" wrapText="1"/>
      <protection locked="0"/>
    </xf>
    <xf numFmtId="14" fontId="23" fillId="0" borderId="0" xfId="0" applyNumberFormat="1" applyFont="1" applyAlignment="1" applyProtection="1">
      <alignment horizontal="center" vertical="center" wrapText="1"/>
      <protection hidden="1"/>
    </xf>
    <xf numFmtId="0" fontId="23" fillId="0" borderId="0" xfId="0" applyFont="1" applyAlignment="1" applyProtection="1">
      <alignment horizontal="center" vertical="center" wrapText="1"/>
      <protection hidden="1"/>
    </xf>
    <xf numFmtId="164" fontId="3" fillId="0" borderId="9" xfId="0" applyNumberFormat="1" applyFont="1" applyBorder="1" applyAlignment="1" applyProtection="1">
      <alignment horizontal="center" vertical="center"/>
      <protection hidden="1"/>
    </xf>
    <xf numFmtId="14" fontId="8" fillId="0" borderId="0" xfId="0" applyNumberFormat="1" applyFont="1" applyAlignment="1" applyProtection="1">
      <alignment vertical="center" wrapText="1"/>
      <protection locked="0"/>
    </xf>
    <xf numFmtId="1" fontId="2" fillId="0" borderId="4" xfId="0" applyNumberFormat="1" applyFont="1" applyBorder="1" applyAlignment="1" applyProtection="1">
      <alignment horizontal="left" vertical="center" indent="5"/>
      <protection hidden="1"/>
    </xf>
    <xf numFmtId="2" fontId="9" fillId="0" borderId="0" xfId="0" applyNumberFormat="1" applyFont="1" applyAlignment="1" applyProtection="1">
      <alignment vertical="center" wrapText="1"/>
      <protection locked="0"/>
    </xf>
    <xf numFmtId="1" fontId="10" fillId="0" borderId="0" xfId="0" applyNumberFormat="1" applyFont="1" applyAlignment="1" applyProtection="1">
      <alignment vertical="center" wrapText="1"/>
      <protection locked="0"/>
    </xf>
    <xf numFmtId="2" fontId="10" fillId="0" borderId="0" xfId="0" applyNumberFormat="1" applyFont="1" applyAlignment="1" applyProtection="1">
      <alignment vertical="center" wrapText="1"/>
      <protection locked="0"/>
    </xf>
    <xf numFmtId="0" fontId="19" fillId="0" borderId="7" xfId="0" applyFont="1" applyBorder="1" applyAlignment="1" applyProtection="1">
      <alignment horizontal="center" vertical="center"/>
      <protection hidden="1"/>
    </xf>
    <xf numFmtId="0" fontId="19" fillId="0" borderId="8" xfId="0" applyFont="1" applyBorder="1" applyAlignment="1" applyProtection="1">
      <alignment horizontal="center" vertical="center"/>
      <protection hidden="1"/>
    </xf>
    <xf numFmtId="0" fontId="17" fillId="0" borderId="7" xfId="0" applyFont="1" applyBorder="1" applyAlignment="1" applyProtection="1">
      <alignment horizontal="center" vertical="center" wrapText="1"/>
      <protection hidden="1"/>
    </xf>
    <xf numFmtId="0" fontId="17" fillId="0" borderId="0" xfId="0" applyFont="1" applyAlignment="1" applyProtection="1">
      <alignment horizontal="center" vertical="center" wrapText="1"/>
      <protection hidden="1"/>
    </xf>
    <xf numFmtId="0" fontId="19" fillId="0" borderId="4" xfId="0" applyFont="1" applyBorder="1" applyAlignment="1" applyProtection="1">
      <alignment horizontal="center" vertical="center"/>
      <protection hidden="1"/>
    </xf>
    <xf numFmtId="0" fontId="19" fillId="0" borderId="6" xfId="0" applyFont="1" applyBorder="1" applyAlignment="1" applyProtection="1">
      <alignment horizontal="center" vertical="center"/>
      <protection hidden="1"/>
    </xf>
    <xf numFmtId="0" fontId="17" fillId="0" borderId="4" xfId="0" applyFont="1" applyBorder="1" applyAlignment="1" applyProtection="1">
      <alignment horizontal="center" vertical="center" wrapText="1"/>
      <protection hidden="1"/>
    </xf>
    <xf numFmtId="0" fontId="17" fillId="0" borderId="5" xfId="0" applyFont="1" applyBorder="1" applyAlignment="1" applyProtection="1">
      <alignment horizontal="center" vertical="center" wrapText="1"/>
      <protection hidden="1"/>
    </xf>
    <xf numFmtId="0" fontId="20" fillId="0" borderId="2" xfId="0" applyFont="1" applyBorder="1" applyAlignment="1" applyProtection="1">
      <alignment horizontal="center" vertical="center" wrapText="1"/>
      <protection hidden="1"/>
    </xf>
    <xf numFmtId="14" fontId="2" fillId="2" borderId="13" xfId="0" applyNumberFormat="1" applyFont="1" applyFill="1" applyBorder="1" applyAlignment="1" applyProtection="1">
      <alignment horizontal="center" vertical="center" wrapText="1"/>
      <protection hidden="1"/>
    </xf>
    <xf numFmtId="14" fontId="2" fillId="2" borderId="14" xfId="0" applyNumberFormat="1" applyFont="1" applyFill="1" applyBorder="1" applyAlignment="1" applyProtection="1">
      <alignment horizontal="center" vertical="center" wrapText="1"/>
      <protection hidden="1"/>
    </xf>
    <xf numFmtId="14" fontId="2" fillId="2" borderId="11" xfId="0" applyNumberFormat="1" applyFont="1" applyFill="1" applyBorder="1" applyAlignment="1" applyProtection="1">
      <alignment horizontal="center" vertical="center" wrapText="1"/>
      <protection hidden="1"/>
    </xf>
    <xf numFmtId="14" fontId="2" fillId="2" borderId="12" xfId="0" applyNumberFormat="1" applyFont="1" applyFill="1" applyBorder="1" applyAlignment="1" applyProtection="1">
      <alignment horizontal="center" vertical="center" wrapText="1"/>
      <protection hidden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 wrapText="1"/>
      <protection locked="0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/>
      <protection hidden="1"/>
    </xf>
    <xf numFmtId="0" fontId="2" fillId="2" borderId="12" xfId="0" applyFont="1" applyFill="1" applyBorder="1" applyAlignment="1" applyProtection="1">
      <alignment horizontal="center" vertical="center"/>
      <protection hidden="1"/>
    </xf>
    <xf numFmtId="0" fontId="2" fillId="2" borderId="10" xfId="0" applyFont="1" applyFill="1" applyBorder="1" applyAlignment="1" applyProtection="1">
      <alignment horizontal="center" vertical="center" wrapText="1"/>
      <protection hidden="1"/>
    </xf>
    <xf numFmtId="0" fontId="2" fillId="2" borderId="12" xfId="0" applyFont="1" applyFill="1" applyBorder="1" applyAlignment="1" applyProtection="1">
      <alignment horizontal="center" vertical="center" wrapText="1"/>
      <protection hidden="1"/>
    </xf>
    <xf numFmtId="0" fontId="19" fillId="0" borderId="1" xfId="0" applyFont="1" applyBorder="1" applyAlignment="1" applyProtection="1">
      <alignment horizontal="center" vertical="center"/>
      <protection hidden="1"/>
    </xf>
    <xf numFmtId="0" fontId="19" fillId="0" borderId="3" xfId="0" applyFont="1" applyBorder="1" applyAlignment="1" applyProtection="1">
      <alignment horizontal="center" vertical="center"/>
      <protection hidden="1"/>
    </xf>
    <xf numFmtId="0" fontId="17" fillId="0" borderId="1" xfId="0" applyFont="1" applyBorder="1" applyAlignment="1" applyProtection="1">
      <alignment horizontal="center" vertical="center" wrapText="1"/>
      <protection hidden="1"/>
    </xf>
    <xf numFmtId="0" fontId="17" fillId="0" borderId="2" xfId="0" applyFont="1" applyBorder="1" applyAlignment="1" applyProtection="1">
      <alignment horizontal="center" vertical="center" wrapText="1"/>
      <protection hidden="1"/>
    </xf>
    <xf numFmtId="0" fontId="5" fillId="2" borderId="1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0" xfId="0" applyFont="1" applyFill="1" applyAlignment="1" applyProtection="1">
      <alignment horizontal="center" vertical="center" wrapText="1"/>
      <protection hidden="1"/>
    </xf>
    <xf numFmtId="0" fontId="5" fillId="2" borderId="8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5" xfId="0" applyFont="1" applyFill="1" applyBorder="1" applyAlignment="1" applyProtection="1">
      <alignment horizontal="center" vertical="center" wrapText="1"/>
      <protection hidden="1"/>
    </xf>
    <xf numFmtId="0" fontId="5" fillId="2" borderId="6" xfId="0" applyFont="1" applyFill="1" applyBorder="1" applyAlignment="1" applyProtection="1">
      <alignment horizontal="center" vertical="center" wrapText="1"/>
      <protection hidden="1"/>
    </xf>
    <xf numFmtId="0" fontId="21" fillId="0" borderId="11" xfId="0" applyFont="1" applyBorder="1" applyAlignment="1" applyProtection="1">
      <alignment horizontal="center" vertical="center" wrapText="1"/>
      <protection hidden="1"/>
    </xf>
    <xf numFmtId="0" fontId="2" fillId="2" borderId="11" xfId="0" applyFont="1" applyFill="1" applyBorder="1" applyAlignment="1" applyProtection="1">
      <alignment horizontal="center" vertical="center" wrapText="1"/>
      <protection hidden="1"/>
    </xf>
    <xf numFmtId="0" fontId="14" fillId="3" borderId="10" xfId="0" applyFont="1" applyFill="1" applyBorder="1" applyAlignment="1" applyProtection="1">
      <alignment horizontal="center" vertical="center" wrapText="1"/>
      <protection hidden="1"/>
    </xf>
    <xf numFmtId="0" fontId="14" fillId="3" borderId="11" xfId="0" applyFont="1" applyFill="1" applyBorder="1" applyAlignment="1" applyProtection="1">
      <alignment horizontal="center" vertical="center" wrapText="1"/>
      <protection hidden="1"/>
    </xf>
    <xf numFmtId="0" fontId="15" fillId="4" borderId="11" xfId="0" applyFont="1" applyFill="1" applyBorder="1" applyAlignment="1" applyProtection="1">
      <alignment horizontal="center" vertical="center" wrapText="1"/>
      <protection hidden="1"/>
    </xf>
    <xf numFmtId="0" fontId="16" fillId="5" borderId="11" xfId="0" applyFont="1" applyFill="1" applyBorder="1" applyAlignment="1" applyProtection="1">
      <alignment horizontal="center" vertical="center" wrapText="1"/>
      <protection hidden="1"/>
    </xf>
    <xf numFmtId="0" fontId="16" fillId="5" borderId="12" xfId="0" applyFont="1" applyFill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48">
    <dxf>
      <font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</dxfs>
  <tableStyles count="0" defaultTableStyle="TableStyleMedium2" defaultPivotStyle="PivotStyleLight16"/>
  <colors>
    <mruColors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3B4085-633C-41ED-8EF5-AE5C7AF75ABA}">
  <dimension ref="A1:N26"/>
  <sheetViews>
    <sheetView tabSelected="1" zoomScale="115" zoomScaleNormal="115" workbookViewId="0">
      <selection activeCell="D6" sqref="D6"/>
    </sheetView>
  </sheetViews>
  <sheetFormatPr baseColWidth="10" defaultColWidth="11.42578125" defaultRowHeight="15" x14ac:dyDescent="0.25"/>
  <cols>
    <col min="1" max="1" width="25.140625" style="3" customWidth="1"/>
    <col min="2" max="2" width="26" style="3" customWidth="1"/>
    <col min="3" max="3" width="11.42578125" style="3" customWidth="1"/>
    <col min="4" max="4" width="11.42578125" style="3"/>
    <col min="5" max="5" width="17.5703125" style="3" customWidth="1"/>
    <col min="6" max="8" width="11.42578125" style="3"/>
    <col min="9" max="9" width="22.85546875" style="3" customWidth="1"/>
    <col min="10" max="12" width="11.42578125" style="3"/>
    <col min="13" max="13" width="0.28515625" style="3" customWidth="1"/>
    <col min="14" max="16384" width="11.42578125" style="3"/>
  </cols>
  <sheetData>
    <row r="1" spans="1:14" ht="15" customHeight="1" x14ac:dyDescent="0.25">
      <c r="A1" s="1"/>
      <c r="B1" s="1"/>
      <c r="C1" s="5"/>
      <c r="D1" s="71" t="s">
        <v>3</v>
      </c>
      <c r="E1" s="72"/>
      <c r="F1" s="72"/>
      <c r="G1" s="72"/>
      <c r="H1" s="73"/>
      <c r="I1" s="1"/>
      <c r="J1" s="1"/>
      <c r="K1" s="1"/>
      <c r="L1" s="1"/>
    </row>
    <row r="2" spans="1:14" ht="15" customHeight="1" x14ac:dyDescent="0.25">
      <c r="A2" s="1"/>
      <c r="B2" s="1"/>
      <c r="C2" s="6"/>
      <c r="D2" s="74"/>
      <c r="E2" s="75"/>
      <c r="F2" s="75"/>
      <c r="G2" s="75"/>
      <c r="H2" s="76"/>
      <c r="I2" s="1"/>
      <c r="J2" s="1"/>
      <c r="K2" s="1"/>
      <c r="L2" s="1"/>
    </row>
    <row r="3" spans="1:14" ht="15.75" customHeight="1" thickBot="1" x14ac:dyDescent="0.3">
      <c r="A3" s="1"/>
      <c r="B3" s="1"/>
      <c r="C3" s="6"/>
      <c r="D3" s="77"/>
      <c r="E3" s="78"/>
      <c r="F3" s="78"/>
      <c r="G3" s="78"/>
      <c r="H3" s="79"/>
      <c r="I3" s="1"/>
      <c r="J3" s="1"/>
      <c r="K3" s="1"/>
      <c r="L3" s="1"/>
    </row>
    <row r="4" spans="1:14" ht="48" customHeight="1" thickBot="1" x14ac:dyDescent="0.3">
      <c r="A4" s="1"/>
      <c r="B4" s="1"/>
      <c r="C4" s="7"/>
      <c r="D4" s="1"/>
      <c r="E4" s="80" t="str">
        <f ca="1">IF(OR(E6=78,E6=81,E6=90),"Attention: L'âge actuel du client ne lui permet peut-être pas d'avoir une offre auprès d'un voire plusieurs vendeurs ou vérifiez la date de naissance","")</f>
        <v/>
      </c>
      <c r="F4" s="80"/>
      <c r="G4" s="80"/>
      <c r="H4" s="80"/>
      <c r="I4" s="1"/>
      <c r="J4" s="1"/>
      <c r="K4" s="1"/>
      <c r="L4" s="1"/>
    </row>
    <row r="5" spans="1:14" ht="28.5" customHeight="1" thickBot="1" x14ac:dyDescent="0.3">
      <c r="A5" s="26" t="s">
        <v>6</v>
      </c>
      <c r="B5" s="26" t="s">
        <v>7</v>
      </c>
      <c r="C5" s="26" t="s">
        <v>0</v>
      </c>
      <c r="D5" s="26" t="s">
        <v>1</v>
      </c>
      <c r="E5" s="26" t="s">
        <v>8</v>
      </c>
      <c r="F5" s="65" t="s">
        <v>9</v>
      </c>
      <c r="G5" s="81"/>
      <c r="H5" s="81"/>
      <c r="I5" s="81"/>
      <c r="J5" s="81"/>
      <c r="K5" s="81"/>
      <c r="L5" s="66"/>
    </row>
    <row r="6" spans="1:14" ht="33" customHeight="1" thickBot="1" x14ac:dyDescent="0.3">
      <c r="A6" s="9">
        <v>45565</v>
      </c>
      <c r="B6" s="9">
        <v>17420</v>
      </c>
      <c r="C6" s="10">
        <v>10</v>
      </c>
      <c r="D6" s="10">
        <v>0</v>
      </c>
      <c r="E6" s="11">
        <f ca="1">IF(B6="","",DATEDIF(B6,TODAY(),"y"))</f>
        <v>77</v>
      </c>
      <c r="F6" s="82" t="s">
        <v>10</v>
      </c>
      <c r="G6" s="83"/>
      <c r="H6" s="84" t="s">
        <v>22</v>
      </c>
      <c r="I6" s="84"/>
      <c r="J6" s="85" t="s">
        <v>11</v>
      </c>
      <c r="K6" s="85"/>
      <c r="L6" s="86"/>
    </row>
    <row r="7" spans="1:14" ht="26.25" customHeight="1" thickBot="1" x14ac:dyDescent="0.3">
      <c r="A7" s="53" t="s">
        <v>12</v>
      </c>
      <c r="B7" s="55" t="s">
        <v>13</v>
      </c>
      <c r="C7" s="55"/>
      <c r="D7" s="55"/>
      <c r="E7" s="56"/>
      <c r="F7" s="57" t="s">
        <v>14</v>
      </c>
      <c r="G7" s="58"/>
      <c r="H7" s="58"/>
      <c r="I7" s="58"/>
      <c r="J7" s="59"/>
      <c r="K7" s="63" t="s">
        <v>2</v>
      </c>
      <c r="L7" s="64"/>
      <c r="N7" s="37" t="s">
        <v>20</v>
      </c>
    </row>
    <row r="8" spans="1:14" ht="21.75" customHeight="1" thickBot="1" x14ac:dyDescent="0.3">
      <c r="A8" s="54"/>
      <c r="B8" s="8" t="s">
        <v>4</v>
      </c>
      <c r="C8" s="8" t="s">
        <v>5</v>
      </c>
      <c r="D8" s="65" t="s">
        <v>15</v>
      </c>
      <c r="E8" s="66"/>
      <c r="F8" s="60"/>
      <c r="G8" s="61"/>
      <c r="H8" s="61"/>
      <c r="I8" s="61"/>
      <c r="J8" s="62"/>
      <c r="K8" s="12" t="s">
        <v>16</v>
      </c>
      <c r="L8" s="13" t="s">
        <v>5</v>
      </c>
      <c r="M8" s="4"/>
      <c r="N8" s="36">
        <f>EDATE($A$6,C6)+D6</f>
        <v>45868</v>
      </c>
    </row>
    <row r="9" spans="1:14" ht="29.25" customHeight="1" x14ac:dyDescent="0.25">
      <c r="A9" s="14" t="s">
        <v>17</v>
      </c>
      <c r="B9" s="32" t="str">
        <f>IFERROR(DATEDIF(EDATE(B6,81*12),N8+1,"y"),"")</f>
        <v/>
      </c>
      <c r="C9" s="32" t="str">
        <f>IFERROR(DATEDIF(EDATE(B6,81*12),N8+1,"ym"),"")</f>
        <v/>
      </c>
      <c r="D9" s="67" t="str">
        <f>IFERROR(DATEDIF(EDATE(B6,81*12),N8+1,"md"),"")</f>
        <v/>
      </c>
      <c r="E9" s="68"/>
      <c r="F9" s="69" t="str">
        <f ca="1">IF(K9&gt;81, "Age fin de prêt dépassé, merci de revoir le financement sur : ", "")</f>
        <v/>
      </c>
      <c r="G9" s="70"/>
      <c r="H9" s="70"/>
      <c r="I9" s="70"/>
      <c r="J9" s="15" t="str">
        <f ca="1">_xlfn.LET(_xlpm.v,C6-(K9-81)*12,IF(_xlpm.v&lt;0,"INELIGIBLE",IF(K9&gt;81,_xlpm.v,"")))</f>
        <v/>
      </c>
      <c r="K9" s="16">
        <f ca="1">DATEDIF(B6,EDATE(TODAY(),C6)+ D6,"y")</f>
        <v>77</v>
      </c>
      <c r="L9" s="17">
        <f ca="1">DATEDIF(B6,EDATE(TODAY(),C6)+ D6,"ym")</f>
        <v>10</v>
      </c>
      <c r="M9" s="4"/>
      <c r="N9" s="35"/>
    </row>
    <row r="10" spans="1:14" ht="29.25" customHeight="1" x14ac:dyDescent="0.25">
      <c r="A10" s="18" t="s">
        <v>18</v>
      </c>
      <c r="B10" s="33" t="str">
        <f>IFERROR(DATEDIF(EDATE(B6,90*12),N8+1,"y"),"")</f>
        <v/>
      </c>
      <c r="C10" s="33" t="str">
        <f>IFERROR(DATEDIF(EDATE(B6,90*12),N8+1,"ym"),"")</f>
        <v/>
      </c>
      <c r="D10" s="44" t="str">
        <f>IFERROR(DATEDIF(EDATE(B6,90*12),N8+1,"md"),"")</f>
        <v/>
      </c>
      <c r="E10" s="45"/>
      <c r="F10" s="46" t="str">
        <f ca="1">IF(K10&gt;90, "Age fin de prêt dépassé, merci de revoir le financement sur : ", "")</f>
        <v/>
      </c>
      <c r="G10" s="47"/>
      <c r="H10" s="47"/>
      <c r="I10" s="47"/>
      <c r="J10" s="19" t="str">
        <f ca="1">_xlfn.LET(_xlpm.v,C6-(K10-90)*12,IF(_xlpm.v&lt;0,"INELIGIBLE",IF(K10&gt;90,_xlpm.v,"")))</f>
        <v/>
      </c>
      <c r="K10" s="20">
        <f ca="1">DATEDIF(B6,EDATE(TODAY(),C6)+ D6,"y")</f>
        <v>77</v>
      </c>
      <c r="L10" s="21">
        <f ca="1">DATEDIF(B6,EDATE(TODAY(),C6)+ D6,"ym")</f>
        <v>10</v>
      </c>
      <c r="M10" s="4"/>
      <c r="N10" s="35"/>
    </row>
    <row r="11" spans="1:14" ht="29.25" customHeight="1" thickBot="1" x14ac:dyDescent="0.3">
      <c r="A11" s="22" t="s">
        <v>19</v>
      </c>
      <c r="B11" s="34" t="str">
        <f>IFERROR(DATEDIF(EDATE(B6,78*12),N8+1,"y"),"")</f>
        <v/>
      </c>
      <c r="C11" s="34" t="str">
        <f>IFERROR(DATEDIF(EDATE(B6,78*12),N8+1,"ym"),"")</f>
        <v/>
      </c>
      <c r="D11" s="48" t="str">
        <f>IFERROR(DATEDIF(EDATE(B6,78*12),N8+1,"md"),"")</f>
        <v/>
      </c>
      <c r="E11" s="49"/>
      <c r="F11" s="50" t="str">
        <f ca="1">IF(K11&gt;78, "Age fin de prêt dépassé, merci de revoir le financement sur : ", "")</f>
        <v/>
      </c>
      <c r="G11" s="51"/>
      <c r="H11" s="51"/>
      <c r="I11" s="51"/>
      <c r="J11" s="23" t="str">
        <f>IFERROR(C6-((B11*12)+(C11+1))&amp;" mois","")</f>
        <v/>
      </c>
      <c r="K11" s="24">
        <f ca="1">DATEDIF(B6,EDATE(TODAY(),C6)+ D6,"y")</f>
        <v>77</v>
      </c>
      <c r="L11" s="25">
        <f ca="1">DATEDIF(B6,EDATE(TODAY(),C6)+ D6,"ym")</f>
        <v>10</v>
      </c>
      <c r="M11" s="27"/>
      <c r="N11" s="27"/>
    </row>
    <row r="12" spans="1:14" ht="15.75" customHeight="1" x14ac:dyDescent="0.25">
      <c r="A12" s="28"/>
      <c r="B12" s="41"/>
      <c r="C12" s="28"/>
      <c r="D12" s="28"/>
      <c r="E12" s="28"/>
      <c r="F12" s="28"/>
      <c r="G12" s="28"/>
      <c r="H12" s="28"/>
      <c r="I12" s="4"/>
      <c r="J12" s="4"/>
      <c r="K12" s="52" t="s">
        <v>21</v>
      </c>
      <c r="L12" s="52"/>
      <c r="M12" s="27"/>
      <c r="N12" s="27"/>
    </row>
    <row r="13" spans="1:14" ht="15" customHeight="1" x14ac:dyDescent="0.25">
      <c r="A13" s="29"/>
      <c r="B13" s="42"/>
      <c r="C13" s="30"/>
      <c r="D13" s="30"/>
      <c r="E13" s="30"/>
      <c r="F13" s="30"/>
      <c r="G13" s="30"/>
      <c r="H13" s="30"/>
      <c r="I13" s="4"/>
      <c r="J13" s="4"/>
      <c r="K13" s="4"/>
      <c r="L13" s="31"/>
      <c r="M13" s="31"/>
      <c r="N13" s="31"/>
    </row>
    <row r="14" spans="1:14" ht="15" customHeight="1" x14ac:dyDescent="0.25">
      <c r="A14" s="29"/>
      <c r="B14" s="43"/>
      <c r="C14" s="30"/>
      <c r="D14" s="30"/>
      <c r="E14" s="30"/>
      <c r="F14" s="30"/>
      <c r="G14" s="30"/>
      <c r="H14" s="30"/>
      <c r="I14" s="4"/>
      <c r="J14" s="4"/>
      <c r="K14" s="4"/>
      <c r="L14" s="31"/>
      <c r="M14" s="31"/>
      <c r="N14" s="31"/>
    </row>
    <row r="15" spans="1:14" ht="15" customHeight="1" x14ac:dyDescent="0.25">
      <c r="A15" s="29"/>
      <c r="B15" s="29"/>
      <c r="C15" s="30"/>
      <c r="D15" s="30"/>
      <c r="E15" s="30"/>
      <c r="F15" s="30"/>
      <c r="G15" s="30"/>
      <c r="H15" s="30"/>
      <c r="I15" s="4"/>
      <c r="J15" s="4"/>
      <c r="K15" s="4"/>
      <c r="L15" s="31"/>
      <c r="M15" s="31"/>
      <c r="N15" s="31"/>
    </row>
    <row r="16" spans="1:14" ht="15" customHeight="1" x14ac:dyDescent="0.25">
      <c r="A16" s="29"/>
      <c r="B16" s="29"/>
      <c r="C16" s="30"/>
      <c r="D16" s="30"/>
      <c r="E16" s="30"/>
      <c r="F16" s="30"/>
      <c r="G16" s="30"/>
      <c r="H16" s="30"/>
      <c r="I16" s="4"/>
      <c r="J16" s="4"/>
      <c r="K16" s="4"/>
      <c r="L16" s="31"/>
      <c r="M16" s="31"/>
      <c r="N16" s="31"/>
    </row>
    <row r="17" spans="1:14" ht="15" customHeight="1" x14ac:dyDescent="0.25">
      <c r="A17" s="29"/>
      <c r="B17" s="29"/>
      <c r="C17" s="30"/>
      <c r="D17" s="30"/>
      <c r="E17" s="30"/>
      <c r="F17" s="30"/>
      <c r="G17" s="30"/>
      <c r="H17" s="30"/>
      <c r="I17" s="4"/>
      <c r="J17" s="4"/>
      <c r="K17" s="4"/>
      <c r="L17" s="31"/>
      <c r="M17" s="31"/>
      <c r="N17" s="31"/>
    </row>
    <row r="18" spans="1:14" ht="15.75" customHeight="1" x14ac:dyDescent="0.25">
      <c r="A18" s="29"/>
      <c r="B18" s="29"/>
      <c r="C18" s="30"/>
      <c r="D18" s="30"/>
      <c r="E18" s="30"/>
      <c r="F18" s="30"/>
      <c r="G18" s="30"/>
      <c r="H18" s="30"/>
      <c r="I18" s="4"/>
      <c r="J18" s="4"/>
      <c r="K18" s="4"/>
      <c r="L18" s="31"/>
      <c r="M18" s="31"/>
      <c r="N18" s="31"/>
    </row>
    <row r="19" spans="1:14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1:14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1:14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  <row r="22" spans="1:14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</row>
    <row r="23" spans="1:14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</row>
    <row r="24" spans="1:14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</row>
    <row r="25" spans="1:14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</row>
    <row r="26" spans="1:14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</row>
  </sheetData>
  <mergeCells count="18">
    <mergeCell ref="D9:E9"/>
    <mergeCell ref="F9:I9"/>
    <mergeCell ref="D1:H3"/>
    <mergeCell ref="E4:H4"/>
    <mergeCell ref="F5:L5"/>
    <mergeCell ref="F6:G6"/>
    <mergeCell ref="H6:I6"/>
    <mergeCell ref="J6:L6"/>
    <mergeCell ref="A7:A8"/>
    <mergeCell ref="B7:E7"/>
    <mergeCell ref="F7:J8"/>
    <mergeCell ref="K7:L7"/>
    <mergeCell ref="D8:E8"/>
    <mergeCell ref="D10:E10"/>
    <mergeCell ref="F10:I10"/>
    <mergeCell ref="D11:E11"/>
    <mergeCell ref="F11:I11"/>
    <mergeCell ref="K12:L12"/>
  </mergeCells>
  <conditionalFormatting sqref="E6">
    <cfRule type="cellIs" dxfId="47" priority="2" operator="equal">
      <formula>78</formula>
    </cfRule>
    <cfRule type="cellIs" dxfId="46" priority="3" operator="equal">
      <formula>81</formula>
    </cfRule>
    <cfRule type="cellIs" dxfId="45" priority="4" operator="equal">
      <formula>90</formula>
    </cfRule>
  </conditionalFormatting>
  <conditionalFormatting sqref="E4:H4">
    <cfRule type="expression" dxfId="44" priority="1">
      <formula>OR($E$6=78,$E$6=81,$E$6=90)</formula>
    </cfRule>
  </conditionalFormatting>
  <conditionalFormatting sqref="J9:J11">
    <cfRule type="containsText" dxfId="43" priority="6" operator="containsText" text="INELIGIBLE">
      <formula>NOT(ISERROR(SEARCH("INELIGIBLE",J9)))</formula>
    </cfRule>
  </conditionalFormatting>
  <conditionalFormatting sqref="K9">
    <cfRule type="cellIs" dxfId="42" priority="11" operator="equal">
      <formula>81</formula>
    </cfRule>
    <cfRule type="cellIs" dxfId="41" priority="12" operator="lessThan">
      <formula>81</formula>
    </cfRule>
    <cfRule type="cellIs" dxfId="40" priority="13" operator="greaterThan">
      <formula>81</formula>
    </cfRule>
  </conditionalFormatting>
  <conditionalFormatting sqref="K10">
    <cfRule type="cellIs" dxfId="39" priority="14" operator="lessThan">
      <formula>90</formula>
    </cfRule>
    <cfRule type="cellIs" dxfId="38" priority="15" operator="greaterThan">
      <formula>90</formula>
    </cfRule>
    <cfRule type="cellIs" dxfId="37" priority="16" operator="equal">
      <formula>90</formula>
    </cfRule>
  </conditionalFormatting>
  <conditionalFormatting sqref="K11">
    <cfRule type="cellIs" dxfId="36" priority="8" operator="equal">
      <formula>78</formula>
    </cfRule>
    <cfRule type="cellIs" dxfId="35" priority="9" operator="lessThan">
      <formula>78</formula>
    </cfRule>
    <cfRule type="cellIs" dxfId="34" priority="10" operator="greaterThan">
      <formula>78</formula>
    </cfRule>
  </conditionalFormatting>
  <conditionalFormatting sqref="L9:L11">
    <cfRule type="cellIs" dxfId="33" priority="5" operator="between">
      <formula>6</formula>
      <formula>12</formula>
    </cfRule>
  </conditionalFormatting>
  <conditionalFormatting sqref="L10:L11">
    <cfRule type="cellIs" dxfId="32" priority="7" operator="equal">
      <formula>6</formula>
    </cfRule>
  </conditionalFormatting>
  <dataValidations count="1">
    <dataValidation type="list" allowBlank="1" showInputMessage="1" showErrorMessage="1" sqref="D6" xr:uid="{7A61B04B-C149-4385-84C3-6BC11968AB20}">
      <formula1>"0,30,180"</formula1>
    </dataValidation>
  </dataValidations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8D01D-0109-46ED-B034-A91DA81A0854}">
  <sheetPr codeName="Feuil1"/>
  <dimension ref="A1:N26"/>
  <sheetViews>
    <sheetView zoomScale="115" zoomScaleNormal="115" workbookViewId="0">
      <selection activeCell="B18" sqref="B18"/>
    </sheetView>
  </sheetViews>
  <sheetFormatPr baseColWidth="10" defaultColWidth="11.42578125" defaultRowHeight="15" x14ac:dyDescent="0.25"/>
  <cols>
    <col min="1" max="1" width="25.140625" style="3" customWidth="1"/>
    <col min="2" max="2" width="26" style="3" customWidth="1"/>
    <col min="3" max="3" width="11.42578125" style="3" customWidth="1"/>
    <col min="4" max="4" width="11.42578125" style="3"/>
    <col min="5" max="5" width="17.5703125" style="3" customWidth="1"/>
    <col min="6" max="8" width="11.42578125" style="3"/>
    <col min="9" max="9" width="22.85546875" style="3" customWidth="1"/>
    <col min="10" max="12" width="11.42578125" style="3"/>
    <col min="13" max="13" width="0.28515625" style="3" customWidth="1"/>
    <col min="14" max="16384" width="11.42578125" style="3"/>
  </cols>
  <sheetData>
    <row r="1" spans="1:14" ht="15" customHeight="1" x14ac:dyDescent="0.25">
      <c r="A1" s="1"/>
      <c r="B1" s="1"/>
      <c r="C1" s="5"/>
      <c r="D1" s="71" t="s">
        <v>3</v>
      </c>
      <c r="E1" s="72"/>
      <c r="F1" s="72"/>
      <c r="G1" s="72"/>
      <c r="H1" s="73"/>
      <c r="I1" s="1"/>
      <c r="J1" s="1"/>
      <c r="K1" s="1"/>
      <c r="L1" s="1"/>
    </row>
    <row r="2" spans="1:14" ht="15" customHeight="1" x14ac:dyDescent="0.25">
      <c r="A2" s="1"/>
      <c r="B2" s="1"/>
      <c r="C2" s="6"/>
      <c r="D2" s="74"/>
      <c r="E2" s="75"/>
      <c r="F2" s="75"/>
      <c r="G2" s="75"/>
      <c r="H2" s="76"/>
      <c r="I2" s="1"/>
      <c r="J2" s="1"/>
      <c r="K2" s="1"/>
      <c r="L2" s="1"/>
    </row>
    <row r="3" spans="1:14" ht="15.75" customHeight="1" thickBot="1" x14ac:dyDescent="0.3">
      <c r="A3" s="1"/>
      <c r="B3" s="1"/>
      <c r="C3" s="6"/>
      <c r="D3" s="77"/>
      <c r="E3" s="78"/>
      <c r="F3" s="78"/>
      <c r="G3" s="78"/>
      <c r="H3" s="79"/>
      <c r="I3" s="1"/>
      <c r="J3" s="1"/>
      <c r="K3" s="1"/>
      <c r="L3" s="1"/>
    </row>
    <row r="4" spans="1:14" ht="48" customHeight="1" thickBot="1" x14ac:dyDescent="0.3">
      <c r="A4" s="1"/>
      <c r="B4" s="1"/>
      <c r="C4" s="7"/>
      <c r="D4" s="1"/>
      <c r="E4" s="80" t="str">
        <f ca="1">IF(OR(E6=78,E6=81,E6=90),"Attention: L'âge actuel du client ne lui permet peut-être pas d'avoir une offre auprès d'un voire plusieurs vendeurs ou vérifiez la date de naissance","")</f>
        <v/>
      </c>
      <c r="F4" s="80"/>
      <c r="G4" s="80"/>
      <c r="H4" s="80"/>
      <c r="I4" s="1"/>
      <c r="J4" s="1"/>
      <c r="K4" s="1"/>
      <c r="L4" s="1"/>
    </row>
    <row r="5" spans="1:14" ht="28.5" customHeight="1" thickBot="1" x14ac:dyDescent="0.3">
      <c r="A5" s="26" t="s">
        <v>6</v>
      </c>
      <c r="B5" s="26" t="s">
        <v>7</v>
      </c>
      <c r="C5" s="26" t="s">
        <v>0</v>
      </c>
      <c r="D5" s="26" t="s">
        <v>1</v>
      </c>
      <c r="E5" s="26" t="s">
        <v>8</v>
      </c>
      <c r="F5" s="65" t="s">
        <v>9</v>
      </c>
      <c r="G5" s="81"/>
      <c r="H5" s="81"/>
      <c r="I5" s="81"/>
      <c r="J5" s="81"/>
      <c r="K5" s="81"/>
      <c r="L5" s="66"/>
    </row>
    <row r="6" spans="1:14" ht="33" customHeight="1" thickBot="1" x14ac:dyDescent="0.3">
      <c r="A6" s="9">
        <v>45565</v>
      </c>
      <c r="B6" s="9">
        <v>17420</v>
      </c>
      <c r="C6" s="10">
        <v>24</v>
      </c>
      <c r="D6" s="10">
        <v>30</v>
      </c>
      <c r="E6" s="11">
        <f ca="1">IF(B6="","",DATEDIF(B6,TODAY(),"y"))</f>
        <v>77</v>
      </c>
      <c r="F6" s="82" t="s">
        <v>10</v>
      </c>
      <c r="G6" s="83"/>
      <c r="H6" s="84" t="s">
        <v>22</v>
      </c>
      <c r="I6" s="84"/>
      <c r="J6" s="85" t="s">
        <v>11</v>
      </c>
      <c r="K6" s="85"/>
      <c r="L6" s="86"/>
    </row>
    <row r="7" spans="1:14" ht="26.25" customHeight="1" thickBot="1" x14ac:dyDescent="0.3">
      <c r="A7" s="53" t="s">
        <v>12</v>
      </c>
      <c r="B7" s="55" t="s">
        <v>13</v>
      </c>
      <c r="C7" s="55"/>
      <c r="D7" s="55"/>
      <c r="E7" s="56"/>
      <c r="F7" s="57" t="s">
        <v>14</v>
      </c>
      <c r="G7" s="58"/>
      <c r="H7" s="58"/>
      <c r="I7" s="58"/>
      <c r="J7" s="59"/>
      <c r="K7" s="63" t="s">
        <v>2</v>
      </c>
      <c r="L7" s="64"/>
      <c r="N7" s="37" t="s">
        <v>20</v>
      </c>
    </row>
    <row r="8" spans="1:14" ht="21.75" customHeight="1" thickBot="1" x14ac:dyDescent="0.3">
      <c r="A8" s="54"/>
      <c r="B8" s="8" t="s">
        <v>4</v>
      </c>
      <c r="C8" s="8" t="s">
        <v>5</v>
      </c>
      <c r="D8" s="65" t="s">
        <v>15</v>
      </c>
      <c r="E8" s="66"/>
      <c r="F8" s="60"/>
      <c r="G8" s="61"/>
      <c r="H8" s="61"/>
      <c r="I8" s="61"/>
      <c r="J8" s="62"/>
      <c r="K8" s="12" t="s">
        <v>16</v>
      </c>
      <c r="L8" s="13" t="s">
        <v>5</v>
      </c>
      <c r="M8" s="4"/>
      <c r="N8" s="36">
        <f>EDATE($A$6,C6)+D6</f>
        <v>46325</v>
      </c>
    </row>
    <row r="9" spans="1:14" ht="29.25" customHeight="1" x14ac:dyDescent="0.25">
      <c r="A9" s="14" t="s">
        <v>17</v>
      </c>
      <c r="B9" s="32" t="str">
        <f>IFERROR(DATEDIF(EDATE(B6,81*12),N8+1,"y"),"")</f>
        <v/>
      </c>
      <c r="C9" s="32" t="str">
        <f>IFERROR(DATEDIF(EDATE(B6,81*12),N8+1,"ym"),"")</f>
        <v/>
      </c>
      <c r="D9" s="67" t="str">
        <f>IFERROR(DATEDIF(EDATE(B6,81*12),N8+1,"md"),"")</f>
        <v/>
      </c>
      <c r="E9" s="68"/>
      <c r="F9" s="69" t="str">
        <f ca="1">IF(K9&gt;81, "Age fin de prêt dépassé, merci de revoir le financement sur : ", "")</f>
        <v/>
      </c>
      <c r="G9" s="70"/>
      <c r="H9" s="70"/>
      <c r="I9" s="70"/>
      <c r="J9" s="15" t="str">
        <f ca="1">_xlfn.LET(_xlpm.v,C6-(K9-81)*12,IF(_xlpm.v&lt;0,"INELIGIBLE",IF(K9&gt;81,_xlpm.v,"")))</f>
        <v/>
      </c>
      <c r="K9" s="16">
        <f ca="1">DATEDIF(B6,EDATE(TODAY(),C6)+ D6,"y")</f>
        <v>79</v>
      </c>
      <c r="L9" s="17">
        <f ca="1">DATEDIF(B6,EDATE(TODAY(),C6)+ D6,"ym")</f>
        <v>1</v>
      </c>
      <c r="M9" s="4"/>
      <c r="N9" s="35"/>
    </row>
    <row r="10" spans="1:14" ht="29.25" customHeight="1" x14ac:dyDescent="0.25">
      <c r="A10" s="18" t="s">
        <v>18</v>
      </c>
      <c r="B10" s="33" t="str">
        <f>IFERROR(DATEDIF(EDATE(B6,90*12),N8+1,"y"),"")</f>
        <v/>
      </c>
      <c r="C10" s="33" t="str">
        <f>IFERROR(DATEDIF(EDATE(B6,90*12),N8+1,"ym"),"")</f>
        <v/>
      </c>
      <c r="D10" s="44" t="str">
        <f>IFERROR(DATEDIF(EDATE(B6,90*12),N8+1,"md"),"")</f>
        <v/>
      </c>
      <c r="E10" s="45"/>
      <c r="F10" s="46" t="str">
        <f ca="1">IF(K10&gt;90, "Age fin de prêt dépassé, merci de revoir le financement sur : ", "")</f>
        <v/>
      </c>
      <c r="G10" s="47"/>
      <c r="H10" s="47"/>
      <c r="I10" s="47"/>
      <c r="J10" s="19" t="str">
        <f ca="1">_xlfn.LET(_xlpm.v,C6-(K10-90)*12,IF(_xlpm.v&lt;0,"INELIGIBLE",IF(K10&gt;90,_xlpm.v,"")))</f>
        <v/>
      </c>
      <c r="K10" s="20">
        <f ca="1">DATEDIF(B6,EDATE(TODAY(),C6)+ D6,"y")</f>
        <v>79</v>
      </c>
      <c r="L10" s="21">
        <f ca="1">DATEDIF(B6,EDATE(TODAY(),C6)+ D6,"ym")</f>
        <v>1</v>
      </c>
      <c r="M10" s="4"/>
      <c r="N10" s="35"/>
    </row>
    <row r="11" spans="1:14" ht="29.25" customHeight="1" thickBot="1" x14ac:dyDescent="0.3">
      <c r="A11" s="22" t="s">
        <v>19</v>
      </c>
      <c r="B11" s="34">
        <f>IFERROR(DATEDIF(EDATE(B6,78*12),N8+1,"y"),"")</f>
        <v>1</v>
      </c>
      <c r="C11" s="34">
        <f>IFERROR(DATEDIF(EDATE(B6,78*12),N8+1,"ym"),"")</f>
        <v>1</v>
      </c>
      <c r="D11" s="48">
        <f>IFERROR(DATEDIF(EDATE(B6,78*12),N8+1,"md"),"")</f>
        <v>21</v>
      </c>
      <c r="E11" s="49"/>
      <c r="F11" s="50" t="str">
        <f ca="1">IF(K11&gt;78, "Age fin de prêt dépassé, merci de revoir le financement sur : ", "")</f>
        <v xml:space="preserve">Age fin de prêt dépassé, merci de revoir le financement sur : </v>
      </c>
      <c r="G11" s="51"/>
      <c r="H11" s="51"/>
      <c r="I11" s="51"/>
      <c r="J11" s="23">
        <f ca="1">_xlfn.LET(_xlpm.v, C6-(K11-78)*12,IF(_xlpm.v&lt;0,"INELIGIBLE",IF(K11&gt;78,_xlpm.v,"")))</f>
        <v>12</v>
      </c>
      <c r="K11" s="24">
        <f ca="1">DATEDIF(B6,EDATE(TODAY(),C6)+ D6,"y")</f>
        <v>79</v>
      </c>
      <c r="L11" s="25">
        <f ca="1">DATEDIF(B6,EDATE(TODAY(),C6)+ D6,"ym")</f>
        <v>1</v>
      </c>
      <c r="M11" s="27"/>
      <c r="N11" s="27"/>
    </row>
    <row r="12" spans="1:14" ht="15.75" customHeight="1" x14ac:dyDescent="0.25">
      <c r="A12" s="28"/>
      <c r="B12" s="28"/>
      <c r="C12" s="28"/>
      <c r="D12" s="28"/>
      <c r="E12" s="28"/>
      <c r="F12" s="28"/>
      <c r="G12" s="28"/>
      <c r="H12" s="28"/>
      <c r="I12" s="4"/>
      <c r="J12" s="4"/>
      <c r="K12" s="52" t="s">
        <v>21</v>
      </c>
      <c r="L12" s="52"/>
      <c r="M12" s="27"/>
      <c r="N12" s="27"/>
    </row>
    <row r="13" spans="1:14" ht="15" customHeight="1" x14ac:dyDescent="0.25">
      <c r="A13" s="29"/>
      <c r="B13" s="29"/>
      <c r="C13" s="30"/>
      <c r="D13" s="30"/>
      <c r="E13" s="30"/>
      <c r="F13" s="30"/>
      <c r="G13" s="30"/>
      <c r="H13" s="30"/>
      <c r="I13" s="4"/>
      <c r="J13" s="4"/>
      <c r="K13" s="4"/>
      <c r="L13" s="31"/>
      <c r="M13" s="31"/>
      <c r="N13" s="31"/>
    </row>
    <row r="14" spans="1:14" ht="15" customHeight="1" x14ac:dyDescent="0.25">
      <c r="A14" s="29"/>
      <c r="B14" s="29"/>
      <c r="C14" s="30"/>
      <c r="D14" s="30"/>
      <c r="E14" s="30"/>
      <c r="F14" s="30"/>
      <c r="G14" s="30"/>
      <c r="H14" s="30"/>
      <c r="I14" s="4"/>
      <c r="J14" s="4"/>
      <c r="K14" s="4"/>
      <c r="L14" s="31"/>
      <c r="M14" s="31"/>
      <c r="N14" s="31"/>
    </row>
    <row r="15" spans="1:14" ht="15" customHeight="1" x14ac:dyDescent="0.25">
      <c r="A15" s="29"/>
      <c r="B15" s="29"/>
      <c r="C15" s="30"/>
      <c r="D15" s="30"/>
      <c r="E15" s="30"/>
      <c r="F15" s="30"/>
      <c r="G15" s="30"/>
      <c r="H15" s="30"/>
      <c r="I15" s="4"/>
      <c r="J15" s="4"/>
      <c r="K15" s="4"/>
      <c r="L15" s="31"/>
      <c r="M15" s="31"/>
      <c r="N15" s="31"/>
    </row>
    <row r="16" spans="1:14" ht="15" customHeight="1" x14ac:dyDescent="0.25">
      <c r="A16" s="29"/>
      <c r="B16" s="29"/>
      <c r="C16" s="30"/>
      <c r="D16" s="30"/>
      <c r="E16" s="30"/>
      <c r="F16" s="30"/>
      <c r="G16" s="30"/>
      <c r="H16" s="30"/>
      <c r="I16" s="4"/>
      <c r="J16" s="4"/>
      <c r="K16" s="4"/>
      <c r="L16" s="31"/>
      <c r="M16" s="31"/>
      <c r="N16" s="31"/>
    </row>
    <row r="17" spans="1:14" ht="15" customHeight="1" x14ac:dyDescent="0.25">
      <c r="A17" s="29"/>
      <c r="B17" s="29"/>
      <c r="C17" s="30"/>
      <c r="D17" s="30"/>
      <c r="E17" s="30"/>
      <c r="F17" s="30"/>
      <c r="G17" s="30"/>
      <c r="H17" s="30"/>
      <c r="I17" s="4"/>
      <c r="J17" s="4"/>
      <c r="K17" s="4"/>
      <c r="L17" s="31"/>
      <c r="M17" s="31"/>
      <c r="N17" s="31"/>
    </row>
    <row r="18" spans="1:14" ht="15.75" customHeight="1" x14ac:dyDescent="0.25">
      <c r="A18" s="29"/>
      <c r="B18" s="29"/>
      <c r="C18" s="30"/>
      <c r="D18" s="30"/>
      <c r="E18" s="30"/>
      <c r="F18" s="30"/>
      <c r="G18" s="30"/>
      <c r="H18" s="30"/>
      <c r="I18" s="4"/>
      <c r="J18" s="4"/>
      <c r="K18" s="4"/>
      <c r="L18" s="31"/>
      <c r="M18" s="31"/>
      <c r="N18" s="31"/>
    </row>
    <row r="19" spans="1:14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1:14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1:14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  <row r="22" spans="1:14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</row>
    <row r="23" spans="1:14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</row>
    <row r="24" spans="1:14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</row>
    <row r="25" spans="1:14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</row>
    <row r="26" spans="1:14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</row>
  </sheetData>
  <sheetProtection algorithmName="SHA-512" hashValue="56+a4F+PTwJLyBG9xnBFIab+lkpxkF0tmE9lbkY/gGTsnmUjGgMxx+C//bYL+JRT+IxdTxvyLknJk5h/DabGmg==" saltValue="ZOeaOY7mWxPHWvcQ5FWVxw==" spinCount="100000" sheet="1" objects="1" scenarios="1"/>
  <mergeCells count="18">
    <mergeCell ref="K12:L12"/>
    <mergeCell ref="D1:H3"/>
    <mergeCell ref="F5:L5"/>
    <mergeCell ref="F6:G6"/>
    <mergeCell ref="H6:I6"/>
    <mergeCell ref="J6:L6"/>
    <mergeCell ref="E4:H4"/>
    <mergeCell ref="D9:E9"/>
    <mergeCell ref="F9:I9"/>
    <mergeCell ref="D10:E10"/>
    <mergeCell ref="F10:I10"/>
    <mergeCell ref="D11:E11"/>
    <mergeCell ref="F11:I11"/>
    <mergeCell ref="A7:A8"/>
    <mergeCell ref="B7:E7"/>
    <mergeCell ref="F7:J8"/>
    <mergeCell ref="K7:L7"/>
    <mergeCell ref="D8:E8"/>
  </mergeCells>
  <conditionalFormatting sqref="E6">
    <cfRule type="cellIs" dxfId="31" priority="3" operator="equal">
      <formula>78</formula>
    </cfRule>
    <cfRule type="cellIs" dxfId="30" priority="4" operator="equal">
      <formula>81</formula>
    </cfRule>
    <cfRule type="cellIs" dxfId="29" priority="5" operator="equal">
      <formula>90</formula>
    </cfRule>
  </conditionalFormatting>
  <conditionalFormatting sqref="E4:H4">
    <cfRule type="expression" dxfId="28" priority="1">
      <formula>OR($E$6=78,$E$6=81,$E$6=90)</formula>
    </cfRule>
  </conditionalFormatting>
  <conditionalFormatting sqref="J9:J11">
    <cfRule type="containsText" dxfId="27" priority="7" operator="containsText" text="INELIGIBLE">
      <formula>NOT(ISERROR(SEARCH("INELIGIBLE",J9)))</formula>
    </cfRule>
  </conditionalFormatting>
  <conditionalFormatting sqref="K9">
    <cfRule type="cellIs" dxfId="26" priority="12" operator="equal">
      <formula>81</formula>
    </cfRule>
    <cfRule type="cellIs" dxfId="25" priority="13" operator="lessThan">
      <formula>81</formula>
    </cfRule>
    <cfRule type="cellIs" dxfId="24" priority="14" operator="greaterThan">
      <formula>81</formula>
    </cfRule>
  </conditionalFormatting>
  <conditionalFormatting sqref="K10">
    <cfRule type="cellIs" dxfId="23" priority="15" operator="lessThan">
      <formula>90</formula>
    </cfRule>
    <cfRule type="cellIs" dxfId="22" priority="16" operator="greaterThan">
      <formula>90</formula>
    </cfRule>
    <cfRule type="cellIs" dxfId="21" priority="17" operator="equal">
      <formula>90</formula>
    </cfRule>
  </conditionalFormatting>
  <conditionalFormatting sqref="K11">
    <cfRule type="cellIs" dxfId="20" priority="9" operator="equal">
      <formula>78</formula>
    </cfRule>
    <cfRule type="cellIs" dxfId="19" priority="10" operator="lessThan">
      <formula>78</formula>
    </cfRule>
    <cfRule type="cellIs" dxfId="18" priority="11" operator="greaterThan">
      <formula>78</formula>
    </cfRule>
  </conditionalFormatting>
  <conditionalFormatting sqref="L9:L11">
    <cfRule type="cellIs" dxfId="17" priority="6" operator="between">
      <formula>6</formula>
      <formula>12</formula>
    </cfRule>
  </conditionalFormatting>
  <conditionalFormatting sqref="L10:L11">
    <cfRule type="cellIs" dxfId="16" priority="8" operator="equal">
      <formula>6</formula>
    </cfRule>
  </conditionalFormatting>
  <dataValidations count="1">
    <dataValidation type="list" allowBlank="1" showInputMessage="1" showErrorMessage="1" sqref="D6" xr:uid="{E2316ED5-6C3C-4D8B-8BE4-0D55B0E190C8}">
      <formula1>"30,180"</formula1>
    </dataValidation>
  </dataValidations>
  <pageMargins left="0.7" right="0.7" top="0.75" bottom="0.75" header="0.3" footer="0.3"/>
  <pageSetup paperSize="9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BDE7AD-F9D1-4875-BD4F-88212B6A414B}">
  <dimension ref="A1:O26"/>
  <sheetViews>
    <sheetView topLeftCell="A2" zoomScale="115" zoomScaleNormal="115" workbookViewId="0">
      <selection activeCell="C13" sqref="C13"/>
    </sheetView>
  </sheetViews>
  <sheetFormatPr baseColWidth="10" defaultColWidth="11.42578125" defaultRowHeight="15" x14ac:dyDescent="0.25"/>
  <cols>
    <col min="1" max="1" width="25.140625" style="3" customWidth="1"/>
    <col min="2" max="2" width="26" style="3" customWidth="1"/>
    <col min="3" max="3" width="11.42578125" style="3" customWidth="1"/>
    <col min="4" max="4" width="11.42578125" style="3"/>
    <col min="5" max="5" width="17.5703125" style="3" customWidth="1"/>
    <col min="6" max="8" width="11.42578125" style="3"/>
    <col min="9" max="9" width="22.85546875" style="3" customWidth="1"/>
    <col min="10" max="10" width="13" style="3" bestFit="1" customWidth="1"/>
    <col min="11" max="11" width="37.28515625" style="3" bestFit="1" customWidth="1"/>
    <col min="12" max="12" width="11.42578125" style="3"/>
    <col min="13" max="13" width="0.28515625" style="3" customWidth="1"/>
    <col min="14" max="16384" width="11.42578125" style="3"/>
  </cols>
  <sheetData>
    <row r="1" spans="1:15" ht="15" customHeight="1" x14ac:dyDescent="0.25">
      <c r="A1" s="1"/>
      <c r="B1" s="1"/>
      <c r="C1" s="5"/>
      <c r="D1" s="71" t="s">
        <v>3</v>
      </c>
      <c r="E1" s="72"/>
      <c r="F1" s="72"/>
      <c r="G1" s="72"/>
      <c r="H1" s="73"/>
      <c r="I1" s="1"/>
      <c r="J1" s="1"/>
      <c r="K1" s="1"/>
      <c r="L1" s="1"/>
    </row>
    <row r="2" spans="1:15" ht="15" customHeight="1" x14ac:dyDescent="0.25">
      <c r="A2" s="1"/>
      <c r="B2" s="1"/>
      <c r="C2" s="6"/>
      <c r="D2" s="74"/>
      <c r="E2" s="75"/>
      <c r="F2" s="75"/>
      <c r="G2" s="75"/>
      <c r="H2" s="76"/>
      <c r="I2" s="1"/>
      <c r="J2" s="1"/>
      <c r="K2" s="1"/>
      <c r="L2" s="1"/>
    </row>
    <row r="3" spans="1:15" ht="15.75" customHeight="1" thickBot="1" x14ac:dyDescent="0.3">
      <c r="A3" s="1"/>
      <c r="B3" s="1"/>
      <c r="C3" s="6"/>
      <c r="D3" s="77"/>
      <c r="E3" s="78"/>
      <c r="F3" s="78"/>
      <c r="G3" s="78"/>
      <c r="H3" s="79"/>
      <c r="I3" s="1"/>
      <c r="J3" s="1"/>
      <c r="K3" s="1"/>
      <c r="L3" s="1"/>
    </row>
    <row r="4" spans="1:15" ht="48" customHeight="1" thickBot="1" x14ac:dyDescent="0.3">
      <c r="A4" s="1"/>
      <c r="B4" s="1"/>
      <c r="C4" s="7"/>
      <c r="D4" s="1"/>
      <c r="E4" s="80" t="str">
        <f ca="1">IF(OR(E6=78,E6=81,E6=90),"Attention: L'âge actuel du client ne lui permet peut-être pas d'avoir une offre auprès d'un voire plusieurs vendeurs ou vérifiez la date de naissance","")</f>
        <v/>
      </c>
      <c r="F4" s="80"/>
      <c r="G4" s="80"/>
      <c r="H4" s="80"/>
      <c r="I4" s="1"/>
      <c r="J4" s="1"/>
      <c r="K4" s="1"/>
      <c r="L4" s="1"/>
    </row>
    <row r="5" spans="1:15" ht="28.5" customHeight="1" thickBot="1" x14ac:dyDescent="0.3">
      <c r="A5" s="26" t="s">
        <v>6</v>
      </c>
      <c r="B5" s="26" t="s">
        <v>7</v>
      </c>
      <c r="C5" s="26" t="s">
        <v>0</v>
      </c>
      <c r="D5" s="26" t="s">
        <v>1</v>
      </c>
      <c r="E5" s="26" t="s">
        <v>8</v>
      </c>
      <c r="F5" s="65" t="s">
        <v>9</v>
      </c>
      <c r="G5" s="81"/>
      <c r="H5" s="81"/>
      <c r="I5" s="81"/>
      <c r="J5" s="81"/>
      <c r="K5" s="81"/>
      <c r="L5" s="66"/>
    </row>
    <row r="6" spans="1:15" ht="33" customHeight="1" thickBot="1" x14ac:dyDescent="0.3">
      <c r="A6" s="9">
        <v>45565</v>
      </c>
      <c r="B6" s="9">
        <v>17420</v>
      </c>
      <c r="C6" s="10">
        <v>11</v>
      </c>
      <c r="D6" s="10">
        <v>30</v>
      </c>
      <c r="E6" s="38">
        <f ca="1">DATEDIF(B6,TODAY(),"d")/365.25</f>
        <v>77.059548254620125</v>
      </c>
      <c r="F6" s="82" t="s">
        <v>10</v>
      </c>
      <c r="G6" s="83"/>
      <c r="H6" s="84" t="s">
        <v>22</v>
      </c>
      <c r="I6" s="84"/>
      <c r="J6" s="85" t="s">
        <v>11</v>
      </c>
      <c r="K6" s="85"/>
      <c r="L6" s="86"/>
    </row>
    <row r="7" spans="1:15" ht="26.25" customHeight="1" thickBot="1" x14ac:dyDescent="0.3">
      <c r="A7" s="53" t="s">
        <v>12</v>
      </c>
      <c r="B7" s="55" t="s">
        <v>13</v>
      </c>
      <c r="C7" s="55"/>
      <c r="D7" s="55"/>
      <c r="E7" s="56"/>
      <c r="F7" s="57" t="s">
        <v>14</v>
      </c>
      <c r="G7" s="58"/>
      <c r="H7" s="58"/>
      <c r="I7" s="58"/>
      <c r="J7" s="59"/>
      <c r="K7" s="63" t="s">
        <v>2</v>
      </c>
      <c r="L7" s="64"/>
      <c r="N7" s="37" t="s">
        <v>20</v>
      </c>
    </row>
    <row r="8" spans="1:15" ht="21.75" customHeight="1" thickBot="1" x14ac:dyDescent="0.3">
      <c r="A8" s="54"/>
      <c r="B8" s="8" t="s">
        <v>4</v>
      </c>
      <c r="C8" s="8" t="s">
        <v>5</v>
      </c>
      <c r="D8" s="65" t="s">
        <v>15</v>
      </c>
      <c r="E8" s="66"/>
      <c r="F8" s="60"/>
      <c r="G8" s="61"/>
      <c r="H8" s="61"/>
      <c r="I8" s="61"/>
      <c r="J8" s="62"/>
      <c r="K8" s="12" t="s">
        <v>16</v>
      </c>
      <c r="L8" s="13" t="s">
        <v>5</v>
      </c>
      <c r="M8" s="4"/>
      <c r="N8" s="36">
        <f>EDATE($A$6,C6)+D6</f>
        <v>45929</v>
      </c>
      <c r="O8" s="3">
        <v>46325</v>
      </c>
    </row>
    <row r="9" spans="1:15" ht="29.25" customHeight="1" x14ac:dyDescent="0.25">
      <c r="A9" s="14" t="s">
        <v>17</v>
      </c>
      <c r="B9" s="32" t="str">
        <f>IFERROR(DATEDIF(EDATE(B6,81*12),N8+1,"y"),"")</f>
        <v/>
      </c>
      <c r="C9" s="32" t="str">
        <f>IFERROR(DATEDIF(EDATE(B6,81*12),N8+1,"ym"),"")</f>
        <v/>
      </c>
      <c r="D9" s="67" t="str">
        <f>IFERROR(DATEDIF(EDATE(B6,81*12),N8+1,"md"),"")</f>
        <v/>
      </c>
      <c r="E9" s="68"/>
      <c r="F9" s="69" t="str">
        <f ca="1">IF(K9&gt;81, "Age fin de prêt dépassé, merci de revoir le financement sur : ", "")</f>
        <v/>
      </c>
      <c r="G9" s="70"/>
      <c r="H9" s="70"/>
      <c r="I9" s="70"/>
      <c r="J9" s="15" t="str">
        <f ca="1">_xlfn.LET(_xlpm.v,C6-(K9-81)*12,IF(_xlpm.v&lt;0,"INELIGIBLE",IF(K9&gt;81,_xlpm.v,"")))</f>
        <v/>
      </c>
      <c r="K9" s="16">
        <f ca="1">DATEDIF(B6,EDATE(TODAY(),C6)+ D6,"y")</f>
        <v>78</v>
      </c>
      <c r="L9" s="17">
        <f ca="1">DATEDIF(B6,EDATE(TODAY(),C6)+ D6,"ym")</f>
        <v>0</v>
      </c>
      <c r="M9" s="4"/>
      <c r="N9" s="35"/>
    </row>
    <row r="10" spans="1:15" ht="29.25" customHeight="1" x14ac:dyDescent="0.25">
      <c r="A10" s="18" t="s">
        <v>18</v>
      </c>
      <c r="B10" s="33" t="str">
        <f>IFERROR(DATEDIF(EDATE(B6,90*12),N8+1,"y"),"")</f>
        <v/>
      </c>
      <c r="C10" s="33" t="str">
        <f>IFERROR(DATEDIF(EDATE(B6,90*12),N8+1,"ym"),"")</f>
        <v/>
      </c>
      <c r="D10" s="44" t="str">
        <f>IFERROR(DATEDIF(EDATE(B6,90*12),N8+1,"md"),"")</f>
        <v/>
      </c>
      <c r="E10" s="45"/>
      <c r="F10" s="46" t="str">
        <f ca="1">IF(K10&gt;90, "Age fin de prêt dépassé, merci de revoir le financement sur : ", "")</f>
        <v/>
      </c>
      <c r="G10" s="47"/>
      <c r="H10" s="47"/>
      <c r="I10" s="47"/>
      <c r="J10" s="19" t="str">
        <f ca="1">_xlfn.LET(_xlpm.v,C6-(K10-90)*12,IF(_xlpm.v&lt;0,"INELIGIBLE",IF(K10&gt;90,_xlpm.v,"")))</f>
        <v/>
      </c>
      <c r="K10" s="20">
        <f ca="1">DATEDIF(B6,EDATE(TODAY(),C6)+ D6,"y")</f>
        <v>78</v>
      </c>
      <c r="L10" s="21">
        <f ca="1">DATEDIF(B6,EDATE(TODAY(),C6)+ D6,"ym")</f>
        <v>0</v>
      </c>
      <c r="M10" s="4"/>
      <c r="N10" s="35"/>
    </row>
    <row r="11" spans="1:15" ht="29.25" customHeight="1" thickBot="1" x14ac:dyDescent="0.3">
      <c r="A11" s="22" t="s">
        <v>19</v>
      </c>
      <c r="B11" s="34">
        <f>IFERROR(DATEDIF(EDATE(B6,78*12),N8+1,"y"),"")</f>
        <v>0</v>
      </c>
      <c r="C11" s="34">
        <f>IFERROR(DATEDIF(EDATE(B6,78*12),N8+1,"ym"),"")</f>
        <v>0</v>
      </c>
      <c r="D11" s="48">
        <f>IFERROR(DATEDIF(EDATE(B6,78*12),N8+1,"md"),"")</f>
        <v>20</v>
      </c>
      <c r="E11" s="49"/>
      <c r="F11" s="50" t="str">
        <f ca="1">IF(K11&gt;78, "Age fin de prêt dépassé, merci de revoir le financement sur : ", "")</f>
        <v/>
      </c>
      <c r="G11" s="51"/>
      <c r="H11" s="51"/>
      <c r="I11" s="51"/>
      <c r="J11" s="23" t="str">
        <f ca="1">_xlfn.LET(_xlpm.v, C6-(K11-78)*12,IF(_xlpm.v&lt;0,"INELIGIBLE",IF(K11&gt;78,_xlpm.v,"")))</f>
        <v/>
      </c>
      <c r="K11" s="40">
        <f ca="1">DATEDIF(B6,EDATE(TODAY(),C6)+ D6,"y")</f>
        <v>78</v>
      </c>
      <c r="L11" s="25">
        <f ca="1">DATEDIF(B6,EDATE(TODAY(),C6)+ D6,"ym")</f>
        <v>0</v>
      </c>
      <c r="M11" s="27"/>
      <c r="N11" s="27"/>
    </row>
    <row r="12" spans="1:15" ht="15.75" customHeight="1" x14ac:dyDescent="0.25">
      <c r="A12" s="28"/>
      <c r="B12" s="28"/>
      <c r="C12" s="28"/>
      <c r="D12" s="28"/>
      <c r="E12" s="28"/>
      <c r="F12" s="28"/>
      <c r="G12" s="28"/>
      <c r="H12" s="28"/>
      <c r="I12" s="4"/>
      <c r="J12" s="4"/>
      <c r="K12" s="52" t="s">
        <v>21</v>
      </c>
      <c r="L12" s="52"/>
      <c r="M12" s="27"/>
      <c r="N12" s="27"/>
    </row>
    <row r="13" spans="1:15" ht="15" customHeight="1" x14ac:dyDescent="0.25">
      <c r="A13" s="29"/>
      <c r="B13" s="29">
        <f>INT(J13)</f>
        <v>0</v>
      </c>
      <c r="C13" s="30">
        <f>(J13-B13)*12</f>
        <v>1.6591375770020704</v>
      </c>
      <c r="D13" s="30">
        <f>(C13-INT(C13))*30</f>
        <v>19.774127310062113</v>
      </c>
      <c r="E13" s="30"/>
      <c r="F13" s="30"/>
      <c r="G13" s="30"/>
      <c r="H13" s="30"/>
      <c r="I13" s="4"/>
      <c r="J13" s="4">
        <f>K13-78</f>
        <v>0.13826146475017254</v>
      </c>
      <c r="K13" s="39">
        <f>(DATEDIF(B6,"30/10/2025","d"))/365.25</f>
        <v>78.138261464750173</v>
      </c>
      <c r="L13" s="31"/>
      <c r="M13" s="31"/>
      <c r="N13" s="31"/>
    </row>
    <row r="14" spans="1:15" ht="15" customHeight="1" x14ac:dyDescent="0.25">
      <c r="A14" s="29"/>
      <c r="B14" s="29"/>
      <c r="C14" s="30"/>
      <c r="D14" s="30"/>
      <c r="E14" s="30"/>
      <c r="F14" s="30"/>
      <c r="G14" s="30"/>
      <c r="H14" s="30"/>
      <c r="I14" s="4"/>
      <c r="J14" s="4"/>
      <c r="K14" s="4"/>
      <c r="L14" s="31"/>
      <c r="M14" s="31"/>
      <c r="N14" s="31"/>
    </row>
    <row r="15" spans="1:15" ht="15" customHeight="1" x14ac:dyDescent="0.25">
      <c r="A15" s="29"/>
      <c r="B15" s="29"/>
      <c r="C15" s="30"/>
      <c r="D15" s="30"/>
      <c r="E15" s="30"/>
      <c r="F15" s="30"/>
      <c r="G15" s="30"/>
      <c r="H15" s="30"/>
      <c r="I15" s="4"/>
      <c r="J15" s="4">
        <f>J13*12</f>
        <v>1.6591375770020704</v>
      </c>
      <c r="K15" s="4"/>
      <c r="L15" s="31"/>
      <c r="M15" s="31"/>
      <c r="N15" s="31"/>
    </row>
    <row r="16" spans="1:15" ht="15" customHeight="1" x14ac:dyDescent="0.25">
      <c r="A16" s="29"/>
      <c r="B16" s="29"/>
      <c r="C16" s="30"/>
      <c r="D16" s="30"/>
      <c r="E16" s="30"/>
      <c r="F16" s="30"/>
      <c r="G16" s="30"/>
      <c r="H16" s="30"/>
      <c r="I16" s="4"/>
      <c r="J16" s="4"/>
      <c r="K16" s="4"/>
      <c r="L16" s="31"/>
      <c r="M16" s="31"/>
      <c r="N16" s="31"/>
    </row>
    <row r="17" spans="1:14" ht="15" customHeight="1" x14ac:dyDescent="0.25">
      <c r="A17" s="29"/>
      <c r="B17" s="29"/>
      <c r="C17" s="30"/>
      <c r="D17" s="30"/>
      <c r="E17" s="30"/>
      <c r="F17" s="30"/>
      <c r="G17" s="30"/>
      <c r="H17" s="30"/>
      <c r="I17" s="4"/>
      <c r="J17" s="4"/>
      <c r="K17" s="4"/>
      <c r="L17" s="31"/>
      <c r="M17" s="31"/>
      <c r="N17" s="31"/>
    </row>
    <row r="18" spans="1:14" ht="15.75" customHeight="1" x14ac:dyDescent="0.25">
      <c r="A18" s="29"/>
      <c r="B18" s="29"/>
      <c r="C18" s="30"/>
      <c r="D18" s="30"/>
      <c r="E18" s="30"/>
      <c r="F18" s="30"/>
      <c r="G18" s="30"/>
      <c r="H18" s="30"/>
      <c r="I18" s="4"/>
      <c r="J18" s="4" t="str">
        <f ca="1">_xlfn.LET(_xlpm.v, (C6-(K11-78)*12)-L11,IF(_xlpm.v&lt;0,"INELIGIBLE",IF(K11&gt;78,_xlpm.v,"")))</f>
        <v/>
      </c>
      <c r="K18" s="4"/>
      <c r="L18" s="31"/>
      <c r="M18" s="31"/>
      <c r="N18" s="31"/>
    </row>
    <row r="19" spans="1:14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1:14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1:14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  <row r="22" spans="1:14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</row>
    <row r="23" spans="1:14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</row>
    <row r="24" spans="1:14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</row>
    <row r="25" spans="1:14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</row>
    <row r="26" spans="1:14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</row>
  </sheetData>
  <sheetProtection algorithmName="SHA-512" hashValue="55a1X3X5zddMZqpEbXyP2kfvvPP22HCrDMgUBv8dkp46AoF9pPi5Rw17jpK/c8+WaqKDxxZCAnofZwgz0Oeq2Q==" saltValue="bvyvYox8aMkU7NwMrwrY0g==" spinCount="100000" sheet="1" objects="1" scenarios="1"/>
  <mergeCells count="18">
    <mergeCell ref="D9:E9"/>
    <mergeCell ref="F9:I9"/>
    <mergeCell ref="D1:H3"/>
    <mergeCell ref="E4:H4"/>
    <mergeCell ref="F5:L5"/>
    <mergeCell ref="F6:G6"/>
    <mergeCell ref="H6:I6"/>
    <mergeCell ref="J6:L6"/>
    <mergeCell ref="A7:A8"/>
    <mergeCell ref="B7:E7"/>
    <mergeCell ref="F7:J8"/>
    <mergeCell ref="K7:L7"/>
    <mergeCell ref="D8:E8"/>
    <mergeCell ref="D10:E10"/>
    <mergeCell ref="F10:I10"/>
    <mergeCell ref="D11:E11"/>
    <mergeCell ref="F11:I11"/>
    <mergeCell ref="K12:L12"/>
  </mergeCells>
  <conditionalFormatting sqref="E6">
    <cfRule type="cellIs" dxfId="15" priority="2" operator="equal">
      <formula>78</formula>
    </cfRule>
    <cfRule type="cellIs" dxfId="14" priority="3" operator="equal">
      <formula>81</formula>
    </cfRule>
    <cfRule type="cellIs" dxfId="13" priority="4" operator="equal">
      <formula>90</formula>
    </cfRule>
  </conditionalFormatting>
  <conditionalFormatting sqref="E4:H4">
    <cfRule type="expression" dxfId="12" priority="1">
      <formula>OR($E$6=78,$E$6=81,$E$6=90)</formula>
    </cfRule>
  </conditionalFormatting>
  <conditionalFormatting sqref="J9:J11">
    <cfRule type="containsText" dxfId="11" priority="6" operator="containsText" text="INELIGIBLE">
      <formula>NOT(ISERROR(SEARCH("INELIGIBLE",J9)))</formula>
    </cfRule>
  </conditionalFormatting>
  <conditionalFormatting sqref="K9">
    <cfRule type="cellIs" dxfId="10" priority="11" operator="equal">
      <formula>81</formula>
    </cfRule>
    <cfRule type="cellIs" dxfId="9" priority="12" operator="lessThan">
      <formula>81</formula>
    </cfRule>
    <cfRule type="cellIs" dxfId="8" priority="13" operator="greaterThan">
      <formula>81</formula>
    </cfRule>
  </conditionalFormatting>
  <conditionalFormatting sqref="K10">
    <cfRule type="cellIs" dxfId="7" priority="14" operator="lessThan">
      <formula>90</formula>
    </cfRule>
    <cfRule type="cellIs" dxfId="6" priority="15" operator="greaterThan">
      <formula>90</formula>
    </cfRule>
    <cfRule type="cellIs" dxfId="5" priority="16" operator="equal">
      <formula>90</formula>
    </cfRule>
  </conditionalFormatting>
  <conditionalFormatting sqref="K11">
    <cfRule type="cellIs" dxfId="4" priority="8" operator="equal">
      <formula>78</formula>
    </cfRule>
    <cfRule type="cellIs" dxfId="3" priority="9" operator="lessThan">
      <formula>78</formula>
    </cfRule>
    <cfRule type="cellIs" dxfId="2" priority="10" operator="greaterThan">
      <formula>78</formula>
    </cfRule>
  </conditionalFormatting>
  <conditionalFormatting sqref="L9:L11">
    <cfRule type="cellIs" dxfId="1" priority="5" operator="between">
      <formula>6</formula>
      <formula>12</formula>
    </cfRule>
  </conditionalFormatting>
  <conditionalFormatting sqref="L10:L11">
    <cfRule type="cellIs" dxfId="0" priority="7" operator="equal">
      <formula>6</formula>
    </cfRule>
  </conditionalFormatting>
  <dataValidations count="1">
    <dataValidation type="list" allowBlank="1" showInputMessage="1" showErrorMessage="1" sqref="D6" xr:uid="{02F6EA6D-0043-411C-9AC9-CA79B70E5F89}">
      <formula1>"30,180"</formula1>
    </dataValidation>
  </dataValidations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Version_finale</vt:lpstr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Grizzly Dodu</dc:creator>
  <cp:lastModifiedBy>Yves Diennet</cp:lastModifiedBy>
  <dcterms:created xsi:type="dcterms:W3CDTF">2024-09-22T18:54:43Z</dcterms:created>
  <dcterms:modified xsi:type="dcterms:W3CDTF">2024-10-01T18:26:55Z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aa69c8-0478-4e13-9e4c-38511e3b6774_Enabled">
    <vt:lpwstr>true</vt:lpwstr>
  </property>
  <property fmtid="{D5CDD505-2E9C-101B-9397-08002B2CF9AE}" pid="3" name="MSIP_Label_1aaa69c8-0478-4e13-9e4c-38511e3b6774_SetDate">
    <vt:lpwstr>2024-09-30T09:06:50Z</vt:lpwstr>
  </property>
  <property fmtid="{D5CDD505-2E9C-101B-9397-08002B2CF9AE}" pid="4" name="MSIP_Label_1aaa69c8-0478-4e13-9e4c-38511e3b6774_Method">
    <vt:lpwstr>Privileged</vt:lpwstr>
  </property>
  <property fmtid="{D5CDD505-2E9C-101B-9397-08002B2CF9AE}" pid="5" name="MSIP_Label_1aaa69c8-0478-4e13-9e4c-38511e3b6774_Name">
    <vt:lpwstr>1aaa69c8-0478-4e13-9e4c-38511e3b6774</vt:lpwstr>
  </property>
  <property fmtid="{D5CDD505-2E9C-101B-9397-08002B2CF9AE}" pid="6" name="MSIP_Label_1aaa69c8-0478-4e13-9e4c-38511e3b6774_SiteId">
    <vt:lpwstr>c9a7d621-4bc4-4407-b730-f428e656aa9e</vt:lpwstr>
  </property>
  <property fmtid="{D5CDD505-2E9C-101B-9397-08002B2CF9AE}" pid="7" name="MSIP_Label_1aaa69c8-0478-4e13-9e4c-38511e3b6774_ActionId">
    <vt:lpwstr>135f391e-5191-412e-8f9e-21bf00233884</vt:lpwstr>
  </property>
  <property fmtid="{D5CDD505-2E9C-101B-9397-08002B2CF9AE}" pid="8" name="MSIP_Label_1aaa69c8-0478-4e13-9e4c-38511e3b6774_ContentBits">
    <vt:lpwstr>0</vt:lpwstr>
  </property>
  <property fmtid="{D5CDD505-2E9C-101B-9397-08002B2CF9AE}" pid="9" name="MSIP_Label_8e8dcfc0-5251-4545-be70-95f66e8511aa_Enabled">
    <vt:lpwstr>true</vt:lpwstr>
  </property>
  <property fmtid="{D5CDD505-2E9C-101B-9397-08002B2CF9AE}" pid="10" name="MSIP_Label_8e8dcfc0-5251-4545-be70-95f66e8511aa_SetDate">
    <vt:lpwstr>2024-09-30T12:20:22Z</vt:lpwstr>
  </property>
  <property fmtid="{D5CDD505-2E9C-101B-9397-08002B2CF9AE}" pid="11" name="MSIP_Label_8e8dcfc0-5251-4545-be70-95f66e8511aa_Method">
    <vt:lpwstr>Standard</vt:lpwstr>
  </property>
  <property fmtid="{D5CDD505-2E9C-101B-9397-08002B2CF9AE}" pid="12" name="MSIP_Label_8e8dcfc0-5251-4545-be70-95f66e8511aa_Name">
    <vt:lpwstr>C1 - Restricted</vt:lpwstr>
  </property>
  <property fmtid="{D5CDD505-2E9C-101B-9397-08002B2CF9AE}" pid="13" name="MSIP_Label_8e8dcfc0-5251-4545-be70-95f66e8511aa_SiteId">
    <vt:lpwstr>72c791fe-06da-4756-ab34-461219710514</vt:lpwstr>
  </property>
  <property fmtid="{D5CDD505-2E9C-101B-9397-08002B2CF9AE}" pid="14" name="MSIP_Label_8e8dcfc0-5251-4545-be70-95f66e8511aa_ActionId">
    <vt:lpwstr>b10c016d-9a42-46a5-a4bf-01a64a3d98bc</vt:lpwstr>
  </property>
  <property fmtid="{D5CDD505-2E9C-101B-9397-08002B2CF9AE}" pid="15" name="MSIP_Label_8e8dcfc0-5251-4545-be70-95f66e8511aa_ContentBits">
    <vt:lpwstr>0</vt:lpwstr>
  </property>
</Properties>
</file>