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5678881A-61DF-4507-9453-1826D48AA47B}" xr6:coauthVersionLast="47" xr6:coauthVersionMax="47" xr10:uidLastSave="{00000000-0000-0000-0000-000000000000}"/>
  <bookViews>
    <workbookView xWindow="-120" yWindow="-120" windowWidth="24240" windowHeight="13140" xr2:uid="{51B8B3A1-F007-4B7F-8BE1-BA346FC9537F}"/>
  </bookViews>
  <sheets>
    <sheet name="Feuil1" sheetId="1" r:id="rId1"/>
  </sheets>
  <externalReferences>
    <externalReference r:id="rId2"/>
  </externalReferences>
  <definedNames>
    <definedName name="mois2">[1]Feuil1!$AL$1:$AL$13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6" i="1" l="1"/>
  <c r="S16" i="1"/>
  <c r="R16" i="1"/>
  <c r="D41" i="1"/>
  <c r="C41" i="1"/>
  <c r="D40" i="1"/>
  <c r="C40" i="1"/>
  <c r="D39" i="1"/>
  <c r="C39" i="1"/>
  <c r="D38" i="1"/>
  <c r="V11" i="1" s="1"/>
  <c r="C38" i="1"/>
  <c r="V5" i="1" s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AA5" i="1" s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Z4" i="1" s="1"/>
  <c r="D17" i="1"/>
  <c r="C17" i="1"/>
  <c r="D16" i="1"/>
  <c r="C16" i="1"/>
  <c r="D15" i="1"/>
  <c r="C15" i="1"/>
  <c r="D14" i="1"/>
  <c r="C14" i="1"/>
  <c r="D13" i="1"/>
  <c r="C13" i="1"/>
  <c r="D12" i="1"/>
  <c r="C12" i="1"/>
  <c r="AA11" i="1"/>
  <c r="Z11" i="1"/>
  <c r="Y11" i="1"/>
  <c r="W11" i="1"/>
  <c r="U11" i="1"/>
  <c r="T11" i="1"/>
  <c r="S11" i="1"/>
  <c r="R11" i="1"/>
  <c r="D11" i="1"/>
  <c r="C11" i="1"/>
  <c r="D10" i="1"/>
  <c r="C10" i="1"/>
  <c r="D9" i="1"/>
  <c r="C9" i="1"/>
  <c r="D8" i="1"/>
  <c r="C8" i="1"/>
  <c r="D7" i="1"/>
  <c r="X11" i="1" s="1"/>
  <c r="C7" i="1"/>
  <c r="X5" i="1" s="1"/>
  <c r="D6" i="1"/>
  <c r="C6" i="1"/>
  <c r="T4" i="1" s="1"/>
  <c r="Z5" i="1"/>
  <c r="Y5" i="1"/>
  <c r="W5" i="1"/>
  <c r="U5" i="1"/>
  <c r="T5" i="1"/>
  <c r="S5" i="1"/>
  <c r="R5" i="1"/>
  <c r="D5" i="1"/>
  <c r="C5" i="1"/>
  <c r="Y4" i="1"/>
  <c r="D4" i="1"/>
  <c r="W10" i="1" s="1"/>
  <c r="C4" i="1"/>
  <c r="X4" i="1" s="1"/>
  <c r="D3" i="1"/>
  <c r="V10" i="1" s="1"/>
  <c r="C3" i="1"/>
  <c r="W4" i="1" s="1"/>
  <c r="AB11" i="1" l="1"/>
  <c r="AB5" i="1"/>
  <c r="S4" i="1"/>
  <c r="AA4" i="1"/>
  <c r="Y10" i="1"/>
  <c r="X10" i="1"/>
  <c r="R10" i="1"/>
  <c r="Z10" i="1"/>
  <c r="R4" i="1"/>
  <c r="AB4" i="1" s="1"/>
  <c r="U4" i="1"/>
  <c r="S10" i="1"/>
  <c r="AA10" i="1"/>
  <c r="V4" i="1"/>
  <c r="T10" i="1"/>
  <c r="U10" i="1"/>
  <c r="AB10" i="1" l="1"/>
</calcChain>
</file>

<file path=xl/sharedStrings.xml><?xml version="1.0" encoding="utf-8"?>
<sst xmlns="http://schemas.openxmlformats.org/spreadsheetml/2006/main" count="507" uniqueCount="89">
  <si>
    <t xml:space="preserve">Reference </t>
  </si>
  <si>
    <t xml:space="preserve">Semaine </t>
  </si>
  <si>
    <t xml:space="preserve">mois </t>
  </si>
  <si>
    <t xml:space="preserve">Ligne </t>
  </si>
  <si>
    <t xml:space="preserve">Dates </t>
  </si>
  <si>
    <t>Mois</t>
  </si>
  <si>
    <t xml:space="preserve">Traça </t>
  </si>
  <si>
    <t xml:space="preserve">aspect </t>
  </si>
  <si>
    <t xml:space="preserve">soudure </t>
  </si>
  <si>
    <t>collier stauff</t>
  </si>
  <si>
    <t xml:space="preserve">platine sous fut </t>
  </si>
  <si>
    <t xml:space="preserve">vrillage </t>
  </si>
  <si>
    <t xml:space="preserve">perpendicularité </t>
  </si>
  <si>
    <t xml:space="preserve">trou debouchant </t>
  </si>
  <si>
    <t xml:space="preserve">Trou de 6 repere 11 du bon coté  </t>
  </si>
  <si>
    <t xml:space="preserve">Ecartement verin </t>
  </si>
  <si>
    <t xml:space="preserve">Traverse </t>
  </si>
  <si>
    <t xml:space="preserve">semaine </t>
  </si>
  <si>
    <t xml:space="preserve">Mois </t>
  </si>
  <si>
    <t>S1</t>
  </si>
  <si>
    <t xml:space="preserve"> Janvier </t>
  </si>
  <si>
    <t>OK</t>
  </si>
  <si>
    <t>S48</t>
  </si>
  <si>
    <t xml:space="preserve">Resultat Total </t>
  </si>
  <si>
    <t>S2</t>
  </si>
  <si>
    <t xml:space="preserve">Fevrier </t>
  </si>
  <si>
    <t>S3</t>
  </si>
  <si>
    <t xml:space="preserve">Mars </t>
  </si>
  <si>
    <t>NO OK</t>
  </si>
  <si>
    <t>S4</t>
  </si>
  <si>
    <t xml:space="preserve"> Avril</t>
  </si>
  <si>
    <t>S5</t>
  </si>
  <si>
    <t xml:space="preserve"> Mai</t>
  </si>
  <si>
    <t>S6</t>
  </si>
  <si>
    <t xml:space="preserve"> Juin</t>
  </si>
  <si>
    <t>S7</t>
  </si>
  <si>
    <t xml:space="preserve"> Juillet</t>
  </si>
  <si>
    <t xml:space="preserve"> Octobre</t>
  </si>
  <si>
    <t>S8</t>
  </si>
  <si>
    <t xml:space="preserve"> Août</t>
  </si>
  <si>
    <t>S9</t>
  </si>
  <si>
    <t xml:space="preserve"> Septembre</t>
  </si>
  <si>
    <t>S10</t>
  </si>
  <si>
    <t>S11</t>
  </si>
  <si>
    <t xml:space="preserve"> Novembre</t>
  </si>
  <si>
    <t>S12</t>
  </si>
  <si>
    <t xml:space="preserve"> Décembre</t>
  </si>
  <si>
    <t>S13</t>
  </si>
  <si>
    <t>Total contrôler</t>
  </si>
  <si>
    <t xml:space="preserve">Total OK </t>
  </si>
  <si>
    <t xml:space="preserve">Total NO OK 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</si>
  <si>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</si>
  <si>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</si>
  <si>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</si>
  <si>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</si>
  <si>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</si>
  <si>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</si>
  <si>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</si>
  <si>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</si>
  <si>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</si>
  <si>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</si>
  <si>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</si>
  <si>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</si>
  <si>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</si>
  <si>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</si>
  <si>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</si>
  <si>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</si>
  <si>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</si>
  <si>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</si>
  <si>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</si>
  <si>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</si>
  <si>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</si>
  <si>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</si>
  <si>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</si>
  <si>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</si>
  <si>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</si>
  <si>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</si>
  <si>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</si>
  <si>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</si>
  <si>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</si>
  <si>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</si>
  <si>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</si>
  <si>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</si>
  <si>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</si>
  <si>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</si>
  <si>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S49</t>
  </si>
  <si>
    <t>S50</t>
  </si>
  <si>
    <t>S51</t>
  </si>
  <si>
    <t>S52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</si>
</sst>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rgb="FFFFFF00"/>
        <bgColor theme="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/>
    </xf>
    <xf numFmtId="16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4" fillId="0" borderId="1" xfId="0" applyFont="1" applyBorder="1"/>
    <xf numFmtId="0" fontId="7" fillId="0" borderId="1" xfId="0" applyFont="1" applyBorder="1" applyAlignment="1">
      <alignment horizontal="center"/>
    </xf>
    <xf numFmtId="1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1" formatCode="dd\-mmm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entile/OneDrive%20-%20HAULOTTE%20GROUP%20SA/Bureau/baltazard71-classeur2-pour-aide-tcd-3-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L1" t="str">
            <v xml:space="preserve">mois </v>
          </cell>
        </row>
        <row r="2">
          <cell r="AL2" t="str">
            <v xml:space="preserve"> Janvier </v>
          </cell>
        </row>
        <row r="3">
          <cell r="AL3" t="str">
            <v xml:space="preserve">Fevrier </v>
          </cell>
        </row>
        <row r="4">
          <cell r="AL4" t="str">
            <v xml:space="preserve">Mars </v>
          </cell>
        </row>
        <row r="5">
          <cell r="AL5" t="str">
            <v xml:space="preserve"> Avril</v>
          </cell>
        </row>
        <row r="6">
          <cell r="AL6" t="str">
            <v xml:space="preserve"> Mai</v>
          </cell>
        </row>
        <row r="7">
          <cell r="AL7" t="str">
            <v xml:space="preserve"> Juin</v>
          </cell>
        </row>
        <row r="8">
          <cell r="AL8" t="str">
            <v xml:space="preserve"> Juillet</v>
          </cell>
        </row>
        <row r="9">
          <cell r="AL9" t="str">
            <v xml:space="preserve"> Août</v>
          </cell>
        </row>
        <row r="10">
          <cell r="AL10" t="str">
            <v xml:space="preserve"> Septembre</v>
          </cell>
        </row>
        <row r="11">
          <cell r="AL11" t="str">
            <v xml:space="preserve"> Octobre</v>
          </cell>
        </row>
        <row r="12">
          <cell r="AL12" t="str">
            <v xml:space="preserve"> Novembre</v>
          </cell>
        </row>
        <row r="13">
          <cell r="AL13" t="str">
            <v xml:space="preserve"> Décembre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5DEBD4-E2C1-4EC2-B868-57675BA21F0D}" name="Tableau1012" displayName="Tableau1012" ref="B2:O41" totalsRowShown="0" headerRowDxfId="18" dataDxfId="16" headerRowBorderDxfId="17" tableBorderDxfId="15" totalsRowBorderDxfId="14">
  <autoFilter ref="B2:O41" xr:uid="{DF5DEBD4-E2C1-4EC2-B868-57675BA21F0D}"/>
  <tableColumns count="14">
    <tableColumn id="1" xr3:uid="{A0DF9470-74C9-4513-8EE1-8A00799B1621}" name="Dates " dataDxfId="13"/>
    <tableColumn id="13" xr3:uid="{F5B75686-D200-4F27-B413-2CBF5BE29B59}" name="Semaine " dataDxfId="12">
      <calculatedColumnFormula>"S"&amp;_xlfn.ISOWEEKNUM(B3)</calculatedColumnFormula>
    </tableColumn>
    <tableColumn id="14" xr3:uid="{4602B3E9-0A2A-46D4-9AE6-59DADA7F8365}" name="Mois" dataDxfId="11">
      <calculatedColumnFormula>MONTH(Tableau1012[[#This Row],[Dates ]])</calculatedColumnFormula>
    </tableColumn>
    <tableColumn id="2" xr3:uid="{76A3671C-70A3-44BA-9713-8FDD73A23D1F}" name="Traça " dataDxfId="10"/>
    <tableColumn id="3" xr3:uid="{50F66625-1DF7-4DE0-87F2-7CFB423A0921}" name="aspect " dataDxfId="9"/>
    <tableColumn id="4" xr3:uid="{979F970D-DFB0-4962-A509-162EBF5FDE01}" name="soudure " dataDxfId="8"/>
    <tableColumn id="5" xr3:uid="{A4A0914F-FB5B-4082-881F-AEC15B7ADCFA}" name="collier stauff" dataDxfId="7"/>
    <tableColumn id="6" xr3:uid="{050FFE2E-B6A1-4EF7-90D0-C69FC31BAF41}" name="platine sous fut " dataDxfId="6"/>
    <tableColumn id="7" xr3:uid="{7339928F-E749-42A5-9B08-F145B4695CF3}" name="vrillage " dataDxfId="5"/>
    <tableColumn id="8" xr3:uid="{95DE052D-1A96-49DE-AD75-5B34C62D2AC2}" name="perpendicularité " dataDxfId="4"/>
    <tableColumn id="9" xr3:uid="{895AB5CC-E516-4F48-BAE7-BD7D54E05FC5}" name="trou debouchant " dataDxfId="3"/>
    <tableColumn id="10" xr3:uid="{51AFAD97-4F97-4DD6-B383-C2727054870E}" name="Trou de 6 repere 11 du bon coté  " dataDxfId="2"/>
    <tableColumn id="11" xr3:uid="{FD9B5CA8-AD8B-4670-A295-7F7A14C24FA4}" name="Ecartement verin " dataDxfId="1"/>
    <tableColumn id="12" xr3:uid="{9B0621EE-FB27-4D42-BC0D-C6F3188848C4}" name="Traverse 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CA2DE-F941-46E2-9818-49DFCC9426FF}">
  <dimension ref="A1:AL53"/>
  <sheetViews>
    <sheetView tabSelected="1" topLeftCell="I5" workbookViewId="0">
      <selection activeCell="U17" sqref="U17"/>
    </sheetView>
  </sheetViews>
  <sheetFormatPr baseColWidth="10" defaultRowHeight="15" x14ac:dyDescent="0.25"/>
  <cols>
    <col min="6" max="6" width="13.85546875" customWidth="1"/>
    <col min="7" max="7" width="13.5703125" customWidth="1"/>
    <col min="8" max="8" width="13.140625" customWidth="1"/>
    <col min="9" max="9" width="16.28515625" customWidth="1"/>
    <col min="11" max="11" width="17.140625" customWidth="1"/>
    <col min="12" max="12" width="17.42578125" customWidth="1"/>
    <col min="13" max="13" width="30.5703125" customWidth="1"/>
    <col min="14" max="14" width="17.5703125" customWidth="1"/>
    <col min="15" max="15" width="12.42578125" customWidth="1"/>
    <col min="17" max="17" width="17.42578125" customWidth="1"/>
    <col min="18" max="18" width="15.28515625" customWidth="1"/>
    <col min="19" max="19" width="15.7109375" bestFit="1" customWidth="1"/>
    <col min="20" max="20" width="12.140625" customWidth="1"/>
    <col min="21" max="21" width="17.42578125" customWidth="1"/>
    <col min="23" max="23" width="15.140625" customWidth="1"/>
  </cols>
  <sheetData>
    <row r="1" spans="1:38" x14ac:dyDescent="0.25">
      <c r="A1" s="1" t="s">
        <v>0</v>
      </c>
      <c r="B1" s="2">
        <v>4001200380</v>
      </c>
      <c r="C1" s="2"/>
      <c r="D1" s="2"/>
      <c r="E1" s="2"/>
      <c r="G1" s="3"/>
      <c r="H1" s="3"/>
      <c r="AJ1" s="4" t="s">
        <v>1</v>
      </c>
      <c r="AK1" s="4" t="s">
        <v>1</v>
      </c>
      <c r="AL1" s="4" t="s">
        <v>2</v>
      </c>
    </row>
    <row r="2" spans="1:38" x14ac:dyDescent="0.25">
      <c r="A2" s="5" t="s">
        <v>3</v>
      </c>
      <c r="B2" s="6" t="s">
        <v>4</v>
      </c>
      <c r="C2" s="6" t="s">
        <v>1</v>
      </c>
      <c r="D2" s="6" t="s">
        <v>5</v>
      </c>
      <c r="E2" s="7" t="s">
        <v>6</v>
      </c>
      <c r="F2" s="7" t="s">
        <v>7</v>
      </c>
      <c r="G2" s="7" t="s">
        <v>8</v>
      </c>
      <c r="H2" s="7" t="s">
        <v>9</v>
      </c>
      <c r="I2" s="7" t="s">
        <v>10</v>
      </c>
      <c r="J2" s="7" t="s">
        <v>11</v>
      </c>
      <c r="K2" s="8" t="s">
        <v>12</v>
      </c>
      <c r="L2" s="8" t="s">
        <v>13</v>
      </c>
      <c r="M2" s="8" t="s">
        <v>14</v>
      </c>
      <c r="N2" s="8" t="s">
        <v>15</v>
      </c>
      <c r="O2" s="9" t="s">
        <v>16</v>
      </c>
      <c r="Q2" s="4" t="s">
        <v>17</v>
      </c>
      <c r="AJ2" s="4" t="s">
        <v>18</v>
      </c>
      <c r="AK2" s="4" t="s">
        <v>19</v>
      </c>
      <c r="AL2" s="4" t="s">
        <v>20</v>
      </c>
    </row>
    <row r="3" spans="1:38" ht="45" x14ac:dyDescent="0.25">
      <c r="A3" s="10">
        <v>16</v>
      </c>
      <c r="B3" s="11">
        <v>45192</v>
      </c>
      <c r="C3" s="12" t="str">
        <f t="shared" ref="C3:C41" si="0">"S"&amp;_xlfn.ISOWEEKNUM(B3)</f>
        <v>S38</v>
      </c>
      <c r="D3" s="12">
        <f>MONTH(Tableau1012[[#This Row],[Dates ]])</f>
        <v>9</v>
      </c>
      <c r="E3" s="13">
        <v>18</v>
      </c>
      <c r="F3" s="13" t="s">
        <v>21</v>
      </c>
      <c r="G3" s="13" t="s">
        <v>21</v>
      </c>
      <c r="H3" s="13" t="s">
        <v>21</v>
      </c>
      <c r="I3" s="13" t="s">
        <v>21</v>
      </c>
      <c r="J3" s="13" t="s">
        <v>21</v>
      </c>
      <c r="K3" s="13" t="s">
        <v>21</v>
      </c>
      <c r="L3" s="13" t="s">
        <v>21</v>
      </c>
      <c r="M3" s="13" t="s">
        <v>21</v>
      </c>
      <c r="N3" s="13" t="s">
        <v>21</v>
      </c>
      <c r="O3" s="13" t="s">
        <v>21</v>
      </c>
      <c r="Q3" s="14" t="s">
        <v>22</v>
      </c>
      <c r="R3" s="15" t="s">
        <v>7</v>
      </c>
      <c r="S3" s="16" t="s">
        <v>8</v>
      </c>
      <c r="T3" s="16" t="s">
        <v>9</v>
      </c>
      <c r="U3" s="16" t="s">
        <v>10</v>
      </c>
      <c r="V3" s="16" t="s">
        <v>11</v>
      </c>
      <c r="W3" s="17" t="s">
        <v>12</v>
      </c>
      <c r="X3" s="17" t="s">
        <v>13</v>
      </c>
      <c r="Y3" s="17" t="s">
        <v>14</v>
      </c>
      <c r="Z3" s="17" t="s">
        <v>15</v>
      </c>
      <c r="AA3" s="17" t="s">
        <v>16</v>
      </c>
      <c r="AB3" s="18" t="s">
        <v>23</v>
      </c>
      <c r="AK3" s="4" t="s">
        <v>24</v>
      </c>
      <c r="AL3" s="4" t="s">
        <v>25</v>
      </c>
    </row>
    <row r="4" spans="1:38" x14ac:dyDescent="0.25">
      <c r="A4" s="10">
        <v>15</v>
      </c>
      <c r="B4" s="11">
        <v>44827</v>
      </c>
      <c r="C4" s="12" t="str">
        <f t="shared" si="0"/>
        <v>S38</v>
      </c>
      <c r="D4" s="12">
        <f>MONTH(Tableau1012[[#This Row],[Dates ]])</f>
        <v>9</v>
      </c>
      <c r="E4" s="13">
        <v>32</v>
      </c>
      <c r="F4" s="13" t="s">
        <v>21</v>
      </c>
      <c r="G4" s="13" t="s">
        <v>21</v>
      </c>
      <c r="H4" s="13" t="s">
        <v>21</v>
      </c>
      <c r="I4" s="13" t="s">
        <v>21</v>
      </c>
      <c r="J4" s="13" t="s">
        <v>21</v>
      </c>
      <c r="K4" s="13" t="s">
        <v>21</v>
      </c>
      <c r="L4" s="13" t="s">
        <v>21</v>
      </c>
      <c r="M4" s="13" t="s">
        <v>21</v>
      </c>
      <c r="N4" s="13" t="s">
        <v>21</v>
      </c>
      <c r="O4" s="13" t="s">
        <v>21</v>
      </c>
      <c r="Q4" s="4" t="s">
        <v>21</v>
      </c>
      <c r="R4" s="4">
        <f>COUNTIFS(Tableau1012[[aspect ]],$Q4,Tableau1012[[Semaine ]:[Semaine ]],$Q$3)</f>
        <v>1</v>
      </c>
      <c r="S4" s="4">
        <f>COUNTIFS(Tableau1012[[soudure ]],$Q4,Tableau1012[[Semaine ]:[Semaine ]],$Q$3)</f>
        <v>1</v>
      </c>
      <c r="T4" s="4">
        <f>COUNTIFS(Tableau1012[collier stauff],$Q4,Tableau1012[[Semaine ]:[Semaine ]],$Q$3)</f>
        <v>1</v>
      </c>
      <c r="U4" s="4">
        <f>COUNTIFS(Tableau1012[[platine sous fut ]],$Q4,Tableau1012[[Semaine ]:[Semaine ]],$Q$3)</f>
        <v>1</v>
      </c>
      <c r="V4" s="4">
        <f>COUNTIFS(Tableau1012[[vrillage ]],$Q4,Tableau1012[[Semaine ]:[Semaine ]],$Q$3)</f>
        <v>1</v>
      </c>
      <c r="W4" s="4">
        <f>COUNTIFS(Tableau1012[[perpendicularité ]],$Q4,Tableau1012[[Semaine ]:[Semaine ]],$Q$3)</f>
        <v>0</v>
      </c>
      <c r="X4" s="4">
        <f>COUNTIFS(Tableau1012[[trou debouchant ]],$Q4,Tableau1012[[Semaine ]:[Semaine ]],$Q$3)</f>
        <v>1</v>
      </c>
      <c r="Y4" s="4">
        <f>COUNTIFS(Tableau1012[[Trou de 6 repere 11 du bon coté  ]],$Q4,Tableau1012[[Semaine ]:[Semaine ]],$Q$3)</f>
        <v>1</v>
      </c>
      <c r="Z4" s="4">
        <f>COUNTIFS(Tableau1012[[Ecartement verin ]],$Q4,Tableau1012[[Semaine ]:[Semaine ]],$Q$3)</f>
        <v>1</v>
      </c>
      <c r="AA4" s="4">
        <f>COUNTIFS(Tableau1012[[Traverse ]],$Q4,Tableau1012[[Semaine ]:[Semaine ]],$Q$3)</f>
        <v>0</v>
      </c>
      <c r="AB4" s="4">
        <f>SUM(R4:AA4)</f>
        <v>8</v>
      </c>
      <c r="AK4" s="4" t="s">
        <v>26</v>
      </c>
      <c r="AL4" s="4" t="s">
        <v>27</v>
      </c>
    </row>
    <row r="5" spans="1:38" ht="18.75" x14ac:dyDescent="0.3">
      <c r="A5" s="10">
        <v>18</v>
      </c>
      <c r="B5" s="11">
        <v>44833</v>
      </c>
      <c r="C5" s="12" t="str">
        <f t="shared" si="0"/>
        <v>S39</v>
      </c>
      <c r="D5" s="12">
        <f>MONTH(Tableau1012[[#This Row],[Dates ]])</f>
        <v>9</v>
      </c>
      <c r="E5" s="13">
        <v>18</v>
      </c>
      <c r="F5" s="13" t="s">
        <v>21</v>
      </c>
      <c r="G5" s="13" t="s">
        <v>21</v>
      </c>
      <c r="H5" s="13" t="s">
        <v>21</v>
      </c>
      <c r="I5" s="13" t="s">
        <v>21</v>
      </c>
      <c r="J5" s="13" t="s">
        <v>21</v>
      </c>
      <c r="K5" s="13" t="s">
        <v>21</v>
      </c>
      <c r="L5" s="13" t="s">
        <v>21</v>
      </c>
      <c r="M5" s="13" t="s">
        <v>21</v>
      </c>
      <c r="N5" s="13" t="s">
        <v>21</v>
      </c>
      <c r="O5" s="13" t="s">
        <v>21</v>
      </c>
      <c r="Q5" s="19" t="s">
        <v>28</v>
      </c>
      <c r="R5" s="19">
        <f>COUNTIFS(Tableau1012[[aspect ]],$Q5,Tableau1012[[Semaine ]:[Semaine ]],$Q$3)</f>
        <v>0</v>
      </c>
      <c r="S5" s="19">
        <f>COUNTIFS(Tableau1012[[soudure ]],$Q5,Tableau1012[[Semaine ]:[Semaine ]],$Q$3)</f>
        <v>0</v>
      </c>
      <c r="T5" s="19">
        <f>COUNTIFS(Tableau1012[collier stauff],$Q5,Tableau1012[[Semaine ]:[Semaine ]],$Q$3)</f>
        <v>0</v>
      </c>
      <c r="U5" s="19">
        <f>COUNTIFS(Tableau1012[[platine sous fut ]],$Q5,Tableau1012[[Semaine ]:[Semaine ]],$Q$3)</f>
        <v>0</v>
      </c>
      <c r="V5" s="19">
        <f>COUNTIFS(Tableau1012[[vrillage ]],$Q5,Tableau1012[[Semaine ]:[Semaine ]],$Q$3)</f>
        <v>0</v>
      </c>
      <c r="W5" s="19">
        <f>COUNTIFS(Tableau1012[[perpendicularité ]],$Q5,Tableau1012[[Semaine ]:[Semaine ]],$Q$3)</f>
        <v>1</v>
      </c>
      <c r="X5" s="19">
        <f>COUNTIFS(Tableau1012[[trou debouchant ]],$Q5,Tableau1012[[Semaine ]:[Semaine ]],$Q$3)</f>
        <v>0</v>
      </c>
      <c r="Y5" s="19">
        <f>COUNTIFS(Tableau1012[[Trou de 6 repere 11 du bon coté  ]],$Q5,Tableau1012[[Semaine ]:[Semaine ]],$Q$3)</f>
        <v>0</v>
      </c>
      <c r="Z5" s="19">
        <f>COUNTIFS(Tableau1012[[Ecartement verin ]],$Q5,Tableau1012[[Semaine ]:[Semaine ]],$Q$3)</f>
        <v>0</v>
      </c>
      <c r="AA5" s="19">
        <f>COUNTIFS(Tableau1012[[Traverse ]],$Q5,Tableau1012[[Semaine ]:[Semaine ]],$Q$3)</f>
        <v>1</v>
      </c>
      <c r="AB5" s="20">
        <f>SUM(R5:AA5)</f>
        <v>2</v>
      </c>
      <c r="AK5" s="4" t="s">
        <v>29</v>
      </c>
      <c r="AL5" s="4" t="s">
        <v>30</v>
      </c>
    </row>
    <row r="6" spans="1:38" x14ac:dyDescent="0.25">
      <c r="A6" s="10">
        <v>19</v>
      </c>
      <c r="B6" s="11">
        <v>44833</v>
      </c>
      <c r="C6" s="12" t="str">
        <f t="shared" si="0"/>
        <v>S39</v>
      </c>
      <c r="D6" s="12">
        <f>MONTH(Tableau1012[[#This Row],[Dates ]])</f>
        <v>9</v>
      </c>
      <c r="E6" s="13">
        <v>31</v>
      </c>
      <c r="F6" s="13" t="s">
        <v>21</v>
      </c>
      <c r="G6" s="13" t="s">
        <v>21</v>
      </c>
      <c r="H6" s="13" t="s">
        <v>21</v>
      </c>
      <c r="I6" s="13" t="s">
        <v>21</v>
      </c>
      <c r="J6" s="13" t="s">
        <v>21</v>
      </c>
      <c r="K6" s="13" t="s">
        <v>21</v>
      </c>
      <c r="L6" s="13" t="s">
        <v>21</v>
      </c>
      <c r="M6" s="13" t="s">
        <v>21</v>
      </c>
      <c r="N6" s="13" t="s">
        <v>21</v>
      </c>
      <c r="O6" s="13" t="s">
        <v>21</v>
      </c>
      <c r="AK6" s="4" t="s">
        <v>31</v>
      </c>
      <c r="AL6" s="4" t="s">
        <v>32</v>
      </c>
    </row>
    <row r="7" spans="1:38" x14ac:dyDescent="0.25">
      <c r="A7" s="10">
        <v>17</v>
      </c>
      <c r="B7" s="11">
        <v>44837</v>
      </c>
      <c r="C7" s="12" t="str">
        <f t="shared" si="0"/>
        <v>S40</v>
      </c>
      <c r="D7" s="12">
        <f>MONTH(Tableau1012[[#This Row],[Dates ]])</f>
        <v>10</v>
      </c>
      <c r="E7" s="13">
        <v>23</v>
      </c>
      <c r="F7" s="13" t="s">
        <v>21</v>
      </c>
      <c r="G7" s="13" t="s">
        <v>21</v>
      </c>
      <c r="H7" s="13" t="s">
        <v>21</v>
      </c>
      <c r="I7" s="13" t="s">
        <v>21</v>
      </c>
      <c r="J7" s="13" t="s">
        <v>21</v>
      </c>
      <c r="K7" s="21" t="s">
        <v>21</v>
      </c>
      <c r="L7" s="13" t="s">
        <v>28</v>
      </c>
      <c r="M7" s="13" t="s">
        <v>21</v>
      </c>
      <c r="N7" s="13" t="s">
        <v>21</v>
      </c>
      <c r="O7" s="13" t="s">
        <v>21</v>
      </c>
      <c r="AK7" s="4" t="s">
        <v>33</v>
      </c>
      <c r="AL7" s="4" t="s">
        <v>34</v>
      </c>
    </row>
    <row r="8" spans="1:38" x14ac:dyDescent="0.25">
      <c r="A8" s="10">
        <v>20</v>
      </c>
      <c r="B8" s="11">
        <v>44837</v>
      </c>
      <c r="C8" s="12" t="str">
        <f t="shared" si="0"/>
        <v>S40</v>
      </c>
      <c r="D8" s="12">
        <f>MONTH(Tableau1012[[#This Row],[Dates ]])</f>
        <v>10</v>
      </c>
      <c r="E8" s="13">
        <v>27</v>
      </c>
      <c r="F8" s="13" t="s">
        <v>21</v>
      </c>
      <c r="G8" s="13" t="s">
        <v>21</v>
      </c>
      <c r="H8" s="13" t="s">
        <v>21</v>
      </c>
      <c r="I8" s="13" t="s">
        <v>21</v>
      </c>
      <c r="J8" s="13" t="s">
        <v>21</v>
      </c>
      <c r="K8" s="13" t="s">
        <v>21</v>
      </c>
      <c r="L8" s="13" t="s">
        <v>21</v>
      </c>
      <c r="M8" s="13" t="s">
        <v>21</v>
      </c>
      <c r="N8" s="13" t="s">
        <v>21</v>
      </c>
      <c r="O8" s="13" t="s">
        <v>21</v>
      </c>
      <c r="Q8" s="4" t="s">
        <v>18</v>
      </c>
      <c r="AK8" s="4" t="s">
        <v>35</v>
      </c>
      <c r="AL8" s="4" t="s">
        <v>36</v>
      </c>
    </row>
    <row r="9" spans="1:38" ht="45" x14ac:dyDescent="0.25">
      <c r="A9" s="10">
        <v>21</v>
      </c>
      <c r="B9" s="11">
        <v>44837</v>
      </c>
      <c r="C9" s="12" t="str">
        <f t="shared" si="0"/>
        <v>S40</v>
      </c>
      <c r="D9" s="12">
        <f>MONTH(Tableau1012[[#This Row],[Dates ]])</f>
        <v>10</v>
      </c>
      <c r="E9" s="13">
        <v>29</v>
      </c>
      <c r="F9" s="13" t="s">
        <v>21</v>
      </c>
      <c r="G9" s="13" t="s">
        <v>21</v>
      </c>
      <c r="H9" s="13" t="s">
        <v>21</v>
      </c>
      <c r="I9" s="13" t="s">
        <v>21</v>
      </c>
      <c r="J9" s="13" t="s">
        <v>21</v>
      </c>
      <c r="K9" s="21" t="s">
        <v>21</v>
      </c>
      <c r="L9" s="13" t="s">
        <v>28</v>
      </c>
      <c r="M9" s="13" t="s">
        <v>21</v>
      </c>
      <c r="N9" s="13" t="s">
        <v>21</v>
      </c>
      <c r="O9" s="13" t="s">
        <v>21</v>
      </c>
      <c r="Q9" s="22" t="s">
        <v>37</v>
      </c>
      <c r="R9" s="15" t="s">
        <v>7</v>
      </c>
      <c r="S9" s="16" t="s">
        <v>8</v>
      </c>
      <c r="T9" s="16" t="s">
        <v>9</v>
      </c>
      <c r="U9" s="16" t="s">
        <v>10</v>
      </c>
      <c r="V9" s="16" t="s">
        <v>11</v>
      </c>
      <c r="W9" s="17" t="s">
        <v>12</v>
      </c>
      <c r="X9" s="17" t="s">
        <v>13</v>
      </c>
      <c r="Y9" s="17" t="s">
        <v>14</v>
      </c>
      <c r="Z9" s="17" t="s">
        <v>15</v>
      </c>
      <c r="AA9" s="17" t="s">
        <v>16</v>
      </c>
      <c r="AB9" s="18" t="s">
        <v>23</v>
      </c>
      <c r="AK9" s="4" t="s">
        <v>38</v>
      </c>
      <c r="AL9" s="4" t="s">
        <v>39</v>
      </c>
    </row>
    <row r="10" spans="1:38" x14ac:dyDescent="0.25">
      <c r="A10" s="10">
        <v>10</v>
      </c>
      <c r="B10" s="11">
        <v>44839</v>
      </c>
      <c r="C10" s="12" t="str">
        <f t="shared" si="0"/>
        <v>S40</v>
      </c>
      <c r="D10" s="12">
        <f>MONTH(Tableau1012[[#This Row],[Dates ]])</f>
        <v>10</v>
      </c>
      <c r="E10" s="13">
        <v>24</v>
      </c>
      <c r="F10" s="13" t="s">
        <v>21</v>
      </c>
      <c r="G10" s="13" t="s">
        <v>21</v>
      </c>
      <c r="H10" s="13" t="s">
        <v>21</v>
      </c>
      <c r="I10" s="13" t="s">
        <v>21</v>
      </c>
      <c r="J10" s="13" t="s">
        <v>21</v>
      </c>
      <c r="K10" s="13" t="s">
        <v>21</v>
      </c>
      <c r="L10" s="13" t="s">
        <v>21</v>
      </c>
      <c r="M10" s="13" t="s">
        <v>21</v>
      </c>
      <c r="N10" s="13" t="s">
        <v>21</v>
      </c>
      <c r="O10" s="13" t="s">
        <v>21</v>
      </c>
      <c r="Q10" s="4" t="s">
        <v>21</v>
      </c>
      <c r="R10" s="4">
        <f>COUNTIFS(Tableau1012[[aspect ]],$Q10,Tableau1012[[Mois]:[Mois]],MONTH(1&amp;$Q$9))</f>
        <v>11</v>
      </c>
      <c r="S10" s="4">
        <f>COUNTIFS(Tableau1012[[soudure ]],$Q10,Tableau1012[[Mois]:[Mois]],MONTH(1&amp;$Q$9))</f>
        <v>11</v>
      </c>
      <c r="T10" s="4">
        <f>COUNTIFS(Tableau1012[collier stauff],$Q10,Tableau1012[[Mois]:[Mois]],MONTH(1&amp;$Q$9))</f>
        <v>11</v>
      </c>
      <c r="U10" s="4">
        <f>COUNTIFS(Tableau1012[[platine sous fut ]],$Q10,Tableau1012[[Mois]:[Mois]],MONTH(1&amp;$Q$9))</f>
        <v>11</v>
      </c>
      <c r="V10" s="4">
        <f>COUNTIFS(Tableau1012[[vrillage ]],$Q10,Tableau1012[[Mois]:[Mois]],MONTH(1&amp;$Q$9))</f>
        <v>9</v>
      </c>
      <c r="W10" s="4">
        <f>COUNTIFS(Tableau1012[[perpendicularité ]],$Q10,Tableau1012[[Mois]:[Mois]],MONTH(1&amp;$Q$9))</f>
        <v>11</v>
      </c>
      <c r="X10" s="4">
        <f>COUNTIFS(Tableau1012[[trou debouchant ]],$Q10,Tableau1012[[Mois]:[Mois]],MONTH(1&amp;$Q$9))</f>
        <v>9</v>
      </c>
      <c r="Y10" s="4">
        <f>COUNTIFS(Tableau1012[[Trou de 6 repere 11 du bon coté  ]],$Q10,Tableau1012[[Mois]:[Mois]],MONTH(1&amp;$Q$9))</f>
        <v>11</v>
      </c>
      <c r="Z10" s="4">
        <f>COUNTIFS(Tableau1012[[Ecartement verin ]],$Q10,Tableau1012[[Mois]:[Mois]],MONTH(1&amp;$Q$9))</f>
        <v>11</v>
      </c>
      <c r="AA10" s="4">
        <f>COUNTIFS(Tableau1012[[Traverse ]],$Q10,Tableau1012[[Mois]:[Mois]],MONTH(1&amp;$Q$9))</f>
        <v>10</v>
      </c>
      <c r="AB10" s="5">
        <f>SUM(R10:AA10)</f>
        <v>105</v>
      </c>
      <c r="AK10" s="4" t="s">
        <v>40</v>
      </c>
      <c r="AL10" s="4" t="s">
        <v>41</v>
      </c>
    </row>
    <row r="11" spans="1:38" ht="18.75" x14ac:dyDescent="0.3">
      <c r="A11" s="10">
        <v>11</v>
      </c>
      <c r="B11" s="11">
        <v>44839</v>
      </c>
      <c r="C11" s="12" t="str">
        <f t="shared" si="0"/>
        <v>S40</v>
      </c>
      <c r="D11" s="12">
        <f>MONTH(Tableau1012[[#This Row],[Dates ]])</f>
        <v>10</v>
      </c>
      <c r="E11" s="13">
        <v>28</v>
      </c>
      <c r="F11" s="13" t="s">
        <v>21</v>
      </c>
      <c r="G11" s="13" t="s">
        <v>21</v>
      </c>
      <c r="H11" s="13" t="s">
        <v>21</v>
      </c>
      <c r="I11" s="13" t="s">
        <v>21</v>
      </c>
      <c r="J11" s="13" t="s">
        <v>21</v>
      </c>
      <c r="K11" s="13" t="s">
        <v>21</v>
      </c>
      <c r="L11" s="13" t="s">
        <v>21</v>
      </c>
      <c r="M11" s="13" t="s">
        <v>21</v>
      </c>
      <c r="N11" s="13" t="s">
        <v>21</v>
      </c>
      <c r="O11" s="13" t="s">
        <v>21</v>
      </c>
      <c r="Q11" s="4" t="s">
        <v>28</v>
      </c>
      <c r="R11" s="19">
        <f>COUNTIFS(Tableau1012[[aspect ]],$Q11,Tableau1012[[Mois]:[Mois]],MONTH(1&amp;$Q$9))</f>
        <v>0</v>
      </c>
      <c r="S11" s="19">
        <f>COUNTIFS(Tableau1012[[soudure ]],$Q11,Tableau1012[[Mois]:[Mois]],MONTH(1&amp;$Q$9))</f>
        <v>0</v>
      </c>
      <c r="T11" s="19">
        <f>COUNTIFS(Tableau1012[collier stauff],$Q11,Tableau1012[[Mois]:[Mois]],MONTH(1&amp;$Q$9))</f>
        <v>0</v>
      </c>
      <c r="U11" s="19">
        <f>COUNTIFS(Tableau1012[[platine sous fut ]],$Q11,Tableau1012[[Mois]:[Mois]],MONTH(1&amp;$Q$9))</f>
        <v>0</v>
      </c>
      <c r="V11" s="19">
        <f>COUNTIFS(Tableau1012[[vrillage ]],$Q11,Tableau1012[[Mois]:[Mois]],MONTH(1&amp;$Q$9))</f>
        <v>2</v>
      </c>
      <c r="W11" s="19">
        <f>COUNTIFS(Tableau1012[[perpendicularité ]],$Q11,Tableau1012[[Mois]:[Mois]],MONTH(1&amp;$Q$9))</f>
        <v>0</v>
      </c>
      <c r="X11" s="19">
        <f>COUNTIFS(Tableau1012[[trou debouchant ]],$Q11,Tableau1012[[Mois]:[Mois]],MONTH(1&amp;$Q$9))</f>
        <v>2</v>
      </c>
      <c r="Y11" s="19">
        <f>COUNTIFS(Tableau1012[[Trou de 6 repere 11 du bon coté  ]],$Q11,Tableau1012[[Mois]:[Mois]],MONTH(1&amp;$Q$9))</f>
        <v>0</v>
      </c>
      <c r="Z11" s="19">
        <f>COUNTIFS(Tableau1012[[Ecartement verin ]],$Q11,Tableau1012[[Mois]:[Mois]],MONTH(1&amp;$Q$9))</f>
        <v>0</v>
      </c>
      <c r="AA11" s="19">
        <f>COUNTIFS(Tableau1012[[Traverse ]],$Q11,Tableau1012[[Mois]:[Mois]],MONTH(1&amp;$Q$9))</f>
        <v>1</v>
      </c>
      <c r="AB11" s="23">
        <f>SUM(R11:AA11)</f>
        <v>5</v>
      </c>
      <c r="AK11" s="4" t="s">
        <v>42</v>
      </c>
      <c r="AL11" s="4" t="s">
        <v>37</v>
      </c>
    </row>
    <row r="12" spans="1:38" x14ac:dyDescent="0.25">
      <c r="A12" s="10">
        <v>12</v>
      </c>
      <c r="B12" s="11">
        <v>44839</v>
      </c>
      <c r="C12" s="12" t="str">
        <f t="shared" si="0"/>
        <v>S40</v>
      </c>
      <c r="D12" s="12">
        <f>MONTH(Tableau1012[[#This Row],[Dates ]])</f>
        <v>10</v>
      </c>
      <c r="E12" s="13">
        <v>33</v>
      </c>
      <c r="F12" s="13" t="s">
        <v>21</v>
      </c>
      <c r="G12" s="13" t="s">
        <v>21</v>
      </c>
      <c r="H12" s="13" t="s">
        <v>21</v>
      </c>
      <c r="I12" s="13" t="s">
        <v>21</v>
      </c>
      <c r="J12" s="13" t="s">
        <v>21</v>
      </c>
      <c r="K12" s="13" t="s">
        <v>21</v>
      </c>
      <c r="L12" s="13" t="s">
        <v>21</v>
      </c>
      <c r="M12" s="13" t="s">
        <v>21</v>
      </c>
      <c r="N12" s="13" t="s">
        <v>21</v>
      </c>
      <c r="O12" s="13" t="s">
        <v>21</v>
      </c>
      <c r="AK12" s="4" t="s">
        <v>43</v>
      </c>
      <c r="AL12" s="4" t="s">
        <v>44</v>
      </c>
    </row>
    <row r="13" spans="1:38" x14ac:dyDescent="0.25">
      <c r="A13" s="10">
        <v>13</v>
      </c>
      <c r="B13" s="11">
        <v>44845</v>
      </c>
      <c r="C13" s="12" t="str">
        <f t="shared" si="0"/>
        <v>S41</v>
      </c>
      <c r="D13" s="12">
        <f>MONTH(Tableau1012[[#This Row],[Dates ]])</f>
        <v>10</v>
      </c>
      <c r="E13" s="13">
        <v>25</v>
      </c>
      <c r="F13" s="13" t="s">
        <v>21</v>
      </c>
      <c r="G13" s="13" t="s">
        <v>21</v>
      </c>
      <c r="H13" s="13" t="s">
        <v>21</v>
      </c>
      <c r="I13" s="13" t="s">
        <v>21</v>
      </c>
      <c r="J13" s="13" t="s">
        <v>21</v>
      </c>
      <c r="K13" s="13" t="s">
        <v>21</v>
      </c>
      <c r="L13" s="13" t="s">
        <v>21</v>
      </c>
      <c r="M13" s="13" t="s">
        <v>21</v>
      </c>
      <c r="N13" s="13" t="s">
        <v>21</v>
      </c>
      <c r="O13" s="13" t="s">
        <v>21</v>
      </c>
      <c r="AK13" s="4" t="s">
        <v>45</v>
      </c>
      <c r="AL13" s="4" t="s">
        <v>46</v>
      </c>
    </row>
    <row r="14" spans="1:38" x14ac:dyDescent="0.25">
      <c r="A14" s="10">
        <v>14</v>
      </c>
      <c r="B14" s="11">
        <v>44845</v>
      </c>
      <c r="C14" s="12" t="str">
        <f t="shared" si="0"/>
        <v>S41</v>
      </c>
      <c r="D14" s="12">
        <f>MONTH(Tableau1012[[#This Row],[Dates ]])</f>
        <v>10</v>
      </c>
      <c r="E14" s="13">
        <v>34</v>
      </c>
      <c r="F14" s="13" t="s">
        <v>21</v>
      </c>
      <c r="G14" s="13" t="s">
        <v>21</v>
      </c>
      <c r="H14" s="13" t="s">
        <v>21</v>
      </c>
      <c r="I14" s="13" t="s">
        <v>21</v>
      </c>
      <c r="J14" s="13" t="s">
        <v>21</v>
      </c>
      <c r="K14" s="13" t="s">
        <v>21</v>
      </c>
      <c r="L14" s="13" t="s">
        <v>21</v>
      </c>
      <c r="M14" s="13" t="s">
        <v>21</v>
      </c>
      <c r="N14" s="13" t="s">
        <v>21</v>
      </c>
      <c r="O14" s="13" t="s">
        <v>21</v>
      </c>
      <c r="AK14" s="4" t="s">
        <v>47</v>
      </c>
    </row>
    <row r="15" spans="1:38" ht="18.75" x14ac:dyDescent="0.3">
      <c r="A15" s="10">
        <v>7</v>
      </c>
      <c r="B15" s="11">
        <v>44855</v>
      </c>
      <c r="C15" s="12" t="str">
        <f t="shared" si="0"/>
        <v>S42</v>
      </c>
      <c r="D15" s="12">
        <f>MONTH(Tableau1012[[#This Row],[Dates ]])</f>
        <v>10</v>
      </c>
      <c r="E15" s="24">
        <v>20</v>
      </c>
      <c r="F15" s="13" t="s">
        <v>21</v>
      </c>
      <c r="G15" s="13" t="s">
        <v>21</v>
      </c>
      <c r="H15" s="13" t="s">
        <v>21</v>
      </c>
      <c r="I15" s="13" t="s">
        <v>21</v>
      </c>
      <c r="J15" s="13" t="s">
        <v>21</v>
      </c>
      <c r="K15" s="13" t="s">
        <v>21</v>
      </c>
      <c r="L15" s="13" t="s">
        <v>21</v>
      </c>
      <c r="M15" s="13" t="s">
        <v>21</v>
      </c>
      <c r="N15" s="13" t="s">
        <v>21</v>
      </c>
      <c r="O15" s="13" t="s">
        <v>21</v>
      </c>
      <c r="Q15" s="25" t="s">
        <v>48</v>
      </c>
      <c r="R15" s="19" t="s">
        <v>49</v>
      </c>
      <c r="S15" s="19" t="s">
        <v>50</v>
      </c>
      <c r="AK15" s="4" t="s">
        <v>51</v>
      </c>
    </row>
    <row r="16" spans="1:38" ht="21" x14ac:dyDescent="0.35">
      <c r="A16" s="10">
        <v>9</v>
      </c>
      <c r="B16" s="11">
        <v>44859</v>
      </c>
      <c r="C16" s="12" t="str">
        <f t="shared" si="0"/>
        <v>S43</v>
      </c>
      <c r="D16" s="12">
        <f>MONTH(Tableau1012[[#This Row],[Dates ]])</f>
        <v>10</v>
      </c>
      <c r="E16" s="13">
        <v>3</v>
      </c>
      <c r="F16" s="13" t="s">
        <v>21</v>
      </c>
      <c r="G16" s="13" t="s">
        <v>21</v>
      </c>
      <c r="H16" s="13" t="s">
        <v>21</v>
      </c>
      <c r="I16" s="21" t="s">
        <v>21</v>
      </c>
      <c r="J16" s="13" t="s">
        <v>28</v>
      </c>
      <c r="K16" s="13" t="s">
        <v>21</v>
      </c>
      <c r="L16" s="21" t="s">
        <v>21</v>
      </c>
      <c r="M16" s="13" t="s">
        <v>21</v>
      </c>
      <c r="N16" s="24" t="s">
        <v>21</v>
      </c>
      <c r="O16" s="13" t="s">
        <v>28</v>
      </c>
      <c r="Q16" s="19">
        <f>COUNTA(Tableau1012[[Dates ]])</f>
        <v>39</v>
      </c>
      <c r="R16" s="26">
        <f>COUNTIF(Tableau1012[[aspect ]:[Trou de 6 repere 11 du bon coté  ]],"OK")</f>
        <v>305</v>
      </c>
      <c r="S16" s="26">
        <f>COUNTIF(Tableau1012[[aspect ]:[Traverse ]],"NO OK")</f>
        <v>20</v>
      </c>
      <c r="AK16" s="4" t="s">
        <v>52</v>
      </c>
    </row>
    <row r="17" spans="1:37" x14ac:dyDescent="0.25">
      <c r="A17" s="10">
        <v>8</v>
      </c>
      <c r="B17" s="11">
        <v>44859</v>
      </c>
      <c r="C17" s="12" t="str">
        <f t="shared" si="0"/>
        <v>S43</v>
      </c>
      <c r="D17" s="12">
        <f>MONTH(Tableau1012[[#This Row],[Dates ]])</f>
        <v>10</v>
      </c>
      <c r="E17" s="13">
        <v>15</v>
      </c>
      <c r="F17" s="13" t="s">
        <v>21</v>
      </c>
      <c r="G17" s="13" t="s">
        <v>21</v>
      </c>
      <c r="H17" s="13" t="s">
        <v>21</v>
      </c>
      <c r="I17" s="21" t="s">
        <v>21</v>
      </c>
      <c r="J17" s="13" t="s">
        <v>28</v>
      </c>
      <c r="K17" s="13" t="s">
        <v>21</v>
      </c>
      <c r="L17" s="21" t="s">
        <v>21</v>
      </c>
      <c r="M17" s="13" t="s">
        <v>21</v>
      </c>
      <c r="N17" s="13" t="s">
        <v>21</v>
      </c>
      <c r="O17" s="13" t="s">
        <v>21</v>
      </c>
      <c r="AK17" s="4" t="s">
        <v>53</v>
      </c>
    </row>
    <row r="18" spans="1:37" x14ac:dyDescent="0.25">
      <c r="A18" s="10">
        <v>3</v>
      </c>
      <c r="B18" s="11">
        <v>44869</v>
      </c>
      <c r="C18" s="12" t="str">
        <f t="shared" si="0"/>
        <v>S44</v>
      </c>
      <c r="D18" s="12">
        <f>MONTH(Tableau1012[[#This Row],[Dates ]])</f>
        <v>11</v>
      </c>
      <c r="E18" s="13">
        <v>7</v>
      </c>
      <c r="F18" s="13" t="s">
        <v>21</v>
      </c>
      <c r="G18" s="13" t="s">
        <v>21</v>
      </c>
      <c r="H18" s="13" t="s">
        <v>21</v>
      </c>
      <c r="I18" s="13" t="s">
        <v>21</v>
      </c>
      <c r="J18" s="13" t="s">
        <v>21</v>
      </c>
      <c r="K18" s="13" t="s">
        <v>21</v>
      </c>
      <c r="L18" s="13" t="s">
        <v>21</v>
      </c>
      <c r="M18" s="13" t="s">
        <v>21</v>
      </c>
      <c r="N18" s="13" t="s">
        <v>21</v>
      </c>
      <c r="O18" s="13" t="s">
        <v>21</v>
      </c>
      <c r="AK18" s="4" t="s">
        <v>54</v>
      </c>
    </row>
    <row r="19" spans="1:37" x14ac:dyDescent="0.25">
      <c r="A19" s="10">
        <v>1</v>
      </c>
      <c r="B19" s="11">
        <v>44869</v>
      </c>
      <c r="C19" s="12" t="str">
        <f t="shared" si="0"/>
        <v>S44</v>
      </c>
      <c r="D19" s="12">
        <f>MONTH(Tableau1012[[#This Row],[Dates ]])</f>
        <v>11</v>
      </c>
      <c r="E19" s="13">
        <v>17</v>
      </c>
      <c r="F19" s="13" t="s">
        <v>21</v>
      </c>
      <c r="G19" s="13" t="s">
        <v>21</v>
      </c>
      <c r="H19" s="13" t="s">
        <v>21</v>
      </c>
      <c r="I19" s="13" t="s">
        <v>21</v>
      </c>
      <c r="J19" s="13" t="s">
        <v>21</v>
      </c>
      <c r="K19" s="13" t="s">
        <v>21</v>
      </c>
      <c r="L19" s="13" t="s">
        <v>21</v>
      </c>
      <c r="M19" s="13" t="s">
        <v>21</v>
      </c>
      <c r="N19" s="13" t="s">
        <v>21</v>
      </c>
      <c r="O19" s="13" t="s">
        <v>21</v>
      </c>
      <c r="AK19" s="4" t="s">
        <v>55</v>
      </c>
    </row>
    <row r="20" spans="1:37" x14ac:dyDescent="0.25">
      <c r="A20" s="10">
        <v>6</v>
      </c>
      <c r="B20" s="11">
        <v>44869</v>
      </c>
      <c r="C20" s="12" t="str">
        <f t="shared" si="0"/>
        <v>S44</v>
      </c>
      <c r="D20" s="12">
        <f>MONTH(Tableau1012[[#This Row],[Dates ]])</f>
        <v>11</v>
      </c>
      <c r="E20" s="13">
        <v>19</v>
      </c>
      <c r="F20" s="13" t="s">
        <v>21</v>
      </c>
      <c r="G20" s="13" t="s">
        <v>21</v>
      </c>
      <c r="H20" s="13" t="s">
        <v>21</v>
      </c>
      <c r="I20" s="13" t="s">
        <v>21</v>
      </c>
      <c r="J20" s="13" t="s">
        <v>21</v>
      </c>
      <c r="K20" s="13" t="s">
        <v>21</v>
      </c>
      <c r="L20" s="13" t="s">
        <v>21</v>
      </c>
      <c r="M20" s="13" t="s">
        <v>21</v>
      </c>
      <c r="N20" s="13" t="s">
        <v>21</v>
      </c>
      <c r="O20" s="13" t="s">
        <v>21</v>
      </c>
      <c r="AK20" s="4" t="s">
        <v>56</v>
      </c>
    </row>
    <row r="21" spans="1:37" x14ac:dyDescent="0.25">
      <c r="A21" s="10">
        <v>2</v>
      </c>
      <c r="B21" s="11">
        <v>44869</v>
      </c>
      <c r="C21" s="12" t="str">
        <f t="shared" si="0"/>
        <v>S44</v>
      </c>
      <c r="D21" s="12">
        <f>MONTH(Tableau1012[[#This Row],[Dates ]])</f>
        <v>11</v>
      </c>
      <c r="E21" s="24">
        <v>20</v>
      </c>
      <c r="F21" s="13" t="s">
        <v>21</v>
      </c>
      <c r="G21" s="13" t="s">
        <v>21</v>
      </c>
      <c r="H21" s="13" t="s">
        <v>21</v>
      </c>
      <c r="I21" s="13" t="s">
        <v>21</v>
      </c>
      <c r="J21" s="13" t="s">
        <v>21</v>
      </c>
      <c r="K21" s="13" t="s">
        <v>21</v>
      </c>
      <c r="L21" s="13" t="s">
        <v>21</v>
      </c>
      <c r="M21" s="13" t="s">
        <v>21</v>
      </c>
      <c r="N21" s="13" t="s">
        <v>21</v>
      </c>
      <c r="O21" s="13" t="s">
        <v>21</v>
      </c>
      <c r="AK21" s="4" t="s">
        <v>57</v>
      </c>
    </row>
    <row r="22" spans="1:37" x14ac:dyDescent="0.25">
      <c r="A22" s="10">
        <v>5</v>
      </c>
      <c r="B22" s="11">
        <v>44869</v>
      </c>
      <c r="C22" s="12" t="str">
        <f t="shared" si="0"/>
        <v>S44</v>
      </c>
      <c r="D22" s="12">
        <f>MONTH(Tableau1012[[#This Row],[Dates ]])</f>
        <v>11</v>
      </c>
      <c r="E22" s="13">
        <v>21</v>
      </c>
      <c r="F22" s="13" t="s">
        <v>21</v>
      </c>
      <c r="G22" s="13" t="s">
        <v>21</v>
      </c>
      <c r="H22" s="13" t="s">
        <v>21</v>
      </c>
      <c r="I22" s="13" t="s">
        <v>21</v>
      </c>
      <c r="J22" s="13" t="s">
        <v>21</v>
      </c>
      <c r="K22" s="13" t="s">
        <v>21</v>
      </c>
      <c r="L22" s="13" t="s">
        <v>21</v>
      </c>
      <c r="M22" s="13" t="s">
        <v>21</v>
      </c>
      <c r="N22" s="13" t="s">
        <v>21</v>
      </c>
      <c r="O22" s="13" t="s">
        <v>21</v>
      </c>
      <c r="AK22" s="4" t="s">
        <v>58</v>
      </c>
    </row>
    <row r="23" spans="1:37" x14ac:dyDescent="0.25">
      <c r="A23" s="10">
        <v>4</v>
      </c>
      <c r="B23" s="11">
        <v>44869</v>
      </c>
      <c r="C23" s="12" t="str">
        <f t="shared" si="0"/>
        <v>S44</v>
      </c>
      <c r="D23" s="12">
        <f>MONTH(Tableau1012[[#This Row],[Dates ]])</f>
        <v>11</v>
      </c>
      <c r="E23" s="13">
        <v>26</v>
      </c>
      <c r="F23" s="13" t="s">
        <v>21</v>
      </c>
      <c r="G23" s="13" t="s">
        <v>21</v>
      </c>
      <c r="H23" s="13" t="s">
        <v>21</v>
      </c>
      <c r="I23" s="13" t="s">
        <v>21</v>
      </c>
      <c r="J23" s="13" t="s">
        <v>21</v>
      </c>
      <c r="K23" s="13" t="s">
        <v>21</v>
      </c>
      <c r="L23" s="13" t="s">
        <v>21</v>
      </c>
      <c r="M23" s="13" t="s">
        <v>21</v>
      </c>
      <c r="N23" s="13" t="s">
        <v>21</v>
      </c>
      <c r="O23" s="13" t="s">
        <v>21</v>
      </c>
      <c r="AK23" s="4" t="s">
        <v>59</v>
      </c>
    </row>
    <row r="24" spans="1:37" x14ac:dyDescent="0.25">
      <c r="A24" s="10">
        <v>22</v>
      </c>
      <c r="B24" s="11">
        <v>44874</v>
      </c>
      <c r="C24" s="12" t="str">
        <f t="shared" si="0"/>
        <v>S45</v>
      </c>
      <c r="D24" s="12">
        <f>MONTH(Tableau1012[[#This Row],[Dates ]])</f>
        <v>11</v>
      </c>
      <c r="E24" s="13">
        <v>10</v>
      </c>
      <c r="F24" s="13" t="s">
        <v>21</v>
      </c>
      <c r="G24" s="13" t="s">
        <v>21</v>
      </c>
      <c r="H24" s="13" t="s">
        <v>21</v>
      </c>
      <c r="I24" s="13" t="s">
        <v>21</v>
      </c>
      <c r="J24" s="13" t="s">
        <v>21</v>
      </c>
      <c r="K24" s="13" t="s">
        <v>21</v>
      </c>
      <c r="L24" s="13" t="s">
        <v>21</v>
      </c>
      <c r="M24" s="13" t="s">
        <v>21</v>
      </c>
      <c r="N24" s="21" t="s">
        <v>21</v>
      </c>
      <c r="O24" s="13" t="s">
        <v>28</v>
      </c>
      <c r="AK24" s="4" t="s">
        <v>60</v>
      </c>
    </row>
    <row r="25" spans="1:37" x14ac:dyDescent="0.25">
      <c r="A25" s="10">
        <v>23</v>
      </c>
      <c r="B25" s="11">
        <v>44874</v>
      </c>
      <c r="C25" s="12" t="str">
        <f t="shared" si="0"/>
        <v>S45</v>
      </c>
      <c r="D25" s="12">
        <f>MONTH(Tableau1012[[#This Row],[Dates ]])</f>
        <v>11</v>
      </c>
      <c r="E25" s="13">
        <v>35</v>
      </c>
      <c r="F25" s="13" t="s">
        <v>21</v>
      </c>
      <c r="G25" s="13" t="s">
        <v>21</v>
      </c>
      <c r="H25" s="13" t="s">
        <v>21</v>
      </c>
      <c r="I25" s="13" t="s">
        <v>21</v>
      </c>
      <c r="J25" s="13" t="s">
        <v>21</v>
      </c>
      <c r="K25" s="13" t="s">
        <v>21</v>
      </c>
      <c r="L25" s="13" t="s">
        <v>21</v>
      </c>
      <c r="M25" s="21" t="s">
        <v>21</v>
      </c>
      <c r="N25" s="21" t="s">
        <v>28</v>
      </c>
      <c r="O25" s="13" t="s">
        <v>28</v>
      </c>
      <c r="AK25" s="4" t="s">
        <v>61</v>
      </c>
    </row>
    <row r="26" spans="1:37" x14ac:dyDescent="0.25">
      <c r="A26" s="10">
        <v>26</v>
      </c>
      <c r="B26" s="11">
        <v>44875</v>
      </c>
      <c r="C26" s="12" t="str">
        <f t="shared" si="0"/>
        <v>S45</v>
      </c>
      <c r="D26" s="12">
        <f>MONTH(Tableau1012[[#This Row],[Dates ]])</f>
        <v>11</v>
      </c>
      <c r="E26" s="13">
        <v>4</v>
      </c>
      <c r="F26" s="13" t="s">
        <v>21</v>
      </c>
      <c r="G26" s="13" t="s">
        <v>21</v>
      </c>
      <c r="H26" s="13" t="s">
        <v>21</v>
      </c>
      <c r="I26" s="13" t="s">
        <v>21</v>
      </c>
      <c r="J26" s="13" t="s">
        <v>21</v>
      </c>
      <c r="K26" s="13" t="s">
        <v>21</v>
      </c>
      <c r="L26" s="13" t="s">
        <v>21</v>
      </c>
      <c r="M26" s="13" t="s">
        <v>21</v>
      </c>
      <c r="N26" s="21" t="s">
        <v>21</v>
      </c>
      <c r="O26" s="13" t="s">
        <v>28</v>
      </c>
      <c r="AK26" s="4" t="s">
        <v>62</v>
      </c>
    </row>
    <row r="27" spans="1:37" x14ac:dyDescent="0.25">
      <c r="A27" s="10">
        <v>24</v>
      </c>
      <c r="B27" s="11">
        <v>44890</v>
      </c>
      <c r="C27" s="12" t="str">
        <f t="shared" si="0"/>
        <v>S47</v>
      </c>
      <c r="D27" s="12">
        <f>MONTH(Tableau1012[[#This Row],[Dates ]])</f>
        <v>11</v>
      </c>
      <c r="E27" s="13">
        <v>37</v>
      </c>
      <c r="F27" s="13" t="s">
        <v>21</v>
      </c>
      <c r="G27" s="13" t="s">
        <v>21</v>
      </c>
      <c r="H27" s="13" t="s">
        <v>21</v>
      </c>
      <c r="I27" s="13" t="s">
        <v>21</v>
      </c>
      <c r="J27" s="13" t="s">
        <v>21</v>
      </c>
      <c r="K27" s="13" t="s">
        <v>21</v>
      </c>
      <c r="L27" s="13" t="s">
        <v>21</v>
      </c>
      <c r="M27" s="13" t="s">
        <v>21</v>
      </c>
      <c r="N27" s="21" t="s">
        <v>21</v>
      </c>
      <c r="O27" s="13" t="s">
        <v>28</v>
      </c>
      <c r="AK27" s="4" t="s">
        <v>63</v>
      </c>
    </row>
    <row r="28" spans="1:37" x14ac:dyDescent="0.25">
      <c r="A28" s="10">
        <v>25</v>
      </c>
      <c r="B28" s="11">
        <v>44890</v>
      </c>
      <c r="C28" s="12" t="str">
        <f t="shared" si="0"/>
        <v>S47</v>
      </c>
      <c r="D28" s="12">
        <f>MONTH(Tableau1012[[#This Row],[Dates ]])</f>
        <v>11</v>
      </c>
      <c r="E28" s="13">
        <v>39</v>
      </c>
      <c r="F28" s="13" t="s">
        <v>21</v>
      </c>
      <c r="G28" s="13" t="s">
        <v>21</v>
      </c>
      <c r="H28" s="13" t="s">
        <v>21</v>
      </c>
      <c r="I28" s="13" t="s">
        <v>21</v>
      </c>
      <c r="J28" s="13" t="s">
        <v>21</v>
      </c>
      <c r="K28" s="13" t="s">
        <v>21</v>
      </c>
      <c r="L28" s="13" t="s">
        <v>21</v>
      </c>
      <c r="M28" s="13" t="s">
        <v>21</v>
      </c>
      <c r="N28" s="21" t="s">
        <v>21</v>
      </c>
      <c r="O28" s="13" t="s">
        <v>28</v>
      </c>
      <c r="AK28" s="4" t="s">
        <v>64</v>
      </c>
    </row>
    <row r="29" spans="1:37" x14ac:dyDescent="0.25">
      <c r="A29" s="10">
        <v>27</v>
      </c>
      <c r="B29" s="11">
        <v>44898</v>
      </c>
      <c r="C29" s="12" t="str">
        <f t="shared" si="0"/>
        <v>S48</v>
      </c>
      <c r="D29" s="12">
        <f>MONTH(Tableau1012[[#This Row],[Dates ]])</f>
        <v>12</v>
      </c>
      <c r="E29" s="13">
        <v>40</v>
      </c>
      <c r="F29" s="13" t="s">
        <v>21</v>
      </c>
      <c r="G29" s="13" t="s">
        <v>21</v>
      </c>
      <c r="H29" s="13" t="s">
        <v>21</v>
      </c>
      <c r="I29" s="13" t="s">
        <v>21</v>
      </c>
      <c r="J29" s="21" t="s">
        <v>21</v>
      </c>
      <c r="K29" s="13" t="s">
        <v>28</v>
      </c>
      <c r="L29" s="13" t="s">
        <v>21</v>
      </c>
      <c r="M29" s="13" t="s">
        <v>21</v>
      </c>
      <c r="N29" s="21" t="s">
        <v>21</v>
      </c>
      <c r="O29" s="13" t="s">
        <v>28</v>
      </c>
      <c r="AK29" s="4" t="s">
        <v>65</v>
      </c>
    </row>
    <row r="30" spans="1:37" x14ac:dyDescent="0.25">
      <c r="A30" s="10">
        <v>28</v>
      </c>
      <c r="B30" s="11">
        <v>44900</v>
      </c>
      <c r="C30" s="12" t="str">
        <f t="shared" si="0"/>
        <v>S49</v>
      </c>
      <c r="D30" s="12">
        <f>MONTH(Tableau1012[[#This Row],[Dates ]])</f>
        <v>12</v>
      </c>
      <c r="E30" s="13">
        <v>41</v>
      </c>
      <c r="F30" s="13" t="s">
        <v>21</v>
      </c>
      <c r="G30" s="13" t="s">
        <v>21</v>
      </c>
      <c r="H30" s="13" t="s">
        <v>21</v>
      </c>
      <c r="I30" s="13" t="s">
        <v>21</v>
      </c>
      <c r="J30" s="13" t="s">
        <v>21</v>
      </c>
      <c r="K30" s="13" t="s">
        <v>21</v>
      </c>
      <c r="L30" s="13" t="s">
        <v>21</v>
      </c>
      <c r="M30" s="13" t="s">
        <v>21</v>
      </c>
      <c r="N30" s="13" t="s">
        <v>21</v>
      </c>
      <c r="O30" s="13" t="s">
        <v>21</v>
      </c>
      <c r="AK30" s="4" t="s">
        <v>66</v>
      </c>
    </row>
    <row r="31" spans="1:37" x14ac:dyDescent="0.25">
      <c r="A31" s="10">
        <v>31</v>
      </c>
      <c r="B31" s="11">
        <v>44901</v>
      </c>
      <c r="C31" s="12" t="str">
        <f t="shared" si="0"/>
        <v>S49</v>
      </c>
      <c r="D31" s="12">
        <f>MONTH(Tableau1012[[#This Row],[Dates ]])</f>
        <v>12</v>
      </c>
      <c r="E31" s="13">
        <v>38</v>
      </c>
      <c r="F31" s="13" t="s">
        <v>21</v>
      </c>
      <c r="G31" s="13" t="s">
        <v>21</v>
      </c>
      <c r="H31" s="13" t="s">
        <v>21</v>
      </c>
      <c r="I31" s="13" t="s">
        <v>21</v>
      </c>
      <c r="J31" s="13" t="s">
        <v>21</v>
      </c>
      <c r="K31" s="13" t="s">
        <v>21</v>
      </c>
      <c r="L31" s="13" t="s">
        <v>21</v>
      </c>
      <c r="M31" s="13" t="s">
        <v>21</v>
      </c>
      <c r="N31" s="21" t="s">
        <v>21</v>
      </c>
      <c r="O31" s="13" t="s">
        <v>28</v>
      </c>
      <c r="AK31" s="4" t="s">
        <v>67</v>
      </c>
    </row>
    <row r="32" spans="1:37" x14ac:dyDescent="0.25">
      <c r="A32" s="10">
        <v>29</v>
      </c>
      <c r="B32" s="11">
        <v>44904</v>
      </c>
      <c r="C32" s="12" t="str">
        <f t="shared" si="0"/>
        <v>S49</v>
      </c>
      <c r="D32" s="12">
        <f>MONTH(Tableau1012[[#This Row],[Dates ]])</f>
        <v>12</v>
      </c>
      <c r="E32" s="13">
        <v>35</v>
      </c>
      <c r="F32" s="13" t="s">
        <v>21</v>
      </c>
      <c r="G32" s="13" t="s">
        <v>21</v>
      </c>
      <c r="H32" s="13" t="s">
        <v>21</v>
      </c>
      <c r="I32" s="13" t="s">
        <v>21</v>
      </c>
      <c r="J32" s="13" t="s">
        <v>21</v>
      </c>
      <c r="K32" s="13" t="s">
        <v>21</v>
      </c>
      <c r="L32" s="13" t="s">
        <v>21</v>
      </c>
      <c r="M32" s="13" t="s">
        <v>21</v>
      </c>
      <c r="N32" s="21" t="s">
        <v>21</v>
      </c>
      <c r="O32" s="13" t="s">
        <v>28</v>
      </c>
      <c r="AK32" s="4" t="s">
        <v>68</v>
      </c>
    </row>
    <row r="33" spans="1:37" x14ac:dyDescent="0.25">
      <c r="A33" s="10">
        <v>30</v>
      </c>
      <c r="B33" s="11">
        <v>44904</v>
      </c>
      <c r="C33" s="12" t="str">
        <f t="shared" si="0"/>
        <v>S49</v>
      </c>
      <c r="D33" s="12">
        <f>MONTH(Tableau1012[[#This Row],[Dates ]])</f>
        <v>12</v>
      </c>
      <c r="E33" s="13">
        <v>57</v>
      </c>
      <c r="F33" s="13" t="s">
        <v>21</v>
      </c>
      <c r="G33" s="13" t="s">
        <v>21</v>
      </c>
      <c r="H33" s="13" t="s">
        <v>21</v>
      </c>
      <c r="I33" s="13" t="s">
        <v>21</v>
      </c>
      <c r="J33" s="13" t="s">
        <v>21</v>
      </c>
      <c r="K33" s="13" t="s">
        <v>21</v>
      </c>
      <c r="L33" s="13" t="s">
        <v>21</v>
      </c>
      <c r="M33" s="13" t="s">
        <v>21</v>
      </c>
      <c r="N33" s="21" t="s">
        <v>21</v>
      </c>
      <c r="O33" s="13" t="s">
        <v>28</v>
      </c>
      <c r="AK33" s="4" t="s">
        <v>69</v>
      </c>
    </row>
    <row r="34" spans="1:37" x14ac:dyDescent="0.25">
      <c r="A34" s="10">
        <v>32</v>
      </c>
      <c r="B34" s="11">
        <v>44907</v>
      </c>
      <c r="C34" s="12" t="str">
        <f t="shared" si="0"/>
        <v>S50</v>
      </c>
      <c r="D34" s="12">
        <f>MONTH(Tableau1012[[#This Row],[Dates ]])</f>
        <v>12</v>
      </c>
      <c r="E34" s="13">
        <v>44</v>
      </c>
      <c r="F34" s="13" t="s">
        <v>21</v>
      </c>
      <c r="G34" s="13" t="s">
        <v>21</v>
      </c>
      <c r="H34" s="13" t="s">
        <v>21</v>
      </c>
      <c r="I34" s="13" t="s">
        <v>21</v>
      </c>
      <c r="J34" s="13" t="s">
        <v>21</v>
      </c>
      <c r="K34" s="13" t="s">
        <v>21</v>
      </c>
      <c r="L34" s="13" t="s">
        <v>21</v>
      </c>
      <c r="M34" s="13" t="s">
        <v>21</v>
      </c>
      <c r="N34" s="13" t="s">
        <v>21</v>
      </c>
      <c r="O34" s="13" t="s">
        <v>21</v>
      </c>
      <c r="AK34" s="4" t="s">
        <v>70</v>
      </c>
    </row>
    <row r="35" spans="1:37" x14ac:dyDescent="0.25">
      <c r="A35" s="10">
        <v>33</v>
      </c>
      <c r="B35" s="11">
        <v>44907</v>
      </c>
      <c r="C35" s="12" t="str">
        <f t="shared" si="0"/>
        <v>S50</v>
      </c>
      <c r="D35" s="12">
        <f>MONTH(Tableau1012[[#This Row],[Dates ]])</f>
        <v>12</v>
      </c>
      <c r="E35" s="13">
        <v>42</v>
      </c>
      <c r="F35" s="13" t="s">
        <v>21</v>
      </c>
      <c r="G35" s="13" t="s">
        <v>21</v>
      </c>
      <c r="H35" s="13" t="s">
        <v>21</v>
      </c>
      <c r="I35" s="13" t="s">
        <v>21</v>
      </c>
      <c r="J35" s="13" t="s">
        <v>21</v>
      </c>
      <c r="K35" s="13" t="s">
        <v>21</v>
      </c>
      <c r="L35" s="13" t="s">
        <v>21</v>
      </c>
      <c r="M35" s="13" t="s">
        <v>21</v>
      </c>
      <c r="N35" s="13" t="s">
        <v>21</v>
      </c>
      <c r="O35" s="13" t="s">
        <v>21</v>
      </c>
      <c r="AK35" s="4" t="s">
        <v>71</v>
      </c>
    </row>
    <row r="36" spans="1:37" x14ac:dyDescent="0.25">
      <c r="A36" s="10">
        <v>34</v>
      </c>
      <c r="B36" s="11">
        <v>44909</v>
      </c>
      <c r="C36" s="12" t="str">
        <f t="shared" si="0"/>
        <v>S50</v>
      </c>
      <c r="D36" s="12">
        <f>MONTH(Tableau1012[[#This Row],[Dates ]])</f>
        <v>12</v>
      </c>
      <c r="E36" s="13">
        <v>53</v>
      </c>
      <c r="F36" s="13" t="s">
        <v>21</v>
      </c>
      <c r="G36" s="13" t="s">
        <v>21</v>
      </c>
      <c r="H36" s="13" t="s">
        <v>21</v>
      </c>
      <c r="I36" s="13" t="s">
        <v>21</v>
      </c>
      <c r="J36" s="13" t="s">
        <v>21</v>
      </c>
      <c r="K36" s="13" t="s">
        <v>21</v>
      </c>
      <c r="L36" s="13" t="s">
        <v>21</v>
      </c>
      <c r="M36" s="13" t="s">
        <v>21</v>
      </c>
      <c r="N36" s="21" t="s">
        <v>21</v>
      </c>
      <c r="O36" s="13" t="s">
        <v>28</v>
      </c>
      <c r="AK36" s="4" t="s">
        <v>72</v>
      </c>
    </row>
    <row r="37" spans="1:37" x14ac:dyDescent="0.25">
      <c r="A37" s="10">
        <v>35</v>
      </c>
      <c r="B37" s="11">
        <v>44909</v>
      </c>
      <c r="C37" s="12" t="str">
        <f t="shared" si="0"/>
        <v>S50</v>
      </c>
      <c r="D37" s="12">
        <f>MONTH(Tableau1012[[#This Row],[Dates ]])</f>
        <v>12</v>
      </c>
      <c r="E37" s="13">
        <v>46</v>
      </c>
      <c r="F37" s="13" t="s">
        <v>21</v>
      </c>
      <c r="G37" s="13" t="s">
        <v>21</v>
      </c>
      <c r="H37" s="13" t="s">
        <v>21</v>
      </c>
      <c r="I37" s="13" t="s">
        <v>21</v>
      </c>
      <c r="J37" s="13" t="s">
        <v>21</v>
      </c>
      <c r="K37" s="13" t="s">
        <v>21</v>
      </c>
      <c r="L37" s="13" t="s">
        <v>21</v>
      </c>
      <c r="M37" s="13" t="s">
        <v>21</v>
      </c>
      <c r="N37" s="21" t="s">
        <v>21</v>
      </c>
      <c r="O37" s="13" t="s">
        <v>28</v>
      </c>
      <c r="AK37" s="4" t="s">
        <v>73</v>
      </c>
    </row>
    <row r="38" spans="1:37" x14ac:dyDescent="0.25">
      <c r="A38" s="10">
        <v>36</v>
      </c>
      <c r="B38" s="11">
        <v>44929</v>
      </c>
      <c r="C38" s="12" t="str">
        <f t="shared" si="0"/>
        <v>S1</v>
      </c>
      <c r="D38" s="12">
        <f>MONTH(Tableau1012[[#This Row],[Dates ]])</f>
        <v>1</v>
      </c>
      <c r="E38" s="13">
        <v>56</v>
      </c>
      <c r="F38" s="13" t="s">
        <v>21</v>
      </c>
      <c r="G38" s="13" t="s">
        <v>21</v>
      </c>
      <c r="H38" s="13" t="s">
        <v>21</v>
      </c>
      <c r="I38" s="21" t="s">
        <v>21</v>
      </c>
      <c r="J38" s="13" t="s">
        <v>28</v>
      </c>
      <c r="K38" s="13" t="s">
        <v>21</v>
      </c>
      <c r="L38" s="21" t="s">
        <v>21</v>
      </c>
      <c r="M38" s="13" t="s">
        <v>21</v>
      </c>
      <c r="N38" s="13" t="s">
        <v>21</v>
      </c>
      <c r="O38" s="13" t="s">
        <v>21</v>
      </c>
      <c r="AK38" s="4" t="s">
        <v>74</v>
      </c>
    </row>
    <row r="39" spans="1:37" x14ac:dyDescent="0.25">
      <c r="A39" s="10">
        <v>37</v>
      </c>
      <c r="B39" s="11">
        <v>44929</v>
      </c>
      <c r="C39" s="12" t="str">
        <f t="shared" si="0"/>
        <v>S1</v>
      </c>
      <c r="D39" s="12">
        <f>MONTH(Tableau1012[[#This Row],[Dates ]])</f>
        <v>1</v>
      </c>
      <c r="E39" s="13">
        <v>43</v>
      </c>
      <c r="F39" s="13" t="s">
        <v>21</v>
      </c>
      <c r="G39" s="13" t="s">
        <v>21</v>
      </c>
      <c r="H39" s="13" t="s">
        <v>21</v>
      </c>
      <c r="I39" s="13" t="s">
        <v>21</v>
      </c>
      <c r="J39" s="13" t="s">
        <v>21</v>
      </c>
      <c r="K39" s="13" t="s">
        <v>21</v>
      </c>
      <c r="L39" s="13" t="s">
        <v>21</v>
      </c>
      <c r="M39" s="13" t="s">
        <v>21</v>
      </c>
      <c r="N39" s="13" t="s">
        <v>21</v>
      </c>
      <c r="O39" s="13" t="s">
        <v>21</v>
      </c>
      <c r="AK39" s="4" t="s">
        <v>75</v>
      </c>
    </row>
    <row r="40" spans="1:37" x14ac:dyDescent="0.25">
      <c r="A40" s="10">
        <v>38</v>
      </c>
      <c r="B40" s="11">
        <v>44929</v>
      </c>
      <c r="C40" s="12" t="str">
        <f t="shared" si="0"/>
        <v>S1</v>
      </c>
      <c r="D40" s="12">
        <f>MONTH(Tableau1012[[#This Row],[Dates ]])</f>
        <v>1</v>
      </c>
      <c r="E40" s="13">
        <v>55</v>
      </c>
      <c r="F40" s="13" t="s">
        <v>21</v>
      </c>
      <c r="G40" s="13" t="s">
        <v>21</v>
      </c>
      <c r="H40" s="13" t="s">
        <v>21</v>
      </c>
      <c r="I40" s="21" t="s">
        <v>21</v>
      </c>
      <c r="J40" s="13" t="s">
        <v>28</v>
      </c>
      <c r="K40" s="13" t="s">
        <v>21</v>
      </c>
      <c r="L40" s="21" t="s">
        <v>21</v>
      </c>
      <c r="M40" s="13" t="s">
        <v>21</v>
      </c>
      <c r="N40" s="13" t="s">
        <v>21</v>
      </c>
      <c r="O40" s="13" t="s">
        <v>21</v>
      </c>
      <c r="AK40" s="4" t="s">
        <v>76</v>
      </c>
    </row>
    <row r="41" spans="1:37" x14ac:dyDescent="0.25">
      <c r="A41" s="10">
        <v>39</v>
      </c>
      <c r="B41" s="27">
        <v>44929</v>
      </c>
      <c r="C41" s="12" t="str">
        <f t="shared" si="0"/>
        <v>S1</v>
      </c>
      <c r="D41" s="28">
        <f>MONTH(Tableau1012[[#This Row],[Dates ]])</f>
        <v>1</v>
      </c>
      <c r="E41" s="29">
        <v>54</v>
      </c>
      <c r="F41" s="13" t="s">
        <v>21</v>
      </c>
      <c r="G41" s="13" t="s">
        <v>21</v>
      </c>
      <c r="H41" s="13" t="s">
        <v>21</v>
      </c>
      <c r="I41" s="13" t="s">
        <v>21</v>
      </c>
      <c r="J41" s="13" t="s">
        <v>21</v>
      </c>
      <c r="K41" s="13" t="s">
        <v>21</v>
      </c>
      <c r="L41" s="13" t="s">
        <v>21</v>
      </c>
      <c r="M41" s="13" t="s">
        <v>21</v>
      </c>
      <c r="N41" s="13" t="s">
        <v>21</v>
      </c>
      <c r="O41" s="13" t="s">
        <v>21</v>
      </c>
      <c r="AK41" s="4" t="s">
        <v>77</v>
      </c>
    </row>
    <row r="42" spans="1:37" x14ac:dyDescent="0.25">
      <c r="AK42" s="4" t="s">
        <v>78</v>
      </c>
    </row>
    <row r="43" spans="1:37" x14ac:dyDescent="0.25">
      <c r="AK43" s="4" t="s">
        <v>79</v>
      </c>
    </row>
    <row r="44" spans="1:37" x14ac:dyDescent="0.25">
      <c r="AK44" s="4" t="s">
        <v>80</v>
      </c>
    </row>
    <row r="45" spans="1:37" x14ac:dyDescent="0.25">
      <c r="AK45" s="4" t="s">
        <v>81</v>
      </c>
    </row>
    <row r="46" spans="1:37" x14ac:dyDescent="0.25">
      <c r="AK46" s="4" t="s">
        <v>82</v>
      </c>
    </row>
    <row r="47" spans="1:37" x14ac:dyDescent="0.25">
      <c r="AK47" s="4" t="s">
        <v>83</v>
      </c>
    </row>
    <row r="48" spans="1:37" x14ac:dyDescent="0.25">
      <c r="AK48" s="4" t="s">
        <v>84</v>
      </c>
    </row>
    <row r="49" spans="37:37" x14ac:dyDescent="0.25">
      <c r="AK49" s="4" t="s">
        <v>22</v>
      </c>
    </row>
    <row r="50" spans="37:37" x14ac:dyDescent="0.25">
      <c r="AK50" s="4" t="s">
        <v>85</v>
      </c>
    </row>
    <row r="51" spans="37:37" x14ac:dyDescent="0.25">
      <c r="AK51" s="4" t="s">
        <v>86</v>
      </c>
    </row>
    <row r="52" spans="37:37" x14ac:dyDescent="0.25">
      <c r="AK52" s="4" t="s">
        <v>87</v>
      </c>
    </row>
    <row r="53" spans="37:37" x14ac:dyDescent="0.25">
      <c r="AK53" s="4" t="s">
        <v>88</v>
      </c>
    </row>
  </sheetData>
  <dataValidations count="2">
    <dataValidation type="list" allowBlank="1" showInputMessage="1" showErrorMessage="1" sqref="Q9" xr:uid="{0A8787D7-33A3-4F88-B2C0-573BB5EF7383}">
      <formula1>mois2</formula1>
    </dataValidation>
    <dataValidation type="list" allowBlank="1" showInputMessage="1" showErrorMessage="1" sqref="Q3" xr:uid="{DD724547-FD98-40D9-A3FE-6F288AD73294}">
      <formula1>$AK$2:$AK$53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GENTILE, Eric</dc:creator>
  <cp:lastModifiedBy>Yves</cp:lastModifiedBy>
  <dcterms:created xsi:type="dcterms:W3CDTF">2023-01-09T07:35:55Z</dcterms:created>
  <dcterms:modified xsi:type="dcterms:W3CDTF">2023-01-09T08:57:28Z</dcterms:modified>
</cp:coreProperties>
</file>