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tables/table2.xml" ContentType="application/vnd.openxmlformats-officedocument.spreadsheetml.table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ae85f6332807af57/Excel/"/>
    </mc:Choice>
  </mc:AlternateContent>
  <xr:revisionPtr revIDLastSave="399" documentId="8_{3F12FF07-A7ED-4F19-B40F-701527C9D3A4}" xr6:coauthVersionLast="47" xr6:coauthVersionMax="47" xr10:uidLastSave="{759059AA-350B-4ED4-94FE-094326F6DCE5}"/>
  <bookViews>
    <workbookView xWindow="-28920" yWindow="-120" windowWidth="29040" windowHeight="15840" activeTab="1" xr2:uid="{65FA12EB-F2B9-4F89-B520-DA96795EB070}"/>
  </bookViews>
  <sheets>
    <sheet name="Produits" sheetId="1" r:id="rId1"/>
    <sheet name="Entrées&amp;Sorties" sheetId="2" r:id="rId2"/>
  </sheets>
  <definedNames>
    <definedName name="Segment_Statut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3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4" i="2" l="1"/>
  <c r="E24" i="2"/>
  <c r="F24" i="2"/>
  <c r="G24" i="2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5" i="1"/>
  <c r="D23" i="2"/>
  <c r="E23" i="2"/>
  <c r="F23" i="2"/>
  <c r="G23" i="2"/>
  <c r="J5" i="1"/>
  <c r="H5" i="1" s="1"/>
  <c r="J6" i="1"/>
  <c r="H12" i="2" s="1"/>
  <c r="J7" i="1"/>
  <c r="H13" i="2" s="1"/>
  <c r="J8" i="1"/>
  <c r="J9" i="1"/>
  <c r="H9" i="2" s="1"/>
  <c r="J10" i="1"/>
  <c r="H10" i="2" s="1"/>
  <c r="J11" i="1"/>
  <c r="J12" i="1"/>
  <c r="J13" i="1"/>
  <c r="H15" i="2" s="1"/>
  <c r="J14" i="1"/>
  <c r="H18" i="2" s="1"/>
  <c r="J15" i="1"/>
  <c r="H17" i="2" s="1"/>
  <c r="J16" i="1"/>
  <c r="J17" i="1"/>
  <c r="H21" i="2" s="1"/>
  <c r="J18" i="1"/>
  <c r="H22" i="2" s="1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H11" i="1" l="1"/>
  <c r="G11" i="1" s="1"/>
  <c r="H24" i="2"/>
  <c r="H16" i="1"/>
  <c r="G16" i="1" s="1"/>
  <c r="H12" i="1"/>
  <c r="G12" i="1" s="1"/>
  <c r="H8" i="1"/>
  <c r="G8" i="1" s="1"/>
  <c r="H20" i="2"/>
  <c r="H11" i="2"/>
  <c r="H16" i="2"/>
  <c r="H8" i="2"/>
  <c r="H6" i="1"/>
  <c r="G6" i="1" s="1"/>
  <c r="H23" i="2"/>
  <c r="H7" i="2"/>
  <c r="H14" i="2"/>
  <c r="H19" i="2"/>
  <c r="H15" i="1"/>
  <c r="G15" i="1" s="1"/>
  <c r="H7" i="1"/>
  <c r="G7" i="1" s="1"/>
  <c r="H17" i="1"/>
  <c r="G17" i="1" s="1"/>
  <c r="H13" i="1"/>
  <c r="G13" i="1" s="1"/>
  <c r="H9" i="1"/>
  <c r="G9" i="1" s="1"/>
  <c r="H18" i="1"/>
  <c r="H14" i="1"/>
  <c r="H10" i="1"/>
  <c r="G10" i="1" l="1"/>
  <c r="G5" i="1"/>
  <c r="G18" i="1"/>
  <c r="G14" i="1"/>
</calcChain>
</file>

<file path=xl/sharedStrings.xml><?xml version="1.0" encoding="utf-8"?>
<sst xmlns="http://schemas.openxmlformats.org/spreadsheetml/2006/main" count="129" uniqueCount="54">
  <si>
    <t>Code</t>
  </si>
  <si>
    <t>Produit</t>
  </si>
  <si>
    <t>Catégorie</t>
  </si>
  <si>
    <t>Dépôt</t>
  </si>
  <si>
    <t>Unité</t>
  </si>
  <si>
    <t>Stock actuel</t>
  </si>
  <si>
    <t>AAA-152</t>
  </si>
  <si>
    <t>AAA-153</t>
  </si>
  <si>
    <t>AAA-154</t>
  </si>
  <si>
    <t>AAA-155</t>
  </si>
  <si>
    <t>AAA-156</t>
  </si>
  <si>
    <t>AAA-157</t>
  </si>
  <si>
    <t>AAA-158</t>
  </si>
  <si>
    <t>AAA-159</t>
  </si>
  <si>
    <t>AAA-160</t>
  </si>
  <si>
    <t>AAA-161</t>
  </si>
  <si>
    <t>AAA-162</t>
  </si>
  <si>
    <t>AAA-163</t>
  </si>
  <si>
    <t>AAA-164</t>
  </si>
  <si>
    <t>AAA-165</t>
  </si>
  <si>
    <t>Laptop</t>
  </si>
  <si>
    <t>Imprimante</t>
  </si>
  <si>
    <t>Alimentation</t>
  </si>
  <si>
    <t>Tablet PC</t>
  </si>
  <si>
    <t>Carte mère</t>
  </si>
  <si>
    <t>Cartouches</t>
  </si>
  <si>
    <t>Netbook</t>
  </si>
  <si>
    <t>Processeur</t>
  </si>
  <si>
    <t>Photocopieur</t>
  </si>
  <si>
    <t>Carte graphique</t>
  </si>
  <si>
    <t>Clavier</t>
  </si>
  <si>
    <t>Ventilateur</t>
  </si>
  <si>
    <t>Souris</t>
  </si>
  <si>
    <t>Casque</t>
  </si>
  <si>
    <t>Ordinateur</t>
  </si>
  <si>
    <t>Pièce pour ordinateur</t>
  </si>
  <si>
    <t>Accessoires</t>
  </si>
  <si>
    <t>Depot1</t>
  </si>
  <si>
    <t>Depot2</t>
  </si>
  <si>
    <t>Depot3</t>
  </si>
  <si>
    <t>U</t>
  </si>
  <si>
    <t>Date</t>
  </si>
  <si>
    <t>Quantité</t>
  </si>
  <si>
    <t>Description</t>
  </si>
  <si>
    <t>Livreur</t>
  </si>
  <si>
    <t>Receveur</t>
  </si>
  <si>
    <t>Stock minimum</t>
  </si>
  <si>
    <t>.</t>
  </si>
  <si>
    <t>Statut</t>
  </si>
  <si>
    <t>Délai de livraison</t>
  </si>
  <si>
    <t>Livraison</t>
  </si>
  <si>
    <t>Vente</t>
  </si>
  <si>
    <t>Vendus</t>
  </si>
  <si>
    <t>Vente journalière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</si>
</sst>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 tint="-0.49998474074526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5">
    <xf numFmtId="0" fontId="0" fillId="0" borderId="0" xfId="0"/>
    <xf numFmtId="14" fontId="0" fillId="0" borderId="0" xfId="0" applyNumberFormat="1"/>
    <xf numFmtId="0" fontId="0" fillId="3" borderId="0" xfId="0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 wrapText="1"/>
    </xf>
    <xf numFmtId="164" fontId="0" fillId="0" borderId="0" xfId="1" applyNumberFormat="1" applyFont="1"/>
    <xf numFmtId="0" fontId="0" fillId="0" borderId="0" xfId="0" applyAlignment="1">
      <alignment horizontal="center"/>
    </xf>
    <xf numFmtId="0" fontId="0" fillId="0" borderId="0" xfId="0" applyProtection="1">
      <protection locked="0"/>
    </xf>
    <xf numFmtId="0" fontId="0" fillId="2" borderId="0" xfId="0" applyFill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 wrapText="1"/>
    </xf>
    <xf numFmtId="0" fontId="0" fillId="0" borderId="0" xfId="0" applyNumberFormat="1"/>
    <xf numFmtId="0" fontId="0" fillId="0" borderId="0" xfId="0" applyNumberFormat="1" applyAlignment="1">
      <alignment horizontal="center"/>
    </xf>
    <xf numFmtId="0" fontId="0" fillId="0" borderId="0" xfId="0" applyFont="1" applyFill="1" applyBorder="1"/>
  </cellXfs>
  <cellStyles count="2">
    <cellStyle name="Milliers" xfId="1" builtinId="3"/>
    <cellStyle name="Normal" xfId="0" builtinId="0"/>
  </cellStyles>
  <dxfs count="18">
    <dxf>
      <numFmt numFmtId="0" formatCode="General"/>
    </dxf>
    <dxf>
      <numFmt numFmtId="164" formatCode="_-* #,##0_-;\-* #,##0_-;_-* &quot;-&quot;??_-;_-@_-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alignment horizontal="center" vertical="center" textRotation="0" indent="0" justifyLastLine="0" shrinkToFit="0" readingOrder="0"/>
    </dxf>
    <dxf>
      <numFmt numFmtId="0" formatCode="General"/>
      <protection locked="0" hidden="0"/>
    </dxf>
    <dxf>
      <numFmt numFmtId="0" formatCode="General"/>
      <protection locked="0" hidden="0"/>
    </dxf>
    <dxf>
      <numFmt numFmtId="0" formatCode="General"/>
    </dxf>
    <dxf>
      <numFmt numFmtId="0" formatCode="General"/>
    </dxf>
    <dxf>
      <numFmt numFmtId="0" formatCode="General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microsoft.com/office/2007/relationships/slicerCache" Target="slicerCaches/slicerCache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561975</xdr:colOff>
      <xdr:row>3</xdr:row>
      <xdr:rowOff>238125</xdr:rowOff>
    </xdr:from>
    <xdr:to>
      <xdr:col>19</xdr:col>
      <xdr:colOff>104775</xdr:colOff>
      <xdr:row>9</xdr:row>
      <xdr:rowOff>180975</xdr:rowOff>
    </xdr:to>
    <xdr:grpSp>
      <xdr:nvGrpSpPr>
        <xdr:cNvPr id="15" name="Groupe 14">
          <a:extLst>
            <a:ext uri="{FF2B5EF4-FFF2-40B4-BE49-F238E27FC236}">
              <a16:creationId xmlns:a16="http://schemas.microsoft.com/office/drawing/2014/main" id="{5A40FA5A-1EB7-C87B-612A-1E153507A3FD}"/>
            </a:ext>
          </a:extLst>
        </xdr:cNvPr>
        <xdr:cNvGrpSpPr/>
      </xdr:nvGrpSpPr>
      <xdr:grpSpPr>
        <a:xfrm>
          <a:off x="13430250" y="809625"/>
          <a:ext cx="1828800" cy="1285875"/>
          <a:chOff x="4791075" y="4943475"/>
          <a:chExt cx="1828800" cy="1285875"/>
        </a:xfrm>
      </xdr:grpSpPr>
      <mc:AlternateContent xmlns:mc="http://schemas.openxmlformats.org/markup-compatibility/2006">
        <mc:Choice xmlns:sle15="http://schemas.microsoft.com/office/drawing/2012/slicer" Requires="sle15">
          <xdr:graphicFrame macro="">
            <xdr:nvGraphicFramePr>
              <xdr:cNvPr id="2" name="Statut">
                <a:extLst>
                  <a:ext uri="{FF2B5EF4-FFF2-40B4-BE49-F238E27FC236}">
                    <a16:creationId xmlns:a16="http://schemas.microsoft.com/office/drawing/2014/main" id="{E3E882E9-205A-0162-1F20-33F6B6B9BC6F}"/>
                  </a:ext>
                </a:extLst>
              </xdr:cNvPr>
              <xdr:cNvGraphicFramePr/>
            </xdr:nvGraphicFramePr>
            <xdr:xfrm>
              <a:off x="4791075" y="4943475"/>
              <a:ext cx="1828800" cy="1285875"/>
            </xdr:xfrm>
            <a:graphic>
              <a:graphicData uri="http://schemas.microsoft.com/office/drawing/2010/slicer">
                <sle:slicer xmlns:sle="http://schemas.microsoft.com/office/drawing/2010/slicer" name="Statut"/>
              </a:graphicData>
            </a:graphic>
          </xdr:graphicFrame>
        </mc:Choice>
        <mc:Fallback>
          <xdr:sp macro="" textlink="">
            <xdr:nvSpPr>
              <xdr:cNvPr id="0" name=""/>
              <xdr:cNvSpPr>
                <a:spLocks noTextEdit="1"/>
              </xdr:cNvSpPr>
            </xdr:nvSpPr>
            <xdr:spPr>
              <a:xfrm>
                <a:off x="13430250" y="809625"/>
                <a:ext cx="1828800" cy="1285875"/>
              </a:xfrm>
              <a:prstGeom prst="rect">
                <a:avLst/>
              </a:prstGeom>
              <a:solidFill>
                <a:prstClr val="white"/>
              </a:solidFill>
              <a:ln w="1">
                <a:solidFill>
                  <a:prstClr val="green"/>
                </a:solidFill>
              </a:ln>
            </xdr:spPr>
            <xdr:txBody>
              <a:bodyPr vertOverflow="clip" horzOverflow="clip"/>
              <a:lstStyle/>
              <a:p>
                <a:r>
                  <a:rPr lang="fr-FR" sz="1100"/>
  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  </a:r>
              </a:p>
            </xdr:txBody>
          </xdr:sp>
        </mc:Fallback>
      </mc:AlternateContent>
      <xdr:pic>
        <xdr:nvPicPr>
          <xdr:cNvPr id="10" name="Image 9">
            <a:extLst>
              <a:ext uri="{FF2B5EF4-FFF2-40B4-BE49-F238E27FC236}">
                <a16:creationId xmlns:a16="http://schemas.microsoft.com/office/drawing/2014/main" id="{1EA97126-AC36-63BE-4A41-14013DB39188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6286500" y="5819775"/>
            <a:ext cx="219075" cy="200025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12" name="Image 11">
            <a:extLst>
              <a:ext uri="{FF2B5EF4-FFF2-40B4-BE49-F238E27FC236}">
                <a16:creationId xmlns:a16="http://schemas.microsoft.com/office/drawing/2014/main" id="{54F0C0A7-BC1E-6C0C-4B40-41737A9410FD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6286500" y="5267325"/>
            <a:ext cx="219075" cy="200025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14" name="Image 13">
            <a:extLst>
              <a:ext uri="{FF2B5EF4-FFF2-40B4-BE49-F238E27FC236}">
                <a16:creationId xmlns:a16="http://schemas.microsoft.com/office/drawing/2014/main" id="{F94EFE0C-428E-9AAE-1414-006F66F43373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6286500" y="5543550"/>
            <a:ext cx="219075" cy="200025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Statut" xr10:uid="{A2AC9821-96B4-476C-9DB6-8E4C55EF55E1}" sourceName="Statut">
  <extLst>
    <x:ext xmlns:x15="http://schemas.microsoft.com/office/spreadsheetml/2010/11/main" uri="{2F2917AC-EB37-4324-AD4E-5DD8C200BD13}">
      <x15:tableSlicerCache tableId="1" column="9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Statut" xr10:uid="{43CD6209-E215-4D45-956F-9D98116EF5D0}" cache="Segment_Statut" caption="Statut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4FDCFB4-E32C-4FD9-91CB-DAD8CD409C44}" name="Tableau1" displayName="Tableau1" ref="B4:M18" totalsRowShown="0" headerRowDxfId="17">
  <autoFilter ref="B4:M18" xr:uid="{84FDCFB4-E32C-4FD9-91CB-DAD8CD409C44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</autoFilter>
  <tableColumns count="12">
    <tableColumn id="1" xr3:uid="{DBD339BA-61E7-401C-B3BB-ED7B9B97AFD8}" name="Code" dataDxfId="16"/>
    <tableColumn id="2" xr3:uid="{78823B3F-7803-41CE-A434-5FB327EF76C1}" name="Produit" dataDxfId="15"/>
    <tableColumn id="3" xr3:uid="{73EEB59D-078A-412F-B096-6E8915840270}" name="Catégorie" dataDxfId="14"/>
    <tableColumn id="4" xr3:uid="{6ED3FF7F-92C1-4624-929F-CFAB4748C154}" name="Dépôt" dataDxfId="13"/>
    <tableColumn id="5" xr3:uid="{230FF78E-10C5-46A0-9858-A400361CBC32}" name="Unité" dataDxfId="12"/>
    <tableColumn id="9" xr3:uid="{2036E0EE-40E0-47EB-8274-DE8A66EAA87A}" name="Statut" dataDxfId="11">
      <calculatedColumnFormula>IF(Tableau1[[#This Row],[.]]=2,"En stock",IF(H5=1,"A commander","En rupture"))</calculatedColumnFormula>
    </tableColumn>
    <tableColumn id="8" xr3:uid="{D638BAD9-CD56-4101-8729-D9E561EA10D0}" name="." dataDxfId="10">
      <calculatedColumnFormula>IF(Tableau1[[#This Row],[Stock actuel]]&gt;I5,2,IF(J5=0,0,1))</calculatedColumnFormula>
    </tableColumn>
    <tableColumn id="6" xr3:uid="{BC98B6CD-A026-4B56-A55A-068F4313BF39}" name="Stock minimum">
      <calculatedColumnFormula>Tableau1[[#This Row],[Vente journalière]]*Tableau1[[#This Row],[Délai de livraison]]</calculatedColumnFormula>
    </tableColumn>
    <tableColumn id="7" xr3:uid="{8CE71A34-AB9A-4476-B366-C6739EA5B74C}" name="Stock actuel" dataDxfId="9">
      <calculatedColumnFormula>SUMIFS(Tableau2[Quantité],Tableau2[Code],Tableau1[[#This Row],[Code]])</calculatedColumnFormula>
    </tableColumn>
    <tableColumn id="10" xr3:uid="{9484FB35-2E4B-4C1A-B155-F5250B2B90B8}" name="Vente journalière" dataDxfId="8"/>
    <tableColumn id="11" xr3:uid="{1D1CF4CA-F5AA-4238-AB23-F460F64E0A17}" name="Délai de livraison" dataDxfId="7"/>
    <tableColumn id="13" xr3:uid="{8D63DF49-1D33-4942-A01F-7037C8618516}" name="Vendus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8A4A13C-08D6-4613-9CEF-EBE13C815DBC}" name="Tableau2" displayName="Tableau2" ref="B6:L24" totalsRowShown="0" headerRowDxfId="6">
  <autoFilter ref="B6:L24" xr:uid="{E8A4A13C-08D6-4613-9CEF-EBE13C815DBC}"/>
  <tableColumns count="11">
    <tableColumn id="1" xr3:uid="{AE2F9F85-73CF-4D1D-9380-DDB345FDE042}" name="Date"/>
    <tableColumn id="2" xr3:uid="{C6A69C4E-A711-4CCD-848D-D6125EC57CD4}" name="Code"/>
    <tableColumn id="3" xr3:uid="{09D14F4C-8176-45FC-91CC-2C2208ACE96C}" name="Produit" dataDxfId="5">
      <calculatedColumnFormula>VLOOKUP(Tableau2[[#This Row],[Code]],Tableau1[],2,FALSE)</calculatedColumnFormula>
    </tableColumn>
    <tableColumn id="4" xr3:uid="{19D7452A-5055-4B51-B978-8D16AEB23BA4}" name="Catégorie" dataDxfId="4">
      <calculatedColumnFormula>VLOOKUP(Tableau2[[#This Row],[Code]],Tableau1[],3,FALSE)</calculatedColumnFormula>
    </tableColumn>
    <tableColumn id="5" xr3:uid="{6A869422-465C-4849-ADBD-55E542BDAE57}" name="Dépôt" dataDxfId="3">
      <calculatedColumnFormula>VLOOKUP(Tableau2[[#This Row],[Code]],Tableau1[],4,FALSE)</calculatedColumnFormula>
    </tableColumn>
    <tableColumn id="6" xr3:uid="{D5F9BC39-CC80-4958-968D-BFBBD27444FB}" name="Unité" dataDxfId="2">
      <calculatedColumnFormula>VLOOKUP(Tableau2[[#This Row],[Code]],Tableau1[],5,FALSE)</calculatedColumnFormula>
    </tableColumn>
    <tableColumn id="7" xr3:uid="{F87FB8F3-29C6-4C65-9C1D-D88BF4AB1F09}" name="Stock actuel" dataDxfId="1" dataCellStyle="Milliers">
      <calculatedColumnFormula>VLOOKUP(Tableau2[[#This Row],[Code]],Tableau1[],9,FALSE)</calculatedColumnFormula>
    </tableColumn>
    <tableColumn id="8" xr3:uid="{602263B1-372C-462B-BA40-DDA2CCCCE631}" name="Quantité"/>
    <tableColumn id="9" xr3:uid="{028F48B1-52D8-4BE0-91E7-20D2CB3BB6C4}" name="Description"/>
    <tableColumn id="10" xr3:uid="{D8073F79-4689-49F8-91CB-F78C3F51A99A}" name="Livreur"/>
    <tableColumn id="11" xr3:uid="{4F05AD76-DBFE-4036-8661-3D257E275BA5}" name="Receveur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D9631B-9391-410D-B85C-4492CCAE7E54}">
  <dimension ref="B4:M24"/>
  <sheetViews>
    <sheetView workbookViewId="0">
      <selection activeCell="M5" sqref="M5"/>
    </sheetView>
  </sheetViews>
  <sheetFormatPr baseColWidth="10" defaultRowHeight="15" x14ac:dyDescent="0.25"/>
  <cols>
    <col min="2" max="2" width="11.5703125" style="8" customWidth="1"/>
    <col min="3" max="3" width="15.140625" style="8" bestFit="1" customWidth="1"/>
    <col min="4" max="4" width="20.42578125" style="8" bestFit="1" customWidth="1"/>
    <col min="5" max="6" width="11.5703125" style="8" customWidth="1"/>
    <col min="7" max="7" width="13.28515625" bestFit="1" customWidth="1"/>
    <col min="8" max="8" width="3.140625" customWidth="1"/>
    <col min="9" max="9" width="12.42578125" bestFit="1" customWidth="1"/>
    <col min="10" max="10" width="10.42578125" customWidth="1"/>
    <col min="11" max="11" width="15.42578125" style="8" bestFit="1" customWidth="1"/>
    <col min="12" max="12" width="11.42578125" style="8"/>
    <col min="13" max="13" width="10.85546875" customWidth="1"/>
  </cols>
  <sheetData>
    <row r="4" spans="2:13" ht="30.75" customHeight="1" x14ac:dyDescent="0.25">
      <c r="B4" s="9" t="s">
        <v>0</v>
      </c>
      <c r="C4" s="9" t="s">
        <v>1</v>
      </c>
      <c r="D4" s="9" t="s">
        <v>2</v>
      </c>
      <c r="E4" s="9" t="s">
        <v>3</v>
      </c>
      <c r="F4" s="9" t="s">
        <v>4</v>
      </c>
      <c r="G4" s="2" t="s">
        <v>48</v>
      </c>
      <c r="H4" s="2" t="s">
        <v>47</v>
      </c>
      <c r="I4" s="2" t="s">
        <v>46</v>
      </c>
      <c r="J4" s="2" t="s">
        <v>5</v>
      </c>
      <c r="K4" s="10" t="s">
        <v>53</v>
      </c>
      <c r="L4" s="10" t="s">
        <v>49</v>
      </c>
      <c r="M4" s="11" t="s">
        <v>52</v>
      </c>
    </row>
    <row r="5" spans="2:13" x14ac:dyDescent="0.25">
      <c r="B5" s="8" t="s">
        <v>6</v>
      </c>
      <c r="C5" s="8" t="s">
        <v>20</v>
      </c>
      <c r="D5" s="8" t="s">
        <v>34</v>
      </c>
      <c r="E5" s="8" t="s">
        <v>37</v>
      </c>
      <c r="F5" s="8" t="s">
        <v>40</v>
      </c>
      <c r="G5" t="str">
        <f>IF(Tableau1[[#This Row],[.]]=2,"En stock",IF(H5=1,"A commander","En rupture"))</f>
        <v>En stock</v>
      </c>
      <c r="H5">
        <f>IF(Tableau1[[#This Row],[Stock actuel]]&gt;I5,2,IF(J5=0,0,1))</f>
        <v>2</v>
      </c>
      <c r="I5">
        <f>Tableau1[[#This Row],[Vente journalière]]*Tableau1[[#This Row],[Délai de livraison]]</f>
        <v>10</v>
      </c>
      <c r="J5">
        <f>SUMIFS(Tableau2[Quantité],Tableau2[Code],Tableau1[[#This Row],[Code]])</f>
        <v>20</v>
      </c>
      <c r="K5" s="8">
        <v>2</v>
      </c>
      <c r="L5" s="8">
        <v>5</v>
      </c>
    </row>
    <row r="6" spans="2:13" x14ac:dyDescent="0.25">
      <c r="B6" s="8" t="s">
        <v>7</v>
      </c>
      <c r="C6" s="8" t="s">
        <v>21</v>
      </c>
      <c r="D6" s="8" t="s">
        <v>21</v>
      </c>
      <c r="E6" s="8" t="s">
        <v>38</v>
      </c>
      <c r="F6" s="8" t="s">
        <v>40</v>
      </c>
      <c r="G6" t="str">
        <f>IF(Tableau1[[#This Row],[.]]=2,"En stock",IF(H6=1,"A commander","En rupture"))</f>
        <v>En stock</v>
      </c>
      <c r="H6">
        <f>IF(Tableau1[[#This Row],[Stock actuel]]&gt;I6,2,IF(J6=0,0,1))</f>
        <v>2</v>
      </c>
      <c r="I6">
        <f>Tableau1[[#This Row],[Vente journalière]]*Tableau1[[#This Row],[Délai de livraison]]</f>
        <v>12</v>
      </c>
      <c r="J6">
        <f>SUMIFS(Tableau2[Quantité],Tableau2[Code],Tableau1[[#This Row],[Code]])</f>
        <v>20</v>
      </c>
      <c r="K6" s="8">
        <v>4</v>
      </c>
      <c r="L6" s="8">
        <v>3</v>
      </c>
    </row>
    <row r="7" spans="2:13" x14ac:dyDescent="0.25">
      <c r="B7" s="8" t="s">
        <v>8</v>
      </c>
      <c r="C7" s="8" t="s">
        <v>22</v>
      </c>
      <c r="D7" s="8" t="s">
        <v>35</v>
      </c>
      <c r="E7" s="8" t="s">
        <v>37</v>
      </c>
      <c r="F7" s="8" t="s">
        <v>40</v>
      </c>
      <c r="G7" t="str">
        <f>IF(Tableau1[[#This Row],[.]]=2,"En stock",IF(H7=1,"A commander","En rupture"))</f>
        <v>A commander</v>
      </c>
      <c r="H7">
        <f>IF(Tableau1[[#This Row],[Stock actuel]]&gt;I7,2,IF(J7=0,0,1))</f>
        <v>1</v>
      </c>
      <c r="I7">
        <f>Tableau1[[#This Row],[Vente journalière]]*Tableau1[[#This Row],[Délai de livraison]]</f>
        <v>18</v>
      </c>
      <c r="J7">
        <f>SUMIFS(Tableau2[Quantité],Tableau2[Code],Tableau1[[#This Row],[Code]])</f>
        <v>8</v>
      </c>
      <c r="K7" s="8">
        <v>3</v>
      </c>
      <c r="L7" s="8">
        <v>6</v>
      </c>
    </row>
    <row r="8" spans="2:13" x14ac:dyDescent="0.25">
      <c r="B8" s="8" t="s">
        <v>9</v>
      </c>
      <c r="C8" s="8" t="s">
        <v>23</v>
      </c>
      <c r="D8" s="8" t="s">
        <v>34</v>
      </c>
      <c r="E8" s="8" t="s">
        <v>37</v>
      </c>
      <c r="F8" s="8" t="s">
        <v>40</v>
      </c>
      <c r="G8" t="str">
        <f>IF(Tableau1[[#This Row],[.]]=2,"En stock",IF(H8=1,"A commander","En rupture"))</f>
        <v>En stock</v>
      </c>
      <c r="H8">
        <f>IF(Tableau1[[#This Row],[Stock actuel]]&gt;I8,2,IF(J8=0,0,1))</f>
        <v>2</v>
      </c>
      <c r="I8">
        <f>Tableau1[[#This Row],[Vente journalière]]*Tableau1[[#This Row],[Délai de livraison]]</f>
        <v>20</v>
      </c>
      <c r="J8">
        <f>SUMIFS(Tableau2[Quantité],Tableau2[Code],Tableau1[[#This Row],[Code]])</f>
        <v>26</v>
      </c>
      <c r="K8" s="8">
        <v>5</v>
      </c>
      <c r="L8" s="8">
        <v>4</v>
      </c>
    </row>
    <row r="9" spans="2:13" x14ac:dyDescent="0.25">
      <c r="B9" s="8" t="s">
        <v>10</v>
      </c>
      <c r="C9" s="8" t="s">
        <v>24</v>
      </c>
      <c r="D9" s="8" t="s">
        <v>35</v>
      </c>
      <c r="E9" s="8" t="s">
        <v>39</v>
      </c>
      <c r="F9" s="8" t="s">
        <v>40</v>
      </c>
      <c r="G9" t="str">
        <f>IF(Tableau1[[#This Row],[.]]=2,"En stock",IF(H9=1,"A commander","En rupture"))</f>
        <v>A commander</v>
      </c>
      <c r="H9">
        <f>IF(Tableau1[[#This Row],[Stock actuel]]&gt;I9,2,IF(J9=0,0,1))</f>
        <v>1</v>
      </c>
      <c r="I9">
        <f>Tableau1[[#This Row],[Vente journalière]]*Tableau1[[#This Row],[Délai de livraison]]</f>
        <v>30</v>
      </c>
      <c r="J9">
        <f>SUMIFS(Tableau2[Quantité],Tableau2[Code],Tableau1[[#This Row],[Code]])</f>
        <v>13</v>
      </c>
      <c r="K9" s="8">
        <v>6</v>
      </c>
      <c r="L9" s="8">
        <v>5</v>
      </c>
    </row>
    <row r="10" spans="2:13" x14ac:dyDescent="0.25">
      <c r="B10" s="8" t="s">
        <v>11</v>
      </c>
      <c r="C10" s="8" t="s">
        <v>25</v>
      </c>
      <c r="D10" s="8" t="s">
        <v>21</v>
      </c>
      <c r="E10" s="8" t="s">
        <v>38</v>
      </c>
      <c r="F10" s="8" t="s">
        <v>40</v>
      </c>
      <c r="G10" t="str">
        <f>IF(Tableau1[[#This Row],[.]]=2,"En stock",IF(H10=1,"A commander","En rupture"))</f>
        <v>A commander</v>
      </c>
      <c r="H10">
        <f>IF(Tableau1[[#This Row],[Stock actuel]]&gt;I10,2,IF(J10=0,0,1))</f>
        <v>1</v>
      </c>
      <c r="I10">
        <f>Tableau1[[#This Row],[Vente journalière]]*Tableau1[[#This Row],[Délai de livraison]]</f>
        <v>20</v>
      </c>
      <c r="J10">
        <f>SUMIFS(Tableau2[Quantité],Tableau2[Code],Tableau1[[#This Row],[Code]])</f>
        <v>18</v>
      </c>
      <c r="K10" s="8">
        <v>10</v>
      </c>
      <c r="L10" s="8">
        <v>2</v>
      </c>
    </row>
    <row r="11" spans="2:13" x14ac:dyDescent="0.25">
      <c r="B11" s="8" t="s">
        <v>12</v>
      </c>
      <c r="C11" s="8" t="s">
        <v>26</v>
      </c>
      <c r="D11" s="8" t="s">
        <v>34</v>
      </c>
      <c r="E11" s="8" t="s">
        <v>37</v>
      </c>
      <c r="F11" s="8" t="s">
        <v>40</v>
      </c>
      <c r="G11" t="str">
        <f>IF(Tableau1[[#This Row],[.]]=2,"En stock",IF(H11=1,"A commander","En rupture"))</f>
        <v>En rupture</v>
      </c>
      <c r="H11">
        <f>IF(Tableau1[[#This Row],[Stock actuel]]&gt;I11,2,IF(J11=0,0,1))</f>
        <v>0</v>
      </c>
      <c r="I11">
        <f>Tableau1[[#This Row],[Vente journalière]]*Tableau1[[#This Row],[Délai de livraison]]</f>
        <v>10</v>
      </c>
      <c r="J11">
        <f>SUMIFS(Tableau2[Quantité],Tableau2[Code],Tableau1[[#This Row],[Code]])</f>
        <v>0</v>
      </c>
      <c r="K11" s="8">
        <v>2</v>
      </c>
      <c r="L11" s="8">
        <v>5</v>
      </c>
    </row>
    <row r="12" spans="2:13" x14ac:dyDescent="0.25">
      <c r="B12" s="8" t="s">
        <v>13</v>
      </c>
      <c r="C12" s="8" t="s">
        <v>27</v>
      </c>
      <c r="D12" s="8" t="s">
        <v>35</v>
      </c>
      <c r="E12" s="8" t="s">
        <v>37</v>
      </c>
      <c r="F12" s="8" t="s">
        <v>40</v>
      </c>
      <c r="G12" t="str">
        <f>IF(Tableau1[[#This Row],[.]]=2,"En stock",IF(H12=1,"A commander","En rupture"))</f>
        <v>En stock</v>
      </c>
      <c r="H12">
        <f>IF(Tableau1[[#This Row],[Stock actuel]]&gt;I12,2,IF(J12=0,0,1))</f>
        <v>2</v>
      </c>
      <c r="I12">
        <f>Tableau1[[#This Row],[Vente journalière]]*Tableau1[[#This Row],[Délai de livraison]]</f>
        <v>9</v>
      </c>
      <c r="J12">
        <f>SUMIFS(Tableau2[Quantité],Tableau2[Code],Tableau1[[#This Row],[Code]])</f>
        <v>19</v>
      </c>
      <c r="K12" s="8">
        <v>3</v>
      </c>
      <c r="L12" s="8">
        <v>3</v>
      </c>
    </row>
    <row r="13" spans="2:13" x14ac:dyDescent="0.25">
      <c r="B13" s="8" t="s">
        <v>14</v>
      </c>
      <c r="C13" s="8" t="s">
        <v>28</v>
      </c>
      <c r="D13" s="8" t="s">
        <v>21</v>
      </c>
      <c r="E13" s="8" t="s">
        <v>39</v>
      </c>
      <c r="F13" s="8" t="s">
        <v>40</v>
      </c>
      <c r="G13" t="str">
        <f>IF(Tableau1[[#This Row],[.]]=2,"En stock",IF(H13=1,"A commander","En rupture"))</f>
        <v>En stock</v>
      </c>
      <c r="H13">
        <f>IF(Tableau1[[#This Row],[Stock actuel]]&gt;I13,2,IF(J13=0,0,1))</f>
        <v>2</v>
      </c>
      <c r="I13">
        <f>Tableau1[[#This Row],[Vente journalière]]*Tableau1[[#This Row],[Délai de livraison]]</f>
        <v>8</v>
      </c>
      <c r="J13">
        <f>SUMIFS(Tableau2[Quantité],Tableau2[Code],Tableau1[[#This Row],[Code]])</f>
        <v>21</v>
      </c>
      <c r="K13" s="8">
        <v>2</v>
      </c>
      <c r="L13" s="8">
        <v>4</v>
      </c>
    </row>
    <row r="14" spans="2:13" x14ac:dyDescent="0.25">
      <c r="B14" s="8" t="s">
        <v>15</v>
      </c>
      <c r="C14" s="8" t="s">
        <v>29</v>
      </c>
      <c r="D14" s="8" t="s">
        <v>35</v>
      </c>
      <c r="E14" s="8" t="s">
        <v>38</v>
      </c>
      <c r="F14" s="8" t="s">
        <v>40</v>
      </c>
      <c r="G14" t="str">
        <f>IF(Tableau1[[#This Row],[.]]=2,"En stock",IF(H14=1,"A commander","En rupture"))</f>
        <v>A commander</v>
      </c>
      <c r="H14">
        <f>IF(Tableau1[[#This Row],[Stock actuel]]&gt;I14,2,IF(J14=0,0,1))</f>
        <v>1</v>
      </c>
      <c r="I14">
        <f>Tableau1[[#This Row],[Vente journalière]]*Tableau1[[#This Row],[Délai de livraison]]</f>
        <v>75</v>
      </c>
      <c r="J14">
        <f>SUMIFS(Tableau2[Quantité],Tableau2[Code],Tableau1[[#This Row],[Code]])</f>
        <v>5</v>
      </c>
      <c r="K14" s="8">
        <v>5</v>
      </c>
      <c r="L14" s="8">
        <v>15</v>
      </c>
    </row>
    <row r="15" spans="2:13" x14ac:dyDescent="0.25">
      <c r="B15" s="8" t="s">
        <v>16</v>
      </c>
      <c r="C15" s="8" t="s">
        <v>30</v>
      </c>
      <c r="D15" s="8" t="s">
        <v>36</v>
      </c>
      <c r="E15" s="8" t="s">
        <v>39</v>
      </c>
      <c r="F15" s="8" t="s">
        <v>40</v>
      </c>
      <c r="G15" t="str">
        <f>IF(Tableau1[[#This Row],[.]]=2,"En stock",IF(H15=1,"A commander","En rupture"))</f>
        <v>A commander</v>
      </c>
      <c r="H15">
        <f>IF(Tableau1[[#This Row],[Stock actuel]]&gt;I15,2,IF(J15=0,0,1))</f>
        <v>1</v>
      </c>
      <c r="I15">
        <f>Tableau1[[#This Row],[Vente journalière]]*Tableau1[[#This Row],[Délai de livraison]]</f>
        <v>35</v>
      </c>
      <c r="J15">
        <f>SUMIFS(Tableau2[Quantité],Tableau2[Code],Tableau1[[#This Row],[Code]])</f>
        <v>6</v>
      </c>
      <c r="K15" s="8">
        <v>5</v>
      </c>
      <c r="L15" s="8">
        <v>7</v>
      </c>
    </row>
    <row r="16" spans="2:13" x14ac:dyDescent="0.25">
      <c r="B16" s="8" t="s">
        <v>17</v>
      </c>
      <c r="C16" s="8" t="s">
        <v>31</v>
      </c>
      <c r="D16" s="8" t="s">
        <v>35</v>
      </c>
      <c r="E16" s="8" t="s">
        <v>37</v>
      </c>
      <c r="F16" s="8" t="s">
        <v>40</v>
      </c>
      <c r="G16" t="str">
        <f>IF(Tableau1[[#This Row],[.]]=2,"En stock",IF(H16=1,"A commander","En rupture"))</f>
        <v>En stock</v>
      </c>
      <c r="H16">
        <f>IF(Tableau1[[#This Row],[Stock actuel]]&gt;I16,2,IF(J16=0,0,1))</f>
        <v>2</v>
      </c>
      <c r="I16">
        <f>Tableau1[[#This Row],[Vente journalière]]*Tableau1[[#This Row],[Délai de livraison]]</f>
        <v>6</v>
      </c>
      <c r="J16">
        <f>SUMIFS(Tableau2[Quantité],Tableau2[Code],Tableau1[[#This Row],[Code]])</f>
        <v>12</v>
      </c>
      <c r="K16" s="8">
        <v>3</v>
      </c>
      <c r="L16" s="8">
        <v>2</v>
      </c>
    </row>
    <row r="17" spans="2:12" x14ac:dyDescent="0.25">
      <c r="B17" s="8" t="s">
        <v>18</v>
      </c>
      <c r="C17" s="8" t="s">
        <v>32</v>
      </c>
      <c r="D17" s="8" t="s">
        <v>36</v>
      </c>
      <c r="E17" s="8" t="s">
        <v>39</v>
      </c>
      <c r="F17" s="8" t="s">
        <v>40</v>
      </c>
      <c r="G17" t="str">
        <f>IF(Tableau1[[#This Row],[.]]=2,"En stock",IF(H17=1,"A commander","En rupture"))</f>
        <v>En stock</v>
      </c>
      <c r="H17">
        <f>IF(Tableau1[[#This Row],[Stock actuel]]&gt;I17,2,IF(J17=0,0,1))</f>
        <v>2</v>
      </c>
      <c r="I17">
        <f>Tableau1[[#This Row],[Vente journalière]]*Tableau1[[#This Row],[Délai de livraison]]</f>
        <v>4</v>
      </c>
      <c r="J17">
        <f>SUMIFS(Tableau2[Quantité],Tableau2[Code],Tableau1[[#This Row],[Code]])</f>
        <v>15</v>
      </c>
      <c r="K17" s="8">
        <v>4</v>
      </c>
      <c r="L17" s="8">
        <v>1</v>
      </c>
    </row>
    <row r="18" spans="2:12" x14ac:dyDescent="0.25">
      <c r="B18" s="8" t="s">
        <v>19</v>
      </c>
      <c r="C18" s="8" t="s">
        <v>33</v>
      </c>
      <c r="D18" s="8" t="s">
        <v>36</v>
      </c>
      <c r="E18" s="8" t="s">
        <v>37</v>
      </c>
      <c r="F18" s="8" t="s">
        <v>40</v>
      </c>
      <c r="G18" t="str">
        <f>IF(Tableau1[[#This Row],[.]]=2,"En stock",IF(H18=1,"A commander","En rupture"))</f>
        <v>A commander</v>
      </c>
      <c r="H18">
        <f>IF(Tableau1[[#This Row],[Stock actuel]]&gt;I18,2,IF(J18=0,0,1))</f>
        <v>1</v>
      </c>
      <c r="I18">
        <f>Tableau1[[#This Row],[Vente journalière]]*Tableau1[[#This Row],[Délai de livraison]]</f>
        <v>10</v>
      </c>
      <c r="J18">
        <f>SUMIFS(Tableau2[Quantité],Tableau2[Code],Tableau1[[#This Row],[Code]])</f>
        <v>3</v>
      </c>
      <c r="K18" s="8">
        <v>2</v>
      </c>
      <c r="L18" s="8">
        <v>5</v>
      </c>
    </row>
    <row r="24" spans="2:12" x14ac:dyDescent="0.25">
      <c r="I24" s="14"/>
    </row>
  </sheetData>
  <sheetProtection selectLockedCells="1"/>
  <phoneticPr fontId="3" type="noConversion"/>
  <conditionalFormatting sqref="H5:H18">
    <cfRule type="iconSet" priority="2">
      <iconSet iconSet="3Symbols" showValue="0">
        <cfvo type="percent" val="0"/>
        <cfvo type="num" val="1"/>
        <cfvo type="num" val="2"/>
      </iconSet>
    </cfRule>
  </conditionalFormatting>
  <conditionalFormatting sqref="I24">
    <cfRule type="iconSet" priority="1">
      <iconSet iconSet="3Symbols" showValue="0">
        <cfvo type="percent" val="0"/>
        <cfvo type="num" val="1"/>
        <cfvo type="num" val="2"/>
      </iconSet>
    </cfRule>
  </conditionalFormatting>
  <pageMargins left="0.7" right="0.7" top="0.75" bottom="0.75" header="0.3" footer="0.3"/>
  <drawing r:id="rId1"/>
  <tableParts count="1">
    <tablePart r:id="rId2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9CD27D-011B-4E8A-8333-F958D654242F}">
  <dimension ref="B6:O24"/>
  <sheetViews>
    <sheetView tabSelected="1" workbookViewId="0">
      <selection activeCell="P7" sqref="P7"/>
    </sheetView>
  </sheetViews>
  <sheetFormatPr baseColWidth="10" defaultRowHeight="15" x14ac:dyDescent="0.25"/>
  <cols>
    <col min="2" max="3" width="11.5703125" customWidth="1"/>
    <col min="4" max="4" width="15.140625" bestFit="1" customWidth="1"/>
    <col min="5" max="5" width="20.42578125" bestFit="1" customWidth="1"/>
    <col min="6" max="7" width="11.5703125" customWidth="1"/>
    <col min="8" max="8" width="9.28515625" customWidth="1"/>
    <col min="9" max="10" width="11.5703125" customWidth="1"/>
    <col min="11" max="12" width="12.5703125" customWidth="1"/>
  </cols>
  <sheetData>
    <row r="6" spans="2:15" ht="39" customHeight="1" x14ac:dyDescent="0.25">
      <c r="B6" s="3" t="s">
        <v>41</v>
      </c>
      <c r="C6" s="3" t="s">
        <v>0</v>
      </c>
      <c r="D6" s="4" t="s">
        <v>1</v>
      </c>
      <c r="E6" s="4" t="s">
        <v>2</v>
      </c>
      <c r="F6" s="4" t="s">
        <v>3</v>
      </c>
      <c r="G6" s="4" t="s">
        <v>4</v>
      </c>
      <c r="H6" s="5" t="s">
        <v>5</v>
      </c>
      <c r="I6" s="3" t="s">
        <v>42</v>
      </c>
      <c r="J6" s="3" t="s">
        <v>43</v>
      </c>
      <c r="K6" s="3" t="s">
        <v>44</v>
      </c>
      <c r="L6" s="3" t="s">
        <v>45</v>
      </c>
    </row>
    <row r="7" spans="2:15" x14ac:dyDescent="0.25">
      <c r="B7" s="1">
        <v>44197</v>
      </c>
      <c r="C7" t="s">
        <v>8</v>
      </c>
      <c r="D7" t="str">
        <f>VLOOKUP(Tableau2[[#This Row],[Code]],Tableau1[],2,FALSE)</f>
        <v>Alimentation</v>
      </c>
      <c r="E7" t="str">
        <f>VLOOKUP(Tableau2[[#This Row],[Code]],Tableau1[],3,FALSE)</f>
        <v>Pièce pour ordinateur</v>
      </c>
      <c r="F7" t="str">
        <f>VLOOKUP(Tableau2[[#This Row],[Code]],Tableau1[],4,FALSE)</f>
        <v>Depot1</v>
      </c>
      <c r="G7" s="7" t="str">
        <f>VLOOKUP(Tableau2[[#This Row],[Code]],Tableau1[],5,FALSE)</f>
        <v>U</v>
      </c>
      <c r="H7" s="6">
        <f>VLOOKUP(Tableau2[[#This Row],[Code]],Tableau1[],9,FALSE)</f>
        <v>8</v>
      </c>
      <c r="I7">
        <v>15</v>
      </c>
      <c r="J7" t="s">
        <v>50</v>
      </c>
      <c r="N7" s="1"/>
      <c r="O7" s="1"/>
    </row>
    <row r="8" spans="2:15" x14ac:dyDescent="0.25">
      <c r="B8" s="1">
        <v>44199</v>
      </c>
      <c r="C8" t="s">
        <v>9</v>
      </c>
      <c r="D8" t="str">
        <f>VLOOKUP(Tableau2[[#This Row],[Code]],Tableau1[],2,FALSE)</f>
        <v>Tablet PC</v>
      </c>
      <c r="E8" t="str">
        <f>VLOOKUP(Tableau2[[#This Row],[Code]],Tableau1[],3,FALSE)</f>
        <v>Ordinateur</v>
      </c>
      <c r="F8" t="str">
        <f>VLOOKUP(Tableau2[[#This Row],[Code]],Tableau1[],4,FALSE)</f>
        <v>Depot1</v>
      </c>
      <c r="G8" s="7" t="str">
        <f>VLOOKUP(Tableau2[[#This Row],[Code]],Tableau1[],5,FALSE)</f>
        <v>U</v>
      </c>
      <c r="H8" s="6">
        <f>VLOOKUP(Tableau2[[#This Row],[Code]],Tableau1[],9,FALSE)</f>
        <v>26</v>
      </c>
      <c r="I8">
        <v>26</v>
      </c>
      <c r="J8" t="s">
        <v>50</v>
      </c>
    </row>
    <row r="9" spans="2:15" x14ac:dyDescent="0.25">
      <c r="B9" s="1">
        <v>44201</v>
      </c>
      <c r="C9" t="s">
        <v>10</v>
      </c>
      <c r="D9" t="str">
        <f>VLOOKUP(Tableau2[[#This Row],[Code]],Tableau1[],2,FALSE)</f>
        <v>Carte mère</v>
      </c>
      <c r="E9" t="str">
        <f>VLOOKUP(Tableau2[[#This Row],[Code]],Tableau1[],3,FALSE)</f>
        <v>Pièce pour ordinateur</v>
      </c>
      <c r="F9" t="str">
        <f>VLOOKUP(Tableau2[[#This Row],[Code]],Tableau1[],4,FALSE)</f>
        <v>Depot3</v>
      </c>
      <c r="G9" s="7" t="str">
        <f>VLOOKUP(Tableau2[[#This Row],[Code]],Tableau1[],5,FALSE)</f>
        <v>U</v>
      </c>
      <c r="H9" s="6">
        <f>VLOOKUP(Tableau2[[#This Row],[Code]],Tableau1[],9,FALSE)</f>
        <v>13</v>
      </c>
      <c r="I9">
        <v>13</v>
      </c>
      <c r="J9" t="s">
        <v>50</v>
      </c>
    </row>
    <row r="10" spans="2:15" x14ac:dyDescent="0.25">
      <c r="B10" s="1">
        <v>44208</v>
      </c>
      <c r="C10" t="s">
        <v>11</v>
      </c>
      <c r="D10" t="str">
        <f>VLOOKUP(Tableau2[[#This Row],[Code]],Tableau1[],2,FALSE)</f>
        <v>Cartouches</v>
      </c>
      <c r="E10" t="str">
        <f>VLOOKUP(Tableau2[[#This Row],[Code]],Tableau1[],3,FALSE)</f>
        <v>Imprimante</v>
      </c>
      <c r="F10" t="str">
        <f>VLOOKUP(Tableau2[[#This Row],[Code]],Tableau1[],4,FALSE)</f>
        <v>Depot2</v>
      </c>
      <c r="G10" s="7" t="str">
        <f>VLOOKUP(Tableau2[[#This Row],[Code]],Tableau1[],5,FALSE)</f>
        <v>U</v>
      </c>
      <c r="H10" s="6">
        <f>VLOOKUP(Tableau2[[#This Row],[Code]],Tableau1[],9,FALSE)</f>
        <v>18</v>
      </c>
      <c r="I10">
        <v>18</v>
      </c>
      <c r="J10" t="s">
        <v>50</v>
      </c>
    </row>
    <row r="11" spans="2:15" x14ac:dyDescent="0.25">
      <c r="B11" s="1">
        <v>44212</v>
      </c>
      <c r="C11" t="s">
        <v>6</v>
      </c>
      <c r="D11" t="str">
        <f>VLOOKUP(Tableau2[[#This Row],[Code]],Tableau1[],2,FALSE)</f>
        <v>Laptop</v>
      </c>
      <c r="E11" t="str">
        <f>VLOOKUP(Tableau2[[#This Row],[Code]],Tableau1[],3,FALSE)</f>
        <v>Ordinateur</v>
      </c>
      <c r="F11" t="str">
        <f>VLOOKUP(Tableau2[[#This Row],[Code]],Tableau1[],4,FALSE)</f>
        <v>Depot1</v>
      </c>
      <c r="G11" s="7" t="str">
        <f>VLOOKUP(Tableau2[[#This Row],[Code]],Tableau1[],5,FALSE)</f>
        <v>U</v>
      </c>
      <c r="H11" s="6">
        <f>VLOOKUP(Tableau2[[#This Row],[Code]],Tableau1[],9,FALSE)</f>
        <v>20</v>
      </c>
      <c r="I11">
        <v>20</v>
      </c>
      <c r="J11" t="s">
        <v>50</v>
      </c>
    </row>
    <row r="12" spans="2:15" x14ac:dyDescent="0.25">
      <c r="B12" s="1">
        <v>44221</v>
      </c>
      <c r="C12" t="s">
        <v>7</v>
      </c>
      <c r="D12" t="str">
        <f>VLOOKUP(Tableau2[[#This Row],[Code]],Tableau1[],2,FALSE)</f>
        <v>Imprimante</v>
      </c>
      <c r="E12" t="str">
        <f>VLOOKUP(Tableau2[[#This Row],[Code]],Tableau1[],3,FALSE)</f>
        <v>Imprimante</v>
      </c>
      <c r="F12" t="str">
        <f>VLOOKUP(Tableau2[[#This Row],[Code]],Tableau1[],4,FALSE)</f>
        <v>Depot2</v>
      </c>
      <c r="G12" s="7" t="str">
        <f>VLOOKUP(Tableau2[[#This Row],[Code]],Tableau1[],5,FALSE)</f>
        <v>U</v>
      </c>
      <c r="H12" s="6">
        <f>VLOOKUP(Tableau2[[#This Row],[Code]],Tableau1[],9,FALSE)</f>
        <v>20</v>
      </c>
      <c r="I12">
        <v>20</v>
      </c>
      <c r="J12" t="s">
        <v>50</v>
      </c>
    </row>
    <row r="13" spans="2:15" x14ac:dyDescent="0.25">
      <c r="B13" s="1">
        <v>44225</v>
      </c>
      <c r="C13" t="s">
        <v>8</v>
      </c>
      <c r="D13" t="str">
        <f>VLOOKUP(Tableau2[[#This Row],[Code]],Tableau1[],2,FALSE)</f>
        <v>Alimentation</v>
      </c>
      <c r="E13" t="str">
        <f>VLOOKUP(Tableau2[[#This Row],[Code]],Tableau1[],3,FALSE)</f>
        <v>Pièce pour ordinateur</v>
      </c>
      <c r="F13" t="str">
        <f>VLOOKUP(Tableau2[[#This Row],[Code]],Tableau1[],4,FALSE)</f>
        <v>Depot1</v>
      </c>
      <c r="G13" s="7" t="str">
        <f>VLOOKUP(Tableau2[[#This Row],[Code]],Tableau1[],5,FALSE)</f>
        <v>U</v>
      </c>
      <c r="H13" s="6">
        <f>VLOOKUP(Tableau2[[#This Row],[Code]],Tableau1[],9,FALSE)</f>
        <v>8</v>
      </c>
      <c r="I13">
        <v>-6</v>
      </c>
      <c r="J13" t="s">
        <v>51</v>
      </c>
    </row>
    <row r="14" spans="2:15" x14ac:dyDescent="0.25">
      <c r="B14" s="1">
        <v>44230</v>
      </c>
      <c r="C14" t="s">
        <v>13</v>
      </c>
      <c r="D14" t="str">
        <f>VLOOKUP(Tableau2[[#This Row],[Code]],Tableau1[],2,FALSE)</f>
        <v>Processeur</v>
      </c>
      <c r="E14" t="str">
        <f>VLOOKUP(Tableau2[[#This Row],[Code]],Tableau1[],3,FALSE)</f>
        <v>Pièce pour ordinateur</v>
      </c>
      <c r="F14" t="str">
        <f>VLOOKUP(Tableau2[[#This Row],[Code]],Tableau1[],4,FALSE)</f>
        <v>Depot1</v>
      </c>
      <c r="G14" s="7" t="str">
        <f>VLOOKUP(Tableau2[[#This Row],[Code]],Tableau1[],5,FALSE)</f>
        <v>U</v>
      </c>
      <c r="H14" s="6">
        <f>VLOOKUP(Tableau2[[#This Row],[Code]],Tableau1[],9,FALSE)</f>
        <v>19</v>
      </c>
      <c r="I14">
        <v>19</v>
      </c>
      <c r="J14" t="s">
        <v>50</v>
      </c>
    </row>
    <row r="15" spans="2:15" x14ac:dyDescent="0.25">
      <c r="B15" s="1">
        <v>44232</v>
      </c>
      <c r="C15" t="s">
        <v>14</v>
      </c>
      <c r="D15" t="str">
        <f>VLOOKUP(Tableau2[[#This Row],[Code]],Tableau1[],2,FALSE)</f>
        <v>Photocopieur</v>
      </c>
      <c r="E15" t="str">
        <f>VLOOKUP(Tableau2[[#This Row],[Code]],Tableau1[],3,FALSE)</f>
        <v>Imprimante</v>
      </c>
      <c r="F15" t="str">
        <f>VLOOKUP(Tableau2[[#This Row],[Code]],Tableau1[],4,FALSE)</f>
        <v>Depot3</v>
      </c>
      <c r="G15" s="7" t="str">
        <f>VLOOKUP(Tableau2[[#This Row],[Code]],Tableau1[],5,FALSE)</f>
        <v>U</v>
      </c>
      <c r="H15" s="6">
        <f>VLOOKUP(Tableau2[[#This Row],[Code]],Tableau1[],9,FALSE)</f>
        <v>21</v>
      </c>
      <c r="I15">
        <v>21</v>
      </c>
      <c r="J15" t="s">
        <v>50</v>
      </c>
    </row>
    <row r="16" spans="2:15" x14ac:dyDescent="0.25">
      <c r="B16" s="1">
        <v>44234</v>
      </c>
      <c r="C16" t="s">
        <v>15</v>
      </c>
      <c r="D16" t="str">
        <f>VLOOKUP(Tableau2[[#This Row],[Code]],Tableau1[],2,FALSE)</f>
        <v>Carte graphique</v>
      </c>
      <c r="E16" t="str">
        <f>VLOOKUP(Tableau2[[#This Row],[Code]],Tableau1[],3,FALSE)</f>
        <v>Pièce pour ordinateur</v>
      </c>
      <c r="F16" t="str">
        <f>VLOOKUP(Tableau2[[#This Row],[Code]],Tableau1[],4,FALSE)</f>
        <v>Depot2</v>
      </c>
      <c r="G16" s="7" t="str">
        <f>VLOOKUP(Tableau2[[#This Row],[Code]],Tableau1[],5,FALSE)</f>
        <v>U</v>
      </c>
      <c r="H16" s="6">
        <f>VLOOKUP(Tableau2[[#This Row],[Code]],Tableau1[],9,FALSE)</f>
        <v>5</v>
      </c>
      <c r="I16">
        <v>19</v>
      </c>
      <c r="J16" t="s">
        <v>50</v>
      </c>
    </row>
    <row r="17" spans="2:10" x14ac:dyDescent="0.25">
      <c r="B17" s="1">
        <v>44240</v>
      </c>
      <c r="C17" t="s">
        <v>16</v>
      </c>
      <c r="D17" t="str">
        <f>VLOOKUP(Tableau2[[#This Row],[Code]],Tableau1[],2,FALSE)</f>
        <v>Clavier</v>
      </c>
      <c r="E17" t="str">
        <f>VLOOKUP(Tableau2[[#This Row],[Code]],Tableau1[],3,FALSE)</f>
        <v>Accessoires</v>
      </c>
      <c r="F17" t="str">
        <f>VLOOKUP(Tableau2[[#This Row],[Code]],Tableau1[],4,FALSE)</f>
        <v>Depot3</v>
      </c>
      <c r="G17" s="7" t="str">
        <f>VLOOKUP(Tableau2[[#This Row],[Code]],Tableau1[],5,FALSE)</f>
        <v>U</v>
      </c>
      <c r="H17" s="6">
        <f>VLOOKUP(Tableau2[[#This Row],[Code]],Tableau1[],9,FALSE)</f>
        <v>6</v>
      </c>
      <c r="I17">
        <v>11</v>
      </c>
      <c r="J17" t="s">
        <v>50</v>
      </c>
    </row>
    <row r="18" spans="2:10" x14ac:dyDescent="0.25">
      <c r="B18" s="1">
        <v>44242</v>
      </c>
      <c r="C18" t="s">
        <v>15</v>
      </c>
      <c r="D18" t="str">
        <f>VLOOKUP(Tableau2[[#This Row],[Code]],Tableau1[],2,FALSE)</f>
        <v>Carte graphique</v>
      </c>
      <c r="E18" t="str">
        <f>VLOOKUP(Tableau2[[#This Row],[Code]],Tableau1[],3,FALSE)</f>
        <v>Pièce pour ordinateur</v>
      </c>
      <c r="F18" t="str">
        <f>VLOOKUP(Tableau2[[#This Row],[Code]],Tableau1[],4,FALSE)</f>
        <v>Depot2</v>
      </c>
      <c r="G18" s="7" t="str">
        <f>VLOOKUP(Tableau2[[#This Row],[Code]],Tableau1[],5,FALSE)</f>
        <v>U</v>
      </c>
      <c r="H18" s="6">
        <f>VLOOKUP(Tableau2[[#This Row],[Code]],Tableau1[],9,FALSE)</f>
        <v>5</v>
      </c>
      <c r="I18">
        <v>-9</v>
      </c>
      <c r="J18" t="s">
        <v>51</v>
      </c>
    </row>
    <row r="19" spans="2:10" x14ac:dyDescent="0.25">
      <c r="B19" s="1">
        <v>44243</v>
      </c>
      <c r="C19" t="s">
        <v>16</v>
      </c>
      <c r="D19" t="str">
        <f>VLOOKUP(Tableau2[[#This Row],[Code]],Tableau1[],2,FALSE)</f>
        <v>Clavier</v>
      </c>
      <c r="E19" t="str">
        <f>VLOOKUP(Tableau2[[#This Row],[Code]],Tableau1[],3,FALSE)</f>
        <v>Accessoires</v>
      </c>
      <c r="F19" t="str">
        <f>VLOOKUP(Tableau2[[#This Row],[Code]],Tableau1[],4,FALSE)</f>
        <v>Depot3</v>
      </c>
      <c r="G19" s="7" t="str">
        <f>VLOOKUP(Tableau2[[#This Row],[Code]],Tableau1[],5,FALSE)</f>
        <v>U</v>
      </c>
      <c r="H19" s="6">
        <f>VLOOKUP(Tableau2[[#This Row],[Code]],Tableau1[],9,FALSE)</f>
        <v>6</v>
      </c>
      <c r="I19">
        <v>-5</v>
      </c>
      <c r="J19" t="s">
        <v>51</v>
      </c>
    </row>
    <row r="20" spans="2:10" x14ac:dyDescent="0.25">
      <c r="B20" s="1">
        <v>44246</v>
      </c>
      <c r="C20" t="s">
        <v>17</v>
      </c>
      <c r="D20" t="str">
        <f>VLOOKUP(Tableau2[[#This Row],[Code]],Tableau1[],2,FALSE)</f>
        <v>Ventilateur</v>
      </c>
      <c r="E20" t="str">
        <f>VLOOKUP(Tableau2[[#This Row],[Code]],Tableau1[],3,FALSE)</f>
        <v>Pièce pour ordinateur</v>
      </c>
      <c r="F20" t="str">
        <f>VLOOKUP(Tableau2[[#This Row],[Code]],Tableau1[],4,FALSE)</f>
        <v>Depot1</v>
      </c>
      <c r="G20" s="7" t="str">
        <f>VLOOKUP(Tableau2[[#This Row],[Code]],Tableau1[],5,FALSE)</f>
        <v>U</v>
      </c>
      <c r="H20" s="6">
        <f>VLOOKUP(Tableau2[[#This Row],[Code]],Tableau1[],9,FALSE)</f>
        <v>12</v>
      </c>
      <c r="I20">
        <v>12</v>
      </c>
      <c r="J20" t="s">
        <v>50</v>
      </c>
    </row>
    <row r="21" spans="2:10" x14ac:dyDescent="0.25">
      <c r="B21" s="1">
        <v>44250</v>
      </c>
      <c r="C21" t="s">
        <v>18</v>
      </c>
      <c r="D21" t="str">
        <f>VLOOKUP(Tableau2[[#This Row],[Code]],Tableau1[],2,FALSE)</f>
        <v>Souris</v>
      </c>
      <c r="E21" t="str">
        <f>VLOOKUP(Tableau2[[#This Row],[Code]],Tableau1[],3,FALSE)</f>
        <v>Accessoires</v>
      </c>
      <c r="F21" t="str">
        <f>VLOOKUP(Tableau2[[#This Row],[Code]],Tableau1[],4,FALSE)</f>
        <v>Depot3</v>
      </c>
      <c r="G21" s="7" t="str">
        <f>VLOOKUP(Tableau2[[#This Row],[Code]],Tableau1[],5,FALSE)</f>
        <v>U</v>
      </c>
      <c r="H21" s="6">
        <f>VLOOKUP(Tableau2[[#This Row],[Code]],Tableau1[],9,FALSE)</f>
        <v>15</v>
      </c>
      <c r="I21">
        <v>15</v>
      </c>
      <c r="J21" t="s">
        <v>50</v>
      </c>
    </row>
    <row r="22" spans="2:10" x14ac:dyDescent="0.25">
      <c r="B22" s="1">
        <v>44255</v>
      </c>
      <c r="C22" t="s">
        <v>19</v>
      </c>
      <c r="D22" t="str">
        <f>VLOOKUP(Tableau2[[#This Row],[Code]],Tableau1[],2,FALSE)</f>
        <v>Casque</v>
      </c>
      <c r="E22" t="str">
        <f>VLOOKUP(Tableau2[[#This Row],[Code]],Tableau1[],3,FALSE)</f>
        <v>Accessoires</v>
      </c>
      <c r="F22" t="str">
        <f>VLOOKUP(Tableau2[[#This Row],[Code]],Tableau1[],4,FALSE)</f>
        <v>Depot1</v>
      </c>
      <c r="G22" s="7" t="str">
        <f>VLOOKUP(Tableau2[[#This Row],[Code]],Tableau1[],5,FALSE)</f>
        <v>U</v>
      </c>
      <c r="H22" s="6">
        <f>VLOOKUP(Tableau2[[#This Row],[Code]],Tableau1[],9,FALSE)</f>
        <v>3</v>
      </c>
      <c r="I22">
        <v>3</v>
      </c>
      <c r="J22" t="s">
        <v>50</v>
      </c>
    </row>
    <row r="23" spans="2:10" x14ac:dyDescent="0.25">
      <c r="B23" s="1">
        <v>44256</v>
      </c>
      <c r="C23" t="s">
        <v>15</v>
      </c>
      <c r="D23" t="str">
        <f>VLOOKUP(Tableau2[[#This Row],[Code]],Tableau1[],2,FALSE)</f>
        <v>Carte graphique</v>
      </c>
      <c r="E23" t="str">
        <f>VLOOKUP(Tableau2[[#This Row],[Code]],Tableau1[],3,FALSE)</f>
        <v>Pièce pour ordinateur</v>
      </c>
      <c r="F23" t="str">
        <f>VLOOKUP(Tableau2[[#This Row],[Code]],Tableau1[],4,FALSE)</f>
        <v>Depot2</v>
      </c>
      <c r="G23" s="7" t="str">
        <f>VLOOKUP(Tableau2[[#This Row],[Code]],Tableau1[],5,FALSE)</f>
        <v>U</v>
      </c>
      <c r="H23" s="6">
        <f>VLOOKUP(Tableau2[[#This Row],[Code]],Tableau1[],9,FALSE)</f>
        <v>5</v>
      </c>
      <c r="I23">
        <v>-5</v>
      </c>
      <c r="J23" t="s">
        <v>51</v>
      </c>
    </row>
    <row r="24" spans="2:10" x14ac:dyDescent="0.25">
      <c r="B24" s="1">
        <v>44257</v>
      </c>
      <c r="C24" t="s">
        <v>8</v>
      </c>
      <c r="D24" s="12" t="str">
        <f>VLOOKUP(Tableau2[[#This Row],[Code]],Tableau1[],2,FALSE)</f>
        <v>Alimentation</v>
      </c>
      <c r="E24" s="12" t="str">
        <f>VLOOKUP(Tableau2[[#This Row],[Code]],Tableau1[],3,FALSE)</f>
        <v>Pièce pour ordinateur</v>
      </c>
      <c r="F24" s="12" t="str">
        <f>VLOOKUP(Tableau2[[#This Row],[Code]],Tableau1[],4,FALSE)</f>
        <v>Depot1</v>
      </c>
      <c r="G24" s="13" t="str">
        <f>VLOOKUP(Tableau2[[#This Row],[Code]],Tableau1[],5,FALSE)</f>
        <v>U</v>
      </c>
      <c r="H24" s="6">
        <f>VLOOKUP(Tableau2[[#This Row],[Code]],Tableau1[],9,FALSE)</f>
        <v>8</v>
      </c>
      <c r="I24">
        <v>-1</v>
      </c>
      <c r="J24" t="s">
        <v>51</v>
      </c>
    </row>
  </sheetData>
  <phoneticPr fontId="3" type="noConversion"/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Produits</vt:lpstr>
      <vt:lpstr>Entrées&amp;Sorties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 Diennet</cp:lastModifiedBy>
  <dcterms:created xsi:type="dcterms:W3CDTF">2022-12-21T03:35:06Z</dcterms:created>
  <dcterms:modified xsi:type="dcterms:W3CDTF">2022-12-21T10:28:51Z</dcterms:modified>
</cp:coreProperties>
</file>