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E072B298-F911-42DA-9F51-D3ACAA9D8083}" xr6:coauthVersionLast="47" xr6:coauthVersionMax="47" xr10:uidLastSave="{00000000-0000-0000-0000-000000000000}"/>
  <bookViews>
    <workbookView xWindow="-120" yWindow="-120" windowWidth="29040" windowHeight="15840" activeTab="1" xr2:uid="{6D2018F7-E425-014A-AC9B-6CFB887F2196}"/>
  </bookViews>
  <sheets>
    <sheet name="Feuil1" sheetId="1" r:id="rId1"/>
    <sheet name="HYPOTHESES" sheetId="2" r:id="rId2"/>
    <sheet name="TA LOCATIF" sheetId="5" r:id="rId3"/>
    <sheet name="TA EXPLOIT" sheetId="4" r:id="rId4"/>
    <sheet name="Feuil6" sheetId="6" r:id="rId5"/>
  </sheets>
  <calcPr calcId="191029" iterate="1" iterateCount="10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2" l="1"/>
  <c r="M33" i="2"/>
  <c r="T45" i="2"/>
  <c r="M34" i="2"/>
  <c r="R45" i="2" s="1"/>
  <c r="P32" i="2"/>
  <c r="M31" i="2"/>
  <c r="J54" i="2" l="1"/>
  <c r="F31" i="2"/>
  <c r="F33" i="2" s="1"/>
  <c r="D7" i="4"/>
  <c r="H57" i="2"/>
  <c r="H55" i="2"/>
  <c r="H53" i="2"/>
  <c r="I47" i="2"/>
  <c r="F34" i="2"/>
  <c r="I31" i="2"/>
  <c r="I33" i="2" s="1"/>
  <c r="C11" i="2"/>
  <c r="D11" i="2"/>
  <c r="E11" i="2"/>
  <c r="I46" i="2"/>
  <c r="I44" i="2"/>
  <c r="I34" i="2" l="1"/>
  <c r="J34" i="2" s="1"/>
  <c r="K12" i="2" s="1"/>
  <c r="I35" i="2"/>
  <c r="I36" i="2" s="1"/>
  <c r="I10" i="2" l="1"/>
  <c r="H46" i="1"/>
  <c r="I36" i="1" s="1"/>
  <c r="H47" i="1"/>
  <c r="H48" i="1"/>
  <c r="H45" i="1"/>
  <c r="C22" i="1"/>
  <c r="I18" i="1"/>
  <c r="I38" i="1" s="1"/>
  <c r="E11" i="1"/>
  <c r="D11" i="1"/>
  <c r="C11" i="1"/>
  <c r="I19" i="1" s="1"/>
  <c r="I39" i="1" s="1"/>
  <c r="H29" i="1"/>
  <c r="J26" i="1" s="1"/>
  <c r="I16" i="1"/>
  <c r="H49" i="1" l="1"/>
  <c r="H51" i="1" s="1"/>
  <c r="J45" i="1" s="1"/>
  <c r="I35" i="1" s="1"/>
  <c r="I40" i="1" s="1"/>
  <c r="O40" i="1" l="1"/>
  <c r="O39" i="1"/>
  <c r="J51" i="1"/>
  <c r="H31" i="1" l="1"/>
  <c r="J25" i="1" s="1"/>
  <c r="J31" i="1" l="1"/>
  <c r="I15" i="1"/>
  <c r="I20" i="1" s="1"/>
  <c r="C38" i="1" l="1"/>
  <c r="C36" i="1"/>
  <c r="D36" i="1" s="1"/>
  <c r="C40" i="1"/>
  <c r="D40" i="1" s="1"/>
  <c r="C35" i="1"/>
  <c r="D35" i="1" s="1"/>
  <c r="C41" i="1"/>
  <c r="D41" i="1" s="1"/>
  <c r="D38" i="1"/>
  <c r="C33" i="1"/>
  <c r="D33" i="1" s="1"/>
  <c r="C32" i="1"/>
  <c r="D32" i="1" s="1"/>
  <c r="J10" i="2"/>
  <c r="J11" i="2"/>
  <c r="O11" i="2"/>
  <c r="P30" i="2"/>
  <c r="F32" i="2"/>
  <c r="M32" i="2"/>
  <c r="F35" i="2"/>
  <c r="M35" i="2"/>
  <c r="F36" i="2"/>
  <c r="M36" i="2"/>
  <c r="F38" i="2"/>
  <c r="M38" i="2"/>
  <c r="F39" i="2"/>
  <c r="P40" i="2"/>
  <c r="I43" i="2"/>
  <c r="Q45" i="2"/>
  <c r="S45" i="2"/>
  <c r="I48" i="2"/>
  <c r="J53" i="2"/>
  <c r="H56" i="2"/>
  <c r="H59" i="2"/>
  <c r="J59" i="2"/>
  <c r="D5" i="4"/>
  <c r="I6" i="4"/>
  <c r="J6" i="4"/>
  <c r="K6" i="4"/>
  <c r="L6" i="4"/>
  <c r="I7" i="4"/>
  <c r="J7" i="4"/>
  <c r="K7" i="4"/>
  <c r="L7" i="4"/>
  <c r="D8" i="4"/>
  <c r="I8" i="4"/>
  <c r="J8" i="4"/>
  <c r="K8" i="4"/>
  <c r="L8" i="4"/>
  <c r="I9" i="4"/>
  <c r="J9" i="4"/>
  <c r="K9" i="4"/>
  <c r="L9" i="4"/>
  <c r="I10" i="4"/>
  <c r="J10" i="4"/>
  <c r="K10" i="4"/>
  <c r="L10" i="4"/>
  <c r="I11" i="4"/>
  <c r="J11" i="4"/>
  <c r="K11" i="4"/>
  <c r="L11" i="4"/>
  <c r="I12" i="4"/>
  <c r="J12" i="4"/>
  <c r="K12" i="4"/>
  <c r="L12" i="4"/>
  <c r="I13" i="4"/>
  <c r="J13" i="4"/>
  <c r="K13" i="4"/>
  <c r="L13" i="4"/>
  <c r="I14" i="4"/>
  <c r="J14" i="4"/>
  <c r="K14" i="4"/>
  <c r="L14" i="4"/>
  <c r="I15" i="4"/>
  <c r="J15" i="4"/>
  <c r="K15" i="4"/>
  <c r="L15" i="4"/>
  <c r="I16" i="4"/>
  <c r="J16" i="4"/>
  <c r="K16" i="4"/>
  <c r="L16" i="4"/>
  <c r="I17" i="4"/>
  <c r="J17" i="4"/>
  <c r="K17" i="4"/>
  <c r="L17" i="4"/>
  <c r="I18" i="4"/>
  <c r="J18" i="4"/>
  <c r="K18" i="4"/>
  <c r="L18" i="4"/>
  <c r="I19" i="4"/>
  <c r="J19" i="4"/>
  <c r="K19" i="4"/>
  <c r="L19" i="4"/>
  <c r="I20" i="4"/>
  <c r="J20" i="4"/>
  <c r="K20" i="4"/>
  <c r="L20" i="4"/>
  <c r="I21" i="4"/>
  <c r="J21" i="4"/>
  <c r="K21" i="4"/>
  <c r="L21" i="4"/>
  <c r="I22" i="4"/>
  <c r="J22" i="4"/>
  <c r="K22" i="4"/>
  <c r="L22" i="4"/>
  <c r="I23" i="4"/>
  <c r="J23" i="4"/>
  <c r="K23" i="4"/>
  <c r="L23" i="4"/>
  <c r="I24" i="4"/>
  <c r="J24" i="4"/>
  <c r="K24" i="4"/>
  <c r="L24" i="4"/>
  <c r="I25" i="4"/>
  <c r="J25" i="4"/>
  <c r="K25" i="4"/>
  <c r="L25" i="4"/>
  <c r="I26" i="4"/>
  <c r="J26" i="4"/>
  <c r="K26" i="4"/>
  <c r="L26" i="4"/>
  <c r="I27" i="4"/>
  <c r="J27" i="4"/>
  <c r="K27" i="4"/>
  <c r="L27" i="4"/>
  <c r="I28" i="4"/>
  <c r="J28" i="4"/>
  <c r="K28" i="4"/>
  <c r="L28" i="4"/>
  <c r="I29" i="4"/>
  <c r="J29" i="4"/>
  <c r="K29" i="4"/>
  <c r="L29" i="4"/>
  <c r="I30" i="4"/>
  <c r="J30" i="4"/>
  <c r="K30" i="4"/>
  <c r="L30" i="4"/>
  <c r="I31" i="4"/>
  <c r="J31" i="4"/>
  <c r="K31" i="4"/>
  <c r="L31" i="4"/>
  <c r="I32" i="4"/>
  <c r="J32" i="4"/>
  <c r="K32" i="4"/>
  <c r="L32" i="4"/>
  <c r="I33" i="4"/>
  <c r="J33" i="4"/>
  <c r="K33" i="4"/>
  <c r="L33" i="4"/>
  <c r="I34" i="4"/>
  <c r="J34" i="4"/>
  <c r="K34" i="4"/>
  <c r="L34" i="4"/>
  <c r="I35" i="4"/>
  <c r="J35" i="4"/>
  <c r="K35" i="4"/>
  <c r="L35" i="4"/>
  <c r="I36" i="4"/>
  <c r="J36" i="4"/>
  <c r="K36" i="4"/>
  <c r="L36" i="4"/>
  <c r="I37" i="4"/>
  <c r="J37" i="4"/>
  <c r="K37" i="4"/>
  <c r="L37" i="4"/>
  <c r="I38" i="4"/>
  <c r="J38" i="4"/>
  <c r="K38" i="4"/>
  <c r="L38" i="4"/>
  <c r="I39" i="4"/>
  <c r="J39" i="4"/>
  <c r="K39" i="4"/>
  <c r="L39" i="4"/>
  <c r="I40" i="4"/>
  <c r="J40" i="4"/>
  <c r="K40" i="4"/>
  <c r="L40" i="4"/>
  <c r="I41" i="4"/>
  <c r="J41" i="4"/>
  <c r="K41" i="4"/>
  <c r="L41" i="4"/>
  <c r="I42" i="4"/>
  <c r="J42" i="4"/>
  <c r="K42" i="4"/>
  <c r="L42" i="4"/>
  <c r="I43" i="4"/>
  <c r="J43" i="4"/>
  <c r="K43" i="4"/>
  <c r="L43" i="4"/>
  <c r="I44" i="4"/>
  <c r="J44" i="4"/>
  <c r="K44" i="4"/>
  <c r="L44" i="4"/>
  <c r="I45" i="4"/>
  <c r="J45" i="4"/>
  <c r="K45" i="4"/>
  <c r="L45" i="4"/>
  <c r="I46" i="4"/>
  <c r="J46" i="4"/>
  <c r="K46" i="4"/>
  <c r="L46" i="4"/>
  <c r="I47" i="4"/>
  <c r="J47" i="4"/>
  <c r="K47" i="4"/>
  <c r="L47" i="4"/>
  <c r="I48" i="4"/>
  <c r="J48" i="4"/>
  <c r="K48" i="4"/>
  <c r="L48" i="4"/>
  <c r="I49" i="4"/>
  <c r="J49" i="4"/>
  <c r="K49" i="4"/>
  <c r="L49" i="4"/>
  <c r="I50" i="4"/>
  <c r="J50" i="4"/>
  <c r="K50" i="4"/>
  <c r="L50" i="4"/>
  <c r="I51" i="4"/>
  <c r="J51" i="4"/>
  <c r="K51" i="4"/>
  <c r="L51" i="4"/>
  <c r="I52" i="4"/>
  <c r="J52" i="4"/>
  <c r="K52" i="4"/>
  <c r="L52" i="4"/>
  <c r="I53" i="4"/>
  <c r="J53" i="4"/>
  <c r="K53" i="4"/>
  <c r="L53" i="4"/>
  <c r="I54" i="4"/>
  <c r="J54" i="4"/>
  <c r="K54" i="4"/>
  <c r="L54" i="4"/>
  <c r="I55" i="4"/>
  <c r="J55" i="4"/>
  <c r="K55" i="4"/>
  <c r="L55" i="4"/>
  <c r="I56" i="4"/>
  <c r="J56" i="4"/>
  <c r="K56" i="4"/>
  <c r="L56" i="4"/>
  <c r="I57" i="4"/>
  <c r="J57" i="4"/>
  <c r="K57" i="4"/>
  <c r="L57" i="4"/>
  <c r="I58" i="4"/>
  <c r="J58" i="4"/>
  <c r="K58" i="4"/>
  <c r="L58" i="4"/>
  <c r="I59" i="4"/>
  <c r="J59" i="4"/>
  <c r="K59" i="4"/>
  <c r="L59" i="4"/>
  <c r="I60" i="4"/>
  <c r="J60" i="4"/>
  <c r="K60" i="4"/>
  <c r="L60" i="4"/>
  <c r="I61" i="4"/>
  <c r="J61" i="4"/>
  <c r="K61" i="4"/>
  <c r="L61" i="4"/>
  <c r="I62" i="4"/>
  <c r="J62" i="4"/>
  <c r="K62" i="4"/>
  <c r="L62" i="4"/>
  <c r="I63" i="4"/>
  <c r="J63" i="4"/>
  <c r="K63" i="4"/>
  <c r="L63" i="4"/>
  <c r="I64" i="4"/>
  <c r="J64" i="4"/>
  <c r="K64" i="4"/>
  <c r="L64" i="4"/>
  <c r="I65" i="4"/>
  <c r="J65" i="4"/>
  <c r="K65" i="4"/>
  <c r="L65" i="4"/>
  <c r="I66" i="4"/>
  <c r="J66" i="4"/>
  <c r="K66" i="4"/>
  <c r="L66" i="4"/>
  <c r="I67" i="4"/>
  <c r="J67" i="4"/>
  <c r="K67" i="4"/>
  <c r="L67" i="4"/>
  <c r="I68" i="4"/>
  <c r="J68" i="4"/>
  <c r="K68" i="4"/>
  <c r="L68" i="4"/>
  <c r="I69" i="4"/>
  <c r="J69" i="4"/>
  <c r="K69" i="4"/>
  <c r="L69" i="4"/>
  <c r="I70" i="4"/>
  <c r="J70" i="4"/>
  <c r="K70" i="4"/>
  <c r="L70" i="4"/>
  <c r="I71" i="4"/>
  <c r="J71" i="4"/>
  <c r="K71" i="4"/>
  <c r="L71" i="4"/>
  <c r="I72" i="4"/>
  <c r="J72" i="4"/>
  <c r="K72" i="4"/>
  <c r="L72" i="4"/>
  <c r="I73" i="4"/>
  <c r="J73" i="4"/>
  <c r="K73" i="4"/>
  <c r="L73" i="4"/>
  <c r="I74" i="4"/>
  <c r="J74" i="4"/>
  <c r="K74" i="4"/>
  <c r="L74" i="4"/>
  <c r="I75" i="4"/>
  <c r="J75" i="4"/>
  <c r="K75" i="4"/>
  <c r="L75" i="4"/>
  <c r="I76" i="4"/>
  <c r="J76" i="4"/>
  <c r="K76" i="4"/>
  <c r="L76" i="4"/>
  <c r="I77" i="4"/>
  <c r="J77" i="4"/>
  <c r="K77" i="4"/>
  <c r="L77" i="4"/>
  <c r="I78" i="4"/>
  <c r="J78" i="4"/>
  <c r="K78" i="4"/>
  <c r="L78" i="4"/>
  <c r="I79" i="4"/>
  <c r="J79" i="4"/>
  <c r="K79" i="4"/>
  <c r="L79" i="4"/>
  <c r="I80" i="4"/>
  <c r="J80" i="4"/>
  <c r="K80" i="4"/>
  <c r="L80" i="4"/>
  <c r="I81" i="4"/>
  <c r="J81" i="4"/>
  <c r="K81" i="4"/>
  <c r="L81" i="4"/>
  <c r="I82" i="4"/>
  <c r="J82" i="4"/>
  <c r="K82" i="4"/>
  <c r="L82" i="4"/>
  <c r="I83" i="4"/>
  <c r="J83" i="4"/>
  <c r="K83" i="4"/>
  <c r="L83" i="4"/>
  <c r="I84" i="4"/>
  <c r="J84" i="4"/>
  <c r="K84" i="4"/>
  <c r="L84" i="4"/>
  <c r="I85" i="4"/>
  <c r="J85" i="4"/>
  <c r="K85" i="4"/>
  <c r="L85" i="4"/>
  <c r="I86" i="4"/>
  <c r="J86" i="4"/>
  <c r="K86" i="4"/>
  <c r="L86" i="4"/>
  <c r="I87" i="4"/>
  <c r="J87" i="4"/>
  <c r="K87" i="4"/>
  <c r="L87" i="4"/>
  <c r="I88" i="4"/>
  <c r="J88" i="4"/>
  <c r="K88" i="4"/>
  <c r="L88" i="4"/>
  <c r="I89" i="4"/>
  <c r="J89" i="4"/>
  <c r="K89" i="4"/>
  <c r="L89" i="4"/>
  <c r="I90" i="4"/>
  <c r="J90" i="4"/>
  <c r="K90" i="4"/>
  <c r="L90" i="4"/>
  <c r="I91" i="4"/>
  <c r="J91" i="4"/>
  <c r="K91" i="4"/>
  <c r="L91" i="4"/>
  <c r="I92" i="4"/>
  <c r="J92" i="4"/>
  <c r="K92" i="4"/>
  <c r="L92" i="4"/>
  <c r="I93" i="4"/>
  <c r="J93" i="4"/>
  <c r="K93" i="4"/>
  <c r="L93" i="4"/>
  <c r="I94" i="4"/>
  <c r="J94" i="4"/>
  <c r="K94" i="4"/>
  <c r="L94" i="4"/>
  <c r="I95" i="4"/>
  <c r="J95" i="4"/>
  <c r="K95" i="4"/>
  <c r="L95" i="4"/>
  <c r="I96" i="4"/>
  <c r="J96" i="4"/>
  <c r="K96" i="4"/>
  <c r="L96" i="4"/>
  <c r="I97" i="4"/>
  <c r="J97" i="4"/>
  <c r="K97" i="4"/>
  <c r="L97" i="4"/>
  <c r="I98" i="4"/>
  <c r="J98" i="4"/>
  <c r="K98" i="4"/>
  <c r="L98" i="4"/>
  <c r="I99" i="4"/>
  <c r="J99" i="4"/>
  <c r="K99" i="4"/>
  <c r="L99" i="4"/>
  <c r="I100" i="4"/>
  <c r="J100" i="4"/>
  <c r="K100" i="4"/>
  <c r="L100" i="4"/>
  <c r="I101" i="4"/>
  <c r="J101" i="4"/>
  <c r="K101" i="4"/>
  <c r="L101" i="4"/>
  <c r="I102" i="4"/>
  <c r="J102" i="4"/>
  <c r="K102" i="4"/>
  <c r="L102" i="4"/>
  <c r="I103" i="4"/>
  <c r="J103" i="4"/>
  <c r="K103" i="4"/>
  <c r="L103" i="4"/>
  <c r="I104" i="4"/>
  <c r="J104" i="4"/>
  <c r="K104" i="4"/>
  <c r="L104" i="4"/>
  <c r="I105" i="4"/>
  <c r="J105" i="4"/>
  <c r="K105" i="4"/>
  <c r="L105" i="4"/>
  <c r="I106" i="4"/>
  <c r="J106" i="4"/>
  <c r="K106" i="4"/>
  <c r="L106" i="4"/>
  <c r="I107" i="4"/>
  <c r="J107" i="4"/>
  <c r="K107" i="4"/>
  <c r="L107" i="4"/>
  <c r="I108" i="4"/>
  <c r="J108" i="4"/>
  <c r="K108" i="4"/>
  <c r="L108" i="4"/>
  <c r="I109" i="4"/>
  <c r="J109" i="4"/>
  <c r="K109" i="4"/>
  <c r="L109" i="4"/>
  <c r="I110" i="4"/>
  <c r="J110" i="4"/>
  <c r="K110" i="4"/>
  <c r="L110" i="4"/>
  <c r="I111" i="4"/>
  <c r="J111" i="4"/>
  <c r="K111" i="4"/>
  <c r="L111" i="4"/>
  <c r="I112" i="4"/>
  <c r="J112" i="4"/>
  <c r="K112" i="4"/>
  <c r="L112" i="4"/>
  <c r="I113" i="4"/>
  <c r="J113" i="4"/>
  <c r="K113" i="4"/>
  <c r="L113" i="4"/>
  <c r="I114" i="4"/>
  <c r="J114" i="4"/>
  <c r="K114" i="4"/>
  <c r="L114" i="4"/>
  <c r="I115" i="4"/>
  <c r="J115" i="4"/>
  <c r="K115" i="4"/>
  <c r="L115" i="4"/>
  <c r="I116" i="4"/>
  <c r="J116" i="4"/>
  <c r="K116" i="4"/>
  <c r="L116" i="4"/>
  <c r="I117" i="4"/>
  <c r="J117" i="4"/>
  <c r="K117" i="4"/>
  <c r="L117" i="4"/>
  <c r="I118" i="4"/>
  <c r="J118" i="4"/>
  <c r="K118" i="4"/>
  <c r="L118" i="4"/>
  <c r="I119" i="4"/>
  <c r="J119" i="4"/>
  <c r="K119" i="4"/>
  <c r="L119" i="4"/>
  <c r="I120" i="4"/>
  <c r="J120" i="4"/>
  <c r="K120" i="4"/>
  <c r="L120" i="4"/>
  <c r="I121" i="4"/>
  <c r="J121" i="4"/>
  <c r="K121" i="4"/>
  <c r="L121" i="4"/>
  <c r="I122" i="4"/>
  <c r="J122" i="4"/>
  <c r="K122" i="4"/>
  <c r="L122" i="4"/>
  <c r="I123" i="4"/>
  <c r="J123" i="4"/>
  <c r="K123" i="4"/>
  <c r="L123" i="4"/>
  <c r="I124" i="4"/>
  <c r="J124" i="4"/>
  <c r="K124" i="4"/>
  <c r="L124" i="4"/>
  <c r="I125" i="4"/>
  <c r="J125" i="4"/>
  <c r="K125" i="4"/>
  <c r="L125" i="4"/>
  <c r="I126" i="4"/>
  <c r="J126" i="4"/>
  <c r="K126" i="4"/>
  <c r="L126" i="4"/>
  <c r="I127" i="4"/>
  <c r="J127" i="4"/>
  <c r="K127" i="4"/>
  <c r="L127" i="4"/>
  <c r="I128" i="4"/>
  <c r="J128" i="4"/>
  <c r="K128" i="4"/>
  <c r="L128" i="4"/>
  <c r="I129" i="4"/>
  <c r="J129" i="4"/>
  <c r="K129" i="4"/>
  <c r="L129" i="4"/>
  <c r="I130" i="4"/>
  <c r="J130" i="4"/>
  <c r="K130" i="4"/>
  <c r="L130" i="4"/>
  <c r="I131" i="4"/>
  <c r="J131" i="4"/>
  <c r="K131" i="4"/>
  <c r="L131" i="4"/>
  <c r="I132" i="4"/>
  <c r="J132" i="4"/>
  <c r="K132" i="4"/>
  <c r="L132" i="4"/>
  <c r="I133" i="4"/>
  <c r="J133" i="4"/>
  <c r="K133" i="4"/>
  <c r="L133" i="4"/>
  <c r="I134" i="4"/>
  <c r="J134" i="4"/>
  <c r="K134" i="4"/>
  <c r="L134" i="4"/>
  <c r="I135" i="4"/>
  <c r="J135" i="4"/>
  <c r="K135" i="4"/>
  <c r="L135" i="4"/>
  <c r="I136" i="4"/>
  <c r="J136" i="4"/>
  <c r="K136" i="4"/>
  <c r="L136" i="4"/>
  <c r="I137" i="4"/>
  <c r="J137" i="4"/>
  <c r="K137" i="4"/>
  <c r="L137" i="4"/>
  <c r="I138" i="4"/>
  <c r="J138" i="4"/>
  <c r="K138" i="4"/>
  <c r="L138" i="4"/>
  <c r="I139" i="4"/>
  <c r="J139" i="4"/>
  <c r="K139" i="4"/>
  <c r="L139" i="4"/>
  <c r="I140" i="4"/>
  <c r="J140" i="4"/>
  <c r="K140" i="4"/>
  <c r="L140" i="4"/>
  <c r="I141" i="4"/>
  <c r="J141" i="4"/>
  <c r="K141" i="4"/>
  <c r="L141" i="4"/>
  <c r="I142" i="4"/>
  <c r="J142" i="4"/>
  <c r="K142" i="4"/>
  <c r="L142" i="4"/>
  <c r="I143" i="4"/>
  <c r="J143" i="4"/>
  <c r="K143" i="4"/>
  <c r="L143" i="4"/>
  <c r="I144" i="4"/>
  <c r="J144" i="4"/>
  <c r="K144" i="4"/>
  <c r="L144" i="4"/>
  <c r="I145" i="4"/>
  <c r="J145" i="4"/>
  <c r="K145" i="4"/>
  <c r="L145" i="4"/>
  <c r="I146" i="4"/>
  <c r="J146" i="4"/>
  <c r="K146" i="4"/>
  <c r="L146" i="4"/>
  <c r="I147" i="4"/>
  <c r="J147" i="4"/>
  <c r="K147" i="4"/>
  <c r="L147" i="4"/>
  <c r="I148" i="4"/>
  <c r="J148" i="4"/>
  <c r="K148" i="4"/>
  <c r="L148" i="4"/>
  <c r="I149" i="4"/>
  <c r="J149" i="4"/>
  <c r="K149" i="4"/>
  <c r="L149" i="4"/>
  <c r="I150" i="4"/>
  <c r="J150" i="4"/>
  <c r="K150" i="4"/>
  <c r="L150" i="4"/>
  <c r="I151" i="4"/>
  <c r="J151" i="4"/>
  <c r="K151" i="4"/>
  <c r="L151" i="4"/>
  <c r="I152" i="4"/>
  <c r="J152" i="4"/>
  <c r="K152" i="4"/>
  <c r="L152" i="4"/>
  <c r="I153" i="4"/>
  <c r="J153" i="4"/>
  <c r="K153" i="4"/>
  <c r="L153" i="4"/>
  <c r="I154" i="4"/>
  <c r="J154" i="4"/>
  <c r="K154" i="4"/>
  <c r="L154" i="4"/>
  <c r="I155" i="4"/>
  <c r="J155" i="4"/>
  <c r="K155" i="4"/>
  <c r="L155" i="4"/>
  <c r="I156" i="4"/>
  <c r="J156" i="4"/>
  <c r="K156" i="4"/>
  <c r="L156" i="4"/>
  <c r="I157" i="4"/>
  <c r="J157" i="4"/>
  <c r="K157" i="4"/>
  <c r="L157" i="4"/>
  <c r="I158" i="4"/>
  <c r="J158" i="4"/>
  <c r="K158" i="4"/>
  <c r="L158" i="4"/>
  <c r="I159" i="4"/>
  <c r="J159" i="4"/>
  <c r="K159" i="4"/>
  <c r="L159" i="4"/>
  <c r="I160" i="4"/>
  <c r="J160" i="4"/>
  <c r="K160" i="4"/>
  <c r="L160" i="4"/>
  <c r="I161" i="4"/>
  <c r="J161" i="4"/>
  <c r="K161" i="4"/>
  <c r="L161" i="4"/>
  <c r="I162" i="4"/>
  <c r="J162" i="4"/>
  <c r="K162" i="4"/>
  <c r="L162" i="4"/>
  <c r="I163" i="4"/>
  <c r="J163" i="4"/>
  <c r="K163" i="4"/>
  <c r="L163" i="4"/>
  <c r="I164" i="4"/>
  <c r="J164" i="4"/>
  <c r="K164" i="4"/>
  <c r="L164" i="4"/>
  <c r="I165" i="4"/>
  <c r="J165" i="4"/>
  <c r="K165" i="4"/>
  <c r="L165" i="4"/>
  <c r="I166" i="4"/>
  <c r="J166" i="4"/>
  <c r="K166" i="4"/>
  <c r="L166" i="4"/>
  <c r="I167" i="4"/>
  <c r="J167" i="4"/>
  <c r="K167" i="4"/>
  <c r="L167" i="4"/>
  <c r="I168" i="4"/>
  <c r="J168" i="4"/>
  <c r="K168" i="4"/>
  <c r="L168" i="4"/>
  <c r="I169" i="4"/>
  <c r="J169" i="4"/>
  <c r="K169" i="4"/>
  <c r="L169" i="4"/>
  <c r="I170" i="4"/>
  <c r="J170" i="4"/>
  <c r="K170" i="4"/>
  <c r="L170" i="4"/>
  <c r="I171" i="4"/>
  <c r="J171" i="4"/>
  <c r="K171" i="4"/>
  <c r="L171" i="4"/>
  <c r="I172" i="4"/>
  <c r="J172" i="4"/>
  <c r="K172" i="4"/>
  <c r="L172" i="4"/>
  <c r="I173" i="4"/>
  <c r="J173" i="4"/>
  <c r="K173" i="4"/>
  <c r="L173" i="4"/>
  <c r="I174" i="4"/>
  <c r="J174" i="4"/>
  <c r="K174" i="4"/>
  <c r="L174" i="4"/>
  <c r="I175" i="4"/>
  <c r="J175" i="4"/>
  <c r="K175" i="4"/>
  <c r="L175" i="4"/>
  <c r="I176" i="4"/>
  <c r="J176" i="4"/>
  <c r="K176" i="4"/>
  <c r="L176" i="4"/>
  <c r="I177" i="4"/>
  <c r="J177" i="4"/>
  <c r="K177" i="4"/>
  <c r="L177" i="4"/>
  <c r="I178" i="4"/>
  <c r="J178" i="4"/>
  <c r="K178" i="4"/>
  <c r="L178" i="4"/>
  <c r="I179" i="4"/>
  <c r="J179" i="4"/>
  <c r="K179" i="4"/>
  <c r="L179" i="4"/>
  <c r="I180" i="4"/>
  <c r="J180" i="4"/>
  <c r="K180" i="4"/>
  <c r="L180" i="4"/>
  <c r="I181" i="4"/>
  <c r="J181" i="4"/>
  <c r="K181" i="4"/>
  <c r="L181" i="4"/>
  <c r="I182" i="4"/>
  <c r="J182" i="4"/>
  <c r="K182" i="4"/>
  <c r="L182" i="4"/>
  <c r="I183" i="4"/>
  <c r="J183" i="4"/>
  <c r="K183" i="4"/>
  <c r="L183" i="4"/>
  <c r="I184" i="4"/>
  <c r="J184" i="4"/>
  <c r="K184" i="4"/>
  <c r="L184" i="4"/>
  <c r="I185" i="4"/>
  <c r="J185" i="4"/>
  <c r="K185" i="4"/>
  <c r="L185" i="4"/>
  <c r="I186" i="4"/>
  <c r="J186" i="4"/>
  <c r="K186" i="4"/>
  <c r="L186" i="4"/>
  <c r="I187" i="4"/>
  <c r="J187" i="4"/>
  <c r="K187" i="4"/>
  <c r="L187" i="4"/>
  <c r="I188" i="4"/>
  <c r="J188" i="4"/>
  <c r="K188" i="4"/>
  <c r="L188" i="4"/>
  <c r="I189" i="4"/>
  <c r="J189" i="4"/>
  <c r="K189" i="4"/>
  <c r="L189" i="4"/>
  <c r="I190" i="4"/>
  <c r="J190" i="4"/>
  <c r="K190" i="4"/>
  <c r="L190" i="4"/>
  <c r="I191" i="4"/>
  <c r="J191" i="4"/>
  <c r="K191" i="4"/>
  <c r="L191" i="4"/>
  <c r="I192" i="4"/>
  <c r="J192" i="4"/>
  <c r="K192" i="4"/>
  <c r="L192" i="4"/>
  <c r="I193" i="4"/>
  <c r="J193" i="4"/>
  <c r="K193" i="4"/>
  <c r="L193" i="4"/>
  <c r="I194" i="4"/>
  <c r="J194" i="4"/>
  <c r="K194" i="4"/>
  <c r="L194" i="4"/>
  <c r="I195" i="4"/>
  <c r="J195" i="4"/>
  <c r="K195" i="4"/>
  <c r="L195" i="4"/>
  <c r="I196" i="4"/>
  <c r="J196" i="4"/>
  <c r="K196" i="4"/>
  <c r="L196" i="4"/>
  <c r="I197" i="4"/>
  <c r="J197" i="4"/>
  <c r="K197" i="4"/>
  <c r="L197" i="4"/>
  <c r="I198" i="4"/>
  <c r="J198" i="4"/>
  <c r="K198" i="4"/>
  <c r="L198" i="4"/>
  <c r="I199" i="4"/>
  <c r="J199" i="4"/>
  <c r="K199" i="4"/>
  <c r="L199" i="4"/>
  <c r="I200" i="4"/>
  <c r="J200" i="4"/>
  <c r="K200" i="4"/>
  <c r="L200" i="4"/>
  <c r="I201" i="4"/>
  <c r="J201" i="4"/>
  <c r="K201" i="4"/>
  <c r="L201" i="4"/>
  <c r="I202" i="4"/>
  <c r="J202" i="4"/>
  <c r="K202" i="4"/>
  <c r="L202" i="4"/>
  <c r="I203" i="4"/>
  <c r="J203" i="4"/>
  <c r="K203" i="4"/>
  <c r="L203" i="4"/>
  <c r="I204" i="4"/>
  <c r="J204" i="4"/>
  <c r="K204" i="4"/>
  <c r="L204" i="4"/>
  <c r="I205" i="4"/>
  <c r="J205" i="4"/>
  <c r="K205" i="4"/>
  <c r="L205" i="4"/>
  <c r="I206" i="4"/>
  <c r="J206" i="4"/>
  <c r="K206" i="4"/>
  <c r="L206" i="4"/>
  <c r="I207" i="4"/>
  <c r="J207" i="4"/>
  <c r="K207" i="4"/>
  <c r="L207" i="4"/>
  <c r="I208" i="4"/>
  <c r="J208" i="4"/>
  <c r="K208" i="4"/>
  <c r="L208" i="4"/>
  <c r="I209" i="4"/>
  <c r="J209" i="4"/>
  <c r="K209" i="4"/>
  <c r="L209" i="4"/>
  <c r="I210" i="4"/>
  <c r="J210" i="4"/>
  <c r="K210" i="4"/>
  <c r="L210" i="4"/>
  <c r="I211" i="4"/>
  <c r="J211" i="4"/>
  <c r="K211" i="4"/>
  <c r="L211" i="4"/>
  <c r="I212" i="4"/>
  <c r="J212" i="4"/>
  <c r="K212" i="4"/>
  <c r="L212" i="4"/>
  <c r="I213" i="4"/>
  <c r="J213" i="4"/>
  <c r="K213" i="4"/>
  <c r="L213" i="4"/>
  <c r="I214" i="4"/>
  <c r="J214" i="4"/>
  <c r="K214" i="4"/>
  <c r="L214" i="4"/>
  <c r="I215" i="4"/>
  <c r="J215" i="4"/>
  <c r="K215" i="4"/>
  <c r="L215" i="4"/>
  <c r="I216" i="4"/>
  <c r="J216" i="4"/>
  <c r="K216" i="4"/>
  <c r="L216" i="4"/>
  <c r="I217" i="4"/>
  <c r="J217" i="4"/>
  <c r="K217" i="4"/>
  <c r="L217" i="4"/>
  <c r="I218" i="4"/>
  <c r="J218" i="4"/>
  <c r="K218" i="4"/>
  <c r="L218" i="4"/>
  <c r="I219" i="4"/>
  <c r="J219" i="4"/>
  <c r="K219" i="4"/>
  <c r="L219" i="4"/>
  <c r="I220" i="4"/>
  <c r="J220" i="4"/>
  <c r="K220" i="4"/>
  <c r="L220" i="4"/>
  <c r="I221" i="4"/>
  <c r="J221" i="4"/>
  <c r="K221" i="4"/>
  <c r="L221" i="4"/>
  <c r="I222" i="4"/>
  <c r="J222" i="4"/>
  <c r="K222" i="4"/>
  <c r="L222" i="4"/>
  <c r="I223" i="4"/>
  <c r="J223" i="4"/>
  <c r="K223" i="4"/>
  <c r="L223" i="4"/>
  <c r="I224" i="4"/>
  <c r="J224" i="4"/>
  <c r="K224" i="4"/>
  <c r="L224" i="4"/>
  <c r="I225" i="4"/>
  <c r="J225" i="4"/>
  <c r="K225" i="4"/>
  <c r="L225" i="4"/>
  <c r="I226" i="4"/>
  <c r="J226" i="4"/>
  <c r="K226" i="4"/>
  <c r="L226" i="4"/>
  <c r="I227" i="4"/>
  <c r="J227" i="4"/>
  <c r="K227" i="4"/>
  <c r="L227" i="4"/>
  <c r="I228" i="4"/>
  <c r="J228" i="4"/>
  <c r="K228" i="4"/>
  <c r="L228" i="4"/>
  <c r="I229" i="4"/>
  <c r="J229" i="4"/>
  <c r="K229" i="4"/>
  <c r="L229" i="4"/>
  <c r="I230" i="4"/>
  <c r="J230" i="4"/>
  <c r="K230" i="4"/>
  <c r="L230" i="4"/>
  <c r="I231" i="4"/>
  <c r="J231" i="4"/>
  <c r="K231" i="4"/>
  <c r="L231" i="4"/>
  <c r="I232" i="4"/>
  <c r="J232" i="4"/>
  <c r="K232" i="4"/>
  <c r="L232" i="4"/>
  <c r="I233" i="4"/>
  <c r="J233" i="4"/>
  <c r="K233" i="4"/>
  <c r="L233" i="4"/>
  <c r="I234" i="4"/>
  <c r="J234" i="4"/>
  <c r="K234" i="4"/>
  <c r="L234" i="4"/>
  <c r="I235" i="4"/>
  <c r="J235" i="4"/>
  <c r="K235" i="4"/>
  <c r="L235" i="4"/>
  <c r="I236" i="4"/>
  <c r="J236" i="4"/>
  <c r="K236" i="4"/>
  <c r="L236" i="4"/>
  <c r="I237" i="4"/>
  <c r="J237" i="4"/>
  <c r="K237" i="4"/>
  <c r="L237" i="4"/>
  <c r="I238" i="4"/>
  <c r="J238" i="4"/>
  <c r="K238" i="4"/>
  <c r="L238" i="4"/>
  <c r="I239" i="4"/>
  <c r="J239" i="4"/>
  <c r="K239" i="4"/>
  <c r="L239" i="4"/>
  <c r="I240" i="4"/>
  <c r="J240" i="4"/>
  <c r="K240" i="4"/>
  <c r="L240" i="4"/>
  <c r="I241" i="4"/>
  <c r="J241" i="4"/>
  <c r="K241" i="4"/>
  <c r="L241" i="4"/>
  <c r="I242" i="4"/>
  <c r="J242" i="4"/>
  <c r="K242" i="4"/>
  <c r="L242" i="4"/>
  <c r="I243" i="4"/>
  <c r="J243" i="4"/>
  <c r="K243" i="4"/>
  <c r="L243" i="4"/>
  <c r="I244" i="4"/>
  <c r="J244" i="4"/>
  <c r="K244" i="4"/>
  <c r="L244" i="4"/>
  <c r="I245" i="4"/>
  <c r="J245" i="4"/>
  <c r="K245" i="4"/>
  <c r="L245" i="4"/>
  <c r="I246" i="4"/>
  <c r="J246" i="4"/>
  <c r="K246" i="4"/>
  <c r="L246" i="4"/>
  <c r="I247" i="4"/>
  <c r="J247" i="4"/>
  <c r="K247" i="4"/>
  <c r="L247" i="4"/>
  <c r="I248" i="4"/>
  <c r="J248" i="4"/>
  <c r="K248" i="4"/>
  <c r="L248" i="4"/>
  <c r="I249" i="4"/>
  <c r="J249" i="4"/>
  <c r="K249" i="4"/>
  <c r="L249" i="4"/>
  <c r="I250" i="4"/>
  <c r="J250" i="4"/>
  <c r="K250" i="4"/>
  <c r="L250" i="4"/>
  <c r="I251" i="4"/>
  <c r="J251" i="4"/>
  <c r="K251" i="4"/>
  <c r="L251" i="4"/>
  <c r="I252" i="4"/>
  <c r="J252" i="4"/>
  <c r="K252" i="4"/>
  <c r="L252" i="4"/>
  <c r="I253" i="4"/>
  <c r="J253" i="4"/>
  <c r="K253" i="4"/>
  <c r="L253" i="4"/>
  <c r="I254" i="4"/>
  <c r="J254" i="4"/>
  <c r="K254" i="4"/>
  <c r="L254" i="4"/>
  <c r="I255" i="4"/>
  <c r="J255" i="4"/>
  <c r="K255" i="4"/>
  <c r="L255" i="4"/>
  <c r="I256" i="4"/>
  <c r="J256" i="4"/>
  <c r="K256" i="4"/>
  <c r="L256" i="4"/>
  <c r="I257" i="4"/>
  <c r="J257" i="4"/>
  <c r="K257" i="4"/>
  <c r="L257" i="4"/>
  <c r="I258" i="4"/>
  <c r="J258" i="4"/>
  <c r="K258" i="4"/>
  <c r="L258" i="4"/>
  <c r="I259" i="4"/>
  <c r="J259" i="4"/>
  <c r="K259" i="4"/>
  <c r="L259" i="4"/>
  <c r="I260" i="4"/>
  <c r="J260" i="4"/>
  <c r="K260" i="4"/>
  <c r="L260" i="4"/>
  <c r="I261" i="4"/>
  <c r="J261" i="4"/>
  <c r="K261" i="4"/>
  <c r="L261" i="4"/>
  <c r="I262" i="4"/>
  <c r="J262" i="4"/>
  <c r="K262" i="4"/>
  <c r="L262" i="4"/>
  <c r="I263" i="4"/>
  <c r="J263" i="4"/>
  <c r="K263" i="4"/>
  <c r="L263" i="4"/>
  <c r="I264" i="4"/>
  <c r="J264" i="4"/>
  <c r="K264" i="4"/>
  <c r="L264" i="4"/>
  <c r="I265" i="4"/>
  <c r="J265" i="4"/>
  <c r="K265" i="4"/>
  <c r="L265" i="4"/>
  <c r="I266" i="4"/>
  <c r="J266" i="4"/>
  <c r="K266" i="4"/>
  <c r="L266" i="4"/>
  <c r="I267" i="4"/>
  <c r="J267" i="4"/>
  <c r="K267" i="4"/>
  <c r="L267" i="4"/>
  <c r="I268" i="4"/>
  <c r="J268" i="4"/>
  <c r="K268" i="4"/>
  <c r="L268" i="4"/>
  <c r="I269" i="4"/>
  <c r="J269" i="4"/>
  <c r="K269" i="4"/>
  <c r="L269" i="4"/>
  <c r="I270" i="4"/>
  <c r="J270" i="4"/>
  <c r="K270" i="4"/>
  <c r="L270" i="4"/>
  <c r="I271" i="4"/>
  <c r="J271" i="4"/>
  <c r="K271" i="4"/>
  <c r="L271" i="4"/>
  <c r="I272" i="4"/>
  <c r="J272" i="4"/>
  <c r="K272" i="4"/>
  <c r="L272" i="4"/>
  <c r="I273" i="4"/>
  <c r="J273" i="4"/>
  <c r="K273" i="4"/>
  <c r="L273" i="4"/>
  <c r="I274" i="4"/>
  <c r="J274" i="4"/>
  <c r="K274" i="4"/>
  <c r="L274" i="4"/>
  <c r="I275" i="4"/>
  <c r="J275" i="4"/>
  <c r="K275" i="4"/>
  <c r="L275" i="4"/>
  <c r="I276" i="4"/>
  <c r="J276" i="4"/>
  <c r="K276" i="4"/>
  <c r="L276" i="4"/>
  <c r="I277" i="4"/>
  <c r="J277" i="4"/>
  <c r="K277" i="4"/>
  <c r="L277" i="4"/>
  <c r="I278" i="4"/>
  <c r="J278" i="4"/>
  <c r="K278" i="4"/>
  <c r="L278" i="4"/>
  <c r="I279" i="4"/>
  <c r="J279" i="4"/>
  <c r="K279" i="4"/>
  <c r="L279" i="4"/>
  <c r="I280" i="4"/>
  <c r="J280" i="4"/>
  <c r="K280" i="4"/>
  <c r="L280" i="4"/>
  <c r="I281" i="4"/>
  <c r="J281" i="4"/>
  <c r="K281" i="4"/>
  <c r="L281" i="4"/>
  <c r="I282" i="4"/>
  <c r="J282" i="4"/>
  <c r="K282" i="4"/>
  <c r="L282" i="4"/>
  <c r="I283" i="4"/>
  <c r="J283" i="4"/>
  <c r="K283" i="4"/>
  <c r="L283" i="4"/>
  <c r="I284" i="4"/>
  <c r="J284" i="4"/>
  <c r="K284" i="4"/>
  <c r="L284" i="4"/>
  <c r="I285" i="4"/>
  <c r="J285" i="4"/>
  <c r="K285" i="4"/>
  <c r="L285" i="4"/>
  <c r="I286" i="4"/>
  <c r="J286" i="4"/>
  <c r="K286" i="4"/>
  <c r="L286" i="4"/>
  <c r="I287" i="4"/>
  <c r="J287" i="4"/>
  <c r="K287" i="4"/>
  <c r="L287" i="4"/>
  <c r="I288" i="4"/>
  <c r="J288" i="4"/>
  <c r="K288" i="4"/>
  <c r="L288" i="4"/>
  <c r="I289" i="4"/>
  <c r="J289" i="4"/>
  <c r="K289" i="4"/>
  <c r="L289" i="4"/>
  <c r="I290" i="4"/>
  <c r="J290" i="4"/>
  <c r="K290" i="4"/>
  <c r="L290" i="4"/>
  <c r="I291" i="4"/>
  <c r="J291" i="4"/>
  <c r="K291" i="4"/>
  <c r="L291" i="4"/>
  <c r="I292" i="4"/>
  <c r="J292" i="4"/>
  <c r="K292" i="4"/>
  <c r="L292" i="4"/>
  <c r="I293" i="4"/>
  <c r="J293" i="4"/>
  <c r="K293" i="4"/>
  <c r="L293" i="4"/>
  <c r="I294" i="4"/>
  <c r="J294" i="4"/>
  <c r="K294" i="4"/>
  <c r="L294" i="4"/>
  <c r="I295" i="4"/>
  <c r="J295" i="4"/>
  <c r="K295" i="4"/>
  <c r="L295" i="4"/>
  <c r="I296" i="4"/>
  <c r="J296" i="4"/>
  <c r="K296" i="4"/>
  <c r="L296" i="4"/>
  <c r="I297" i="4"/>
  <c r="J297" i="4"/>
  <c r="K297" i="4"/>
  <c r="L297" i="4"/>
  <c r="I298" i="4"/>
  <c r="J298" i="4"/>
  <c r="K298" i="4"/>
  <c r="L298" i="4"/>
  <c r="I299" i="4"/>
  <c r="J299" i="4"/>
  <c r="K299" i="4"/>
  <c r="L299" i="4"/>
  <c r="I300" i="4"/>
  <c r="J300" i="4"/>
  <c r="K300" i="4"/>
  <c r="L300" i="4"/>
  <c r="I301" i="4"/>
  <c r="J301" i="4"/>
  <c r="K301" i="4"/>
  <c r="L301" i="4"/>
  <c r="I302" i="4"/>
  <c r="J302" i="4"/>
  <c r="K302" i="4"/>
  <c r="L302" i="4"/>
  <c r="I303" i="4"/>
  <c r="J303" i="4"/>
  <c r="K303" i="4"/>
  <c r="L303" i="4"/>
  <c r="I304" i="4"/>
  <c r="J304" i="4"/>
  <c r="K304" i="4"/>
  <c r="L304" i="4"/>
  <c r="I305" i="4"/>
  <c r="J305" i="4"/>
  <c r="K305" i="4"/>
  <c r="L305" i="4"/>
  <c r="D5" i="5"/>
  <c r="I6" i="5"/>
  <c r="J6" i="5"/>
  <c r="K6" i="5"/>
  <c r="L6" i="5"/>
  <c r="I7" i="5"/>
  <c r="J7" i="5"/>
  <c r="K7" i="5"/>
  <c r="L7" i="5"/>
  <c r="D8" i="5"/>
  <c r="I8" i="5"/>
  <c r="J8" i="5"/>
  <c r="K8" i="5"/>
  <c r="L8" i="5"/>
  <c r="I9" i="5"/>
  <c r="J9" i="5"/>
  <c r="K9" i="5"/>
  <c r="L9" i="5"/>
  <c r="I10" i="5"/>
  <c r="J10" i="5"/>
  <c r="K10" i="5"/>
  <c r="L10" i="5"/>
  <c r="I11" i="5"/>
  <c r="J11" i="5"/>
  <c r="K11" i="5"/>
  <c r="L11" i="5"/>
  <c r="I12" i="5"/>
  <c r="J12" i="5"/>
  <c r="K12" i="5"/>
  <c r="L12" i="5"/>
  <c r="I13" i="5"/>
  <c r="J13" i="5"/>
  <c r="K13" i="5"/>
  <c r="L13" i="5"/>
  <c r="I14" i="5"/>
  <c r="J14" i="5"/>
  <c r="K14" i="5"/>
  <c r="L14" i="5"/>
  <c r="I15" i="5"/>
  <c r="J15" i="5"/>
  <c r="K15" i="5"/>
  <c r="L15" i="5"/>
  <c r="I16" i="5"/>
  <c r="J16" i="5"/>
  <c r="K16" i="5"/>
  <c r="L16" i="5"/>
  <c r="I17" i="5"/>
  <c r="J17" i="5"/>
  <c r="K17" i="5"/>
  <c r="L17" i="5"/>
  <c r="I18" i="5"/>
  <c r="J18" i="5"/>
  <c r="K18" i="5"/>
  <c r="L18" i="5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I23" i="5"/>
  <c r="J23" i="5"/>
  <c r="K23" i="5"/>
  <c r="L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I30" i="5"/>
  <c r="J30" i="5"/>
  <c r="K30" i="5"/>
  <c r="L30" i="5"/>
  <c r="I31" i="5"/>
  <c r="J31" i="5"/>
  <c r="K31" i="5"/>
  <c r="L31" i="5"/>
  <c r="I32" i="5"/>
  <c r="J32" i="5"/>
  <c r="K32" i="5"/>
  <c r="L32" i="5"/>
  <c r="I33" i="5"/>
  <c r="J33" i="5"/>
  <c r="K33" i="5"/>
  <c r="L33" i="5"/>
  <c r="I34" i="5"/>
  <c r="J34" i="5"/>
  <c r="K34" i="5"/>
  <c r="L34" i="5"/>
  <c r="I35" i="5"/>
  <c r="J35" i="5"/>
  <c r="K35" i="5"/>
  <c r="L35" i="5"/>
  <c r="I36" i="5"/>
  <c r="J36" i="5"/>
  <c r="K36" i="5"/>
  <c r="L36" i="5"/>
  <c r="I37" i="5"/>
  <c r="J37" i="5"/>
  <c r="K37" i="5"/>
  <c r="L37" i="5"/>
  <c r="I38" i="5"/>
  <c r="J38" i="5"/>
  <c r="K38" i="5"/>
  <c r="L38" i="5"/>
  <c r="I39" i="5"/>
  <c r="J39" i="5"/>
  <c r="K39" i="5"/>
  <c r="L39" i="5"/>
  <c r="I40" i="5"/>
  <c r="J40" i="5"/>
  <c r="K40" i="5"/>
  <c r="L40" i="5"/>
  <c r="I41" i="5"/>
  <c r="J41" i="5"/>
  <c r="K41" i="5"/>
  <c r="L41" i="5"/>
  <c r="I42" i="5"/>
  <c r="J42" i="5"/>
  <c r="K42" i="5"/>
  <c r="L42" i="5"/>
  <c r="I43" i="5"/>
  <c r="J43" i="5"/>
  <c r="K43" i="5"/>
  <c r="L43" i="5"/>
  <c r="I44" i="5"/>
  <c r="J44" i="5"/>
  <c r="K44" i="5"/>
  <c r="L44" i="5"/>
  <c r="I45" i="5"/>
  <c r="J45" i="5"/>
  <c r="K45" i="5"/>
  <c r="L45" i="5"/>
  <c r="I46" i="5"/>
  <c r="J46" i="5"/>
  <c r="K46" i="5"/>
  <c r="L46" i="5"/>
  <c r="I47" i="5"/>
  <c r="J47" i="5"/>
  <c r="K47" i="5"/>
  <c r="L47" i="5"/>
  <c r="I48" i="5"/>
  <c r="J48" i="5"/>
  <c r="K48" i="5"/>
  <c r="L48" i="5"/>
  <c r="I49" i="5"/>
  <c r="J49" i="5"/>
  <c r="K49" i="5"/>
  <c r="L49" i="5"/>
  <c r="I50" i="5"/>
  <c r="J50" i="5"/>
  <c r="K50" i="5"/>
  <c r="L50" i="5"/>
  <c r="I51" i="5"/>
  <c r="J51" i="5"/>
  <c r="K51" i="5"/>
  <c r="L51" i="5"/>
  <c r="I52" i="5"/>
  <c r="J52" i="5"/>
  <c r="K52" i="5"/>
  <c r="L52" i="5"/>
  <c r="I53" i="5"/>
  <c r="J53" i="5"/>
  <c r="K53" i="5"/>
  <c r="L53" i="5"/>
  <c r="I54" i="5"/>
  <c r="J54" i="5"/>
  <c r="K54" i="5"/>
  <c r="L54" i="5"/>
  <c r="I55" i="5"/>
  <c r="J55" i="5"/>
  <c r="K55" i="5"/>
  <c r="L55" i="5"/>
  <c r="I56" i="5"/>
  <c r="J56" i="5"/>
  <c r="K56" i="5"/>
  <c r="L56" i="5"/>
  <c r="I57" i="5"/>
  <c r="J57" i="5"/>
  <c r="K57" i="5"/>
  <c r="L57" i="5"/>
  <c r="I58" i="5"/>
  <c r="J58" i="5"/>
  <c r="K58" i="5"/>
  <c r="L58" i="5"/>
  <c r="I59" i="5"/>
  <c r="J59" i="5"/>
  <c r="K59" i="5"/>
  <c r="L59" i="5"/>
  <c r="I60" i="5"/>
  <c r="J60" i="5"/>
  <c r="K60" i="5"/>
  <c r="L60" i="5"/>
  <c r="I61" i="5"/>
  <c r="J61" i="5"/>
  <c r="K61" i="5"/>
  <c r="L61" i="5"/>
  <c r="I62" i="5"/>
  <c r="J62" i="5"/>
  <c r="K62" i="5"/>
  <c r="L62" i="5"/>
  <c r="I63" i="5"/>
  <c r="J63" i="5"/>
  <c r="K63" i="5"/>
  <c r="L63" i="5"/>
  <c r="I64" i="5"/>
  <c r="J64" i="5"/>
  <c r="K64" i="5"/>
  <c r="L64" i="5"/>
  <c r="I65" i="5"/>
  <c r="J65" i="5"/>
  <c r="K65" i="5"/>
  <c r="L65" i="5"/>
  <c r="I66" i="5"/>
  <c r="J66" i="5"/>
  <c r="K66" i="5"/>
  <c r="L66" i="5"/>
  <c r="I67" i="5"/>
  <c r="J67" i="5"/>
  <c r="K67" i="5"/>
  <c r="L67" i="5"/>
  <c r="I68" i="5"/>
  <c r="J68" i="5"/>
  <c r="K68" i="5"/>
  <c r="L68" i="5"/>
  <c r="I69" i="5"/>
  <c r="J69" i="5"/>
  <c r="K69" i="5"/>
  <c r="L69" i="5"/>
  <c r="I70" i="5"/>
  <c r="J70" i="5"/>
  <c r="K70" i="5"/>
  <c r="L70" i="5"/>
  <c r="I71" i="5"/>
  <c r="J71" i="5"/>
  <c r="K71" i="5"/>
  <c r="L71" i="5"/>
  <c r="I72" i="5"/>
  <c r="J72" i="5"/>
  <c r="K72" i="5"/>
  <c r="L72" i="5"/>
  <c r="I73" i="5"/>
  <c r="J73" i="5"/>
  <c r="K73" i="5"/>
  <c r="L73" i="5"/>
  <c r="I74" i="5"/>
  <c r="J74" i="5"/>
  <c r="K74" i="5"/>
  <c r="L74" i="5"/>
  <c r="I75" i="5"/>
  <c r="J75" i="5"/>
  <c r="K75" i="5"/>
  <c r="L75" i="5"/>
  <c r="I76" i="5"/>
  <c r="J76" i="5"/>
  <c r="K76" i="5"/>
  <c r="L76" i="5"/>
  <c r="I77" i="5"/>
  <c r="J77" i="5"/>
  <c r="K77" i="5"/>
  <c r="L77" i="5"/>
  <c r="I78" i="5"/>
  <c r="J78" i="5"/>
  <c r="K78" i="5"/>
  <c r="L78" i="5"/>
  <c r="I79" i="5"/>
  <c r="J79" i="5"/>
  <c r="K79" i="5"/>
  <c r="L79" i="5"/>
  <c r="I80" i="5"/>
  <c r="J80" i="5"/>
  <c r="K80" i="5"/>
  <c r="L80" i="5"/>
  <c r="I81" i="5"/>
  <c r="J81" i="5"/>
  <c r="K81" i="5"/>
  <c r="L81" i="5"/>
  <c r="I82" i="5"/>
  <c r="J82" i="5"/>
  <c r="K82" i="5"/>
  <c r="L82" i="5"/>
  <c r="I83" i="5"/>
  <c r="J83" i="5"/>
  <c r="K83" i="5"/>
  <c r="L83" i="5"/>
  <c r="I84" i="5"/>
  <c r="J84" i="5"/>
  <c r="K84" i="5"/>
  <c r="L84" i="5"/>
  <c r="I85" i="5"/>
  <c r="J85" i="5"/>
  <c r="K85" i="5"/>
  <c r="L85" i="5"/>
  <c r="I86" i="5"/>
  <c r="J86" i="5"/>
  <c r="K86" i="5"/>
  <c r="L86" i="5"/>
  <c r="I87" i="5"/>
  <c r="J87" i="5"/>
  <c r="K87" i="5"/>
  <c r="L87" i="5"/>
  <c r="I88" i="5"/>
  <c r="J88" i="5"/>
  <c r="K88" i="5"/>
  <c r="L88" i="5"/>
  <c r="I89" i="5"/>
  <c r="J89" i="5"/>
  <c r="K89" i="5"/>
  <c r="L89" i="5"/>
  <c r="I90" i="5"/>
  <c r="J90" i="5"/>
  <c r="K90" i="5"/>
  <c r="L90" i="5"/>
  <c r="I91" i="5"/>
  <c r="J91" i="5"/>
  <c r="K91" i="5"/>
  <c r="L91" i="5"/>
  <c r="I92" i="5"/>
  <c r="J92" i="5"/>
  <c r="K92" i="5"/>
  <c r="L92" i="5"/>
  <c r="I93" i="5"/>
  <c r="J93" i="5"/>
  <c r="K93" i="5"/>
  <c r="L93" i="5"/>
  <c r="I94" i="5"/>
  <c r="J94" i="5"/>
  <c r="K94" i="5"/>
  <c r="L94" i="5"/>
  <c r="I95" i="5"/>
  <c r="J95" i="5"/>
  <c r="K95" i="5"/>
  <c r="L95" i="5"/>
  <c r="I96" i="5"/>
  <c r="J96" i="5"/>
  <c r="K96" i="5"/>
  <c r="L96" i="5"/>
  <c r="I97" i="5"/>
  <c r="J97" i="5"/>
  <c r="K97" i="5"/>
  <c r="L97" i="5"/>
  <c r="I98" i="5"/>
  <c r="J98" i="5"/>
  <c r="K98" i="5"/>
  <c r="L98" i="5"/>
  <c r="I99" i="5"/>
  <c r="J99" i="5"/>
  <c r="K99" i="5"/>
  <c r="L99" i="5"/>
  <c r="I100" i="5"/>
  <c r="J100" i="5"/>
  <c r="K100" i="5"/>
  <c r="L100" i="5"/>
  <c r="I101" i="5"/>
  <c r="J101" i="5"/>
  <c r="K101" i="5"/>
  <c r="L101" i="5"/>
  <c r="I102" i="5"/>
  <c r="J102" i="5"/>
  <c r="K102" i="5"/>
  <c r="L102" i="5"/>
  <c r="I103" i="5"/>
  <c r="J103" i="5"/>
  <c r="K103" i="5"/>
  <c r="L103" i="5"/>
  <c r="I104" i="5"/>
  <c r="J104" i="5"/>
  <c r="K104" i="5"/>
  <c r="L104" i="5"/>
  <c r="I105" i="5"/>
  <c r="J105" i="5"/>
  <c r="K105" i="5"/>
  <c r="L105" i="5"/>
  <c r="I106" i="5"/>
  <c r="J106" i="5"/>
  <c r="K106" i="5"/>
  <c r="L106" i="5"/>
  <c r="I107" i="5"/>
  <c r="J107" i="5"/>
  <c r="K107" i="5"/>
  <c r="L107" i="5"/>
  <c r="I108" i="5"/>
  <c r="J108" i="5"/>
  <c r="K108" i="5"/>
  <c r="L108" i="5"/>
  <c r="I109" i="5"/>
  <c r="J109" i="5"/>
  <c r="K109" i="5"/>
  <c r="L109" i="5"/>
  <c r="I110" i="5"/>
  <c r="J110" i="5"/>
  <c r="K110" i="5"/>
  <c r="L110" i="5"/>
  <c r="I111" i="5"/>
  <c r="J111" i="5"/>
  <c r="K111" i="5"/>
  <c r="L111" i="5"/>
  <c r="I112" i="5"/>
  <c r="J112" i="5"/>
  <c r="K112" i="5"/>
  <c r="L112" i="5"/>
  <c r="I113" i="5"/>
  <c r="J113" i="5"/>
  <c r="K113" i="5"/>
  <c r="L113" i="5"/>
  <c r="I114" i="5"/>
  <c r="J114" i="5"/>
  <c r="K114" i="5"/>
  <c r="L114" i="5"/>
  <c r="I115" i="5"/>
  <c r="J115" i="5"/>
  <c r="K115" i="5"/>
  <c r="L115" i="5"/>
  <c r="I116" i="5"/>
  <c r="J116" i="5"/>
  <c r="K116" i="5"/>
  <c r="L116" i="5"/>
  <c r="I117" i="5"/>
  <c r="J117" i="5"/>
  <c r="K117" i="5"/>
  <c r="L117" i="5"/>
  <c r="I118" i="5"/>
  <c r="J118" i="5"/>
  <c r="K118" i="5"/>
  <c r="L118" i="5"/>
  <c r="I119" i="5"/>
  <c r="J119" i="5"/>
  <c r="K119" i="5"/>
  <c r="L119" i="5"/>
  <c r="I120" i="5"/>
  <c r="J120" i="5"/>
  <c r="K120" i="5"/>
  <c r="L120" i="5"/>
  <c r="I121" i="5"/>
  <c r="J121" i="5"/>
  <c r="K121" i="5"/>
  <c r="L121" i="5"/>
  <c r="I122" i="5"/>
  <c r="J122" i="5"/>
  <c r="K122" i="5"/>
  <c r="L122" i="5"/>
  <c r="I123" i="5"/>
  <c r="J123" i="5"/>
  <c r="K123" i="5"/>
  <c r="L123" i="5"/>
  <c r="I124" i="5"/>
  <c r="J124" i="5"/>
  <c r="K124" i="5"/>
  <c r="L124" i="5"/>
  <c r="I125" i="5"/>
  <c r="J125" i="5"/>
  <c r="K125" i="5"/>
  <c r="L125" i="5"/>
  <c r="I126" i="5"/>
  <c r="J126" i="5"/>
  <c r="K126" i="5"/>
  <c r="L126" i="5"/>
  <c r="I127" i="5"/>
  <c r="J127" i="5"/>
  <c r="K127" i="5"/>
  <c r="L127" i="5"/>
  <c r="I128" i="5"/>
  <c r="J128" i="5"/>
  <c r="K128" i="5"/>
  <c r="L128" i="5"/>
  <c r="I129" i="5"/>
  <c r="J129" i="5"/>
  <c r="K129" i="5"/>
  <c r="L129" i="5"/>
  <c r="I130" i="5"/>
  <c r="J130" i="5"/>
  <c r="K130" i="5"/>
  <c r="L130" i="5"/>
  <c r="I131" i="5"/>
  <c r="J131" i="5"/>
  <c r="K131" i="5"/>
  <c r="L131" i="5"/>
  <c r="I132" i="5"/>
  <c r="J132" i="5"/>
  <c r="K132" i="5"/>
  <c r="L132" i="5"/>
  <c r="I133" i="5"/>
  <c r="J133" i="5"/>
  <c r="K133" i="5"/>
  <c r="L133" i="5"/>
  <c r="I134" i="5"/>
  <c r="J134" i="5"/>
  <c r="K134" i="5"/>
  <c r="L134" i="5"/>
  <c r="I135" i="5"/>
  <c r="J135" i="5"/>
  <c r="K135" i="5"/>
  <c r="L135" i="5"/>
  <c r="I136" i="5"/>
  <c r="J136" i="5"/>
  <c r="K136" i="5"/>
  <c r="L136" i="5"/>
  <c r="I137" i="5"/>
  <c r="J137" i="5"/>
  <c r="K137" i="5"/>
  <c r="L137" i="5"/>
  <c r="I138" i="5"/>
  <c r="J138" i="5"/>
  <c r="K138" i="5"/>
  <c r="L138" i="5"/>
  <c r="I139" i="5"/>
  <c r="J139" i="5"/>
  <c r="K139" i="5"/>
  <c r="L139" i="5"/>
  <c r="I140" i="5"/>
  <c r="J140" i="5"/>
  <c r="K140" i="5"/>
  <c r="L140" i="5"/>
  <c r="I141" i="5"/>
  <c r="J141" i="5"/>
  <c r="K141" i="5"/>
  <c r="L141" i="5"/>
  <c r="I142" i="5"/>
  <c r="J142" i="5"/>
  <c r="K142" i="5"/>
  <c r="L142" i="5"/>
  <c r="I143" i="5"/>
  <c r="J143" i="5"/>
  <c r="K143" i="5"/>
  <c r="L143" i="5"/>
  <c r="I144" i="5"/>
  <c r="J144" i="5"/>
  <c r="K144" i="5"/>
  <c r="L144" i="5"/>
  <c r="I145" i="5"/>
  <c r="J145" i="5"/>
  <c r="K145" i="5"/>
  <c r="L145" i="5"/>
  <c r="I146" i="5"/>
  <c r="J146" i="5"/>
  <c r="K146" i="5"/>
  <c r="L146" i="5"/>
  <c r="I147" i="5"/>
  <c r="J147" i="5"/>
  <c r="K147" i="5"/>
  <c r="L147" i="5"/>
  <c r="I148" i="5"/>
  <c r="J148" i="5"/>
  <c r="K148" i="5"/>
  <c r="L148" i="5"/>
  <c r="I149" i="5"/>
  <c r="J149" i="5"/>
  <c r="K149" i="5"/>
  <c r="L149" i="5"/>
  <c r="I150" i="5"/>
  <c r="J150" i="5"/>
  <c r="K150" i="5"/>
  <c r="L150" i="5"/>
  <c r="I151" i="5"/>
  <c r="J151" i="5"/>
  <c r="K151" i="5"/>
  <c r="L151" i="5"/>
  <c r="I152" i="5"/>
  <c r="J152" i="5"/>
  <c r="K152" i="5"/>
  <c r="L152" i="5"/>
  <c r="I153" i="5"/>
  <c r="J153" i="5"/>
  <c r="K153" i="5"/>
  <c r="L153" i="5"/>
  <c r="I154" i="5"/>
  <c r="J154" i="5"/>
  <c r="K154" i="5"/>
  <c r="L154" i="5"/>
  <c r="I155" i="5"/>
  <c r="J155" i="5"/>
  <c r="K155" i="5"/>
  <c r="L155" i="5"/>
  <c r="I156" i="5"/>
  <c r="J156" i="5"/>
  <c r="K156" i="5"/>
  <c r="L156" i="5"/>
  <c r="I157" i="5"/>
  <c r="J157" i="5"/>
  <c r="K157" i="5"/>
  <c r="L157" i="5"/>
  <c r="I158" i="5"/>
  <c r="J158" i="5"/>
  <c r="K158" i="5"/>
  <c r="L158" i="5"/>
  <c r="I159" i="5"/>
  <c r="J159" i="5"/>
  <c r="K159" i="5"/>
  <c r="L159" i="5"/>
  <c r="I160" i="5"/>
  <c r="J160" i="5"/>
  <c r="K160" i="5"/>
  <c r="L160" i="5"/>
  <c r="I161" i="5"/>
  <c r="J161" i="5"/>
  <c r="K161" i="5"/>
  <c r="L161" i="5"/>
  <c r="I162" i="5"/>
  <c r="J162" i="5"/>
  <c r="K162" i="5"/>
  <c r="L162" i="5"/>
  <c r="I163" i="5"/>
  <c r="J163" i="5"/>
  <c r="K163" i="5"/>
  <c r="L163" i="5"/>
  <c r="I164" i="5"/>
  <c r="J164" i="5"/>
  <c r="K164" i="5"/>
  <c r="L164" i="5"/>
  <c r="I165" i="5"/>
  <c r="J165" i="5"/>
  <c r="K165" i="5"/>
  <c r="L165" i="5"/>
  <c r="I166" i="5"/>
  <c r="J166" i="5"/>
  <c r="K166" i="5"/>
  <c r="L166" i="5"/>
  <c r="I167" i="5"/>
  <c r="J167" i="5"/>
  <c r="K167" i="5"/>
  <c r="L167" i="5"/>
  <c r="I168" i="5"/>
  <c r="J168" i="5"/>
  <c r="K168" i="5"/>
  <c r="L168" i="5"/>
  <c r="I169" i="5"/>
  <c r="J169" i="5"/>
  <c r="K169" i="5"/>
  <c r="L169" i="5"/>
  <c r="I170" i="5"/>
  <c r="J170" i="5"/>
  <c r="K170" i="5"/>
  <c r="L170" i="5"/>
  <c r="I171" i="5"/>
  <c r="J171" i="5"/>
  <c r="K171" i="5"/>
  <c r="L171" i="5"/>
  <c r="I172" i="5"/>
  <c r="J172" i="5"/>
  <c r="K172" i="5"/>
  <c r="L172" i="5"/>
  <c r="I173" i="5"/>
  <c r="J173" i="5"/>
  <c r="K173" i="5"/>
  <c r="L173" i="5"/>
  <c r="I174" i="5"/>
  <c r="J174" i="5"/>
  <c r="K174" i="5"/>
  <c r="L174" i="5"/>
  <c r="I175" i="5"/>
  <c r="J175" i="5"/>
  <c r="K175" i="5"/>
  <c r="L175" i="5"/>
  <c r="I176" i="5"/>
  <c r="J176" i="5"/>
  <c r="K176" i="5"/>
  <c r="L176" i="5"/>
  <c r="I177" i="5"/>
  <c r="J177" i="5"/>
  <c r="K177" i="5"/>
  <c r="L177" i="5"/>
  <c r="I178" i="5"/>
  <c r="J178" i="5"/>
  <c r="K178" i="5"/>
  <c r="L178" i="5"/>
  <c r="I179" i="5"/>
  <c r="J179" i="5"/>
  <c r="K179" i="5"/>
  <c r="L179" i="5"/>
  <c r="I180" i="5"/>
  <c r="J180" i="5"/>
  <c r="K180" i="5"/>
  <c r="L180" i="5"/>
  <c r="I181" i="5"/>
  <c r="J181" i="5"/>
  <c r="K181" i="5"/>
  <c r="L181" i="5"/>
  <c r="I182" i="5"/>
  <c r="J182" i="5"/>
  <c r="K182" i="5"/>
  <c r="L182" i="5"/>
  <c r="I183" i="5"/>
  <c r="J183" i="5"/>
  <c r="K183" i="5"/>
  <c r="L183" i="5"/>
  <c r="I184" i="5"/>
  <c r="J184" i="5"/>
  <c r="K184" i="5"/>
  <c r="L184" i="5"/>
  <c r="I185" i="5"/>
  <c r="J185" i="5"/>
  <c r="K185" i="5"/>
  <c r="L185" i="5"/>
  <c r="I186" i="5"/>
  <c r="J186" i="5"/>
  <c r="K186" i="5"/>
  <c r="L186" i="5"/>
  <c r="I187" i="5"/>
  <c r="J187" i="5"/>
  <c r="K187" i="5"/>
  <c r="L187" i="5"/>
  <c r="I188" i="5"/>
  <c r="J188" i="5"/>
  <c r="K188" i="5"/>
  <c r="L188" i="5"/>
  <c r="I189" i="5"/>
  <c r="J189" i="5"/>
  <c r="K189" i="5"/>
  <c r="L189" i="5"/>
  <c r="I190" i="5"/>
  <c r="J190" i="5"/>
  <c r="K190" i="5"/>
  <c r="L190" i="5"/>
  <c r="I191" i="5"/>
  <c r="J191" i="5"/>
  <c r="K191" i="5"/>
  <c r="L191" i="5"/>
  <c r="I192" i="5"/>
  <c r="J192" i="5"/>
  <c r="K192" i="5"/>
  <c r="L192" i="5"/>
  <c r="I193" i="5"/>
  <c r="J193" i="5"/>
  <c r="K193" i="5"/>
  <c r="L193" i="5"/>
  <c r="I194" i="5"/>
  <c r="J194" i="5"/>
  <c r="K194" i="5"/>
  <c r="L194" i="5"/>
  <c r="I195" i="5"/>
  <c r="J195" i="5"/>
  <c r="K195" i="5"/>
  <c r="L195" i="5"/>
  <c r="I196" i="5"/>
  <c r="J196" i="5"/>
  <c r="K196" i="5"/>
  <c r="L196" i="5"/>
  <c r="I197" i="5"/>
  <c r="J197" i="5"/>
  <c r="K197" i="5"/>
  <c r="L197" i="5"/>
  <c r="I198" i="5"/>
  <c r="J198" i="5"/>
  <c r="K198" i="5"/>
  <c r="L198" i="5"/>
  <c r="I199" i="5"/>
  <c r="J199" i="5"/>
  <c r="K199" i="5"/>
  <c r="L199" i="5"/>
  <c r="I200" i="5"/>
  <c r="J200" i="5"/>
  <c r="K200" i="5"/>
  <c r="L200" i="5"/>
  <c r="I201" i="5"/>
  <c r="J201" i="5"/>
  <c r="K201" i="5"/>
  <c r="L201" i="5"/>
  <c r="I202" i="5"/>
  <c r="J202" i="5"/>
  <c r="K202" i="5"/>
  <c r="L202" i="5"/>
  <c r="I203" i="5"/>
  <c r="J203" i="5"/>
  <c r="K203" i="5"/>
  <c r="L203" i="5"/>
  <c r="I204" i="5"/>
  <c r="J204" i="5"/>
  <c r="K204" i="5"/>
  <c r="L204" i="5"/>
  <c r="I205" i="5"/>
  <c r="J205" i="5"/>
  <c r="K205" i="5"/>
  <c r="L205" i="5"/>
  <c r="I206" i="5"/>
  <c r="J206" i="5"/>
  <c r="K206" i="5"/>
  <c r="L206" i="5"/>
  <c r="I207" i="5"/>
  <c r="J207" i="5"/>
  <c r="K207" i="5"/>
  <c r="L207" i="5"/>
  <c r="I208" i="5"/>
  <c r="J208" i="5"/>
  <c r="K208" i="5"/>
  <c r="L208" i="5"/>
  <c r="I209" i="5"/>
  <c r="J209" i="5"/>
  <c r="K209" i="5"/>
  <c r="L209" i="5"/>
  <c r="I210" i="5"/>
  <c r="J210" i="5"/>
  <c r="K210" i="5"/>
  <c r="L210" i="5"/>
  <c r="I211" i="5"/>
  <c r="J211" i="5"/>
  <c r="K211" i="5"/>
  <c r="L211" i="5"/>
  <c r="I212" i="5"/>
  <c r="J212" i="5"/>
  <c r="K212" i="5"/>
  <c r="L212" i="5"/>
  <c r="I213" i="5"/>
  <c r="J213" i="5"/>
  <c r="K213" i="5"/>
  <c r="L213" i="5"/>
  <c r="I214" i="5"/>
  <c r="J214" i="5"/>
  <c r="K214" i="5"/>
  <c r="L214" i="5"/>
  <c r="I215" i="5"/>
  <c r="J215" i="5"/>
  <c r="K215" i="5"/>
  <c r="L215" i="5"/>
  <c r="I216" i="5"/>
  <c r="J216" i="5"/>
  <c r="K216" i="5"/>
  <c r="L216" i="5"/>
  <c r="I217" i="5"/>
  <c r="J217" i="5"/>
  <c r="K217" i="5"/>
  <c r="L217" i="5"/>
  <c r="I218" i="5"/>
  <c r="J218" i="5"/>
  <c r="K218" i="5"/>
  <c r="L218" i="5"/>
  <c r="I219" i="5"/>
  <c r="J219" i="5"/>
  <c r="K219" i="5"/>
  <c r="L219" i="5"/>
  <c r="I220" i="5"/>
  <c r="J220" i="5"/>
  <c r="K220" i="5"/>
  <c r="L220" i="5"/>
  <c r="I221" i="5"/>
  <c r="J221" i="5"/>
  <c r="K221" i="5"/>
  <c r="L221" i="5"/>
  <c r="I222" i="5"/>
  <c r="J222" i="5"/>
  <c r="K222" i="5"/>
  <c r="L222" i="5"/>
  <c r="I223" i="5"/>
  <c r="J223" i="5"/>
  <c r="K223" i="5"/>
  <c r="L223" i="5"/>
  <c r="I224" i="5"/>
  <c r="J224" i="5"/>
  <c r="K224" i="5"/>
  <c r="L224" i="5"/>
  <c r="I225" i="5"/>
  <c r="J225" i="5"/>
  <c r="K225" i="5"/>
  <c r="L225" i="5"/>
  <c r="I226" i="5"/>
  <c r="J226" i="5"/>
  <c r="K226" i="5"/>
  <c r="L226" i="5"/>
  <c r="I227" i="5"/>
  <c r="J227" i="5"/>
  <c r="K227" i="5"/>
  <c r="L227" i="5"/>
  <c r="I228" i="5"/>
  <c r="J228" i="5"/>
  <c r="K228" i="5"/>
  <c r="L228" i="5"/>
  <c r="I229" i="5"/>
  <c r="J229" i="5"/>
  <c r="K229" i="5"/>
  <c r="L229" i="5"/>
  <c r="I230" i="5"/>
  <c r="J230" i="5"/>
  <c r="K230" i="5"/>
  <c r="L230" i="5"/>
  <c r="I231" i="5"/>
  <c r="J231" i="5"/>
  <c r="K231" i="5"/>
  <c r="L231" i="5"/>
  <c r="I232" i="5"/>
  <c r="J232" i="5"/>
  <c r="K232" i="5"/>
  <c r="L232" i="5"/>
  <c r="I233" i="5"/>
  <c r="J233" i="5"/>
  <c r="K233" i="5"/>
  <c r="L233" i="5"/>
  <c r="I234" i="5"/>
  <c r="J234" i="5"/>
  <c r="K234" i="5"/>
  <c r="L234" i="5"/>
  <c r="I235" i="5"/>
  <c r="J235" i="5"/>
  <c r="K235" i="5"/>
  <c r="L235" i="5"/>
  <c r="I236" i="5"/>
  <c r="J236" i="5"/>
  <c r="K236" i="5"/>
  <c r="L236" i="5"/>
  <c r="I237" i="5"/>
  <c r="J237" i="5"/>
  <c r="K237" i="5"/>
  <c r="L237" i="5"/>
  <c r="I238" i="5"/>
  <c r="J238" i="5"/>
  <c r="K238" i="5"/>
  <c r="L238" i="5"/>
  <c r="I239" i="5"/>
  <c r="J239" i="5"/>
  <c r="K239" i="5"/>
  <c r="L239" i="5"/>
  <c r="I240" i="5"/>
  <c r="J240" i="5"/>
  <c r="K240" i="5"/>
  <c r="L240" i="5"/>
  <c r="I241" i="5"/>
  <c r="J241" i="5"/>
  <c r="K241" i="5"/>
  <c r="L241" i="5"/>
  <c r="I242" i="5"/>
  <c r="J242" i="5"/>
  <c r="K242" i="5"/>
  <c r="L242" i="5"/>
  <c r="I243" i="5"/>
  <c r="J243" i="5"/>
  <c r="K243" i="5"/>
  <c r="L243" i="5"/>
  <c r="I244" i="5"/>
  <c r="J244" i="5"/>
  <c r="K244" i="5"/>
  <c r="L244" i="5"/>
  <c r="I245" i="5"/>
  <c r="J245" i="5"/>
  <c r="K245" i="5"/>
  <c r="L245" i="5"/>
  <c r="I246" i="5"/>
  <c r="J246" i="5"/>
  <c r="K246" i="5"/>
  <c r="L246" i="5"/>
  <c r="I247" i="5"/>
  <c r="J247" i="5"/>
  <c r="K247" i="5"/>
  <c r="L247" i="5"/>
  <c r="I248" i="5"/>
  <c r="J248" i="5"/>
  <c r="K248" i="5"/>
  <c r="L248" i="5"/>
  <c r="I249" i="5"/>
  <c r="J249" i="5"/>
  <c r="K249" i="5"/>
  <c r="L249" i="5"/>
  <c r="I250" i="5"/>
  <c r="J250" i="5"/>
  <c r="K250" i="5"/>
  <c r="L250" i="5"/>
  <c r="I251" i="5"/>
  <c r="J251" i="5"/>
  <c r="K251" i="5"/>
  <c r="L251" i="5"/>
  <c r="I252" i="5"/>
  <c r="J252" i="5"/>
  <c r="K252" i="5"/>
  <c r="L252" i="5"/>
  <c r="I253" i="5"/>
  <c r="J253" i="5"/>
  <c r="K253" i="5"/>
  <c r="L253" i="5"/>
  <c r="I254" i="5"/>
  <c r="J254" i="5"/>
  <c r="K254" i="5"/>
  <c r="L254" i="5"/>
  <c r="I255" i="5"/>
  <c r="J255" i="5"/>
  <c r="K255" i="5"/>
  <c r="L255" i="5"/>
  <c r="I256" i="5"/>
  <c r="J256" i="5"/>
  <c r="K256" i="5"/>
  <c r="L256" i="5"/>
  <c r="I257" i="5"/>
  <c r="J257" i="5"/>
  <c r="K257" i="5"/>
  <c r="L257" i="5"/>
  <c r="I258" i="5"/>
  <c r="J258" i="5"/>
  <c r="K258" i="5"/>
  <c r="L258" i="5"/>
  <c r="I259" i="5"/>
  <c r="J259" i="5"/>
  <c r="K259" i="5"/>
  <c r="L259" i="5"/>
  <c r="I260" i="5"/>
  <c r="J260" i="5"/>
  <c r="K260" i="5"/>
  <c r="L260" i="5"/>
  <c r="I261" i="5"/>
  <c r="J261" i="5"/>
  <c r="K261" i="5"/>
  <c r="L261" i="5"/>
  <c r="I262" i="5"/>
  <c r="J262" i="5"/>
  <c r="K262" i="5"/>
  <c r="L262" i="5"/>
  <c r="I263" i="5"/>
  <c r="J263" i="5"/>
  <c r="K263" i="5"/>
  <c r="L263" i="5"/>
  <c r="I264" i="5"/>
  <c r="J264" i="5"/>
  <c r="K264" i="5"/>
  <c r="L264" i="5"/>
  <c r="I265" i="5"/>
  <c r="J265" i="5"/>
  <c r="K265" i="5"/>
  <c r="L265" i="5"/>
  <c r="I266" i="5"/>
  <c r="J266" i="5"/>
  <c r="K266" i="5"/>
  <c r="L266" i="5"/>
  <c r="I267" i="5"/>
  <c r="J267" i="5"/>
  <c r="K267" i="5"/>
  <c r="L267" i="5"/>
  <c r="I268" i="5"/>
  <c r="J268" i="5"/>
  <c r="K268" i="5"/>
  <c r="L268" i="5"/>
  <c r="I269" i="5"/>
  <c r="J269" i="5"/>
  <c r="K269" i="5"/>
  <c r="L269" i="5"/>
  <c r="I270" i="5"/>
  <c r="J270" i="5"/>
  <c r="K270" i="5"/>
  <c r="L270" i="5"/>
  <c r="I271" i="5"/>
  <c r="J271" i="5"/>
  <c r="K271" i="5"/>
  <c r="L271" i="5"/>
  <c r="I272" i="5"/>
  <c r="J272" i="5"/>
  <c r="K272" i="5"/>
  <c r="L272" i="5"/>
  <c r="I273" i="5"/>
  <c r="J273" i="5"/>
  <c r="K273" i="5"/>
  <c r="L273" i="5"/>
  <c r="I274" i="5"/>
  <c r="J274" i="5"/>
  <c r="K274" i="5"/>
  <c r="L274" i="5"/>
  <c r="I275" i="5"/>
  <c r="J275" i="5"/>
  <c r="K275" i="5"/>
  <c r="L275" i="5"/>
  <c r="I276" i="5"/>
  <c r="J276" i="5"/>
  <c r="K276" i="5"/>
  <c r="L276" i="5"/>
  <c r="I277" i="5"/>
  <c r="J277" i="5"/>
  <c r="K277" i="5"/>
  <c r="L277" i="5"/>
  <c r="I278" i="5"/>
  <c r="J278" i="5"/>
  <c r="K278" i="5"/>
  <c r="L278" i="5"/>
  <c r="I279" i="5"/>
  <c r="J279" i="5"/>
  <c r="K279" i="5"/>
  <c r="L279" i="5"/>
  <c r="I280" i="5"/>
  <c r="J280" i="5"/>
  <c r="K280" i="5"/>
  <c r="L280" i="5"/>
  <c r="I281" i="5"/>
  <c r="J281" i="5"/>
  <c r="K281" i="5"/>
  <c r="L281" i="5"/>
  <c r="I282" i="5"/>
  <c r="J282" i="5"/>
  <c r="K282" i="5"/>
  <c r="L282" i="5"/>
  <c r="I283" i="5"/>
  <c r="J283" i="5"/>
  <c r="K283" i="5"/>
  <c r="L283" i="5"/>
  <c r="I284" i="5"/>
  <c r="J284" i="5"/>
  <c r="K284" i="5"/>
  <c r="L284" i="5"/>
  <c r="I285" i="5"/>
  <c r="J285" i="5"/>
  <c r="K285" i="5"/>
  <c r="L285" i="5"/>
  <c r="I286" i="5"/>
  <c r="J286" i="5"/>
  <c r="K286" i="5"/>
  <c r="L286" i="5"/>
  <c r="I287" i="5"/>
  <c r="J287" i="5"/>
  <c r="K287" i="5"/>
  <c r="L287" i="5"/>
  <c r="I288" i="5"/>
  <c r="J288" i="5"/>
  <c r="K288" i="5"/>
  <c r="L288" i="5"/>
  <c r="I289" i="5"/>
  <c r="J289" i="5"/>
  <c r="K289" i="5"/>
  <c r="L289" i="5"/>
  <c r="I290" i="5"/>
  <c r="J290" i="5"/>
  <c r="K290" i="5"/>
  <c r="L290" i="5"/>
  <c r="I291" i="5"/>
  <c r="J291" i="5"/>
  <c r="K291" i="5"/>
  <c r="L291" i="5"/>
  <c r="I292" i="5"/>
  <c r="J292" i="5"/>
  <c r="K292" i="5"/>
  <c r="L292" i="5"/>
  <c r="I293" i="5"/>
  <c r="J293" i="5"/>
  <c r="K293" i="5"/>
  <c r="L293" i="5"/>
  <c r="I294" i="5"/>
  <c r="J294" i="5"/>
  <c r="K294" i="5"/>
  <c r="L294" i="5"/>
  <c r="I295" i="5"/>
  <c r="J295" i="5"/>
  <c r="K295" i="5"/>
  <c r="L295" i="5"/>
  <c r="I296" i="5"/>
  <c r="J296" i="5"/>
  <c r="K296" i="5"/>
  <c r="L296" i="5"/>
  <c r="I297" i="5"/>
  <c r="J297" i="5"/>
  <c r="K297" i="5"/>
  <c r="L297" i="5"/>
  <c r="I298" i="5"/>
  <c r="J298" i="5"/>
  <c r="K298" i="5"/>
  <c r="L298" i="5"/>
  <c r="I299" i="5"/>
  <c r="J299" i="5"/>
  <c r="K299" i="5"/>
  <c r="L299" i="5"/>
  <c r="I300" i="5"/>
  <c r="J300" i="5"/>
  <c r="K300" i="5"/>
  <c r="L300" i="5"/>
  <c r="I301" i="5"/>
  <c r="J301" i="5"/>
  <c r="K301" i="5"/>
  <c r="L301" i="5"/>
  <c r="I302" i="5"/>
  <c r="J302" i="5"/>
  <c r="K302" i="5"/>
  <c r="L302" i="5"/>
  <c r="I303" i="5"/>
  <c r="J303" i="5"/>
  <c r="K303" i="5"/>
  <c r="L303" i="5"/>
  <c r="I304" i="5"/>
  <c r="J304" i="5"/>
  <c r="K304" i="5"/>
  <c r="L304" i="5"/>
  <c r="I305" i="5"/>
  <c r="J305" i="5"/>
  <c r="K305" i="5"/>
  <c r="L30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M38" authorId="0" shapeId="0" xr:uid="{4EECF1F1-B3EB-EA46-8DC0-AD30BEF3CFAA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Je souhaiterai que le % passe en VERT si c'est la valeur (%) est supérieur a 115%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Ce qui m'éviterai d'avoir la case "Faisabilité" en dessous (M39)</t>
        </r>
      </text>
    </comment>
    <comment ref="P43" authorId="0" shapeId="0" xr:uid="{30C72BE6-80B8-9140-97B1-7C135043894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Je souhaiterai une formule qui puisse chercher le bon pourcentage de fonds propres (M27) a mettre pour que la DSCR (M38) soit supérieure a 115%. Ce montant va influer sur le montant du financement et donc recalculer l'annuité de remboursement.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En effet, si le loyer (M34) est trop faible la DSCR sera négative, il faudra donc mettre plus de fonds propres.</t>
        </r>
      </text>
    </comment>
  </commentList>
</comments>
</file>

<file path=xl/sharedStrings.xml><?xml version="1.0" encoding="utf-8"?>
<sst xmlns="http://schemas.openxmlformats.org/spreadsheetml/2006/main" count="221" uniqueCount="116">
  <si>
    <t xml:space="preserve">Résidence principale </t>
  </si>
  <si>
    <t>Local commercial / Bureaux</t>
  </si>
  <si>
    <t>Appartement</t>
  </si>
  <si>
    <t>Durée (mois)</t>
  </si>
  <si>
    <t>Taux</t>
  </si>
  <si>
    <t>Assurance</t>
  </si>
  <si>
    <t>Oui</t>
  </si>
  <si>
    <t>Prêt acquisition</t>
  </si>
  <si>
    <t>Prêt accompagnement</t>
  </si>
  <si>
    <t>Type de prêt</t>
  </si>
  <si>
    <t>Garantie</t>
  </si>
  <si>
    <t>HC + CS PM</t>
  </si>
  <si>
    <t>EMPLOIS</t>
  </si>
  <si>
    <t>RESSOURCES</t>
  </si>
  <si>
    <t>Acquisition</t>
  </si>
  <si>
    <t>Travaux</t>
  </si>
  <si>
    <t>Apport</t>
  </si>
  <si>
    <t>Frais garantie</t>
  </si>
  <si>
    <t>Frais d'enregistrement</t>
  </si>
  <si>
    <t>TOTAL</t>
  </si>
  <si>
    <t>DSCR / Endettement</t>
  </si>
  <si>
    <t>Amortissable</t>
  </si>
  <si>
    <t>Annuités (Hors assurance)</t>
  </si>
  <si>
    <t>Frais agence</t>
  </si>
  <si>
    <t>Revenus fonciers</t>
  </si>
  <si>
    <t>Revenus fiscal de ref</t>
  </si>
  <si>
    <t>Revenus locatifs actuels</t>
  </si>
  <si>
    <t>Revenus locatifs projetés</t>
  </si>
  <si>
    <t>Taux endettement</t>
  </si>
  <si>
    <t>DSCR actuel</t>
  </si>
  <si>
    <t>DSCR peojeté</t>
  </si>
  <si>
    <t>Taux endettement loyers actuels</t>
  </si>
  <si>
    <t>Taux endettement loyers projetés</t>
  </si>
  <si>
    <t>Pondération revenus locatifs</t>
  </si>
  <si>
    <t>Cas</t>
  </si>
  <si>
    <t>Taux moyen</t>
  </si>
  <si>
    <t>Scénarii</t>
  </si>
  <si>
    <t>Taux endettement actuel</t>
  </si>
  <si>
    <t>Annuités crédits en cours (hors RP)</t>
  </si>
  <si>
    <t>Loyer ou annuité de crédit RP</t>
  </si>
  <si>
    <t>Non propre (OUI ou NOM)</t>
  </si>
  <si>
    <t>Ratios a vérifier</t>
  </si>
  <si>
    <t>Cas 2 et 3</t>
  </si>
  <si>
    <t>Si "Nom Propre = OUI"</t>
  </si>
  <si>
    <t>35% Max</t>
  </si>
  <si>
    <t>Apport sur foncier hors frais</t>
  </si>
  <si>
    <t>OUI</t>
  </si>
  <si>
    <t>Hypothèses</t>
  </si>
  <si>
    <t>Saut de charge</t>
  </si>
  <si>
    <t>Cases à modifier</t>
  </si>
  <si>
    <t>Cas 1 Si vente RP</t>
  </si>
  <si>
    <t>Concernant l'acquisition (si 2 ou 3)</t>
  </si>
  <si>
    <t>Si conservation RP dans le patrimoine (cas 1)</t>
  </si>
  <si>
    <t>Cas 1 si conservation de la RP</t>
  </si>
  <si>
    <t>Best Case</t>
  </si>
  <si>
    <t>Modifiable</t>
  </si>
  <si>
    <t>DSCR projetée</t>
  </si>
  <si>
    <t xml:space="preserve">Valeur Cible? </t>
  </si>
  <si>
    <t>DSCR actuelle</t>
  </si>
  <si>
    <t>Cas (1, 2 ou 3)</t>
  </si>
  <si>
    <t>Saut de charge limite</t>
  </si>
  <si>
    <t>Inputs</t>
  </si>
  <si>
    <t>Investissement locatif</t>
  </si>
  <si>
    <t>?</t>
  </si>
  <si>
    <t>Exploitation</t>
  </si>
  <si>
    <t>Marchand de biens</t>
  </si>
  <si>
    <t>Hypothèse A</t>
  </si>
  <si>
    <t>Hypothèse B</t>
  </si>
  <si>
    <t>Hypothèse C</t>
  </si>
  <si>
    <t>Fonds Propres</t>
  </si>
  <si>
    <t>Fonds propres</t>
  </si>
  <si>
    <t>Prix d'acquisition</t>
  </si>
  <si>
    <t>Prix marché</t>
  </si>
  <si>
    <t xml:space="preserve">Renta </t>
  </si>
  <si>
    <t>DSCR</t>
  </si>
  <si>
    <t xml:space="preserve">Annuités </t>
  </si>
  <si>
    <t>Montant emprunté</t>
  </si>
  <si>
    <t>Amt</t>
  </si>
  <si>
    <t>Intérêts</t>
  </si>
  <si>
    <t>CRD</t>
  </si>
  <si>
    <t>Mensualité</t>
  </si>
  <si>
    <t>Durée de l'emprunt</t>
  </si>
  <si>
    <t>Taux annuel</t>
  </si>
  <si>
    <t>Fonds propres sur l'opération</t>
  </si>
  <si>
    <t>Annuités</t>
  </si>
  <si>
    <t xml:space="preserve">Emprunte </t>
  </si>
  <si>
    <t xml:space="preserve">Annuité (inFine) </t>
  </si>
  <si>
    <t>KO</t>
  </si>
  <si>
    <t xml:space="preserve">Marge </t>
  </si>
  <si>
    <t>Calcul de la marge mini</t>
  </si>
  <si>
    <t xml:space="preserve">Amelioration </t>
  </si>
  <si>
    <t xml:space="preserve">Bail mobilité / airbnb . …. </t>
  </si>
  <si>
    <t>Frais de notaire</t>
  </si>
  <si>
    <t xml:space="preserve"> </t>
  </si>
  <si>
    <t xml:space="preserve">Prix d'acquisition </t>
  </si>
  <si>
    <t>Revenus locatif de l'opération</t>
  </si>
  <si>
    <t>Résultat Financier</t>
  </si>
  <si>
    <t xml:space="preserve">Faisabilité </t>
  </si>
  <si>
    <t>Besoin en Financement</t>
  </si>
  <si>
    <t>Annuité</t>
  </si>
  <si>
    <t>Frais d'agence</t>
  </si>
  <si>
    <t>Frais de garanties</t>
  </si>
  <si>
    <t>Cout total de l'opération</t>
  </si>
  <si>
    <t>Hypothèses EXPLOITATION</t>
  </si>
  <si>
    <t>Besoin en financement</t>
  </si>
  <si>
    <t>Hypothèses LOCATIF</t>
  </si>
  <si>
    <t>PLAN DE FINANCEMENT LOCATIF</t>
  </si>
  <si>
    <t>1/2</t>
  </si>
  <si>
    <t>Inconnu</t>
  </si>
  <si>
    <t>LOYER CIBLE POUR DSCR POSITIVE</t>
  </si>
  <si>
    <t>FONDS PROPRES CIBLE POUR DSCR POSITIVE</t>
  </si>
  <si>
    <t>dscr</t>
  </si>
  <si>
    <t>loyer</t>
  </si>
  <si>
    <t>annuité</t>
  </si>
  <si>
    <t>prix</t>
  </si>
  <si>
    <t>dette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</si>
</sst>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_);[Red]\(#,##0.00\ &quot;€&quot;\)"/>
    <numFmt numFmtId="165" formatCode="_ * #,##0.00_)\ &quot;€&quot;_ ;_ * \(#,##0.00\)\ &quot;€&quot;_ ;_ * &quot;-&quot;??_)\ &quot;€&quot;_ ;_ @_ "/>
    <numFmt numFmtId="166" formatCode="#,##0.00\ &quot;€&quot;"/>
    <numFmt numFmtId="167" formatCode="_ * #,##0_)\ &quot;€&quot;_ ;_ * \(#,##0\)\ &quot;€&quot;_ ;_ * &quot;-&quot;??_)\ &quot;€&quot;_ ;_ @_ "/>
    <numFmt numFmtId="168" formatCode="#,##0\ &quot;€&quot;"/>
    <numFmt numFmtId="169" formatCode="0.0%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venir Light"/>
      <family val="2"/>
    </font>
    <font>
      <sz val="12"/>
      <color theme="1"/>
      <name val="Avenir Light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2">
    <xf numFmtId="0" fontId="0" fillId="0" borderId="0" xfId="0"/>
    <xf numFmtId="0" fontId="4" fillId="0" borderId="2" xfId="0" applyFont="1" applyBorder="1"/>
    <xf numFmtId="168" fontId="4" fillId="0" borderId="0" xfId="0" applyNumberFormat="1" applyFont="1"/>
    <xf numFmtId="0" fontId="4" fillId="0" borderId="0" xfId="0" applyFont="1"/>
    <xf numFmtId="167" fontId="4" fillId="0" borderId="6" xfId="0" applyNumberFormat="1" applyFont="1" applyBorder="1"/>
    <xf numFmtId="167" fontId="4" fillId="0" borderId="6" xfId="1" applyNumberFormat="1" applyFont="1" applyBorder="1"/>
    <xf numFmtId="0" fontId="3" fillId="2" borderId="0" xfId="0" applyFont="1" applyFill="1" applyAlignment="1">
      <alignment horizontal="center"/>
    </xf>
    <xf numFmtId="167" fontId="3" fillId="2" borderId="6" xfId="1" applyNumberFormat="1" applyFont="1" applyFill="1" applyBorder="1" applyAlignment="1"/>
    <xf numFmtId="0" fontId="3" fillId="2" borderId="7" xfId="0" applyFont="1" applyFill="1" applyBorder="1" applyAlignment="1">
      <alignment horizontal="center"/>
    </xf>
    <xf numFmtId="167" fontId="3" fillId="2" borderId="0" xfId="1" applyNumberFormat="1" applyFont="1" applyFill="1" applyBorder="1" applyAlignment="1"/>
    <xf numFmtId="9" fontId="0" fillId="0" borderId="0" xfId="0" applyNumberFormat="1"/>
    <xf numFmtId="0" fontId="0" fillId="0" borderId="0" xfId="0" applyAlignment="1">
      <alignment horizontal="center"/>
    </xf>
    <xf numFmtId="167" fontId="4" fillId="3" borderId="5" xfId="0" applyNumberFormat="1" applyFont="1" applyFill="1" applyBorder="1"/>
    <xf numFmtId="167" fontId="4" fillId="3" borderId="6" xfId="0" applyNumberFormat="1" applyFont="1" applyFill="1" applyBorder="1"/>
    <xf numFmtId="0" fontId="0" fillId="0" borderId="9" xfId="0" applyBorder="1"/>
    <xf numFmtId="165" fontId="0" fillId="3" borderId="13" xfId="1" applyFont="1" applyFill="1" applyBorder="1"/>
    <xf numFmtId="165" fontId="0" fillId="3" borderId="15" xfId="1" applyFont="1" applyFill="1" applyBorder="1"/>
    <xf numFmtId="165" fontId="0" fillId="3" borderId="17" xfId="1" applyFont="1" applyFill="1" applyBorder="1"/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1" xfId="0" applyBorder="1" applyAlignment="1">
      <alignment horizontal="center"/>
    </xf>
    <xf numFmtId="9" fontId="0" fillId="0" borderId="31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10" fontId="0" fillId="0" borderId="34" xfId="2" applyNumberFormat="1" applyFont="1" applyBorder="1" applyAlignment="1">
      <alignment horizontal="center"/>
    </xf>
    <xf numFmtId="9" fontId="0" fillId="0" borderId="35" xfId="0" applyNumberFormat="1" applyBorder="1" applyAlignment="1">
      <alignment horizontal="center"/>
    </xf>
    <xf numFmtId="9" fontId="0" fillId="0" borderId="34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16" xfId="0" applyFont="1" applyBorder="1"/>
    <xf numFmtId="0" fontId="2" fillId="0" borderId="12" xfId="0" applyFont="1" applyBorder="1"/>
    <xf numFmtId="0" fontId="2" fillId="0" borderId="20" xfId="0" applyFont="1" applyBorder="1"/>
    <xf numFmtId="0" fontId="2" fillId="0" borderId="14" xfId="0" applyFont="1" applyBorder="1"/>
    <xf numFmtId="9" fontId="0" fillId="0" borderId="31" xfId="0" applyNumberFormat="1" applyBorder="1"/>
    <xf numFmtId="9" fontId="0" fillId="0" borderId="32" xfId="0" applyNumberFormat="1" applyBorder="1"/>
    <xf numFmtId="9" fontId="0" fillId="0" borderId="30" xfId="0" applyNumberFormat="1" applyBorder="1"/>
    <xf numFmtId="0" fontId="0" fillId="3" borderId="26" xfId="0" applyFill="1" applyBorder="1" applyAlignment="1">
      <alignment horizontal="center"/>
    </xf>
    <xf numFmtId="10" fontId="0" fillId="3" borderId="21" xfId="2" applyNumberFormat="1" applyFont="1" applyFill="1" applyBorder="1" applyAlignment="1">
      <alignment horizontal="center"/>
    </xf>
    <xf numFmtId="0" fontId="0" fillId="3" borderId="26" xfId="0" applyFill="1" applyBorder="1"/>
    <xf numFmtId="10" fontId="0" fillId="0" borderId="13" xfId="2" applyNumberFormat="1" applyFont="1" applyBorder="1" applyAlignment="1">
      <alignment horizontal="center"/>
    </xf>
    <xf numFmtId="10" fontId="0" fillId="0" borderId="28" xfId="2" applyNumberFormat="1" applyFont="1" applyBorder="1" applyAlignment="1">
      <alignment horizontal="center"/>
    </xf>
    <xf numFmtId="10" fontId="0" fillId="0" borderId="5" xfId="2" applyNumberFormat="1" applyFont="1" applyBorder="1" applyAlignment="1">
      <alignment horizontal="center"/>
    </xf>
    <xf numFmtId="10" fontId="0" fillId="0" borderId="29" xfId="2" applyNumberFormat="1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10" fontId="0" fillId="0" borderId="10" xfId="2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0" borderId="14" xfId="2" applyNumberFormat="1" applyFont="1" applyBorder="1" applyAlignment="1">
      <alignment horizontal="center"/>
    </xf>
    <xf numFmtId="10" fontId="0" fillId="0" borderId="18" xfId="2" applyNumberFormat="1" applyFont="1" applyBorder="1" applyAlignment="1">
      <alignment horizontal="center"/>
    </xf>
    <xf numFmtId="0" fontId="2" fillId="0" borderId="18" xfId="0" applyFont="1" applyBorder="1"/>
    <xf numFmtId="165" fontId="0" fillId="3" borderId="19" xfId="1" applyFont="1" applyFill="1" applyBorder="1"/>
    <xf numFmtId="0" fontId="0" fillId="0" borderId="3" xfId="0" applyBorder="1" applyAlignment="1">
      <alignment horizontal="center"/>
    </xf>
    <xf numFmtId="167" fontId="4" fillId="0" borderId="5" xfId="0" applyNumberFormat="1" applyFont="1" applyBorder="1"/>
    <xf numFmtId="168" fontId="4" fillId="3" borderId="0" xfId="0" applyNumberFormat="1" applyFont="1" applyFill="1"/>
    <xf numFmtId="0" fontId="0" fillId="0" borderId="10" xfId="0" applyBorder="1" applyAlignment="1">
      <alignment horizontal="center"/>
    </xf>
    <xf numFmtId="10" fontId="0" fillId="0" borderId="11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2" fillId="0" borderId="0" xfId="0" applyFont="1"/>
    <xf numFmtId="164" fontId="0" fillId="0" borderId="15" xfId="0" applyNumberForma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4" fontId="2" fillId="0" borderId="0" xfId="0" applyNumberFormat="1" applyFont="1"/>
    <xf numFmtId="10" fontId="0" fillId="0" borderId="0" xfId="2" applyNumberFormat="1" applyFont="1"/>
    <xf numFmtId="164" fontId="0" fillId="0" borderId="0" xfId="1" applyNumberFormat="1" applyFont="1"/>
    <xf numFmtId="164" fontId="0" fillId="0" borderId="17" xfId="0" applyNumberFormat="1" applyBorder="1" applyAlignment="1">
      <alignment horizontal="center" vertical="center"/>
    </xf>
    <xf numFmtId="165" fontId="0" fillId="0" borderId="48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1" applyNumberFormat="1" applyFont="1"/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0" fillId="0" borderId="0" xfId="1" applyFont="1"/>
    <xf numFmtId="10" fontId="0" fillId="0" borderId="0" xfId="0" applyNumberFormat="1"/>
    <xf numFmtId="0" fontId="0" fillId="3" borderId="0" xfId="0" applyFill="1"/>
    <xf numFmtId="0" fontId="0" fillId="4" borderId="0" xfId="0" applyFill="1"/>
    <xf numFmtId="0" fontId="2" fillId="4" borderId="0" xfId="0" applyFont="1" applyFill="1"/>
    <xf numFmtId="0" fontId="0" fillId="5" borderId="0" xfId="0" applyFill="1"/>
    <xf numFmtId="0" fontId="2" fillId="5" borderId="0" xfId="0" applyFont="1" applyFill="1"/>
    <xf numFmtId="0" fontId="0" fillId="6" borderId="0" xfId="0" applyFill="1"/>
    <xf numFmtId="0" fontId="2" fillId="6" borderId="0" xfId="0" applyFont="1" applyFill="1"/>
    <xf numFmtId="0" fontId="0" fillId="0" borderId="26" xfId="0" applyBorder="1"/>
    <xf numFmtId="0" fontId="0" fillId="0" borderId="44" xfId="0" applyBorder="1"/>
    <xf numFmtId="0" fontId="0" fillId="0" borderId="52" xfId="0" applyBorder="1"/>
    <xf numFmtId="166" fontId="0" fillId="0" borderId="45" xfId="0" applyNumberFormat="1" applyBorder="1"/>
    <xf numFmtId="166" fontId="0" fillId="0" borderId="49" xfId="0" applyNumberFormat="1" applyBorder="1"/>
    <xf numFmtId="0" fontId="2" fillId="9" borderId="0" xfId="0" applyFont="1" applyFill="1"/>
    <xf numFmtId="9" fontId="0" fillId="9" borderId="0" xfId="0" applyNumberFormat="1" applyFill="1"/>
    <xf numFmtId="0" fontId="0" fillId="9" borderId="0" xfId="0" applyFill="1"/>
    <xf numFmtId="0" fontId="2" fillId="9" borderId="42" xfId="0" applyFont="1" applyFill="1" applyBorder="1" applyAlignment="1">
      <alignment horizontal="center"/>
    </xf>
    <xf numFmtId="0" fontId="2" fillId="9" borderId="43" xfId="0" applyFont="1" applyFill="1" applyBorder="1" applyAlignment="1">
      <alignment horizontal="center"/>
    </xf>
    <xf numFmtId="0" fontId="2" fillId="9" borderId="3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0" fillId="9" borderId="9" xfId="0" applyFill="1" applyBorder="1"/>
    <xf numFmtId="0" fontId="2" fillId="9" borderId="33" xfId="0" applyFont="1" applyFill="1" applyBorder="1"/>
    <xf numFmtId="0" fontId="0" fillId="9" borderId="36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2" fillId="9" borderId="34" xfId="0" applyFont="1" applyFill="1" applyBorder="1"/>
    <xf numFmtId="10" fontId="0" fillId="9" borderId="34" xfId="2" applyNumberFormat="1" applyFont="1" applyFill="1" applyBorder="1" applyAlignment="1">
      <alignment horizontal="center"/>
    </xf>
    <xf numFmtId="9" fontId="0" fillId="9" borderId="50" xfId="0" applyNumberFormat="1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50" xfId="0" applyFill="1" applyBorder="1" applyAlignment="1">
      <alignment horizontal="center"/>
    </xf>
    <xf numFmtId="9" fontId="0" fillId="9" borderId="34" xfId="0" applyNumberFormat="1" applyFill="1" applyBorder="1" applyAlignment="1">
      <alignment horizontal="center"/>
    </xf>
    <xf numFmtId="0" fontId="2" fillId="9" borderId="35" xfId="0" applyFont="1" applyFill="1" applyBorder="1"/>
    <xf numFmtId="9" fontId="0" fillId="9" borderId="35" xfId="0" applyNumberFormat="1" applyFill="1" applyBorder="1" applyAlignment="1">
      <alignment horizontal="center"/>
    </xf>
    <xf numFmtId="9" fontId="0" fillId="9" borderId="51" xfId="0" applyNumberFormat="1" applyFill="1" applyBorder="1" applyAlignment="1">
      <alignment horizontal="center"/>
    </xf>
    <xf numFmtId="9" fontId="0" fillId="0" borderId="0" xfId="2" applyFont="1"/>
    <xf numFmtId="9" fontId="0" fillId="0" borderId="0" xfId="2" applyFont="1" applyBorder="1"/>
    <xf numFmtId="0" fontId="0" fillId="7" borderId="0" xfId="0" applyFill="1"/>
    <xf numFmtId="0" fontId="0" fillId="8" borderId="0" xfId="0" applyFill="1"/>
    <xf numFmtId="0" fontId="0" fillId="10" borderId="0" xfId="0" applyFill="1"/>
    <xf numFmtId="165" fontId="0" fillId="10" borderId="0" xfId="0" applyNumberFormat="1" applyFill="1"/>
    <xf numFmtId="0" fontId="0" fillId="10" borderId="0" xfId="0" applyFill="1" applyAlignment="1">
      <alignment horizontal="right"/>
    </xf>
    <xf numFmtId="0" fontId="0" fillId="10" borderId="0" xfId="0" applyFill="1" applyAlignment="1">
      <alignment horizontal="center"/>
    </xf>
    <xf numFmtId="0" fontId="2" fillId="11" borderId="0" xfId="0" applyFont="1" applyFill="1" applyAlignment="1">
      <alignment horizontal="center"/>
    </xf>
    <xf numFmtId="9" fontId="2" fillId="11" borderId="0" xfId="0" applyNumberFormat="1" applyFont="1" applyFill="1" applyAlignment="1">
      <alignment horizontal="center"/>
    </xf>
    <xf numFmtId="10" fontId="2" fillId="11" borderId="0" xfId="0" applyNumberFormat="1" applyFont="1" applyFill="1" applyAlignment="1">
      <alignment horizontal="center"/>
    </xf>
    <xf numFmtId="0" fontId="2" fillId="11" borderId="0" xfId="0" applyFont="1" applyFill="1"/>
    <xf numFmtId="9" fontId="0" fillId="11" borderId="0" xfId="0" applyNumberFormat="1" applyFill="1"/>
    <xf numFmtId="169" fontId="0" fillId="11" borderId="0" xfId="0" applyNumberFormat="1" applyFill="1"/>
    <xf numFmtId="0" fontId="0" fillId="11" borderId="0" xfId="0" applyFill="1"/>
    <xf numFmtId="0" fontId="2" fillId="11" borderId="0" xfId="0" applyFont="1" applyFill="1" applyAlignment="1">
      <alignment horizontal="left"/>
    </xf>
    <xf numFmtId="166" fontId="2" fillId="11" borderId="0" xfId="0" applyNumberFormat="1" applyFont="1" applyFill="1" applyAlignment="1">
      <alignment horizontal="center"/>
    </xf>
    <xf numFmtId="165" fontId="0" fillId="11" borderId="0" xfId="1" applyFont="1" applyFill="1" applyBorder="1"/>
    <xf numFmtId="166" fontId="0" fillId="11" borderId="0" xfId="0" applyNumberFormat="1" applyFill="1"/>
    <xf numFmtId="9" fontId="2" fillId="10" borderId="1" xfId="0" applyNumberFormat="1" applyFont="1" applyFill="1" applyBorder="1" applyAlignment="1">
      <alignment horizontal="center"/>
    </xf>
    <xf numFmtId="166" fontId="2" fillId="10" borderId="1" xfId="0" applyNumberFormat="1" applyFont="1" applyFill="1" applyBorder="1" applyAlignment="1">
      <alignment horizontal="center"/>
    </xf>
    <xf numFmtId="166" fontId="2" fillId="10" borderId="48" xfId="0" applyNumberFormat="1" applyFont="1" applyFill="1" applyBorder="1" applyAlignment="1">
      <alignment horizontal="center"/>
    </xf>
    <xf numFmtId="9" fontId="2" fillId="10" borderId="48" xfId="0" applyNumberFormat="1" applyFont="1" applyFill="1" applyBorder="1" applyAlignment="1">
      <alignment horizontal="center"/>
    </xf>
    <xf numFmtId="0" fontId="0" fillId="10" borderId="48" xfId="0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169" fontId="2" fillId="10" borderId="1" xfId="0" applyNumberFormat="1" applyFont="1" applyFill="1" applyBorder="1" applyAlignment="1">
      <alignment horizontal="center"/>
    </xf>
    <xf numFmtId="166" fontId="2" fillId="10" borderId="1" xfId="1" applyNumberFormat="1" applyFont="1" applyFill="1" applyBorder="1" applyAlignment="1">
      <alignment horizontal="center"/>
    </xf>
    <xf numFmtId="164" fontId="2" fillId="10" borderId="1" xfId="0" applyNumberFormat="1" applyFont="1" applyFill="1" applyBorder="1" applyAlignment="1">
      <alignment horizontal="center"/>
    </xf>
    <xf numFmtId="0" fontId="0" fillId="0" borderId="3" xfId="0" applyBorder="1"/>
    <xf numFmtId="16" fontId="0" fillId="10" borderId="0" xfId="0" quotePrefix="1" applyNumberFormat="1" applyFill="1" applyAlignment="1">
      <alignment horizontal="right"/>
    </xf>
    <xf numFmtId="166" fontId="0" fillId="0" borderId="0" xfId="0" applyNumberFormat="1"/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0" fontId="4" fillId="0" borderId="1" xfId="2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10" borderId="18" xfId="0" applyFont="1" applyFill="1" applyBorder="1" applyAlignment="1">
      <alignment horizontal="center"/>
    </xf>
    <xf numFmtId="0" fontId="2" fillId="10" borderId="19" xfId="0" applyFont="1" applyFill="1" applyBorder="1" applyAlignment="1">
      <alignment horizontal="center"/>
    </xf>
    <xf numFmtId="0" fontId="2" fillId="12" borderId="37" xfId="0" applyFont="1" applyFill="1" applyBorder="1" applyAlignment="1">
      <alignment horizontal="center"/>
    </xf>
    <xf numFmtId="0" fontId="2" fillId="12" borderId="26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3" fillId="2" borderId="48" xfId="0" applyFont="1" applyFill="1" applyBorder="1" applyAlignment="1">
      <alignment horizontal="center"/>
    </xf>
    <xf numFmtId="166" fontId="4" fillId="0" borderId="48" xfId="1" applyNumberFormat="1" applyFont="1" applyBorder="1" applyAlignment="1">
      <alignment horizontal="center"/>
    </xf>
    <xf numFmtId="169" fontId="4" fillId="0" borderId="1" xfId="2" applyNumberFormat="1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3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C9B5-1C19-B441-9F53-A3099C0D5A48}">
  <dimension ref="B1:O55"/>
  <sheetViews>
    <sheetView showGridLines="0" workbookViewId="0">
      <selection activeCell="G14" sqref="G14:J31"/>
    </sheetView>
  </sheetViews>
  <sheetFormatPr baseColWidth="10" defaultRowHeight="15.75"/>
  <cols>
    <col min="2" max="2" width="29.125" bestFit="1" customWidth="1"/>
    <col min="3" max="3" width="21.875" customWidth="1"/>
    <col min="4" max="4" width="32.375" bestFit="1" customWidth="1"/>
    <col min="5" max="5" width="17.5" customWidth="1"/>
    <col min="7" max="7" width="22.625" bestFit="1" customWidth="1"/>
    <col min="8" max="8" width="12.625" customWidth="1"/>
    <col min="9" max="9" width="22.625" customWidth="1"/>
    <col min="10" max="10" width="12.625" customWidth="1"/>
    <col min="14" max="15" width="13.375" customWidth="1"/>
  </cols>
  <sheetData>
    <row r="1" spans="2:10" ht="16.5" thickBot="1"/>
    <row r="2" spans="2:10" ht="16.5" thickBot="1">
      <c r="B2" s="166" t="s">
        <v>47</v>
      </c>
      <c r="C2" s="167"/>
      <c r="G2" s="23" t="s">
        <v>49</v>
      </c>
      <c r="H2" s="47"/>
    </row>
    <row r="3" spans="2:10">
      <c r="B3" s="35" t="s">
        <v>33</v>
      </c>
      <c r="C3" s="44">
        <v>0.9</v>
      </c>
    </row>
    <row r="4" spans="2:10">
      <c r="B4" s="36" t="s">
        <v>35</v>
      </c>
      <c r="C4" s="42">
        <v>0.02</v>
      </c>
    </row>
    <row r="5" spans="2:10" ht="16.5" thickBot="1">
      <c r="B5" s="37" t="s">
        <v>60</v>
      </c>
      <c r="C5" s="43">
        <v>0.3</v>
      </c>
    </row>
    <row r="6" spans="2:10" ht="16.5" thickBot="1">
      <c r="C6" s="10"/>
    </row>
    <row r="7" spans="2:10" ht="16.5" thickBot="1">
      <c r="B7" s="166" t="s">
        <v>36</v>
      </c>
      <c r="C7" s="173"/>
      <c r="D7" s="173"/>
      <c r="E7" s="167"/>
    </row>
    <row r="8" spans="2:10" ht="16.5" thickBot="1">
      <c r="B8" s="33" t="s">
        <v>34</v>
      </c>
      <c r="C8" s="34">
        <v>1</v>
      </c>
      <c r="D8" s="34">
        <v>2</v>
      </c>
      <c r="E8" s="34">
        <v>3</v>
      </c>
    </row>
    <row r="9" spans="2:10" ht="16.5" thickBot="1">
      <c r="B9" s="14"/>
      <c r="C9" s="34" t="s">
        <v>0</v>
      </c>
      <c r="D9" s="34" t="s">
        <v>1</v>
      </c>
      <c r="E9" s="34" t="s">
        <v>2</v>
      </c>
    </row>
    <row r="10" spans="2:10" ht="16.5" thickBot="1">
      <c r="B10" s="35" t="s">
        <v>3</v>
      </c>
      <c r="C10" s="31">
        <v>300</v>
      </c>
      <c r="D10" s="31">
        <v>180</v>
      </c>
      <c r="E10" s="32">
        <v>240</v>
      </c>
    </row>
    <row r="11" spans="2:10" ht="16.5" thickBot="1">
      <c r="B11" s="36" t="s">
        <v>4</v>
      </c>
      <c r="C11" s="28">
        <f>C4*0.9</f>
        <v>1.8000000000000002E-2</v>
      </c>
      <c r="D11" s="28">
        <f>C4*1.1</f>
        <v>2.2000000000000002E-2</v>
      </c>
      <c r="E11" s="25">
        <f>C4</f>
        <v>0.02</v>
      </c>
      <c r="I11" s="23" t="s">
        <v>59</v>
      </c>
      <c r="J11" s="45">
        <v>1</v>
      </c>
    </row>
    <row r="12" spans="2:10">
      <c r="B12" s="36" t="s">
        <v>5</v>
      </c>
      <c r="C12" s="28" t="s">
        <v>6</v>
      </c>
      <c r="D12" s="27" t="s">
        <v>6</v>
      </c>
      <c r="E12" s="24" t="s">
        <v>6</v>
      </c>
    </row>
    <row r="13" spans="2:10">
      <c r="B13" s="36" t="s">
        <v>20</v>
      </c>
      <c r="C13" s="27" t="s">
        <v>44</v>
      </c>
      <c r="D13" s="30">
        <v>1.2</v>
      </c>
      <c r="E13" s="25">
        <v>1.2</v>
      </c>
    </row>
    <row r="14" spans="2:10" ht="16.5" thickBot="1">
      <c r="B14" s="37" t="s">
        <v>45</v>
      </c>
      <c r="C14" s="29">
        <v>0.1</v>
      </c>
      <c r="D14" s="29">
        <v>0.2</v>
      </c>
      <c r="E14" s="26">
        <v>0.2</v>
      </c>
      <c r="G14" s="171" t="s">
        <v>54</v>
      </c>
      <c r="H14" s="171"/>
      <c r="I14" s="171"/>
      <c r="J14" s="171"/>
    </row>
    <row r="15" spans="2:10">
      <c r="C15" s="11"/>
      <c r="G15" s="160" t="s">
        <v>7</v>
      </c>
      <c r="H15" s="160"/>
      <c r="I15" s="172">
        <f>J25 -I16</f>
        <v>720000</v>
      </c>
      <c r="J15" s="172"/>
    </row>
    <row r="16" spans="2:10" ht="16.5" thickBot="1">
      <c r="G16" s="160" t="s">
        <v>8</v>
      </c>
      <c r="H16" s="160"/>
      <c r="I16" s="172">
        <f>H26</f>
        <v>0</v>
      </c>
      <c r="J16" s="172"/>
    </row>
    <row r="17" spans="2:10" ht="16.5" thickBot="1">
      <c r="B17" s="166" t="s">
        <v>61</v>
      </c>
      <c r="C17" s="167"/>
      <c r="G17" s="160" t="s">
        <v>9</v>
      </c>
      <c r="H17" s="160"/>
      <c r="I17" s="161" t="s">
        <v>21</v>
      </c>
      <c r="J17" s="161"/>
    </row>
    <row r="18" spans="2:10">
      <c r="B18" s="38" t="s">
        <v>25</v>
      </c>
      <c r="C18" s="17">
        <v>90000</v>
      </c>
      <c r="G18" s="160" t="s">
        <v>3</v>
      </c>
      <c r="H18" s="160"/>
      <c r="I18" s="161">
        <f>IF($J$11=1,C10,IF($J$11=2,D10,IF($J$11=3,E10,0)))</f>
        <v>300</v>
      </c>
      <c r="J18" s="161"/>
    </row>
    <row r="19" spans="2:10">
      <c r="B19" s="39" t="s">
        <v>24</v>
      </c>
      <c r="C19" s="15">
        <v>0</v>
      </c>
      <c r="G19" s="160" t="s">
        <v>4</v>
      </c>
      <c r="H19" s="160"/>
      <c r="I19" s="162">
        <f>IF($J$11=1,C11,IF($J$11=2,D11,IF($J$11=3,E11,0)))</f>
        <v>1.8000000000000002E-2</v>
      </c>
      <c r="J19" s="162"/>
    </row>
    <row r="20" spans="2:10">
      <c r="B20" s="39" t="s">
        <v>38</v>
      </c>
      <c r="C20" s="15">
        <v>0</v>
      </c>
      <c r="G20" s="160" t="s">
        <v>22</v>
      </c>
      <c r="H20" s="160"/>
      <c r="I20" s="172">
        <f>IF(I17="Amortissable",-12*PMT(I19/12,I18,I15+I16),(I15+I16)*I19)</f>
        <v>35785.601741392675</v>
      </c>
      <c r="J20" s="172"/>
    </row>
    <row r="21" spans="2:10">
      <c r="B21" s="39" t="s">
        <v>39</v>
      </c>
      <c r="C21" s="15">
        <v>24000</v>
      </c>
      <c r="G21" s="160" t="s">
        <v>10</v>
      </c>
      <c r="H21" s="160"/>
      <c r="I21" s="161" t="s">
        <v>11</v>
      </c>
      <c r="J21" s="161"/>
    </row>
    <row r="22" spans="2:10">
      <c r="B22" s="39" t="s">
        <v>37</v>
      </c>
      <c r="C22" s="48">
        <f>(C20+C21)/(C18+C19*C3)</f>
        <v>0.26666666666666666</v>
      </c>
      <c r="G22" s="160" t="s">
        <v>5</v>
      </c>
      <c r="H22" s="160"/>
      <c r="I22" s="161" t="s">
        <v>6</v>
      </c>
      <c r="J22" s="161"/>
    </row>
    <row r="23" spans="2:10" ht="16.5" thickBot="1">
      <c r="B23" s="40" t="s">
        <v>40</v>
      </c>
      <c r="C23" s="46" t="s">
        <v>46</v>
      </c>
      <c r="G23" s="165"/>
      <c r="H23" s="165"/>
      <c r="I23" s="165"/>
      <c r="J23" s="165"/>
    </row>
    <row r="24" spans="2:10" ht="16.5" thickBot="1">
      <c r="B24" s="166" t="s">
        <v>51</v>
      </c>
      <c r="C24" s="167"/>
      <c r="G24" s="163" t="s">
        <v>12</v>
      </c>
      <c r="H24" s="163"/>
      <c r="I24" s="164" t="s">
        <v>13</v>
      </c>
      <c r="J24" s="163"/>
    </row>
    <row r="25" spans="2:10">
      <c r="B25" s="38" t="s">
        <v>26</v>
      </c>
      <c r="C25" s="17">
        <v>0</v>
      </c>
      <c r="G25" s="1" t="s">
        <v>14</v>
      </c>
      <c r="H25" s="12">
        <v>800000</v>
      </c>
      <c r="I25" s="1" t="s">
        <v>21</v>
      </c>
      <c r="J25" s="2">
        <f>H31-J26</f>
        <v>720000</v>
      </c>
    </row>
    <row r="26" spans="2:10" ht="16.5" thickBot="1">
      <c r="B26" s="41" t="s">
        <v>27</v>
      </c>
      <c r="C26" s="16">
        <v>0</v>
      </c>
      <c r="G26" s="3" t="s">
        <v>15</v>
      </c>
      <c r="H26" s="13">
        <v>0</v>
      </c>
      <c r="I26" s="3" t="s">
        <v>16</v>
      </c>
      <c r="J26" s="2">
        <f>IF(J11=1,H25*C14,IF(J11=2,H25*D14,IF(J11=3,H25*E14,0)))+H27+H28+H29</f>
        <v>165000</v>
      </c>
    </row>
    <row r="27" spans="2:10" ht="16.5" thickBot="1">
      <c r="B27" s="166" t="s">
        <v>52</v>
      </c>
      <c r="C27" s="167"/>
      <c r="G27" s="3" t="s">
        <v>23</v>
      </c>
      <c r="H27" s="13">
        <v>25000</v>
      </c>
      <c r="I27" s="3"/>
      <c r="J27" s="2"/>
    </row>
    <row r="28" spans="2:10" ht="16.5" thickBot="1">
      <c r="B28" s="60" t="s">
        <v>27</v>
      </c>
      <c r="C28" s="61">
        <v>0</v>
      </c>
      <c r="G28" s="3" t="s">
        <v>17</v>
      </c>
      <c r="H28" s="4"/>
      <c r="I28" s="3"/>
      <c r="J28" s="3"/>
    </row>
    <row r="29" spans="2:10" ht="16.5" thickBot="1">
      <c r="G29" s="3" t="s">
        <v>18</v>
      </c>
      <c r="H29" s="4">
        <f>H25*7.5%</f>
        <v>60000</v>
      </c>
      <c r="I29" s="3"/>
      <c r="J29" s="2"/>
    </row>
    <row r="30" spans="2:10" ht="16.5" thickBot="1">
      <c r="B30" s="166" t="s">
        <v>41</v>
      </c>
      <c r="C30" s="173"/>
      <c r="D30" s="167"/>
      <c r="G30" s="3"/>
      <c r="H30" s="5"/>
      <c r="I30" s="3"/>
      <c r="J30" s="3"/>
    </row>
    <row r="31" spans="2:10" ht="16.5" thickBot="1">
      <c r="B31" s="166" t="s">
        <v>42</v>
      </c>
      <c r="C31" s="173"/>
      <c r="D31" s="167"/>
      <c r="G31" s="6" t="s">
        <v>19</v>
      </c>
      <c r="H31" s="7">
        <f>SUM(H25:H29)</f>
        <v>885000</v>
      </c>
      <c r="I31" s="8" t="s">
        <v>19</v>
      </c>
      <c r="J31" s="9">
        <f>SUM(J25:J26)</f>
        <v>885000</v>
      </c>
    </row>
    <row r="32" spans="2:10">
      <c r="B32" s="52" t="s">
        <v>29</v>
      </c>
      <c r="C32" s="49">
        <f>C25/I20</f>
        <v>0</v>
      </c>
      <c r="D32" s="18" t="str">
        <f>IF(C32&gt;120%,"OK","DSCR Trop faible, augmenter l'apport")</f>
        <v>DSCR Trop faible, augmenter l'apport</v>
      </c>
    </row>
    <row r="33" spans="2:15" ht="16.5" thickBot="1">
      <c r="B33" s="53" t="s">
        <v>30</v>
      </c>
      <c r="C33" s="50">
        <f>C26/I20</f>
        <v>0</v>
      </c>
      <c r="D33" s="19" t="str">
        <f>IF(C33&gt;120%,"OK","DSCR Trop faible, augmenter l'apport")</f>
        <v>DSCR Trop faible, augmenter l'apport</v>
      </c>
    </row>
    <row r="34" spans="2:15" ht="16.5" thickBot="1">
      <c r="B34" s="168" t="s">
        <v>50</v>
      </c>
      <c r="C34" s="169"/>
      <c r="D34" s="170"/>
      <c r="G34" s="171" t="s">
        <v>55</v>
      </c>
      <c r="H34" s="171"/>
      <c r="I34" s="171"/>
      <c r="J34" s="171"/>
    </row>
    <row r="35" spans="2:15">
      <c r="B35" s="54" t="s">
        <v>28</v>
      </c>
      <c r="C35" s="56">
        <f>IF(J11=1,(C20+I20)/(C18+C19),"0")</f>
        <v>0.39761779712658529</v>
      </c>
      <c r="D35" s="57" t="str">
        <f>IF(C35&lt;=35%,"OK","Taux endettement trop élevé")</f>
        <v>Taux endettement trop élevé</v>
      </c>
      <c r="G35" s="160" t="s">
        <v>7</v>
      </c>
      <c r="H35" s="160"/>
      <c r="I35" s="172">
        <f>J45 -I36</f>
        <v>885000</v>
      </c>
      <c r="J35" s="172"/>
    </row>
    <row r="36" spans="2:15" ht="16.5" thickBot="1">
      <c r="B36" s="55" t="s">
        <v>48</v>
      </c>
      <c r="C36" s="58">
        <f>IF(J11=1,I20-C21,"0")</f>
        <v>11785.601741392675</v>
      </c>
      <c r="D36" s="21" t="str">
        <f>IF((C36/C21)&gt;C5,"Saut de charge important","OK")</f>
        <v>Saut de charge important</v>
      </c>
      <c r="G36" s="160" t="s">
        <v>8</v>
      </c>
      <c r="H36" s="160"/>
      <c r="I36" s="172">
        <f>H46</f>
        <v>0</v>
      </c>
      <c r="J36" s="172"/>
    </row>
    <row r="37" spans="2:15" ht="16.5" thickBot="1">
      <c r="B37" s="168" t="s">
        <v>53</v>
      </c>
      <c r="C37" s="169"/>
      <c r="D37" s="170"/>
      <c r="G37" s="160" t="s">
        <v>9</v>
      </c>
      <c r="H37" s="160"/>
      <c r="I37" s="161" t="s">
        <v>21</v>
      </c>
      <c r="J37" s="161"/>
    </row>
    <row r="38" spans="2:15" ht="16.5" thickBot="1">
      <c r="B38" s="33" t="s">
        <v>28</v>
      </c>
      <c r="C38" s="59">
        <f>IF(J11=1,(C20+I20+C21)/(C18+C19+C28),"0")</f>
        <v>0.6642844637932519</v>
      </c>
      <c r="D38" s="22" t="str">
        <f>IF(C38&lt;=35%,"OK","Taux endettement trop élevé")</f>
        <v>Taux endettement trop élevé</v>
      </c>
      <c r="G38" s="160" t="s">
        <v>3</v>
      </c>
      <c r="H38" s="160"/>
      <c r="I38" s="161">
        <f>I18</f>
        <v>300</v>
      </c>
      <c r="J38" s="161"/>
    </row>
    <row r="39" spans="2:15" ht="16.5" thickBot="1">
      <c r="B39" s="175" t="s">
        <v>43</v>
      </c>
      <c r="C39" s="176"/>
      <c r="D39" s="177"/>
      <c r="G39" s="160" t="s">
        <v>4</v>
      </c>
      <c r="H39" s="160"/>
      <c r="I39" s="162">
        <f>I19</f>
        <v>1.8000000000000002E-2</v>
      </c>
      <c r="J39" s="162"/>
      <c r="N39" s="65" t="s">
        <v>58</v>
      </c>
      <c r="O39" s="66">
        <f>C25/I40</f>
        <v>0</v>
      </c>
    </row>
    <row r="40" spans="2:15" ht="16.5" thickBot="1">
      <c r="B40" s="52" t="s">
        <v>31</v>
      </c>
      <c r="C40" s="49">
        <f>IF(C23="OUI",(C20+C21+I20)/(C18+C19+C25*C3),"0")</f>
        <v>0.6642844637932519</v>
      </c>
      <c r="D40" s="18" t="str">
        <f>IF(C40&lt;=35%,"OK","Taux endettement trop élevé")</f>
        <v>Taux endettement trop élevé</v>
      </c>
      <c r="G40" s="160" t="s">
        <v>22</v>
      </c>
      <c r="H40" s="160"/>
      <c r="I40" s="172">
        <f>IF(I37="Amortissable",-12*PMT(I39/12,I38,I35+I36),(I35+I36)*I39)</f>
        <v>43986.468807128498</v>
      </c>
      <c r="J40" s="172"/>
      <c r="N40" s="20" t="s">
        <v>56</v>
      </c>
      <c r="O40" s="67">
        <f>C26/I40</f>
        <v>0</v>
      </c>
    </row>
    <row r="41" spans="2:15" ht="16.5" thickBot="1">
      <c r="B41" s="53" t="s">
        <v>32</v>
      </c>
      <c r="C41" s="51">
        <f>IF(C23="OUI",(C20+C21+I20)/(C18+C19+C26*C3),"0")</f>
        <v>0.6642844637932519</v>
      </c>
      <c r="D41" s="21" t="str">
        <f>IF(C41&lt;=35%,"OK","Taux endettement trop élevé")</f>
        <v>Taux endettement trop élevé</v>
      </c>
      <c r="G41" s="160" t="s">
        <v>10</v>
      </c>
      <c r="H41" s="160"/>
      <c r="I41" s="161" t="s">
        <v>11</v>
      </c>
      <c r="J41" s="161"/>
    </row>
    <row r="42" spans="2:15">
      <c r="G42" s="160" t="s">
        <v>5</v>
      </c>
      <c r="H42" s="160"/>
      <c r="I42" s="161" t="s">
        <v>6</v>
      </c>
      <c r="J42" s="161"/>
    </row>
    <row r="43" spans="2:15">
      <c r="G43" s="165"/>
      <c r="H43" s="165"/>
      <c r="I43" s="165"/>
      <c r="J43" s="165"/>
    </row>
    <row r="44" spans="2:15">
      <c r="B44" s="174"/>
      <c r="C44" s="174"/>
      <c r="G44" s="163" t="s">
        <v>12</v>
      </c>
      <c r="H44" s="163"/>
      <c r="I44" s="164" t="s">
        <v>13</v>
      </c>
      <c r="J44" s="163"/>
    </row>
    <row r="45" spans="2:15">
      <c r="G45" s="1" t="s">
        <v>14</v>
      </c>
      <c r="H45" s="63">
        <f>H25</f>
        <v>800000</v>
      </c>
      <c r="I45" s="1" t="s">
        <v>21</v>
      </c>
      <c r="J45" s="2">
        <f>H51-J46</f>
        <v>885000</v>
      </c>
    </row>
    <row r="46" spans="2:15">
      <c r="G46" s="3" t="s">
        <v>15</v>
      </c>
      <c r="H46" s="4">
        <f t="shared" ref="H46:H49" si="0">H26</f>
        <v>0</v>
      </c>
      <c r="I46" s="3" t="s">
        <v>16</v>
      </c>
      <c r="J46" s="64">
        <v>0</v>
      </c>
      <c r="L46" t="s">
        <v>57</v>
      </c>
    </row>
    <row r="47" spans="2:15">
      <c r="G47" s="3" t="s">
        <v>23</v>
      </c>
      <c r="H47" s="4">
        <f t="shared" si="0"/>
        <v>25000</v>
      </c>
      <c r="I47" s="3"/>
      <c r="J47" s="2"/>
    </row>
    <row r="48" spans="2:15">
      <c r="G48" s="3" t="s">
        <v>17</v>
      </c>
      <c r="H48" s="4">
        <f t="shared" si="0"/>
        <v>0</v>
      </c>
      <c r="I48" s="3"/>
      <c r="J48" s="3"/>
    </row>
    <row r="49" spans="2:10">
      <c r="G49" s="3" t="s">
        <v>18</v>
      </c>
      <c r="H49" s="4">
        <f t="shared" si="0"/>
        <v>60000</v>
      </c>
      <c r="I49" s="3"/>
      <c r="J49" s="2"/>
    </row>
    <row r="50" spans="2:10">
      <c r="G50" s="3"/>
      <c r="H50" s="5"/>
      <c r="I50" s="3"/>
      <c r="J50" s="3"/>
    </row>
    <row r="51" spans="2:10">
      <c r="G51" s="6" t="s">
        <v>19</v>
      </c>
      <c r="H51" s="7">
        <f>SUM(H45:H49)</f>
        <v>885000</v>
      </c>
      <c r="I51" s="8" t="s">
        <v>19</v>
      </c>
      <c r="J51" s="9">
        <f>SUM(J45:J46)</f>
        <v>885000</v>
      </c>
    </row>
    <row r="52" spans="2:10">
      <c r="B52" s="174"/>
      <c r="C52" s="174"/>
    </row>
    <row r="55" spans="2:10">
      <c r="H55" s="11"/>
      <c r="I55" s="11"/>
    </row>
  </sheetData>
  <mergeCells count="54">
    <mergeCell ref="G19:H19"/>
    <mergeCell ref="I19:J19"/>
    <mergeCell ref="G20:H20"/>
    <mergeCell ref="I20:J20"/>
    <mergeCell ref="G15:H15"/>
    <mergeCell ref="I15:J15"/>
    <mergeCell ref="G16:H16"/>
    <mergeCell ref="I16:J16"/>
    <mergeCell ref="G17:H17"/>
    <mergeCell ref="I17:J17"/>
    <mergeCell ref="B52:C52"/>
    <mergeCell ref="G21:H21"/>
    <mergeCell ref="I21:J21"/>
    <mergeCell ref="G23:H23"/>
    <mergeCell ref="I23:J23"/>
    <mergeCell ref="G24:H24"/>
    <mergeCell ref="I24:J24"/>
    <mergeCell ref="G22:H22"/>
    <mergeCell ref="I22:J22"/>
    <mergeCell ref="B44:C44"/>
    <mergeCell ref="B30:D30"/>
    <mergeCell ref="B31:D31"/>
    <mergeCell ref="B34:D34"/>
    <mergeCell ref="B39:D39"/>
    <mergeCell ref="G40:H40"/>
    <mergeCell ref="I40:J40"/>
    <mergeCell ref="B2:C2"/>
    <mergeCell ref="B27:C27"/>
    <mergeCell ref="B37:D37"/>
    <mergeCell ref="G14:J14"/>
    <mergeCell ref="G34:J34"/>
    <mergeCell ref="G35:H35"/>
    <mergeCell ref="I35:J35"/>
    <mergeCell ref="G36:H36"/>
    <mergeCell ref="I36:J36"/>
    <mergeCell ref="G37:H37"/>
    <mergeCell ref="B7:E7"/>
    <mergeCell ref="B17:C17"/>
    <mergeCell ref="B24:C24"/>
    <mergeCell ref="G18:H18"/>
    <mergeCell ref="I37:J37"/>
    <mergeCell ref="I18:J18"/>
    <mergeCell ref="G38:H38"/>
    <mergeCell ref="I38:J38"/>
    <mergeCell ref="G39:H39"/>
    <mergeCell ref="I39:J39"/>
    <mergeCell ref="G44:H44"/>
    <mergeCell ref="I44:J44"/>
    <mergeCell ref="G41:H41"/>
    <mergeCell ref="I41:J41"/>
    <mergeCell ref="G42:H42"/>
    <mergeCell ref="I42:J42"/>
    <mergeCell ref="G43:H43"/>
    <mergeCell ref="I43:J43"/>
  </mergeCells>
  <pageMargins left="0.7" right="0.7" top="0.75" bottom="0.75" header="0.3" footer="0.3"/>
  <ignoredErrors>
    <ignoredError sqref="C33 D38 C32 I2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747E-270E-B64A-AD09-4C210AF35A0C}">
  <dimension ref="B3:U59"/>
  <sheetViews>
    <sheetView tabSelected="1" topLeftCell="I19" zoomScale="120" zoomScaleNormal="120" workbookViewId="0">
      <selection activeCell="M38" sqref="M38"/>
    </sheetView>
  </sheetViews>
  <sheetFormatPr baseColWidth="10" defaultRowHeight="15.75"/>
  <cols>
    <col min="2" max="2" width="24.375" bestFit="1" customWidth="1"/>
    <col min="3" max="3" width="18.875" bestFit="1" customWidth="1"/>
    <col min="4" max="4" width="25" customWidth="1"/>
    <col min="5" max="5" width="25.375" bestFit="1" customWidth="1"/>
    <col min="6" max="6" width="13.125" bestFit="1" customWidth="1"/>
    <col min="7" max="7" width="19.375" customWidth="1"/>
    <col min="8" max="8" width="25.625" bestFit="1" customWidth="1"/>
    <col min="9" max="9" width="14.625" bestFit="1" customWidth="1"/>
    <col min="10" max="10" width="13.875" bestFit="1" customWidth="1"/>
    <col min="12" max="12" width="26" bestFit="1" customWidth="1"/>
    <col min="13" max="13" width="13.125" bestFit="1" customWidth="1"/>
    <col min="16" max="16" width="38.125" bestFit="1" customWidth="1"/>
    <col min="17" max="17" width="13" customWidth="1"/>
    <col min="18" max="18" width="14.875" customWidth="1"/>
    <col min="19" max="19" width="11.375" bestFit="1" customWidth="1"/>
    <col min="20" max="20" width="12.875" customWidth="1"/>
  </cols>
  <sheetData>
    <row r="3" spans="2:15">
      <c r="B3" s="178"/>
      <c r="C3" s="178"/>
    </row>
    <row r="4" spans="2:15">
      <c r="B4" s="70"/>
      <c r="C4" s="10"/>
    </row>
    <row r="5" spans="2:15">
      <c r="B5" s="70"/>
      <c r="C5" s="10"/>
    </row>
    <row r="6" spans="2:15">
      <c r="B6" s="109"/>
      <c r="C6" s="110"/>
      <c r="D6" s="111"/>
      <c r="E6" s="111"/>
    </row>
    <row r="7" spans="2:15" ht="16.5" thickBot="1">
      <c r="B7" s="112" t="s">
        <v>61</v>
      </c>
      <c r="C7" s="113"/>
      <c r="D7" s="113"/>
      <c r="E7" s="113"/>
    </row>
    <row r="8" spans="2:15" ht="16.5" thickBot="1">
      <c r="B8" s="114" t="s">
        <v>34</v>
      </c>
      <c r="C8" s="115">
        <v>1</v>
      </c>
      <c r="D8" s="115">
        <v>2</v>
      </c>
      <c r="E8" s="114">
        <v>3</v>
      </c>
      <c r="F8" s="68"/>
      <c r="H8" s="178" t="s">
        <v>96</v>
      </c>
      <c r="I8" s="178"/>
    </row>
    <row r="9" spans="2:15" ht="16.5" thickBot="1">
      <c r="B9" s="116"/>
      <c r="C9" s="115" t="s">
        <v>0</v>
      </c>
      <c r="D9" s="115" t="s">
        <v>1</v>
      </c>
      <c r="E9" s="114" t="s">
        <v>2</v>
      </c>
      <c r="F9" s="68"/>
      <c r="I9" s="62" t="s">
        <v>73</v>
      </c>
      <c r="J9" s="62" t="s">
        <v>74</v>
      </c>
      <c r="K9" s="157" t="s">
        <v>88</v>
      </c>
      <c r="L9" s="133"/>
      <c r="M9" s="133"/>
    </row>
    <row r="10" spans="2:15">
      <c r="B10" s="117" t="s">
        <v>3</v>
      </c>
      <c r="C10" s="118">
        <v>300</v>
      </c>
      <c r="D10" s="118">
        <v>180</v>
      </c>
      <c r="E10" s="119">
        <v>240</v>
      </c>
      <c r="F10" s="68"/>
      <c r="G10" s="98" t="s">
        <v>66</v>
      </c>
      <c r="H10" s="99" t="s">
        <v>62</v>
      </c>
      <c r="I10" s="10">
        <f>M34/M31</f>
        <v>7.8631578947368427E-2</v>
      </c>
      <c r="J10" s="130">
        <f ca="1">D31/M35</f>
        <v>0</v>
      </c>
      <c r="L10" s="131">
        <v>0</v>
      </c>
      <c r="M10" s="133"/>
      <c r="O10" s="70" t="s">
        <v>90</v>
      </c>
    </row>
    <row r="11" spans="2:15">
      <c r="B11" s="120" t="s">
        <v>4</v>
      </c>
      <c r="C11" s="121">
        <f>C4*0.9</f>
        <v>0</v>
      </c>
      <c r="D11" s="121">
        <f>C4*1.1</f>
        <v>0</v>
      </c>
      <c r="E11" s="122">
        <f>C4</f>
        <v>0</v>
      </c>
      <c r="F11" s="11"/>
      <c r="G11" s="100" t="s">
        <v>67</v>
      </c>
      <c r="H11" s="101" t="s">
        <v>64</v>
      </c>
      <c r="I11" s="10" t="s">
        <v>63</v>
      </c>
      <c r="J11" s="130">
        <f ca="1">F34/F35</f>
        <v>1.501368764974387</v>
      </c>
      <c r="L11" s="132">
        <v>1</v>
      </c>
      <c r="M11" s="133"/>
      <c r="O11" s="96">
        <f ca="1">O18/M35</f>
        <v>0.54029235614095728</v>
      </c>
    </row>
    <row r="12" spans="2:15">
      <c r="B12" s="120" t="s">
        <v>5</v>
      </c>
      <c r="C12" s="121" t="s">
        <v>6</v>
      </c>
      <c r="D12" s="123" t="s">
        <v>6</v>
      </c>
      <c r="E12" s="124" t="s">
        <v>6</v>
      </c>
      <c r="F12" s="69"/>
      <c r="G12" s="102" t="s">
        <v>68</v>
      </c>
      <c r="H12" s="103" t="s">
        <v>65</v>
      </c>
      <c r="I12" s="10" t="s">
        <v>87</v>
      </c>
      <c r="J12" t="s">
        <v>87</v>
      </c>
      <c r="K12" s="96">
        <f>J34/I34</f>
        <v>0.2</v>
      </c>
      <c r="L12" s="158" t="s">
        <v>107</v>
      </c>
      <c r="M12" s="133"/>
    </row>
    <row r="13" spans="2:15">
      <c r="B13" s="120" t="s">
        <v>20</v>
      </c>
      <c r="C13" s="123" t="s">
        <v>44</v>
      </c>
      <c r="D13" s="125">
        <v>1.2</v>
      </c>
      <c r="E13" s="122">
        <v>1.2</v>
      </c>
      <c r="F13" s="11"/>
      <c r="L13" s="133"/>
      <c r="M13" s="133"/>
    </row>
    <row r="14" spans="2:15" ht="16.5" thickBot="1">
      <c r="B14" s="126" t="s">
        <v>45</v>
      </c>
      <c r="C14" s="127">
        <v>0.1</v>
      </c>
      <c r="D14" s="127">
        <v>0.2</v>
      </c>
      <c r="E14" s="128">
        <v>0.2</v>
      </c>
      <c r="F14" s="69"/>
    </row>
    <row r="15" spans="2:15" ht="16.5" thickBot="1">
      <c r="B15" s="111"/>
      <c r="C15" s="111"/>
      <c r="D15" s="111"/>
      <c r="E15" s="111"/>
      <c r="F15" s="69"/>
      <c r="H15" s="33" t="s">
        <v>61</v>
      </c>
      <c r="I15" s="104"/>
    </row>
    <row r="16" spans="2:15">
      <c r="H16" s="105" t="s">
        <v>94</v>
      </c>
      <c r="I16" s="107">
        <v>950000</v>
      </c>
    </row>
    <row r="17" spans="2:17" ht="16.5" thickBot="1">
      <c r="H17" s="106" t="s">
        <v>95</v>
      </c>
      <c r="I17" s="108">
        <v>83000</v>
      </c>
    </row>
    <row r="18" spans="2:17">
      <c r="O18" s="97">
        <v>35000</v>
      </c>
      <c r="P18" t="s">
        <v>91</v>
      </c>
    </row>
    <row r="19" spans="2:17">
      <c r="D19" t="s">
        <v>93</v>
      </c>
    </row>
    <row r="20" spans="2:17" ht="16.5" thickBot="1">
      <c r="B20" t="s">
        <v>93</v>
      </c>
    </row>
    <row r="21" spans="2:17" ht="16.5" thickBot="1">
      <c r="E21" s="183" t="s">
        <v>103</v>
      </c>
      <c r="F21" s="184"/>
      <c r="G21" s="133"/>
      <c r="H21" s="185" t="s">
        <v>47</v>
      </c>
      <c r="I21" s="185"/>
      <c r="J21" s="133"/>
      <c r="K21" s="133"/>
      <c r="L21" s="179" t="s">
        <v>105</v>
      </c>
      <c r="M21" s="180"/>
    </row>
    <row r="22" spans="2:17">
      <c r="E22" s="152" t="s">
        <v>100</v>
      </c>
      <c r="F22" s="151">
        <v>0.03</v>
      </c>
      <c r="G22" s="133"/>
      <c r="H22" s="137" t="s">
        <v>100</v>
      </c>
      <c r="I22" s="138">
        <v>0.03</v>
      </c>
      <c r="J22" s="133"/>
      <c r="K22" s="133"/>
      <c r="L22" s="152" t="s">
        <v>100</v>
      </c>
      <c r="M22" s="151">
        <v>0.03</v>
      </c>
      <c r="Q22">
        <f>950000*14/100</f>
        <v>133000</v>
      </c>
    </row>
    <row r="23" spans="2:17">
      <c r="E23" s="153" t="s">
        <v>101</v>
      </c>
      <c r="F23" s="148">
        <v>0.01</v>
      </c>
      <c r="G23" s="133"/>
      <c r="H23" s="137" t="s">
        <v>101</v>
      </c>
      <c r="I23" s="138">
        <v>0.01</v>
      </c>
      <c r="J23" s="133"/>
      <c r="K23" s="133"/>
      <c r="L23" s="153" t="s">
        <v>101</v>
      </c>
      <c r="M23" s="148">
        <v>0.01</v>
      </c>
    </row>
    <row r="24" spans="2:17">
      <c r="E24" s="153" t="s">
        <v>92</v>
      </c>
      <c r="F24" s="148">
        <v>0.08</v>
      </c>
      <c r="G24" s="133"/>
      <c r="H24" s="137" t="s">
        <v>92</v>
      </c>
      <c r="I24" s="139">
        <v>3.5000000000000003E-2</v>
      </c>
      <c r="J24" s="133"/>
      <c r="K24" s="133"/>
      <c r="L24" s="153" t="s">
        <v>92</v>
      </c>
      <c r="M24" s="148">
        <v>0.08</v>
      </c>
    </row>
    <row r="25" spans="2:17">
      <c r="E25" s="153" t="s">
        <v>33</v>
      </c>
      <c r="F25" s="148">
        <v>1</v>
      </c>
      <c r="G25" s="133"/>
      <c r="H25" s="140" t="s">
        <v>89</v>
      </c>
      <c r="I25" s="141">
        <v>0.25</v>
      </c>
      <c r="J25" s="133"/>
      <c r="K25" s="133"/>
      <c r="L25" s="153" t="s">
        <v>33</v>
      </c>
      <c r="M25" s="148">
        <v>0.9</v>
      </c>
    </row>
    <row r="26" spans="2:17">
      <c r="E26" s="153" t="s">
        <v>35</v>
      </c>
      <c r="F26" s="154">
        <v>2.5000000000000001E-2</v>
      </c>
      <c r="G26" s="133"/>
      <c r="H26" s="140" t="s">
        <v>35</v>
      </c>
      <c r="I26" s="142">
        <v>4.7E-2</v>
      </c>
      <c r="J26" s="133"/>
      <c r="K26" s="133"/>
      <c r="L26" s="153" t="s">
        <v>35</v>
      </c>
      <c r="M26" s="154">
        <v>3.5000000000000003E-2</v>
      </c>
    </row>
    <row r="27" spans="2:17">
      <c r="E27" s="153" t="s">
        <v>70</v>
      </c>
      <c r="F27" s="148">
        <v>0.39</v>
      </c>
      <c r="G27" s="133"/>
      <c r="H27" s="140" t="s">
        <v>70</v>
      </c>
      <c r="I27" s="141">
        <v>0.25</v>
      </c>
      <c r="J27" s="133"/>
      <c r="K27" s="133"/>
      <c r="L27" s="153" t="s">
        <v>69</v>
      </c>
      <c r="M27" s="148">
        <v>0.14000000000000001</v>
      </c>
    </row>
    <row r="28" spans="2:17">
      <c r="E28" s="135"/>
      <c r="F28" s="136"/>
      <c r="G28" s="133"/>
      <c r="H28" s="143"/>
      <c r="I28" s="143"/>
      <c r="J28" s="133"/>
      <c r="K28" s="133"/>
      <c r="L28" s="135"/>
      <c r="M28" s="136"/>
    </row>
    <row r="29" spans="2:17" ht="16.5" thickBot="1">
      <c r="E29" s="135"/>
      <c r="F29" s="136"/>
      <c r="G29" s="133"/>
      <c r="H29" s="143"/>
      <c r="I29" s="143"/>
      <c r="J29" s="133"/>
      <c r="K29" s="133"/>
      <c r="L29" s="135"/>
      <c r="M29" s="136"/>
      <c r="P29" t="s">
        <v>108</v>
      </c>
    </row>
    <row r="30" spans="2:17" ht="16.5" thickBot="1">
      <c r="E30" s="181" t="s">
        <v>61</v>
      </c>
      <c r="F30" s="182"/>
      <c r="G30" s="133"/>
      <c r="H30" s="185" t="s">
        <v>61</v>
      </c>
      <c r="I30" s="185"/>
      <c r="J30" s="133"/>
      <c r="K30" s="133"/>
      <c r="L30" s="181" t="s">
        <v>61</v>
      </c>
      <c r="M30" s="182"/>
      <c r="P30" s="81">
        <f ca="1">M35*1.2</f>
        <v>77735.691654024777</v>
      </c>
    </row>
    <row r="31" spans="2:17">
      <c r="D31" s="82"/>
      <c r="E31" s="152" t="s">
        <v>71</v>
      </c>
      <c r="F31" s="150">
        <f>I16</f>
        <v>950000</v>
      </c>
      <c r="G31" s="133"/>
      <c r="H31" s="144" t="s">
        <v>71</v>
      </c>
      <c r="I31" s="145">
        <f>I16</f>
        <v>950000</v>
      </c>
      <c r="J31" s="133"/>
      <c r="K31" s="133"/>
      <c r="L31" s="152" t="s">
        <v>71</v>
      </c>
      <c r="M31" s="150">
        <f>I16</f>
        <v>950000</v>
      </c>
    </row>
    <row r="32" spans="2:17">
      <c r="D32" s="82"/>
      <c r="E32" s="153" t="s">
        <v>102</v>
      </c>
      <c r="F32" s="149">
        <f ca="1">F31+(F31*F22)+(F36*F23)+(F31*F24)</f>
        <v>1061409.0909090908</v>
      </c>
      <c r="G32" s="133"/>
      <c r="H32" s="144" t="s">
        <v>102</v>
      </c>
      <c r="I32" s="145"/>
      <c r="J32" s="133"/>
      <c r="K32" s="133"/>
      <c r="L32" s="153" t="s">
        <v>102</v>
      </c>
      <c r="M32" s="149">
        <f ca="1">M31+(M31*M22)+(M36*M23)+(M31*M24)</f>
        <v>1063808.0808080807</v>
      </c>
      <c r="P32" s="159">
        <f>I17*0.8</f>
        <v>66400</v>
      </c>
    </row>
    <row r="33" spans="5:21">
      <c r="E33" s="153" t="s">
        <v>70</v>
      </c>
      <c r="F33" s="149">
        <f>F27*F31</f>
        <v>370500</v>
      </c>
      <c r="G33" s="133"/>
      <c r="H33" s="144" t="s">
        <v>70</v>
      </c>
      <c r="I33" s="145">
        <f>I31*I27</f>
        <v>237500</v>
      </c>
      <c r="J33" s="133"/>
      <c r="K33" s="133"/>
      <c r="L33" s="153" t="s">
        <v>83</v>
      </c>
      <c r="M33" s="155">
        <f>M31*M27</f>
        <v>133000</v>
      </c>
    </row>
    <row r="34" spans="5:21">
      <c r="E34" s="153" t="s">
        <v>27</v>
      </c>
      <c r="F34" s="155">
        <f>I17</f>
        <v>83000</v>
      </c>
      <c r="G34" s="133"/>
      <c r="H34" s="140" t="s">
        <v>72</v>
      </c>
      <c r="I34" s="146">
        <f>I31+(I31*I25)</f>
        <v>1187500</v>
      </c>
      <c r="J34" s="134">
        <f>I34-I31</f>
        <v>237500</v>
      </c>
      <c r="K34" s="133"/>
      <c r="L34" s="153" t="s">
        <v>27</v>
      </c>
      <c r="M34" s="149">
        <f>I17*M25</f>
        <v>74700</v>
      </c>
    </row>
    <row r="35" spans="5:21">
      <c r="E35" s="153" t="s">
        <v>84</v>
      </c>
      <c r="F35" s="156">
        <f ca="1">'TA EXPLOIT'!D8</f>
        <v>55282.887146926863</v>
      </c>
      <c r="G35" s="133"/>
      <c r="H35" s="143" t="s">
        <v>85</v>
      </c>
      <c r="I35" s="147">
        <f>I31-I33</f>
        <v>712500</v>
      </c>
      <c r="J35" s="133"/>
      <c r="K35" s="133"/>
      <c r="L35" s="153" t="s">
        <v>75</v>
      </c>
      <c r="M35" s="156">
        <f ca="1">'TA LOCATIF'!D8</f>
        <v>64779.743045020652</v>
      </c>
    </row>
    <row r="36" spans="5:21">
      <c r="E36" s="153" t="s">
        <v>98</v>
      </c>
      <c r="F36" s="149">
        <f ca="1">F32-F33</f>
        <v>690909.09090909082</v>
      </c>
      <c r="G36" s="133"/>
      <c r="H36" s="143" t="s">
        <v>86</v>
      </c>
      <c r="I36" s="147">
        <f>I35*I26</f>
        <v>33487.5</v>
      </c>
      <c r="J36" s="133"/>
      <c r="K36" s="133"/>
      <c r="L36" s="153" t="s">
        <v>104</v>
      </c>
      <c r="M36" s="149">
        <f ca="1">M32-M33</f>
        <v>930808.08080808073</v>
      </c>
    </row>
    <row r="38" spans="5:21">
      <c r="E38" s="70" t="s">
        <v>74</v>
      </c>
      <c r="F38" s="84">
        <f ca="1">F34/F35</f>
        <v>1.501368764974387</v>
      </c>
      <c r="L38" s="70" t="s">
        <v>74</v>
      </c>
      <c r="M38" s="84">
        <f ca="1">M34/M35</f>
        <v>1.1531382572494147</v>
      </c>
    </row>
    <row r="39" spans="5:21">
      <c r="E39" t="s">
        <v>97</v>
      </c>
      <c r="F39" s="11">
        <f ca="1">IF(F38&gt;105%,L11,L10)</f>
        <v>1</v>
      </c>
      <c r="M39" s="11"/>
      <c r="P39" t="s">
        <v>109</v>
      </c>
    </row>
    <row r="40" spans="5:21">
      <c r="P40" s="81">
        <f ca="1">M35*1.2</f>
        <v>77735.691654024777</v>
      </c>
    </row>
    <row r="41" spans="5:21" ht="16.5" thickBot="1">
      <c r="P41" t="s">
        <v>110</v>
      </c>
    </row>
    <row r="42" spans="5:21" ht="16.5" thickBot="1">
      <c r="G42" s="186" t="s">
        <v>106</v>
      </c>
      <c r="H42" s="187"/>
      <c r="I42" s="187"/>
      <c r="J42" s="188"/>
    </row>
    <row r="43" spans="5:21">
      <c r="G43" s="189" t="s">
        <v>7</v>
      </c>
      <c r="H43" s="189"/>
      <c r="I43" s="190">
        <f ca="1">M36</f>
        <v>930808.08080808073</v>
      </c>
      <c r="J43" s="190"/>
    </row>
    <row r="44" spans="5:21">
      <c r="G44" s="160" t="s">
        <v>8</v>
      </c>
      <c r="H44" s="160"/>
      <c r="I44" s="172">
        <f>H54</f>
        <v>0</v>
      </c>
      <c r="J44" s="172"/>
      <c r="Q44" t="s">
        <v>111</v>
      </c>
      <c r="R44" t="s">
        <v>112</v>
      </c>
      <c r="S44" t="s">
        <v>113</v>
      </c>
      <c r="T44" t="s">
        <v>114</v>
      </c>
      <c r="U44" t="s">
        <v>115</v>
      </c>
    </row>
    <row r="45" spans="5:21">
      <c r="G45" s="160" t="s">
        <v>9</v>
      </c>
      <c r="H45" s="160"/>
      <c r="I45" s="161" t="s">
        <v>21</v>
      </c>
      <c r="J45" s="161"/>
      <c r="Q45" s="96">
        <f ca="1">R45/S45</f>
        <v>1.1531382572494147</v>
      </c>
      <c r="R45" s="159">
        <f>M34</f>
        <v>74700</v>
      </c>
      <c r="S45" s="81">
        <f ca="1">M35</f>
        <v>64779.743045020652</v>
      </c>
      <c r="T45" s="159">
        <f>I16</f>
        <v>950000</v>
      </c>
    </row>
    <row r="46" spans="5:21">
      <c r="G46" s="160" t="s">
        <v>3</v>
      </c>
      <c r="H46" s="160"/>
      <c r="I46" s="161">
        <f>D10</f>
        <v>180</v>
      </c>
      <c r="J46" s="161"/>
    </row>
    <row r="47" spans="5:21">
      <c r="G47" s="160" t="s">
        <v>4</v>
      </c>
      <c r="H47" s="160"/>
      <c r="I47" s="191">
        <f>M26</f>
        <v>3.5000000000000003E-2</v>
      </c>
      <c r="J47" s="191"/>
      <c r="T47" s="159"/>
    </row>
    <row r="48" spans="5:21">
      <c r="G48" s="160" t="s">
        <v>22</v>
      </c>
      <c r="H48" s="160"/>
      <c r="I48" s="172">
        <f ca="1">M35</f>
        <v>64779.743045020652</v>
      </c>
      <c r="J48" s="172"/>
    </row>
    <row r="49" spans="7:10">
      <c r="G49" s="160" t="s">
        <v>10</v>
      </c>
      <c r="H49" s="160"/>
      <c r="I49" s="161" t="s">
        <v>11</v>
      </c>
      <c r="J49" s="161"/>
    </row>
    <row r="50" spans="7:10">
      <c r="G50" s="160" t="s">
        <v>5</v>
      </c>
      <c r="H50" s="160"/>
      <c r="I50" s="161" t="s">
        <v>6</v>
      </c>
      <c r="J50" s="161"/>
    </row>
    <row r="51" spans="7:10">
      <c r="G51" s="165"/>
      <c r="H51" s="165"/>
      <c r="I51" s="165"/>
      <c r="J51" s="165"/>
    </row>
    <row r="52" spans="7:10">
      <c r="G52" s="163" t="s">
        <v>12</v>
      </c>
      <c r="H52" s="163"/>
      <c r="I52" s="164" t="s">
        <v>13</v>
      </c>
      <c r="J52" s="163"/>
    </row>
    <row r="53" spans="7:10">
      <c r="G53" s="1" t="s">
        <v>14</v>
      </c>
      <c r="H53" s="63">
        <f>I16</f>
        <v>950000</v>
      </c>
      <c r="I53" s="1" t="s">
        <v>21</v>
      </c>
      <c r="J53" s="2">
        <f ca="1">M36</f>
        <v>930808.08080808073</v>
      </c>
    </row>
    <row r="54" spans="7:10">
      <c r="G54" s="3" t="s">
        <v>15</v>
      </c>
      <c r="H54" s="4">
        <v>0</v>
      </c>
      <c r="I54" s="3" t="s">
        <v>16</v>
      </c>
      <c r="J54" s="2">
        <f>M33</f>
        <v>133000</v>
      </c>
    </row>
    <row r="55" spans="7:10">
      <c r="G55" s="3" t="s">
        <v>23</v>
      </c>
      <c r="H55" s="4">
        <f>I16*F22</f>
        <v>28500</v>
      </c>
      <c r="I55" s="3"/>
      <c r="J55" s="2"/>
    </row>
    <row r="56" spans="7:10">
      <c r="G56" s="3" t="s">
        <v>17</v>
      </c>
      <c r="H56" s="4">
        <f ca="1">M36*M23</f>
        <v>9308.0808080808074</v>
      </c>
      <c r="I56" s="3"/>
      <c r="J56" s="3"/>
    </row>
    <row r="57" spans="7:10">
      <c r="G57" s="3" t="s">
        <v>92</v>
      </c>
      <c r="H57" s="4">
        <f>I16*M24</f>
        <v>76000</v>
      </c>
      <c r="I57" s="3"/>
      <c r="J57" s="2"/>
    </row>
    <row r="58" spans="7:10">
      <c r="G58" s="3"/>
      <c r="H58" s="5"/>
      <c r="I58" s="3"/>
      <c r="J58" s="3"/>
    </row>
    <row r="59" spans="7:10">
      <c r="G59" s="6" t="s">
        <v>19</v>
      </c>
      <c r="H59" s="7">
        <f ca="1">SUM(H53:H57)</f>
        <v>1063808.0808080807</v>
      </c>
      <c r="I59" s="8" t="s">
        <v>19</v>
      </c>
      <c r="J59" s="9">
        <f ca="1">SUM(J53:J54)</f>
        <v>1063808.0808080807</v>
      </c>
    </row>
  </sheetData>
  <mergeCells count="29">
    <mergeCell ref="G46:H46"/>
    <mergeCell ref="G52:H52"/>
    <mergeCell ref="I52:J52"/>
    <mergeCell ref="G47:H47"/>
    <mergeCell ref="I47:J47"/>
    <mergeCell ref="G48:H48"/>
    <mergeCell ref="I48:J48"/>
    <mergeCell ref="G49:H49"/>
    <mergeCell ref="I49:J49"/>
    <mergeCell ref="G50:H50"/>
    <mergeCell ref="I50:J50"/>
    <mergeCell ref="G51:H51"/>
    <mergeCell ref="I51:J51"/>
    <mergeCell ref="B3:C3"/>
    <mergeCell ref="H8:I8"/>
    <mergeCell ref="L21:M21"/>
    <mergeCell ref="I46:J46"/>
    <mergeCell ref="L30:M30"/>
    <mergeCell ref="E21:F21"/>
    <mergeCell ref="H21:I21"/>
    <mergeCell ref="G42:J42"/>
    <mergeCell ref="G43:H43"/>
    <mergeCell ref="I43:J43"/>
    <mergeCell ref="G44:H44"/>
    <mergeCell ref="I44:J44"/>
    <mergeCell ref="E30:F30"/>
    <mergeCell ref="H30:I30"/>
    <mergeCell ref="G45:H45"/>
    <mergeCell ref="I45:J45"/>
  </mergeCells>
  <conditionalFormatting sqref="M39">
    <cfRule type="colorScale" priority="5">
      <colorScale>
        <cfvo type="num" val="0"/>
        <cfvo type="num" val="1"/>
        <color rgb="FFFF0000"/>
        <color rgb="FF00B050"/>
      </colorScale>
    </cfRule>
    <cfRule type="expression" dxfId="2" priority="6">
      <formula>$L$10</formula>
    </cfRule>
  </conditionalFormatting>
  <conditionalFormatting sqref="F39">
    <cfRule type="colorScale" priority="3">
      <colorScale>
        <cfvo type="num" val="0"/>
        <cfvo type="num" val="1"/>
        <color rgb="FFFF0000"/>
        <color rgb="FF00B050"/>
      </colorScale>
    </cfRule>
    <cfRule type="expression" dxfId="1" priority="4">
      <formula>$L$10</formula>
    </cfRule>
  </conditionalFormatting>
  <conditionalFormatting sqref="M38">
    <cfRule type="expression" dxfId="0" priority="1">
      <formula>IF(M38&gt;1.15,TRUE,FALSE)</formula>
    </cfRule>
  </conditionalFormatting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ED6294-BB90-4C42-9410-E2730E48682F}">
          <x14:formula1>
            <xm:f>Feuil6!$C$10:$C$61</xm:f>
          </x14:formula1>
          <xm:sqref>F27 M27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4BC9-954C-3B4A-BA77-93C506929496}">
  <sheetPr>
    <tabColor theme="5" tint="0.59999389629810485"/>
  </sheetPr>
  <dimension ref="C3:W305"/>
  <sheetViews>
    <sheetView topLeftCell="B1" workbookViewId="0">
      <selection activeCell="D9" sqref="D9"/>
    </sheetView>
  </sheetViews>
  <sheetFormatPr baseColWidth="10" defaultRowHeight="15.75"/>
  <cols>
    <col min="4" max="4" width="14.625" bestFit="1" customWidth="1"/>
    <col min="8" max="10" width="13.125" bestFit="1" customWidth="1"/>
    <col min="11" max="11" width="14.625" bestFit="1" customWidth="1"/>
    <col min="12" max="19" width="13.125" bestFit="1" customWidth="1"/>
  </cols>
  <sheetData>
    <row r="3" spans="3:23">
      <c r="H3" s="81"/>
    </row>
    <row r="4" spans="3:23" ht="16.5" thickBot="1">
      <c r="H4" s="8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3:23" ht="16.5" thickBot="1">
      <c r="C5" t="s">
        <v>76</v>
      </c>
      <c r="D5" s="95">
        <f ca="1">HYPOTHESES!M36</f>
        <v>930808.08080808073</v>
      </c>
      <c r="H5" s="81"/>
      <c r="I5" s="94" t="s">
        <v>77</v>
      </c>
      <c r="J5" s="93" t="s">
        <v>78</v>
      </c>
      <c r="K5" s="93" t="s">
        <v>79</v>
      </c>
      <c r="L5" s="92" t="s">
        <v>80</v>
      </c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</row>
    <row r="6" spans="3:23">
      <c r="C6" t="s">
        <v>81</v>
      </c>
      <c r="D6" s="91">
        <v>240</v>
      </c>
      <c r="H6" s="90">
        <v>1</v>
      </c>
      <c r="I6" s="89">
        <f t="shared" ref="I6:I69" ca="1" si="0">-PPMT($D$7/12,H6,$D$6,$D$5)</f>
        <v>2683.4550180614856</v>
      </c>
      <c r="J6" s="88">
        <f t="shared" ref="J6:J69" ca="1" si="1">-IPMT($D$7/12,H6,$D$6,$D$5)</f>
        <v>2714.8569023569021</v>
      </c>
      <c r="K6" s="87">
        <f ca="1">D5-I6</f>
        <v>928124.62579001929</v>
      </c>
      <c r="L6" s="86">
        <f t="shared" ref="L6:L69" ca="1" si="2">J6+I6</f>
        <v>5398.3119204183877</v>
      </c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3:23">
      <c r="C7" t="s">
        <v>82</v>
      </c>
      <c r="D7" s="84">
        <v>3.5000000000000003E-2</v>
      </c>
      <c r="H7" s="80">
        <v>2</v>
      </c>
      <c r="I7" s="79">
        <f t="shared" ca="1" si="0"/>
        <v>2691.2817618641652</v>
      </c>
      <c r="J7" s="78">
        <f t="shared" ca="1" si="1"/>
        <v>2707.0301585542225</v>
      </c>
      <c r="K7" s="77">
        <f t="shared" ref="K7:K70" ca="1" si="3">K6-I7</f>
        <v>925433.34402815509</v>
      </c>
      <c r="L7" s="76">
        <f t="shared" ca="1" si="2"/>
        <v>5398.3119204183877</v>
      </c>
      <c r="M7" s="83"/>
      <c r="N7" s="83"/>
      <c r="O7" s="83"/>
      <c r="P7" s="83"/>
      <c r="Q7" s="83"/>
      <c r="R7" s="83"/>
      <c r="S7" s="83"/>
    </row>
    <row r="8" spans="3:23">
      <c r="C8" t="s">
        <v>99</v>
      </c>
      <c r="D8" s="81">
        <f ca="1">L6*12</f>
        <v>64779.743045020652</v>
      </c>
      <c r="H8" s="80">
        <v>3</v>
      </c>
      <c r="I8" s="79">
        <f t="shared" ca="1" si="0"/>
        <v>2699.1313336696026</v>
      </c>
      <c r="J8" s="78">
        <f t="shared" ca="1" si="1"/>
        <v>2699.1805867487856</v>
      </c>
      <c r="K8" s="77">
        <f t="shared" ca="1" si="3"/>
        <v>922734.21269448544</v>
      </c>
      <c r="L8" s="76">
        <f t="shared" ca="1" si="2"/>
        <v>5398.3119204183877</v>
      </c>
    </row>
    <row r="9" spans="3:23">
      <c r="H9" s="80">
        <v>4</v>
      </c>
      <c r="I9" s="79">
        <f t="shared" ca="1" si="0"/>
        <v>2707.0038000594718</v>
      </c>
      <c r="J9" s="78">
        <f t="shared" ca="1" si="1"/>
        <v>2691.3081203589154</v>
      </c>
      <c r="K9" s="77">
        <f t="shared" ca="1" si="3"/>
        <v>920027.208894426</v>
      </c>
      <c r="L9" s="76">
        <f t="shared" ca="1" si="2"/>
        <v>5398.3119204183877</v>
      </c>
      <c r="M9" s="82"/>
      <c r="N9" s="82"/>
      <c r="O9" s="82"/>
      <c r="P9" s="82"/>
      <c r="Q9" s="82"/>
      <c r="R9" s="82"/>
      <c r="S9" s="82"/>
    </row>
    <row r="10" spans="3:23">
      <c r="H10" s="80">
        <v>5</v>
      </c>
      <c r="I10" s="79">
        <f t="shared" ca="1" si="0"/>
        <v>2714.8992278096457</v>
      </c>
      <c r="J10" s="78">
        <f t="shared" ca="1" si="1"/>
        <v>2683.4126926087424</v>
      </c>
      <c r="K10" s="77">
        <f t="shared" ca="1" si="3"/>
        <v>917312.30966661638</v>
      </c>
      <c r="L10" s="76">
        <f t="shared" ca="1" si="2"/>
        <v>5398.3119204183877</v>
      </c>
    </row>
    <row r="11" spans="3:23">
      <c r="H11" s="80">
        <v>6</v>
      </c>
      <c r="I11" s="79">
        <f t="shared" ca="1" si="0"/>
        <v>2722.8176838907571</v>
      </c>
      <c r="J11" s="78">
        <f t="shared" ca="1" si="1"/>
        <v>2675.4942365276311</v>
      </c>
      <c r="K11" s="77">
        <f t="shared" ca="1" si="3"/>
        <v>914589.49198272557</v>
      </c>
      <c r="L11" s="76">
        <f t="shared" ca="1" si="2"/>
        <v>5398.3119204183877</v>
      </c>
    </row>
    <row r="12" spans="3:23">
      <c r="H12" s="80">
        <v>7</v>
      </c>
      <c r="I12" s="79">
        <f t="shared" ca="1" si="0"/>
        <v>2730.7592354687722</v>
      </c>
      <c r="J12" s="78">
        <f t="shared" ca="1" si="1"/>
        <v>2667.5526849496164</v>
      </c>
      <c r="K12" s="77">
        <f t="shared" ca="1" si="3"/>
        <v>911858.73274725676</v>
      </c>
      <c r="L12" s="76">
        <f t="shared" ca="1" si="2"/>
        <v>5398.3119204183886</v>
      </c>
    </row>
    <row r="13" spans="3:23">
      <c r="H13" s="80">
        <v>8</v>
      </c>
      <c r="I13" s="79">
        <f t="shared" ca="1" si="0"/>
        <v>2738.7239499055559</v>
      </c>
      <c r="J13" s="78">
        <f t="shared" ca="1" si="1"/>
        <v>2659.5879705128318</v>
      </c>
      <c r="K13" s="77">
        <f t="shared" ca="1" si="3"/>
        <v>909120.00879735115</v>
      </c>
      <c r="L13" s="76">
        <f t="shared" ca="1" si="2"/>
        <v>5398.3119204183877</v>
      </c>
    </row>
    <row r="14" spans="3:23">
      <c r="H14" s="80">
        <v>9</v>
      </c>
      <c r="I14" s="79">
        <f t="shared" ca="1" si="0"/>
        <v>2746.7118947594472</v>
      </c>
      <c r="J14" s="78">
        <f t="shared" ca="1" si="1"/>
        <v>2651.6000256589414</v>
      </c>
      <c r="K14" s="77">
        <f t="shared" ca="1" si="3"/>
        <v>906373.29690259171</v>
      </c>
      <c r="L14" s="76">
        <f t="shared" ca="1" si="2"/>
        <v>5398.3119204183886</v>
      </c>
    </row>
    <row r="15" spans="3:23">
      <c r="H15" s="80">
        <v>10</v>
      </c>
      <c r="I15" s="79">
        <f t="shared" ca="1" si="0"/>
        <v>2754.7231377858288</v>
      </c>
      <c r="J15" s="78">
        <f t="shared" ca="1" si="1"/>
        <v>2643.5887826325597</v>
      </c>
      <c r="K15" s="77">
        <f t="shared" ca="1" si="3"/>
        <v>903618.57376480591</v>
      </c>
      <c r="L15" s="76">
        <f t="shared" ca="1" si="2"/>
        <v>5398.3119204183886</v>
      </c>
    </row>
    <row r="16" spans="3:23">
      <c r="H16" s="80">
        <v>11</v>
      </c>
      <c r="I16" s="79">
        <f t="shared" ca="1" si="0"/>
        <v>2762.7577469377043</v>
      </c>
      <c r="J16" s="78">
        <f t="shared" ca="1" si="1"/>
        <v>2635.5541734806843</v>
      </c>
      <c r="K16" s="77">
        <f t="shared" ca="1" si="3"/>
        <v>900855.81601786823</v>
      </c>
      <c r="L16" s="76">
        <f t="shared" ca="1" si="2"/>
        <v>5398.3119204183886</v>
      </c>
    </row>
    <row r="17" spans="5:14">
      <c r="E17" s="81"/>
      <c r="H17" s="80">
        <v>12</v>
      </c>
      <c r="I17" s="79">
        <f t="shared" ca="1" si="0"/>
        <v>2770.8157903662723</v>
      </c>
      <c r="J17" s="78">
        <f t="shared" ca="1" si="1"/>
        <v>2627.4961300521159</v>
      </c>
      <c r="K17" s="77">
        <f t="shared" ca="1" si="3"/>
        <v>898085.00022750197</v>
      </c>
      <c r="L17" s="76">
        <f t="shared" ca="1" si="2"/>
        <v>5398.3119204183877</v>
      </c>
      <c r="N17" s="81"/>
    </row>
    <row r="18" spans="5:14">
      <c r="H18" s="80">
        <v>13</v>
      </c>
      <c r="I18" s="79">
        <f t="shared" ca="1" si="0"/>
        <v>2778.8973364215076</v>
      </c>
      <c r="J18" s="78">
        <f t="shared" ca="1" si="1"/>
        <v>2619.414583996881</v>
      </c>
      <c r="K18" s="77">
        <f t="shared" ca="1" si="3"/>
        <v>895306.10289108043</v>
      </c>
      <c r="L18" s="76">
        <f t="shared" ca="1" si="2"/>
        <v>5398.3119204183886</v>
      </c>
    </row>
    <row r="19" spans="5:14">
      <c r="H19" s="80">
        <v>14</v>
      </c>
      <c r="I19" s="79">
        <f t="shared" ca="1" si="0"/>
        <v>2787.0024536527371</v>
      </c>
      <c r="J19" s="78">
        <f t="shared" ca="1" si="1"/>
        <v>2611.3094667656515</v>
      </c>
      <c r="K19" s="77">
        <f t="shared" ca="1" si="3"/>
        <v>892519.10043742764</v>
      </c>
      <c r="L19" s="76">
        <f t="shared" ca="1" si="2"/>
        <v>5398.3119204183886</v>
      </c>
    </row>
    <row r="20" spans="5:14">
      <c r="H20" s="80">
        <v>15</v>
      </c>
      <c r="I20" s="79">
        <f t="shared" ca="1" si="0"/>
        <v>2795.1312108092238</v>
      </c>
      <c r="J20" s="78">
        <f t="shared" ca="1" si="1"/>
        <v>2603.1807096091638</v>
      </c>
      <c r="K20" s="77">
        <f t="shared" ca="1" si="3"/>
        <v>889723.96922661841</v>
      </c>
      <c r="L20" s="76">
        <f t="shared" ca="1" si="2"/>
        <v>5398.3119204183877</v>
      </c>
    </row>
    <row r="21" spans="5:14">
      <c r="H21" s="80">
        <v>16</v>
      </c>
      <c r="I21" s="79">
        <f t="shared" ca="1" si="0"/>
        <v>2803.283676840751</v>
      </c>
      <c r="J21" s="78">
        <f t="shared" ca="1" si="1"/>
        <v>2595.0282435776376</v>
      </c>
      <c r="K21" s="77">
        <f t="shared" ca="1" si="3"/>
        <v>886920.6855497777</v>
      </c>
      <c r="L21" s="76">
        <f t="shared" ca="1" si="2"/>
        <v>5398.3119204183886</v>
      </c>
    </row>
    <row r="22" spans="5:14">
      <c r="H22" s="80">
        <v>17</v>
      </c>
      <c r="I22" s="79">
        <f t="shared" ca="1" si="0"/>
        <v>2811.4599208982031</v>
      </c>
      <c r="J22" s="78">
        <f t="shared" ca="1" si="1"/>
        <v>2586.851999520185</v>
      </c>
      <c r="K22" s="77">
        <f t="shared" ca="1" si="3"/>
        <v>884109.2256288795</v>
      </c>
      <c r="L22" s="76">
        <f t="shared" ca="1" si="2"/>
        <v>5398.3119204183877</v>
      </c>
      <c r="N22" s="81"/>
    </row>
    <row r="23" spans="5:14">
      <c r="H23" s="80">
        <v>18</v>
      </c>
      <c r="I23" s="79">
        <f t="shared" ca="1" si="0"/>
        <v>2819.6600123341564</v>
      </c>
      <c r="J23" s="78">
        <f t="shared" ca="1" si="1"/>
        <v>2578.6519080842322</v>
      </c>
      <c r="K23" s="77">
        <f t="shared" ca="1" si="3"/>
        <v>881289.56561654538</v>
      </c>
      <c r="L23" s="76">
        <f t="shared" ca="1" si="2"/>
        <v>5398.3119204183886</v>
      </c>
    </row>
    <row r="24" spans="5:14">
      <c r="H24" s="80">
        <v>19</v>
      </c>
      <c r="I24" s="79">
        <f t="shared" ca="1" si="0"/>
        <v>2827.8840207034636</v>
      </c>
      <c r="J24" s="78">
        <f t="shared" ca="1" si="1"/>
        <v>2570.427899714924</v>
      </c>
      <c r="K24" s="77">
        <f t="shared" ca="1" si="3"/>
        <v>878461.68159584189</v>
      </c>
      <c r="L24" s="76">
        <f t="shared" ca="1" si="2"/>
        <v>5398.3119204183877</v>
      </c>
    </row>
    <row r="25" spans="5:14">
      <c r="H25" s="80">
        <v>20</v>
      </c>
      <c r="I25" s="79">
        <f t="shared" ca="1" si="0"/>
        <v>2836.1320157638488</v>
      </c>
      <c r="J25" s="78">
        <f t="shared" ca="1" si="1"/>
        <v>2562.1799046545389</v>
      </c>
      <c r="K25" s="77">
        <f t="shared" ca="1" si="3"/>
        <v>875625.54958007799</v>
      </c>
      <c r="L25" s="76">
        <f t="shared" ca="1" si="2"/>
        <v>5398.3119204183877</v>
      </c>
    </row>
    <row r="26" spans="5:14">
      <c r="H26" s="80">
        <v>21</v>
      </c>
      <c r="I26" s="79">
        <f t="shared" ca="1" si="0"/>
        <v>2844.4040674764938</v>
      </c>
      <c r="J26" s="78">
        <f t="shared" ca="1" si="1"/>
        <v>2553.9078529418944</v>
      </c>
      <c r="K26" s="77">
        <f t="shared" ca="1" si="3"/>
        <v>872781.14551260148</v>
      </c>
      <c r="L26" s="76">
        <f t="shared" ca="1" si="2"/>
        <v>5398.3119204183877</v>
      </c>
    </row>
    <row r="27" spans="5:14">
      <c r="H27" s="80">
        <v>22</v>
      </c>
      <c r="I27" s="79">
        <f t="shared" ca="1" si="0"/>
        <v>2852.7002460066337</v>
      </c>
      <c r="J27" s="78">
        <f t="shared" ca="1" si="1"/>
        <v>2545.6116744117548</v>
      </c>
      <c r="K27" s="77">
        <f t="shared" ca="1" si="3"/>
        <v>869928.44526659488</v>
      </c>
      <c r="L27" s="76">
        <f t="shared" ca="1" si="2"/>
        <v>5398.3119204183886</v>
      </c>
    </row>
    <row r="28" spans="5:14">
      <c r="H28" s="80">
        <v>23</v>
      </c>
      <c r="I28" s="79">
        <f t="shared" ca="1" si="0"/>
        <v>2861.020621724153</v>
      </c>
      <c r="J28" s="78">
        <f t="shared" ca="1" si="1"/>
        <v>2537.2912986942356</v>
      </c>
      <c r="K28" s="77">
        <f t="shared" ca="1" si="3"/>
        <v>867067.42464487068</v>
      </c>
      <c r="L28" s="76">
        <f t="shared" ca="1" si="2"/>
        <v>5398.3119204183886</v>
      </c>
    </row>
    <row r="29" spans="5:14">
      <c r="H29" s="80">
        <v>24</v>
      </c>
      <c r="I29" s="79">
        <f t="shared" ca="1" si="0"/>
        <v>2869.3652652041819</v>
      </c>
      <c r="J29" s="78">
        <f t="shared" ca="1" si="1"/>
        <v>2528.9466552142067</v>
      </c>
      <c r="K29" s="77">
        <f t="shared" ca="1" si="3"/>
        <v>864198.05937966646</v>
      </c>
      <c r="L29" s="76">
        <f t="shared" ca="1" si="2"/>
        <v>5398.3119204183886</v>
      </c>
    </row>
    <row r="30" spans="5:14">
      <c r="H30" s="80">
        <v>25</v>
      </c>
      <c r="I30" s="79">
        <f t="shared" ca="1" si="0"/>
        <v>2877.7342472276941</v>
      </c>
      <c r="J30" s="78">
        <f t="shared" ca="1" si="1"/>
        <v>2520.5776731906944</v>
      </c>
      <c r="K30" s="77">
        <f t="shared" ca="1" si="3"/>
        <v>861320.3251324388</v>
      </c>
      <c r="L30" s="76">
        <f t="shared" ca="1" si="2"/>
        <v>5398.3119204183886</v>
      </c>
    </row>
    <row r="31" spans="5:14">
      <c r="H31" s="80">
        <v>26</v>
      </c>
      <c r="I31" s="79">
        <f t="shared" ca="1" si="0"/>
        <v>2886.1276387821076</v>
      </c>
      <c r="J31" s="78">
        <f t="shared" ca="1" si="1"/>
        <v>2512.1842816362805</v>
      </c>
      <c r="K31" s="77">
        <f t="shared" ca="1" si="3"/>
        <v>858434.19749365665</v>
      </c>
      <c r="L31" s="76">
        <f t="shared" ca="1" si="2"/>
        <v>5398.3119204183877</v>
      </c>
    </row>
    <row r="32" spans="5:14">
      <c r="H32" s="80">
        <v>27</v>
      </c>
      <c r="I32" s="79">
        <f t="shared" ca="1" si="0"/>
        <v>2894.5455110618886</v>
      </c>
      <c r="J32" s="78">
        <f t="shared" ca="1" si="1"/>
        <v>2503.766409356499</v>
      </c>
      <c r="K32" s="77">
        <f t="shared" ca="1" si="3"/>
        <v>855539.65198259475</v>
      </c>
      <c r="L32" s="76">
        <f t="shared" ca="1" si="2"/>
        <v>5398.3119204183877</v>
      </c>
    </row>
    <row r="33" spans="8:12">
      <c r="H33" s="80">
        <v>28</v>
      </c>
      <c r="I33" s="79">
        <f t="shared" ca="1" si="0"/>
        <v>2902.9879354691529</v>
      </c>
      <c r="J33" s="78">
        <f t="shared" ca="1" si="1"/>
        <v>2495.3239849492352</v>
      </c>
      <c r="K33" s="77">
        <f t="shared" ca="1" si="3"/>
        <v>852636.66404712561</v>
      </c>
      <c r="L33" s="76">
        <f t="shared" ca="1" si="2"/>
        <v>5398.3119204183877</v>
      </c>
    </row>
    <row r="34" spans="8:12">
      <c r="H34" s="80">
        <v>29</v>
      </c>
      <c r="I34" s="79">
        <f t="shared" ca="1" si="0"/>
        <v>2911.4549836142714</v>
      </c>
      <c r="J34" s="78">
        <f t="shared" ca="1" si="1"/>
        <v>2486.8569368041171</v>
      </c>
      <c r="K34" s="77">
        <f t="shared" ca="1" si="3"/>
        <v>849725.20906351134</v>
      </c>
      <c r="L34" s="76">
        <f t="shared" ca="1" si="2"/>
        <v>5398.3119204183886</v>
      </c>
    </row>
    <row r="35" spans="8:12">
      <c r="H35" s="80">
        <v>30</v>
      </c>
      <c r="I35" s="79">
        <f t="shared" ca="1" si="0"/>
        <v>2919.9467273164796</v>
      </c>
      <c r="J35" s="78">
        <f t="shared" ca="1" si="1"/>
        <v>2478.3651931019085</v>
      </c>
      <c r="K35" s="77">
        <f t="shared" ca="1" si="3"/>
        <v>846805.26233619486</v>
      </c>
      <c r="L35" s="76">
        <f t="shared" ca="1" si="2"/>
        <v>5398.3119204183877</v>
      </c>
    </row>
    <row r="36" spans="8:12">
      <c r="H36" s="80">
        <v>31</v>
      </c>
      <c r="I36" s="79">
        <f t="shared" ca="1" si="0"/>
        <v>2928.4632386044855</v>
      </c>
      <c r="J36" s="78">
        <f t="shared" ca="1" si="1"/>
        <v>2469.8486818139027</v>
      </c>
      <c r="K36" s="77">
        <f t="shared" ca="1" si="3"/>
        <v>843876.79909759038</v>
      </c>
      <c r="L36" s="76">
        <f t="shared" ca="1" si="2"/>
        <v>5398.3119204183877</v>
      </c>
    </row>
    <row r="37" spans="8:12">
      <c r="H37" s="80">
        <v>32</v>
      </c>
      <c r="I37" s="79">
        <f t="shared" ca="1" si="0"/>
        <v>2937.0045897170821</v>
      </c>
      <c r="J37" s="78">
        <f t="shared" ca="1" si="1"/>
        <v>2461.3073307013055</v>
      </c>
      <c r="K37" s="77">
        <f t="shared" ca="1" si="3"/>
        <v>840939.79450787324</v>
      </c>
      <c r="L37" s="76">
        <f t="shared" ca="1" si="2"/>
        <v>5398.3119204183877</v>
      </c>
    </row>
    <row r="38" spans="8:12">
      <c r="H38" s="80">
        <v>33</v>
      </c>
      <c r="I38" s="79">
        <f t="shared" ca="1" si="0"/>
        <v>2945.5708531037567</v>
      </c>
      <c r="J38" s="78">
        <f t="shared" ca="1" si="1"/>
        <v>2452.7410673146314</v>
      </c>
      <c r="K38" s="77">
        <f t="shared" ca="1" si="3"/>
        <v>837994.22365476948</v>
      </c>
      <c r="L38" s="76">
        <f t="shared" ca="1" si="2"/>
        <v>5398.3119204183877</v>
      </c>
    </row>
    <row r="39" spans="8:12">
      <c r="H39" s="80">
        <v>34</v>
      </c>
      <c r="I39" s="79">
        <f t="shared" ca="1" si="0"/>
        <v>2954.1621014253096</v>
      </c>
      <c r="J39" s="78">
        <f t="shared" ca="1" si="1"/>
        <v>2444.149818993078</v>
      </c>
      <c r="K39" s="77">
        <f t="shared" ca="1" si="3"/>
        <v>835040.06155334413</v>
      </c>
      <c r="L39" s="76">
        <f t="shared" ca="1" si="2"/>
        <v>5398.3119204183877</v>
      </c>
    </row>
    <row r="40" spans="8:12">
      <c r="H40" s="80">
        <v>35</v>
      </c>
      <c r="I40" s="79">
        <f t="shared" ca="1" si="0"/>
        <v>2962.7784075544673</v>
      </c>
      <c r="J40" s="78">
        <f t="shared" ca="1" si="1"/>
        <v>2435.5335128639217</v>
      </c>
      <c r="K40" s="77">
        <f t="shared" ca="1" si="3"/>
        <v>832077.28314578964</v>
      </c>
      <c r="L40" s="76">
        <f t="shared" ca="1" si="2"/>
        <v>5398.3119204183895</v>
      </c>
    </row>
    <row r="41" spans="8:12">
      <c r="H41" s="80">
        <v>36</v>
      </c>
      <c r="I41" s="79">
        <f t="shared" ca="1" si="0"/>
        <v>2971.4198445765005</v>
      </c>
      <c r="J41" s="78">
        <f t="shared" ca="1" si="1"/>
        <v>2426.8920758418872</v>
      </c>
      <c r="K41" s="77">
        <f t="shared" ca="1" si="3"/>
        <v>829105.86330121313</v>
      </c>
      <c r="L41" s="76">
        <f t="shared" ca="1" si="2"/>
        <v>5398.3119204183877</v>
      </c>
    </row>
    <row r="42" spans="8:12">
      <c r="H42" s="80">
        <v>37</v>
      </c>
      <c r="I42" s="79">
        <f t="shared" ca="1" si="0"/>
        <v>2980.0864857898491</v>
      </c>
      <c r="J42" s="78">
        <f t="shared" ca="1" si="1"/>
        <v>2418.2254346285395</v>
      </c>
      <c r="K42" s="77">
        <f t="shared" ca="1" si="3"/>
        <v>826125.77681542328</v>
      </c>
      <c r="L42" s="76">
        <f t="shared" ca="1" si="2"/>
        <v>5398.3119204183886</v>
      </c>
    </row>
    <row r="43" spans="8:12">
      <c r="H43" s="80">
        <v>38</v>
      </c>
      <c r="I43" s="79">
        <f t="shared" ca="1" si="0"/>
        <v>2988.7784047067362</v>
      </c>
      <c r="J43" s="78">
        <f t="shared" ca="1" si="1"/>
        <v>2409.5335157116519</v>
      </c>
      <c r="K43" s="77">
        <f t="shared" ca="1" si="3"/>
        <v>823136.99841071654</v>
      </c>
      <c r="L43" s="76">
        <f t="shared" ca="1" si="2"/>
        <v>5398.3119204183877</v>
      </c>
    </row>
    <row r="44" spans="8:12">
      <c r="H44" s="80">
        <v>39</v>
      </c>
      <c r="I44" s="79">
        <f t="shared" ca="1" si="0"/>
        <v>2997.4956750537972</v>
      </c>
      <c r="J44" s="78">
        <f t="shared" ca="1" si="1"/>
        <v>2400.8162453645905</v>
      </c>
      <c r="K44" s="77">
        <f t="shared" ca="1" si="3"/>
        <v>820139.50273566274</v>
      </c>
      <c r="L44" s="76">
        <f t="shared" ca="1" si="2"/>
        <v>5398.3119204183877</v>
      </c>
    </row>
    <row r="45" spans="8:12">
      <c r="H45" s="80">
        <v>40</v>
      </c>
      <c r="I45" s="79">
        <f t="shared" ca="1" si="0"/>
        <v>3006.238370772704</v>
      </c>
      <c r="J45" s="78">
        <f t="shared" ca="1" si="1"/>
        <v>2392.0735496456841</v>
      </c>
      <c r="K45" s="77">
        <f t="shared" ca="1" si="3"/>
        <v>817133.26436489006</v>
      </c>
      <c r="L45" s="76">
        <f t="shared" ca="1" si="2"/>
        <v>5398.3119204183877</v>
      </c>
    </row>
    <row r="46" spans="8:12">
      <c r="H46" s="80">
        <v>41</v>
      </c>
      <c r="I46" s="79">
        <f t="shared" ca="1" si="0"/>
        <v>3015.0065660207911</v>
      </c>
      <c r="J46" s="78">
        <f t="shared" ca="1" si="1"/>
        <v>2383.3053543975966</v>
      </c>
      <c r="K46" s="77">
        <f t="shared" ca="1" si="3"/>
        <v>814118.25779886928</v>
      </c>
      <c r="L46" s="76">
        <f t="shared" ca="1" si="2"/>
        <v>5398.3119204183877</v>
      </c>
    </row>
    <row r="47" spans="8:12">
      <c r="H47" s="80">
        <v>42</v>
      </c>
      <c r="I47" s="79">
        <f t="shared" ca="1" si="0"/>
        <v>3023.8003351716848</v>
      </c>
      <c r="J47" s="78">
        <f t="shared" ca="1" si="1"/>
        <v>2374.5115852467025</v>
      </c>
      <c r="K47" s="77">
        <f t="shared" ca="1" si="3"/>
        <v>811094.45746369765</v>
      </c>
      <c r="L47" s="76">
        <f t="shared" ca="1" si="2"/>
        <v>5398.3119204183877</v>
      </c>
    </row>
    <row r="48" spans="8:12">
      <c r="H48" s="80">
        <v>43</v>
      </c>
      <c r="I48" s="79">
        <f t="shared" ca="1" si="0"/>
        <v>3032.619752815936</v>
      </c>
      <c r="J48" s="78">
        <f t="shared" ca="1" si="1"/>
        <v>2365.6921676024517</v>
      </c>
      <c r="K48" s="77">
        <f t="shared" ca="1" si="3"/>
        <v>808061.83771088172</v>
      </c>
      <c r="L48" s="76">
        <f t="shared" ca="1" si="2"/>
        <v>5398.3119204183877</v>
      </c>
    </row>
    <row r="49" spans="8:12">
      <c r="H49" s="80">
        <v>44</v>
      </c>
      <c r="I49" s="79">
        <f t="shared" ca="1" si="0"/>
        <v>3041.4648937616494</v>
      </c>
      <c r="J49" s="78">
        <f t="shared" ca="1" si="1"/>
        <v>2356.8470266567383</v>
      </c>
      <c r="K49" s="77">
        <f t="shared" ca="1" si="3"/>
        <v>805020.37281712005</v>
      </c>
      <c r="L49" s="76">
        <f t="shared" ca="1" si="2"/>
        <v>5398.3119204183877</v>
      </c>
    </row>
    <row r="50" spans="8:12">
      <c r="H50" s="80">
        <v>45</v>
      </c>
      <c r="I50" s="79">
        <f t="shared" ca="1" si="0"/>
        <v>3050.3358330351207</v>
      </c>
      <c r="J50" s="78">
        <f t="shared" ca="1" si="1"/>
        <v>2347.9760873832679</v>
      </c>
      <c r="K50" s="77">
        <f t="shared" ca="1" si="3"/>
        <v>801970.03698408487</v>
      </c>
      <c r="L50" s="76">
        <f t="shared" ca="1" si="2"/>
        <v>5398.3119204183886</v>
      </c>
    </row>
    <row r="51" spans="8:12">
      <c r="H51" s="80">
        <v>46</v>
      </c>
      <c r="I51" s="79">
        <f t="shared" ca="1" si="0"/>
        <v>3059.2326458814732</v>
      </c>
      <c r="J51" s="78">
        <f t="shared" ca="1" si="1"/>
        <v>2339.0792745369149</v>
      </c>
      <c r="K51" s="77">
        <f t="shared" ca="1" si="3"/>
        <v>798910.80433820339</v>
      </c>
      <c r="L51" s="76">
        <f t="shared" ca="1" si="2"/>
        <v>5398.3119204183877</v>
      </c>
    </row>
    <row r="52" spans="8:12">
      <c r="H52" s="80">
        <v>47</v>
      </c>
      <c r="I52" s="79">
        <f t="shared" ca="1" si="0"/>
        <v>3068.1554077652945</v>
      </c>
      <c r="J52" s="78">
        <f t="shared" ca="1" si="1"/>
        <v>2330.1565126530941</v>
      </c>
      <c r="K52" s="77">
        <f t="shared" ca="1" si="3"/>
        <v>795842.6489304381</v>
      </c>
      <c r="L52" s="76">
        <f t="shared" ca="1" si="2"/>
        <v>5398.3119204183886</v>
      </c>
    </row>
    <row r="53" spans="8:12">
      <c r="H53" s="80">
        <v>48</v>
      </c>
      <c r="I53" s="79">
        <f t="shared" ca="1" si="0"/>
        <v>3077.1041943712762</v>
      </c>
      <c r="J53" s="78">
        <f t="shared" ca="1" si="1"/>
        <v>2321.2077260471124</v>
      </c>
      <c r="K53" s="77">
        <f t="shared" ca="1" si="3"/>
        <v>792765.54473606683</v>
      </c>
      <c r="L53" s="76">
        <f t="shared" ca="1" si="2"/>
        <v>5398.3119204183886</v>
      </c>
    </row>
    <row r="54" spans="8:12">
      <c r="H54" s="80">
        <v>49</v>
      </c>
      <c r="I54" s="79">
        <f t="shared" ca="1" si="0"/>
        <v>3086.0790816048589</v>
      </c>
      <c r="J54" s="78">
        <f t="shared" ca="1" si="1"/>
        <v>2312.2328388135293</v>
      </c>
      <c r="K54" s="77">
        <f t="shared" ca="1" si="3"/>
        <v>789679.46565446199</v>
      </c>
      <c r="L54" s="76">
        <f t="shared" ca="1" si="2"/>
        <v>5398.3119204183877</v>
      </c>
    </row>
    <row r="55" spans="8:12">
      <c r="H55" s="80">
        <v>50</v>
      </c>
      <c r="I55" s="79">
        <f t="shared" ca="1" si="0"/>
        <v>3095.0801455928727</v>
      </c>
      <c r="J55" s="78">
        <f t="shared" ca="1" si="1"/>
        <v>2303.231774825515</v>
      </c>
      <c r="K55" s="77">
        <f t="shared" ca="1" si="3"/>
        <v>786584.38550886908</v>
      </c>
      <c r="L55" s="76">
        <f t="shared" ca="1" si="2"/>
        <v>5398.3119204183877</v>
      </c>
    </row>
    <row r="56" spans="8:12">
      <c r="H56" s="80">
        <v>51</v>
      </c>
      <c r="I56" s="79">
        <f t="shared" ca="1" si="0"/>
        <v>3104.1074626841851</v>
      </c>
      <c r="J56" s="78">
        <f t="shared" ca="1" si="1"/>
        <v>2294.2044577342017</v>
      </c>
      <c r="K56" s="77">
        <f t="shared" ca="1" si="3"/>
        <v>783480.27804618492</v>
      </c>
      <c r="L56" s="76">
        <f t="shared" ca="1" si="2"/>
        <v>5398.3119204183868</v>
      </c>
    </row>
    <row r="57" spans="8:12">
      <c r="H57" s="80">
        <v>52</v>
      </c>
      <c r="I57" s="79">
        <f t="shared" ca="1" si="0"/>
        <v>3113.1611094503478</v>
      </c>
      <c r="J57" s="78">
        <f t="shared" ca="1" si="1"/>
        <v>2285.1508109680403</v>
      </c>
      <c r="K57" s="77">
        <f t="shared" ca="1" si="3"/>
        <v>780367.11693673453</v>
      </c>
      <c r="L57" s="76">
        <f t="shared" ca="1" si="2"/>
        <v>5398.3119204183877</v>
      </c>
    </row>
    <row r="58" spans="8:12">
      <c r="H58" s="80">
        <v>53</v>
      </c>
      <c r="I58" s="79">
        <f t="shared" ca="1" si="0"/>
        <v>3122.2411626862454</v>
      </c>
      <c r="J58" s="78">
        <f t="shared" ca="1" si="1"/>
        <v>2276.0707577321436</v>
      </c>
      <c r="K58" s="77">
        <f t="shared" ca="1" si="3"/>
        <v>777244.87577404827</v>
      </c>
      <c r="L58" s="76">
        <f t="shared" ca="1" si="2"/>
        <v>5398.3119204183895</v>
      </c>
    </row>
    <row r="59" spans="8:12">
      <c r="H59" s="80">
        <v>54</v>
      </c>
      <c r="I59" s="79">
        <f t="shared" ca="1" si="0"/>
        <v>3131.3476994107464</v>
      </c>
      <c r="J59" s="78">
        <f t="shared" ca="1" si="1"/>
        <v>2266.9642210076418</v>
      </c>
      <c r="K59" s="77">
        <f t="shared" ca="1" si="3"/>
        <v>774113.52807463752</v>
      </c>
      <c r="L59" s="76">
        <f t="shared" ca="1" si="2"/>
        <v>5398.3119204183877</v>
      </c>
    </row>
    <row r="60" spans="8:12">
      <c r="H60" s="80">
        <v>55</v>
      </c>
      <c r="I60" s="79">
        <f t="shared" ca="1" si="0"/>
        <v>3140.4807968673604</v>
      </c>
      <c r="J60" s="78">
        <f t="shared" ca="1" si="1"/>
        <v>2257.8311235510264</v>
      </c>
      <c r="K60" s="77">
        <f t="shared" ca="1" si="3"/>
        <v>770973.04727777012</v>
      </c>
      <c r="L60" s="76">
        <f t="shared" ca="1" si="2"/>
        <v>5398.3119204183868</v>
      </c>
    </row>
    <row r="61" spans="8:12">
      <c r="H61" s="80">
        <v>56</v>
      </c>
      <c r="I61" s="79">
        <f t="shared" ca="1" si="0"/>
        <v>3149.6405325248907</v>
      </c>
      <c r="J61" s="78">
        <f t="shared" ca="1" si="1"/>
        <v>2248.6713878934975</v>
      </c>
      <c r="K61" s="77">
        <f t="shared" ca="1" si="3"/>
        <v>767823.40674524521</v>
      </c>
      <c r="L61" s="76">
        <f t="shared" ca="1" si="2"/>
        <v>5398.3119204183877</v>
      </c>
    </row>
    <row r="62" spans="8:12">
      <c r="H62" s="80">
        <v>57</v>
      </c>
      <c r="I62" s="79">
        <f t="shared" ca="1" si="0"/>
        <v>3158.8269840780886</v>
      </c>
      <c r="J62" s="78">
        <f t="shared" ca="1" si="1"/>
        <v>2239.4849363402996</v>
      </c>
      <c r="K62" s="77">
        <f t="shared" ca="1" si="3"/>
        <v>764664.57976116717</v>
      </c>
      <c r="L62" s="76">
        <f t="shared" ca="1" si="2"/>
        <v>5398.3119204183877</v>
      </c>
    </row>
    <row r="63" spans="8:12">
      <c r="H63" s="80">
        <v>58</v>
      </c>
      <c r="I63" s="79">
        <f t="shared" ca="1" si="0"/>
        <v>3168.040229448316</v>
      </c>
      <c r="J63" s="78">
        <f t="shared" ca="1" si="1"/>
        <v>2230.2716909700721</v>
      </c>
      <c r="K63" s="77">
        <f t="shared" ca="1" si="3"/>
        <v>761496.53953171882</v>
      </c>
      <c r="L63" s="76">
        <f t="shared" ca="1" si="2"/>
        <v>5398.3119204183877</v>
      </c>
    </row>
    <row r="64" spans="8:12">
      <c r="H64" s="80">
        <v>59</v>
      </c>
      <c r="I64" s="79">
        <f t="shared" ca="1" si="0"/>
        <v>3177.2803467842068</v>
      </c>
      <c r="J64" s="78">
        <f t="shared" ca="1" si="1"/>
        <v>2221.0315736341809</v>
      </c>
      <c r="K64" s="77">
        <f t="shared" ca="1" si="3"/>
        <v>758319.25918493466</v>
      </c>
      <c r="L64" s="76">
        <f t="shared" ca="1" si="2"/>
        <v>5398.3119204183877</v>
      </c>
    </row>
    <row r="65" spans="8:12">
      <c r="H65" s="80">
        <v>60</v>
      </c>
      <c r="I65" s="79">
        <f t="shared" ca="1" si="0"/>
        <v>3186.5474144623277</v>
      </c>
      <c r="J65" s="78">
        <f t="shared" ca="1" si="1"/>
        <v>2211.7645059560605</v>
      </c>
      <c r="K65" s="77">
        <f t="shared" ca="1" si="3"/>
        <v>755132.71177047235</v>
      </c>
      <c r="L65" s="76">
        <f t="shared" ca="1" si="2"/>
        <v>5398.3119204183877</v>
      </c>
    </row>
    <row r="66" spans="8:12">
      <c r="H66" s="80">
        <v>61</v>
      </c>
      <c r="I66" s="79">
        <f t="shared" ca="1" si="0"/>
        <v>3195.8415110878427</v>
      </c>
      <c r="J66" s="78">
        <f t="shared" ca="1" si="1"/>
        <v>2202.470409330545</v>
      </c>
      <c r="K66" s="77">
        <f t="shared" ca="1" si="3"/>
        <v>751936.87025938451</v>
      </c>
      <c r="L66" s="76">
        <f t="shared" ca="1" si="2"/>
        <v>5398.3119204183877</v>
      </c>
    </row>
    <row r="67" spans="8:12">
      <c r="H67" s="80">
        <v>62</v>
      </c>
      <c r="I67" s="79">
        <f t="shared" ca="1" si="0"/>
        <v>3205.1627154951825</v>
      </c>
      <c r="J67" s="78">
        <f t="shared" ca="1" si="1"/>
        <v>2193.1492049232061</v>
      </c>
      <c r="K67" s="77">
        <f t="shared" ca="1" si="3"/>
        <v>748731.70754388929</v>
      </c>
      <c r="L67" s="76">
        <f t="shared" ca="1" si="2"/>
        <v>5398.3119204183886</v>
      </c>
    </row>
    <row r="68" spans="8:12">
      <c r="H68" s="80">
        <v>63</v>
      </c>
      <c r="I68" s="79">
        <f t="shared" ca="1" si="0"/>
        <v>3214.5111067487101</v>
      </c>
      <c r="J68" s="78">
        <f t="shared" ca="1" si="1"/>
        <v>2183.8008136696781</v>
      </c>
      <c r="K68" s="77">
        <f t="shared" ca="1" si="3"/>
        <v>745517.19643714058</v>
      </c>
      <c r="L68" s="76">
        <f t="shared" ca="1" si="2"/>
        <v>5398.3119204183877</v>
      </c>
    </row>
    <row r="69" spans="8:12">
      <c r="H69" s="80">
        <v>64</v>
      </c>
      <c r="I69" s="79">
        <f t="shared" ca="1" si="0"/>
        <v>3223.8867641433935</v>
      </c>
      <c r="J69" s="78">
        <f t="shared" ca="1" si="1"/>
        <v>2174.4251562749946</v>
      </c>
      <c r="K69" s="77">
        <f t="shared" ca="1" si="3"/>
        <v>742293.30967299722</v>
      </c>
      <c r="L69" s="76">
        <f t="shared" ca="1" si="2"/>
        <v>5398.3119204183877</v>
      </c>
    </row>
    <row r="70" spans="8:12">
      <c r="H70" s="80">
        <v>65</v>
      </c>
      <c r="I70" s="79">
        <f t="shared" ref="I70:I133" ca="1" si="4">-PPMT($D$7/12,H70,$D$6,$D$5)</f>
        <v>3233.2897672054783</v>
      </c>
      <c r="J70" s="78">
        <f t="shared" ref="J70:J133" ca="1" si="5">-IPMT($D$7/12,H70,$D$6,$D$5)</f>
        <v>2165.022153212909</v>
      </c>
      <c r="K70" s="77">
        <f t="shared" ca="1" si="3"/>
        <v>739060.01990579173</v>
      </c>
      <c r="L70" s="76">
        <f t="shared" ref="L70:L133" ca="1" si="6">J70+I70</f>
        <v>5398.3119204183877</v>
      </c>
    </row>
    <row r="71" spans="8:12">
      <c r="H71" s="80">
        <v>66</v>
      </c>
      <c r="I71" s="79">
        <f t="shared" ca="1" si="4"/>
        <v>3242.7201956931608</v>
      </c>
      <c r="J71" s="78">
        <f t="shared" ca="1" si="5"/>
        <v>2155.5917247252269</v>
      </c>
      <c r="K71" s="77">
        <f t="shared" ref="K71:K134" ca="1" si="7">K70-I71</f>
        <v>735817.29971009854</v>
      </c>
      <c r="L71" s="76">
        <f t="shared" ca="1" si="6"/>
        <v>5398.3119204183877</v>
      </c>
    </row>
    <row r="72" spans="8:12">
      <c r="H72" s="80">
        <v>67</v>
      </c>
      <c r="I72" s="79">
        <f t="shared" ca="1" si="4"/>
        <v>3252.178129597266</v>
      </c>
      <c r="J72" s="78">
        <f t="shared" ca="1" si="5"/>
        <v>2146.1337908211217</v>
      </c>
      <c r="K72" s="77">
        <f t="shared" ca="1" si="7"/>
        <v>732565.12158050132</v>
      </c>
      <c r="L72" s="76">
        <f t="shared" ca="1" si="6"/>
        <v>5398.3119204183877</v>
      </c>
    </row>
    <row r="73" spans="8:12">
      <c r="H73" s="80">
        <v>68</v>
      </c>
      <c r="I73" s="79">
        <f t="shared" ca="1" si="4"/>
        <v>3261.6636491419249</v>
      </c>
      <c r="J73" s="78">
        <f t="shared" ca="1" si="5"/>
        <v>2136.6482712764628</v>
      </c>
      <c r="K73" s="77">
        <f t="shared" ca="1" si="7"/>
        <v>729303.45793135941</v>
      </c>
      <c r="L73" s="76">
        <f t="shared" ca="1" si="6"/>
        <v>5398.3119204183877</v>
      </c>
    </row>
    <row r="74" spans="8:12">
      <c r="H74" s="80">
        <v>69</v>
      </c>
      <c r="I74" s="79">
        <f t="shared" ca="1" si="4"/>
        <v>3271.1768347852558</v>
      </c>
      <c r="J74" s="78">
        <f t="shared" ca="1" si="5"/>
        <v>2127.1350856331328</v>
      </c>
      <c r="K74" s="77">
        <f t="shared" ca="1" si="7"/>
        <v>726032.28109657415</v>
      </c>
      <c r="L74" s="76">
        <f t="shared" ca="1" si="6"/>
        <v>5398.3119204183886</v>
      </c>
    </row>
    <row r="75" spans="8:12">
      <c r="H75" s="80">
        <v>70</v>
      </c>
      <c r="I75" s="79">
        <f t="shared" ca="1" si="4"/>
        <v>3280.717767220046</v>
      </c>
      <c r="J75" s="78">
        <f t="shared" ca="1" si="5"/>
        <v>2117.5941531983422</v>
      </c>
      <c r="K75" s="77">
        <f t="shared" ca="1" si="7"/>
        <v>722751.56332935416</v>
      </c>
      <c r="L75" s="76">
        <f t="shared" ca="1" si="6"/>
        <v>5398.3119204183877</v>
      </c>
    </row>
    <row r="76" spans="8:12">
      <c r="H76" s="80">
        <v>71</v>
      </c>
      <c r="I76" s="79">
        <f t="shared" ca="1" si="4"/>
        <v>3290.2865273744374</v>
      </c>
      <c r="J76" s="78">
        <f t="shared" ca="1" si="5"/>
        <v>2108.0253930439499</v>
      </c>
      <c r="K76" s="77">
        <f t="shared" ca="1" si="7"/>
        <v>719461.27680197975</v>
      </c>
      <c r="L76" s="76">
        <f t="shared" ca="1" si="6"/>
        <v>5398.3119204183877</v>
      </c>
    </row>
    <row r="77" spans="8:12">
      <c r="H77" s="80">
        <v>72</v>
      </c>
      <c r="I77" s="79">
        <f t="shared" ca="1" si="4"/>
        <v>3299.8831964126134</v>
      </c>
      <c r="J77" s="78">
        <f t="shared" ca="1" si="5"/>
        <v>2098.4287240057747</v>
      </c>
      <c r="K77" s="77">
        <f t="shared" ca="1" si="7"/>
        <v>716161.39360556717</v>
      </c>
      <c r="L77" s="76">
        <f t="shared" ca="1" si="6"/>
        <v>5398.3119204183877</v>
      </c>
    </row>
    <row r="78" spans="8:12">
      <c r="H78" s="80">
        <v>73</v>
      </c>
      <c r="I78" s="79">
        <f t="shared" ca="1" si="4"/>
        <v>3309.5078557354832</v>
      </c>
      <c r="J78" s="78">
        <f t="shared" ca="1" si="5"/>
        <v>2088.8040646829045</v>
      </c>
      <c r="K78" s="77">
        <f t="shared" ca="1" si="7"/>
        <v>712851.88574983168</v>
      </c>
      <c r="L78" s="76">
        <f t="shared" ca="1" si="6"/>
        <v>5398.3119204183877</v>
      </c>
    </row>
    <row r="79" spans="8:12">
      <c r="H79" s="80">
        <v>74</v>
      </c>
      <c r="I79" s="79">
        <f t="shared" ca="1" si="4"/>
        <v>3319.1605869813784</v>
      </c>
      <c r="J79" s="78">
        <f t="shared" ca="1" si="5"/>
        <v>2079.1513334370097</v>
      </c>
      <c r="K79" s="77">
        <f t="shared" ca="1" si="7"/>
        <v>709532.72516285034</v>
      </c>
      <c r="L79" s="76">
        <f t="shared" ca="1" si="6"/>
        <v>5398.3119204183877</v>
      </c>
    </row>
    <row r="80" spans="8:12">
      <c r="H80" s="80">
        <v>75</v>
      </c>
      <c r="I80" s="79">
        <f t="shared" ca="1" si="4"/>
        <v>3328.8414720267406</v>
      </c>
      <c r="J80" s="78">
        <f t="shared" ca="1" si="5"/>
        <v>2069.4704483916471</v>
      </c>
      <c r="K80" s="77">
        <f t="shared" ca="1" si="7"/>
        <v>706203.88369082357</v>
      </c>
      <c r="L80" s="76">
        <f t="shared" ca="1" si="6"/>
        <v>5398.3119204183877</v>
      </c>
    </row>
    <row r="81" spans="8:12">
      <c r="H81" s="80">
        <v>76</v>
      </c>
      <c r="I81" s="79">
        <f t="shared" ca="1" si="4"/>
        <v>3338.5505929868191</v>
      </c>
      <c r="J81" s="78">
        <f t="shared" ca="1" si="5"/>
        <v>2059.761327431569</v>
      </c>
      <c r="K81" s="77">
        <f t="shared" ca="1" si="7"/>
        <v>702865.3330978367</v>
      </c>
      <c r="L81" s="76">
        <f t="shared" ca="1" si="6"/>
        <v>5398.3119204183877</v>
      </c>
    </row>
    <row r="82" spans="8:12">
      <c r="H82" s="80">
        <v>77</v>
      </c>
      <c r="I82" s="79">
        <f t="shared" ca="1" si="4"/>
        <v>3348.2880322163642</v>
      </c>
      <c r="J82" s="78">
        <f t="shared" ca="1" si="5"/>
        <v>2050.0238882020244</v>
      </c>
      <c r="K82" s="77">
        <f t="shared" ca="1" si="7"/>
        <v>699517.04506562033</v>
      </c>
      <c r="L82" s="76">
        <f t="shared" ca="1" si="6"/>
        <v>5398.3119204183886</v>
      </c>
    </row>
    <row r="83" spans="8:12">
      <c r="H83" s="80">
        <v>78</v>
      </c>
      <c r="I83" s="79">
        <f t="shared" ca="1" si="4"/>
        <v>3358.0538723103282</v>
      </c>
      <c r="J83" s="78">
        <f t="shared" ca="1" si="5"/>
        <v>2040.2580481080597</v>
      </c>
      <c r="K83" s="77">
        <f t="shared" ca="1" si="7"/>
        <v>696158.99119331001</v>
      </c>
      <c r="L83" s="76">
        <f t="shared" ca="1" si="6"/>
        <v>5398.3119204183877</v>
      </c>
    </row>
    <row r="84" spans="8:12">
      <c r="H84" s="80">
        <v>79</v>
      </c>
      <c r="I84" s="79">
        <f t="shared" ca="1" si="4"/>
        <v>3367.8481961045668</v>
      </c>
      <c r="J84" s="78">
        <f t="shared" ca="1" si="5"/>
        <v>2030.4637243138213</v>
      </c>
      <c r="K84" s="77">
        <f t="shared" ca="1" si="7"/>
        <v>692791.14299720549</v>
      </c>
      <c r="L84" s="76">
        <f t="shared" ca="1" si="6"/>
        <v>5398.3119204183877</v>
      </c>
    </row>
    <row r="85" spans="8:12">
      <c r="H85" s="80">
        <v>80</v>
      </c>
      <c r="I85" s="79">
        <f t="shared" ca="1" si="4"/>
        <v>3377.6710866765379</v>
      </c>
      <c r="J85" s="78">
        <f t="shared" ca="1" si="5"/>
        <v>2020.6408337418495</v>
      </c>
      <c r="K85" s="77">
        <f t="shared" ca="1" si="7"/>
        <v>689413.47191052896</v>
      </c>
      <c r="L85" s="76">
        <f t="shared" ca="1" si="6"/>
        <v>5398.3119204183877</v>
      </c>
    </row>
    <row r="86" spans="8:12">
      <c r="H86" s="80">
        <v>81</v>
      </c>
      <c r="I86" s="79">
        <f t="shared" ca="1" si="4"/>
        <v>3387.5226273460116</v>
      </c>
      <c r="J86" s="78">
        <f t="shared" ca="1" si="5"/>
        <v>2010.7892930723765</v>
      </c>
      <c r="K86" s="77">
        <f t="shared" ca="1" si="7"/>
        <v>686025.94928318297</v>
      </c>
      <c r="L86" s="76">
        <f t="shared" ca="1" si="6"/>
        <v>5398.3119204183877</v>
      </c>
    </row>
    <row r="87" spans="8:12">
      <c r="H87" s="80">
        <v>82</v>
      </c>
      <c r="I87" s="79">
        <f t="shared" ca="1" si="4"/>
        <v>3397.4029016757704</v>
      </c>
      <c r="J87" s="78">
        <f t="shared" ca="1" si="5"/>
        <v>2000.9090187426175</v>
      </c>
      <c r="K87" s="77">
        <f t="shared" ca="1" si="7"/>
        <v>682628.54638150719</v>
      </c>
      <c r="L87" s="76">
        <f t="shared" ca="1" si="6"/>
        <v>5398.3119204183877</v>
      </c>
    </row>
    <row r="88" spans="8:12">
      <c r="H88" s="80">
        <v>83</v>
      </c>
      <c r="I88" s="79">
        <f t="shared" ca="1" si="4"/>
        <v>3407.311993472325</v>
      </c>
      <c r="J88" s="78">
        <f t="shared" ca="1" si="5"/>
        <v>1990.9999269460629</v>
      </c>
      <c r="K88" s="77">
        <f t="shared" ca="1" si="7"/>
        <v>679221.23438803491</v>
      </c>
      <c r="L88" s="76">
        <f t="shared" ca="1" si="6"/>
        <v>5398.3119204183877</v>
      </c>
    </row>
    <row r="89" spans="8:12">
      <c r="H89" s="80">
        <v>84</v>
      </c>
      <c r="I89" s="79">
        <f t="shared" ca="1" si="4"/>
        <v>3417.24998678662</v>
      </c>
      <c r="J89" s="78">
        <f t="shared" ca="1" si="5"/>
        <v>1981.0619336317686</v>
      </c>
      <c r="K89" s="77">
        <f t="shared" ca="1" si="7"/>
        <v>675803.98440124828</v>
      </c>
      <c r="L89" s="76">
        <f t="shared" ca="1" si="6"/>
        <v>5398.3119204183886</v>
      </c>
    </row>
    <row r="90" spans="8:12">
      <c r="H90" s="80">
        <v>85</v>
      </c>
      <c r="I90" s="79">
        <f t="shared" ca="1" si="4"/>
        <v>3427.2169659147467</v>
      </c>
      <c r="J90" s="78">
        <f t="shared" ca="1" si="5"/>
        <v>1971.0949545036408</v>
      </c>
      <c r="K90" s="77">
        <f t="shared" ca="1" si="7"/>
        <v>672376.76743533358</v>
      </c>
      <c r="L90" s="76">
        <f t="shared" ca="1" si="6"/>
        <v>5398.3119204183877</v>
      </c>
    </row>
    <row r="91" spans="8:12">
      <c r="H91" s="80">
        <v>86</v>
      </c>
      <c r="I91" s="79">
        <f t="shared" ca="1" si="4"/>
        <v>3437.2130153986645</v>
      </c>
      <c r="J91" s="78">
        <f t="shared" ca="1" si="5"/>
        <v>1961.0989050197227</v>
      </c>
      <c r="K91" s="77">
        <f t="shared" ca="1" si="7"/>
        <v>668939.55441993487</v>
      </c>
      <c r="L91" s="76">
        <f t="shared" ca="1" si="6"/>
        <v>5398.3119204183877</v>
      </c>
    </row>
    <row r="92" spans="8:12">
      <c r="H92" s="80">
        <v>87</v>
      </c>
      <c r="I92" s="79">
        <f t="shared" ca="1" si="4"/>
        <v>3447.2382200269108</v>
      </c>
      <c r="J92" s="78">
        <f t="shared" ca="1" si="5"/>
        <v>1951.0737003914767</v>
      </c>
      <c r="K92" s="77">
        <f t="shared" ca="1" si="7"/>
        <v>665492.31619990792</v>
      </c>
      <c r="L92" s="76">
        <f t="shared" ca="1" si="6"/>
        <v>5398.3119204183877</v>
      </c>
    </row>
    <row r="93" spans="8:12">
      <c r="H93" s="80">
        <v>88</v>
      </c>
      <c r="I93" s="79">
        <f t="shared" ca="1" si="4"/>
        <v>3457.2926648353227</v>
      </c>
      <c r="J93" s="78">
        <f t="shared" ca="1" si="5"/>
        <v>1941.0192555830649</v>
      </c>
      <c r="K93" s="77">
        <f t="shared" ca="1" si="7"/>
        <v>662035.02353507257</v>
      </c>
      <c r="L93" s="76">
        <f t="shared" ca="1" si="6"/>
        <v>5398.3119204183877</v>
      </c>
    </row>
    <row r="94" spans="8:12">
      <c r="H94" s="80">
        <v>89</v>
      </c>
      <c r="I94" s="79">
        <f t="shared" ca="1" si="4"/>
        <v>3467.3764351077589</v>
      </c>
      <c r="J94" s="78">
        <f t="shared" ca="1" si="5"/>
        <v>1930.9354853106283</v>
      </c>
      <c r="K94" s="77">
        <f t="shared" ca="1" si="7"/>
        <v>658567.64709996479</v>
      </c>
      <c r="L94" s="76">
        <f t="shared" ca="1" si="6"/>
        <v>5398.3119204183877</v>
      </c>
    </row>
    <row r="95" spans="8:12">
      <c r="H95" s="80">
        <v>90</v>
      </c>
      <c r="I95" s="79">
        <f t="shared" ca="1" si="4"/>
        <v>3477.4896163768231</v>
      </c>
      <c r="J95" s="78">
        <f t="shared" ca="1" si="5"/>
        <v>1920.8223040415644</v>
      </c>
      <c r="K95" s="77">
        <f t="shared" ca="1" si="7"/>
        <v>655090.15748358797</v>
      </c>
      <c r="L95" s="76">
        <f t="shared" ca="1" si="6"/>
        <v>5398.3119204183877</v>
      </c>
    </row>
    <row r="96" spans="8:12">
      <c r="H96" s="80">
        <v>91</v>
      </c>
      <c r="I96" s="79">
        <f t="shared" ca="1" si="4"/>
        <v>3487.632294424589</v>
      </c>
      <c r="J96" s="78">
        <f t="shared" ca="1" si="5"/>
        <v>1910.6796259937989</v>
      </c>
      <c r="K96" s="77">
        <f t="shared" ca="1" si="7"/>
        <v>651602.5251891634</v>
      </c>
      <c r="L96" s="76">
        <f t="shared" ca="1" si="6"/>
        <v>5398.3119204183877</v>
      </c>
    </row>
    <row r="97" spans="8:12">
      <c r="H97" s="80">
        <v>92</v>
      </c>
      <c r="I97" s="79">
        <f t="shared" ca="1" si="4"/>
        <v>3497.8045552833278</v>
      </c>
      <c r="J97" s="78">
        <f t="shared" ca="1" si="5"/>
        <v>1900.5073651350604</v>
      </c>
      <c r="K97" s="77">
        <f t="shared" ca="1" si="7"/>
        <v>648104.72063388012</v>
      </c>
      <c r="L97" s="76">
        <f t="shared" ca="1" si="6"/>
        <v>5398.3119204183877</v>
      </c>
    </row>
    <row r="98" spans="8:12">
      <c r="H98" s="80">
        <v>93</v>
      </c>
      <c r="I98" s="79">
        <f t="shared" ca="1" si="4"/>
        <v>3508.006485236237</v>
      </c>
      <c r="J98" s="78">
        <f t="shared" ca="1" si="5"/>
        <v>1890.3054351821504</v>
      </c>
      <c r="K98" s="77">
        <f t="shared" ca="1" si="7"/>
        <v>644596.71414864389</v>
      </c>
      <c r="L98" s="76">
        <f t="shared" ca="1" si="6"/>
        <v>5398.3119204183877</v>
      </c>
    </row>
    <row r="99" spans="8:12">
      <c r="H99" s="80">
        <v>94</v>
      </c>
      <c r="I99" s="79">
        <f t="shared" ca="1" si="4"/>
        <v>3518.2381708181765</v>
      </c>
      <c r="J99" s="78">
        <f t="shared" ca="1" si="5"/>
        <v>1880.0737496002114</v>
      </c>
      <c r="K99" s="77">
        <f t="shared" ca="1" si="7"/>
        <v>641078.4759778257</v>
      </c>
      <c r="L99" s="76">
        <f t="shared" ca="1" si="6"/>
        <v>5398.3119204183877</v>
      </c>
    </row>
    <row r="100" spans="8:12">
      <c r="H100" s="80">
        <v>95</v>
      </c>
      <c r="I100" s="79">
        <f t="shared" ca="1" si="4"/>
        <v>3528.4996988163962</v>
      </c>
      <c r="J100" s="78">
        <f t="shared" ca="1" si="5"/>
        <v>1869.8122216019917</v>
      </c>
      <c r="K100" s="77">
        <f t="shared" ca="1" si="7"/>
        <v>637549.97627900925</v>
      </c>
      <c r="L100" s="76">
        <f t="shared" ca="1" si="6"/>
        <v>5398.3119204183877</v>
      </c>
    </row>
    <row r="101" spans="8:12">
      <c r="H101" s="80">
        <v>96</v>
      </c>
      <c r="I101" s="79">
        <f t="shared" ca="1" si="4"/>
        <v>3538.791156271277</v>
      </c>
      <c r="J101" s="78">
        <f t="shared" ca="1" si="5"/>
        <v>1859.5207641471106</v>
      </c>
      <c r="K101" s="77">
        <f t="shared" ca="1" si="7"/>
        <v>634011.18512273801</v>
      </c>
      <c r="L101" s="76">
        <f t="shared" ca="1" si="6"/>
        <v>5398.3119204183877</v>
      </c>
    </row>
    <row r="102" spans="8:12">
      <c r="H102" s="80">
        <v>97</v>
      </c>
      <c r="I102" s="79">
        <f t="shared" ca="1" si="4"/>
        <v>3549.1126304770683</v>
      </c>
      <c r="J102" s="78">
        <f t="shared" ca="1" si="5"/>
        <v>1849.1992899413196</v>
      </c>
      <c r="K102" s="77">
        <f t="shared" ca="1" si="7"/>
        <v>630462.07249226095</v>
      </c>
      <c r="L102" s="76">
        <f t="shared" ca="1" si="6"/>
        <v>5398.3119204183877</v>
      </c>
    </row>
    <row r="103" spans="8:12">
      <c r="H103" s="80">
        <v>98</v>
      </c>
      <c r="I103" s="79">
        <f t="shared" ca="1" si="4"/>
        <v>3559.4642089826266</v>
      </c>
      <c r="J103" s="78">
        <f t="shared" ca="1" si="5"/>
        <v>1838.8477114357615</v>
      </c>
      <c r="K103" s="77">
        <f t="shared" ca="1" si="7"/>
        <v>626902.6082832783</v>
      </c>
      <c r="L103" s="76">
        <f t="shared" ca="1" si="6"/>
        <v>5398.3119204183877</v>
      </c>
    </row>
    <row r="104" spans="8:12">
      <c r="H104" s="80">
        <v>99</v>
      </c>
      <c r="I104" s="79">
        <f t="shared" ca="1" si="4"/>
        <v>3569.8459795921594</v>
      </c>
      <c r="J104" s="78">
        <f t="shared" ca="1" si="5"/>
        <v>1828.4659408262287</v>
      </c>
      <c r="K104" s="77">
        <f t="shared" ca="1" si="7"/>
        <v>623332.76230368612</v>
      </c>
      <c r="L104" s="76">
        <f t="shared" ca="1" si="6"/>
        <v>5398.3119204183877</v>
      </c>
    </row>
    <row r="105" spans="8:12">
      <c r="H105" s="80">
        <v>100</v>
      </c>
      <c r="I105" s="79">
        <f t="shared" ca="1" si="4"/>
        <v>3580.2580303659697</v>
      </c>
      <c r="J105" s="78">
        <f t="shared" ca="1" si="5"/>
        <v>1818.0538900524182</v>
      </c>
      <c r="K105" s="77">
        <f t="shared" ca="1" si="7"/>
        <v>619752.5042733202</v>
      </c>
      <c r="L105" s="76">
        <f t="shared" ca="1" si="6"/>
        <v>5398.3119204183877</v>
      </c>
    </row>
    <row r="106" spans="8:12">
      <c r="H106" s="80">
        <v>101</v>
      </c>
      <c r="I106" s="79">
        <f t="shared" ca="1" si="4"/>
        <v>3590.7004496212044</v>
      </c>
      <c r="J106" s="78">
        <f t="shared" ca="1" si="5"/>
        <v>1807.6114707971844</v>
      </c>
      <c r="K106" s="77">
        <f t="shared" ca="1" si="7"/>
        <v>616161.80382369901</v>
      </c>
      <c r="L106" s="76">
        <f t="shared" ca="1" si="6"/>
        <v>5398.3119204183886</v>
      </c>
    </row>
    <row r="107" spans="8:12">
      <c r="H107" s="80">
        <v>102</v>
      </c>
      <c r="I107" s="79">
        <f t="shared" ca="1" si="4"/>
        <v>3601.1733259325983</v>
      </c>
      <c r="J107" s="78">
        <f t="shared" ca="1" si="5"/>
        <v>1797.1385944857889</v>
      </c>
      <c r="K107" s="77">
        <f t="shared" ca="1" si="7"/>
        <v>612560.63049776643</v>
      </c>
      <c r="L107" s="76">
        <f t="shared" ca="1" si="6"/>
        <v>5398.3119204183877</v>
      </c>
    </row>
    <row r="108" spans="8:12">
      <c r="H108" s="80">
        <v>103</v>
      </c>
      <c r="I108" s="79">
        <f t="shared" ca="1" si="4"/>
        <v>3611.6767481332358</v>
      </c>
      <c r="J108" s="78">
        <f t="shared" ca="1" si="5"/>
        <v>1786.6351722851525</v>
      </c>
      <c r="K108" s="77">
        <f t="shared" ca="1" si="7"/>
        <v>608948.95374963316</v>
      </c>
      <c r="L108" s="76">
        <f t="shared" ca="1" si="6"/>
        <v>5398.3119204183886</v>
      </c>
    </row>
    <row r="109" spans="8:12">
      <c r="H109" s="80">
        <v>104</v>
      </c>
      <c r="I109" s="79">
        <f t="shared" ca="1" si="4"/>
        <v>3622.2108053152906</v>
      </c>
      <c r="J109" s="78">
        <f t="shared" ca="1" si="5"/>
        <v>1776.1011151030971</v>
      </c>
      <c r="K109" s="77">
        <f t="shared" ca="1" si="7"/>
        <v>605326.74294431787</v>
      </c>
      <c r="L109" s="76">
        <f t="shared" ca="1" si="6"/>
        <v>5398.3119204183877</v>
      </c>
    </row>
    <row r="110" spans="8:12">
      <c r="H110" s="80">
        <v>105</v>
      </c>
      <c r="I110" s="79">
        <f t="shared" ca="1" si="4"/>
        <v>3632.7755868307941</v>
      </c>
      <c r="J110" s="78">
        <f t="shared" ca="1" si="5"/>
        <v>1765.5363335875938</v>
      </c>
      <c r="K110" s="77">
        <f t="shared" ca="1" si="7"/>
        <v>601693.96735748707</v>
      </c>
      <c r="L110" s="76">
        <f t="shared" ca="1" si="6"/>
        <v>5398.3119204183877</v>
      </c>
    </row>
    <row r="111" spans="8:12">
      <c r="H111" s="80">
        <v>106</v>
      </c>
      <c r="I111" s="79">
        <f t="shared" ca="1" si="4"/>
        <v>3643.3711822923838</v>
      </c>
      <c r="J111" s="78">
        <f t="shared" ca="1" si="5"/>
        <v>1754.9407381260044</v>
      </c>
      <c r="K111" s="77">
        <f t="shared" ca="1" si="7"/>
        <v>598050.59617519472</v>
      </c>
      <c r="L111" s="76">
        <f t="shared" ca="1" si="6"/>
        <v>5398.3119204183877</v>
      </c>
    </row>
    <row r="112" spans="8:12">
      <c r="H112" s="80">
        <v>107</v>
      </c>
      <c r="I112" s="79">
        <f t="shared" ca="1" si="4"/>
        <v>3653.9976815740692</v>
      </c>
      <c r="J112" s="78">
        <f t="shared" ca="1" si="5"/>
        <v>1744.314238844318</v>
      </c>
      <c r="K112" s="77">
        <f t="shared" ca="1" si="7"/>
        <v>594396.59849362064</v>
      </c>
      <c r="L112" s="76">
        <f t="shared" ca="1" si="6"/>
        <v>5398.3119204183877</v>
      </c>
    </row>
    <row r="113" spans="8:12">
      <c r="H113" s="80">
        <v>108</v>
      </c>
      <c r="I113" s="79">
        <f t="shared" ca="1" si="4"/>
        <v>3664.6551748119946</v>
      </c>
      <c r="J113" s="78">
        <f t="shared" ca="1" si="5"/>
        <v>1733.656745606394</v>
      </c>
      <c r="K113" s="77">
        <f t="shared" ca="1" si="7"/>
        <v>590731.94331880868</v>
      </c>
      <c r="L113" s="76">
        <f t="shared" ca="1" si="6"/>
        <v>5398.3119204183886</v>
      </c>
    </row>
    <row r="114" spans="8:12">
      <c r="H114" s="80">
        <v>109</v>
      </c>
      <c r="I114" s="79">
        <f t="shared" ca="1" si="4"/>
        <v>3675.343752405196</v>
      </c>
      <c r="J114" s="78">
        <f t="shared" ca="1" si="5"/>
        <v>1722.9681680131921</v>
      </c>
      <c r="K114" s="77">
        <f t="shared" ca="1" si="7"/>
        <v>587056.59956640354</v>
      </c>
      <c r="L114" s="76">
        <f t="shared" ca="1" si="6"/>
        <v>5398.3119204183877</v>
      </c>
    </row>
    <row r="115" spans="8:12">
      <c r="H115" s="80">
        <v>110</v>
      </c>
      <c r="I115" s="79">
        <f t="shared" ca="1" si="4"/>
        <v>3686.0635050163778</v>
      </c>
      <c r="J115" s="78">
        <f t="shared" ca="1" si="5"/>
        <v>1712.2484154020103</v>
      </c>
      <c r="K115" s="77">
        <f t="shared" ca="1" si="7"/>
        <v>583370.53606138716</v>
      </c>
      <c r="L115" s="76">
        <f t="shared" ca="1" si="6"/>
        <v>5398.3119204183877</v>
      </c>
    </row>
    <row r="116" spans="8:12">
      <c r="H116" s="80">
        <v>111</v>
      </c>
      <c r="I116" s="79">
        <f t="shared" ca="1" si="4"/>
        <v>3696.8145235726752</v>
      </c>
      <c r="J116" s="78">
        <f t="shared" ca="1" si="5"/>
        <v>1701.4973968457123</v>
      </c>
      <c r="K116" s="77">
        <f t="shared" ca="1" si="7"/>
        <v>579673.72153781448</v>
      </c>
      <c r="L116" s="76">
        <f t="shared" ca="1" si="6"/>
        <v>5398.3119204183877</v>
      </c>
    </row>
    <row r="117" spans="8:12">
      <c r="H117" s="80">
        <v>112</v>
      </c>
      <c r="I117" s="79">
        <f t="shared" ca="1" si="4"/>
        <v>3707.5968992664289</v>
      </c>
      <c r="J117" s="78">
        <f t="shared" ca="1" si="5"/>
        <v>1690.715021151959</v>
      </c>
      <c r="K117" s="77">
        <f t="shared" ca="1" si="7"/>
        <v>575966.124638548</v>
      </c>
      <c r="L117" s="76">
        <f t="shared" ca="1" si="6"/>
        <v>5398.3119204183877</v>
      </c>
    </row>
    <row r="118" spans="8:12">
      <c r="H118" s="80">
        <v>113</v>
      </c>
      <c r="I118" s="79">
        <f t="shared" ca="1" si="4"/>
        <v>3718.4107235559568</v>
      </c>
      <c r="J118" s="78">
        <f t="shared" ca="1" si="5"/>
        <v>1679.9011968624318</v>
      </c>
      <c r="K118" s="77">
        <f t="shared" ca="1" si="7"/>
        <v>572247.71391499205</v>
      </c>
      <c r="L118" s="76">
        <f t="shared" ca="1" si="6"/>
        <v>5398.3119204183886</v>
      </c>
    </row>
    <row r="119" spans="8:12">
      <c r="H119" s="80">
        <v>114</v>
      </c>
      <c r="I119" s="79">
        <f t="shared" ca="1" si="4"/>
        <v>3729.2560881663276</v>
      </c>
      <c r="J119" s="78">
        <f t="shared" ca="1" si="5"/>
        <v>1669.0558322520603</v>
      </c>
      <c r="K119" s="77">
        <f t="shared" ca="1" si="7"/>
        <v>568518.45782682567</v>
      </c>
      <c r="L119" s="76">
        <f t="shared" ca="1" si="6"/>
        <v>5398.3119204183877</v>
      </c>
    </row>
    <row r="120" spans="8:12">
      <c r="H120" s="80">
        <v>115</v>
      </c>
      <c r="I120" s="79">
        <f t="shared" ca="1" si="4"/>
        <v>3740.1330850901459</v>
      </c>
      <c r="J120" s="78">
        <f t="shared" ca="1" si="5"/>
        <v>1658.1788353282416</v>
      </c>
      <c r="K120" s="77">
        <f t="shared" ca="1" si="7"/>
        <v>564778.32474173547</v>
      </c>
      <c r="L120" s="76">
        <f t="shared" ca="1" si="6"/>
        <v>5398.3119204183877</v>
      </c>
    </row>
    <row r="121" spans="8:12">
      <c r="H121" s="80">
        <v>116</v>
      </c>
      <c r="I121" s="79">
        <f t="shared" ca="1" si="4"/>
        <v>3751.0418065883259</v>
      </c>
      <c r="J121" s="78">
        <f t="shared" ca="1" si="5"/>
        <v>1647.2701138300622</v>
      </c>
      <c r="K121" s="77">
        <f t="shared" ca="1" si="7"/>
        <v>561027.28293514717</v>
      </c>
      <c r="L121" s="76">
        <f t="shared" ca="1" si="6"/>
        <v>5398.3119204183877</v>
      </c>
    </row>
    <row r="122" spans="8:12">
      <c r="H122" s="80">
        <v>117</v>
      </c>
      <c r="I122" s="79">
        <f t="shared" ca="1" si="4"/>
        <v>3761.9823451908755</v>
      </c>
      <c r="J122" s="78">
        <f t="shared" ca="1" si="5"/>
        <v>1636.329575227513</v>
      </c>
      <c r="K122" s="77">
        <f t="shared" ca="1" si="7"/>
        <v>557265.30058995634</v>
      </c>
      <c r="L122" s="76">
        <f t="shared" ca="1" si="6"/>
        <v>5398.3119204183886</v>
      </c>
    </row>
    <row r="123" spans="8:12">
      <c r="H123" s="80">
        <v>118</v>
      </c>
      <c r="I123" s="79">
        <f t="shared" ca="1" si="4"/>
        <v>3772.9547936976819</v>
      </c>
      <c r="J123" s="78">
        <f t="shared" ca="1" si="5"/>
        <v>1625.357126720706</v>
      </c>
      <c r="K123" s="77">
        <f t="shared" ca="1" si="7"/>
        <v>553492.34579625865</v>
      </c>
      <c r="L123" s="76">
        <f t="shared" ca="1" si="6"/>
        <v>5398.3119204183877</v>
      </c>
    </row>
    <row r="124" spans="8:12">
      <c r="H124" s="80">
        <v>119</v>
      </c>
      <c r="I124" s="79">
        <f t="shared" ca="1" si="4"/>
        <v>3783.9592451793001</v>
      </c>
      <c r="J124" s="78">
        <f t="shared" ca="1" si="5"/>
        <v>1614.3526752390878</v>
      </c>
      <c r="K124" s="77">
        <f t="shared" ca="1" si="7"/>
        <v>549708.38655107934</v>
      </c>
      <c r="L124" s="76">
        <f t="shared" ca="1" si="6"/>
        <v>5398.3119204183877</v>
      </c>
    </row>
    <row r="125" spans="8:12">
      <c r="H125" s="80">
        <v>120</v>
      </c>
      <c r="I125" s="79">
        <f t="shared" ca="1" si="4"/>
        <v>3794.9957929777393</v>
      </c>
      <c r="J125" s="78">
        <f t="shared" ca="1" si="5"/>
        <v>1603.3161274406482</v>
      </c>
      <c r="K125" s="77">
        <f t="shared" ca="1" si="7"/>
        <v>545913.3907581016</v>
      </c>
      <c r="L125" s="76">
        <f t="shared" ca="1" si="6"/>
        <v>5398.3119204183877</v>
      </c>
    </row>
    <row r="126" spans="8:12">
      <c r="H126" s="80">
        <v>121</v>
      </c>
      <c r="I126" s="79">
        <f t="shared" ca="1" si="4"/>
        <v>3806.0645307072582</v>
      </c>
      <c r="J126" s="78">
        <f t="shared" ca="1" si="5"/>
        <v>1592.2473897111302</v>
      </c>
      <c r="K126" s="77">
        <f t="shared" ca="1" si="7"/>
        <v>542107.32622739428</v>
      </c>
      <c r="L126" s="76">
        <f t="shared" ca="1" si="6"/>
        <v>5398.3119204183886</v>
      </c>
    </row>
    <row r="127" spans="8:12">
      <c r="H127" s="80">
        <v>122</v>
      </c>
      <c r="I127" s="79">
        <f t="shared" ca="1" si="4"/>
        <v>3817.1655522551541</v>
      </c>
      <c r="J127" s="78">
        <f t="shared" ca="1" si="5"/>
        <v>1581.146368163234</v>
      </c>
      <c r="K127" s="77">
        <f t="shared" ca="1" si="7"/>
        <v>538290.16067513917</v>
      </c>
      <c r="L127" s="76">
        <f t="shared" ca="1" si="6"/>
        <v>5398.3119204183877</v>
      </c>
    </row>
    <row r="128" spans="8:12">
      <c r="H128" s="80">
        <v>123</v>
      </c>
      <c r="I128" s="79">
        <f t="shared" ca="1" si="4"/>
        <v>3828.2989517825654</v>
      </c>
      <c r="J128" s="78">
        <f t="shared" ca="1" si="5"/>
        <v>1570.012968635823</v>
      </c>
      <c r="K128" s="77">
        <f t="shared" ca="1" si="7"/>
        <v>534461.86172335665</v>
      </c>
      <c r="L128" s="76">
        <f t="shared" ca="1" si="6"/>
        <v>5398.3119204183886</v>
      </c>
    </row>
    <row r="129" spans="8:12">
      <c r="H129" s="80">
        <v>124</v>
      </c>
      <c r="I129" s="79">
        <f t="shared" ca="1" si="4"/>
        <v>3839.4648237252645</v>
      </c>
      <c r="J129" s="78">
        <f t="shared" ca="1" si="5"/>
        <v>1558.8470966931236</v>
      </c>
      <c r="K129" s="77">
        <f t="shared" ca="1" si="7"/>
        <v>530622.39689963136</v>
      </c>
      <c r="L129" s="76">
        <f t="shared" ca="1" si="6"/>
        <v>5398.3119204183877</v>
      </c>
    </row>
    <row r="130" spans="8:12">
      <c r="H130" s="80">
        <v>125</v>
      </c>
      <c r="I130" s="79">
        <f t="shared" ca="1" si="4"/>
        <v>3850.6632627944637</v>
      </c>
      <c r="J130" s="78">
        <f t="shared" ca="1" si="5"/>
        <v>1547.6486576239251</v>
      </c>
      <c r="K130" s="77">
        <f t="shared" ca="1" si="7"/>
        <v>526771.73363683687</v>
      </c>
      <c r="L130" s="76">
        <f t="shared" ca="1" si="6"/>
        <v>5398.3119204183886</v>
      </c>
    </row>
    <row r="131" spans="8:12">
      <c r="H131" s="80">
        <v>126</v>
      </c>
      <c r="I131" s="79">
        <f t="shared" ca="1" si="4"/>
        <v>3861.8943639776135</v>
      </c>
      <c r="J131" s="78">
        <f t="shared" ca="1" si="5"/>
        <v>1536.4175564407747</v>
      </c>
      <c r="K131" s="77">
        <f t="shared" ca="1" si="7"/>
        <v>522909.83927285927</v>
      </c>
      <c r="L131" s="76">
        <f t="shared" ca="1" si="6"/>
        <v>5398.3119204183877</v>
      </c>
    </row>
    <row r="132" spans="8:12">
      <c r="H132" s="80">
        <v>127</v>
      </c>
      <c r="I132" s="79">
        <f t="shared" ca="1" si="4"/>
        <v>3873.1582225392149</v>
      </c>
      <c r="J132" s="78">
        <f t="shared" ca="1" si="5"/>
        <v>1525.1536978791733</v>
      </c>
      <c r="K132" s="77">
        <f t="shared" ca="1" si="7"/>
        <v>519036.68105032004</v>
      </c>
      <c r="L132" s="76">
        <f t="shared" ca="1" si="6"/>
        <v>5398.3119204183877</v>
      </c>
    </row>
    <row r="133" spans="8:12">
      <c r="H133" s="80">
        <v>128</v>
      </c>
      <c r="I133" s="79">
        <f t="shared" ca="1" si="4"/>
        <v>3884.4549340216208</v>
      </c>
      <c r="J133" s="78">
        <f t="shared" ca="1" si="5"/>
        <v>1513.8569863967673</v>
      </c>
      <c r="K133" s="77">
        <f t="shared" ca="1" si="7"/>
        <v>515152.22611629841</v>
      </c>
      <c r="L133" s="76">
        <f t="shared" ca="1" si="6"/>
        <v>5398.3119204183877</v>
      </c>
    </row>
    <row r="134" spans="8:12">
      <c r="H134" s="80">
        <v>129</v>
      </c>
      <c r="I134" s="79">
        <f t="shared" ref="I134:I197" ca="1" si="8">-PPMT($D$7/12,H134,$D$6,$D$5)</f>
        <v>3895.7845942458503</v>
      </c>
      <c r="J134" s="78">
        <f t="shared" ref="J134:J197" ca="1" si="9">-IPMT($D$7/12,H134,$D$6,$D$5)</f>
        <v>1502.5273261725374</v>
      </c>
      <c r="K134" s="77">
        <f t="shared" ca="1" si="7"/>
        <v>511256.44152205257</v>
      </c>
      <c r="L134" s="76">
        <f t="shared" ref="L134:L197" ca="1" si="10">J134+I134</f>
        <v>5398.3119204183877</v>
      </c>
    </row>
    <row r="135" spans="8:12">
      <c r="H135" s="80">
        <v>130</v>
      </c>
      <c r="I135" s="79">
        <f t="shared" ca="1" si="8"/>
        <v>3907.1472993124016</v>
      </c>
      <c r="J135" s="78">
        <f t="shared" ca="1" si="9"/>
        <v>1491.1646211059872</v>
      </c>
      <c r="K135" s="77">
        <f t="shared" ref="K135:K198" ca="1" si="11">K134-I135</f>
        <v>507349.29422274017</v>
      </c>
      <c r="L135" s="76">
        <f t="shared" ca="1" si="10"/>
        <v>5398.3119204183886</v>
      </c>
    </row>
    <row r="136" spans="8:12">
      <c r="H136" s="80">
        <v>131</v>
      </c>
      <c r="I136" s="79">
        <f t="shared" ca="1" si="8"/>
        <v>3918.5431456020624</v>
      </c>
      <c r="J136" s="78">
        <f t="shared" ca="1" si="9"/>
        <v>1479.768774816326</v>
      </c>
      <c r="K136" s="77">
        <f t="shared" ca="1" si="11"/>
        <v>503430.75107713812</v>
      </c>
      <c r="L136" s="76">
        <f t="shared" ca="1" si="10"/>
        <v>5398.3119204183886</v>
      </c>
    </row>
    <row r="137" spans="8:12">
      <c r="H137" s="80">
        <v>132</v>
      </c>
      <c r="I137" s="79">
        <f t="shared" ca="1" si="8"/>
        <v>3929.9722297767353</v>
      </c>
      <c r="J137" s="78">
        <f t="shared" ca="1" si="9"/>
        <v>1468.3396906416533</v>
      </c>
      <c r="K137" s="77">
        <f t="shared" ca="1" si="11"/>
        <v>499500.77884736139</v>
      </c>
      <c r="L137" s="76">
        <f t="shared" ca="1" si="10"/>
        <v>5398.3119204183886</v>
      </c>
    </row>
    <row r="138" spans="8:12">
      <c r="H138" s="80">
        <v>133</v>
      </c>
      <c r="I138" s="79">
        <f t="shared" ca="1" si="8"/>
        <v>3941.4346487802504</v>
      </c>
      <c r="J138" s="78">
        <f t="shared" ca="1" si="9"/>
        <v>1456.8772716381377</v>
      </c>
      <c r="K138" s="77">
        <f t="shared" ca="1" si="11"/>
        <v>495559.34419858112</v>
      </c>
      <c r="L138" s="76">
        <f t="shared" ca="1" si="10"/>
        <v>5398.3119204183877</v>
      </c>
    </row>
    <row r="139" spans="8:12">
      <c r="H139" s="80">
        <v>134</v>
      </c>
      <c r="I139" s="79">
        <f t="shared" ca="1" si="8"/>
        <v>3952.9304998391931</v>
      </c>
      <c r="J139" s="78">
        <f t="shared" ca="1" si="9"/>
        <v>1445.3814205791953</v>
      </c>
      <c r="K139" s="77">
        <f t="shared" ca="1" si="11"/>
        <v>491606.41369874193</v>
      </c>
      <c r="L139" s="76">
        <f t="shared" ca="1" si="10"/>
        <v>5398.3119204183886</v>
      </c>
    </row>
    <row r="140" spans="8:12">
      <c r="H140" s="80">
        <v>135</v>
      </c>
      <c r="I140" s="79">
        <f t="shared" ca="1" si="8"/>
        <v>3964.4598804637235</v>
      </c>
      <c r="J140" s="78">
        <f t="shared" ca="1" si="9"/>
        <v>1433.852039954664</v>
      </c>
      <c r="K140" s="77">
        <f t="shared" ca="1" si="11"/>
        <v>487641.95381827821</v>
      </c>
      <c r="L140" s="76">
        <f t="shared" ca="1" si="10"/>
        <v>5398.3119204183877</v>
      </c>
    </row>
    <row r="141" spans="8:12">
      <c r="H141" s="80">
        <v>136</v>
      </c>
      <c r="I141" s="79">
        <f t="shared" ca="1" si="8"/>
        <v>3976.02288844841</v>
      </c>
      <c r="J141" s="78">
        <f t="shared" ca="1" si="9"/>
        <v>1422.2890319699786</v>
      </c>
      <c r="K141" s="77">
        <f t="shared" ca="1" si="11"/>
        <v>483665.93092982977</v>
      </c>
      <c r="L141" s="76">
        <f t="shared" ca="1" si="10"/>
        <v>5398.3119204183886</v>
      </c>
    </row>
    <row r="142" spans="8:12">
      <c r="H142" s="80">
        <v>137</v>
      </c>
      <c r="I142" s="79">
        <f t="shared" ca="1" si="8"/>
        <v>3987.6196218730511</v>
      </c>
      <c r="J142" s="78">
        <f t="shared" ca="1" si="9"/>
        <v>1410.6922985453375</v>
      </c>
      <c r="K142" s="77">
        <f t="shared" ca="1" si="11"/>
        <v>479678.3113079567</v>
      </c>
      <c r="L142" s="76">
        <f t="shared" ca="1" si="10"/>
        <v>5398.3119204183886</v>
      </c>
    </row>
    <row r="143" spans="8:12">
      <c r="H143" s="80">
        <v>138</v>
      </c>
      <c r="I143" s="79">
        <f t="shared" ca="1" si="8"/>
        <v>3999.2501791035143</v>
      </c>
      <c r="J143" s="78">
        <f t="shared" ca="1" si="9"/>
        <v>1399.0617413148743</v>
      </c>
      <c r="K143" s="77">
        <f t="shared" ca="1" si="11"/>
        <v>475679.06112885318</v>
      </c>
      <c r="L143" s="76">
        <f t="shared" ca="1" si="10"/>
        <v>5398.3119204183886</v>
      </c>
    </row>
    <row r="144" spans="8:12">
      <c r="H144" s="80">
        <v>139</v>
      </c>
      <c r="I144" s="79">
        <f t="shared" ca="1" si="8"/>
        <v>4010.9146587925657</v>
      </c>
      <c r="J144" s="78">
        <f t="shared" ca="1" si="9"/>
        <v>1387.3972616258222</v>
      </c>
      <c r="K144" s="77">
        <f t="shared" ca="1" si="11"/>
        <v>471668.14647006063</v>
      </c>
      <c r="L144" s="76">
        <f t="shared" ca="1" si="10"/>
        <v>5398.3119204183877</v>
      </c>
    </row>
    <row r="145" spans="8:12">
      <c r="H145" s="80">
        <v>140</v>
      </c>
      <c r="I145" s="79">
        <f t="shared" ca="1" si="8"/>
        <v>4022.6131598807106</v>
      </c>
      <c r="J145" s="78">
        <f t="shared" ca="1" si="9"/>
        <v>1375.6987605376773</v>
      </c>
      <c r="K145" s="77">
        <f t="shared" ca="1" si="11"/>
        <v>467645.53331017995</v>
      </c>
      <c r="L145" s="76">
        <f t="shared" ca="1" si="10"/>
        <v>5398.3119204183877</v>
      </c>
    </row>
    <row r="146" spans="8:12">
      <c r="H146" s="80">
        <v>141</v>
      </c>
      <c r="I146" s="79">
        <f t="shared" ca="1" si="8"/>
        <v>4034.3457815970296</v>
      </c>
      <c r="J146" s="78">
        <f t="shared" ca="1" si="9"/>
        <v>1363.9661388213585</v>
      </c>
      <c r="K146" s="77">
        <f t="shared" ca="1" si="11"/>
        <v>463611.18752858293</v>
      </c>
      <c r="L146" s="76">
        <f t="shared" ca="1" si="10"/>
        <v>5398.3119204183877</v>
      </c>
    </row>
    <row r="147" spans="8:12">
      <c r="H147" s="80">
        <v>142</v>
      </c>
      <c r="I147" s="79">
        <f t="shared" ca="1" si="8"/>
        <v>4046.112623460021</v>
      </c>
      <c r="J147" s="78">
        <f t="shared" ca="1" si="9"/>
        <v>1352.1992969583673</v>
      </c>
      <c r="K147" s="77">
        <f t="shared" ca="1" si="11"/>
        <v>459565.07490512292</v>
      </c>
      <c r="L147" s="76">
        <f t="shared" ca="1" si="10"/>
        <v>5398.3119204183886</v>
      </c>
    </row>
    <row r="148" spans="8:12">
      <c r="H148" s="80">
        <v>143</v>
      </c>
      <c r="I148" s="79">
        <f t="shared" ca="1" si="8"/>
        <v>4057.9137852784461</v>
      </c>
      <c r="J148" s="78">
        <f t="shared" ca="1" si="9"/>
        <v>1340.398135139942</v>
      </c>
      <c r="K148" s="77">
        <f t="shared" ca="1" si="11"/>
        <v>455507.16111984447</v>
      </c>
      <c r="L148" s="76">
        <f t="shared" ca="1" si="10"/>
        <v>5398.3119204183877</v>
      </c>
    </row>
    <row r="149" spans="8:12">
      <c r="H149" s="80">
        <v>144</v>
      </c>
      <c r="I149" s="79">
        <f t="shared" ca="1" si="8"/>
        <v>4069.7493671521747</v>
      </c>
      <c r="J149" s="78">
        <f t="shared" ca="1" si="9"/>
        <v>1328.5625532662132</v>
      </c>
      <c r="K149" s="77">
        <f t="shared" ca="1" si="11"/>
        <v>451437.41175269231</v>
      </c>
      <c r="L149" s="76">
        <f t="shared" ca="1" si="10"/>
        <v>5398.3119204183877</v>
      </c>
    </row>
    <row r="150" spans="8:12">
      <c r="H150" s="80">
        <v>145</v>
      </c>
      <c r="I150" s="79">
        <f t="shared" ca="1" si="8"/>
        <v>4081.6194694730352</v>
      </c>
      <c r="J150" s="78">
        <f t="shared" ca="1" si="9"/>
        <v>1316.6924509453529</v>
      </c>
      <c r="K150" s="77">
        <f t="shared" ca="1" si="11"/>
        <v>447355.79228321929</v>
      </c>
      <c r="L150" s="76">
        <f t="shared" ca="1" si="10"/>
        <v>5398.3119204183877</v>
      </c>
    </row>
    <row r="151" spans="8:12">
      <c r="H151" s="80">
        <v>146</v>
      </c>
      <c r="I151" s="79">
        <f t="shared" ca="1" si="8"/>
        <v>4093.5241929256649</v>
      </c>
      <c r="J151" s="78">
        <f t="shared" ca="1" si="9"/>
        <v>1304.7877274927232</v>
      </c>
      <c r="K151" s="77">
        <f t="shared" ca="1" si="11"/>
        <v>443262.26809029363</v>
      </c>
      <c r="L151" s="76">
        <f t="shared" ca="1" si="10"/>
        <v>5398.3119204183877</v>
      </c>
    </row>
    <row r="152" spans="8:12">
      <c r="H152" s="80">
        <v>147</v>
      </c>
      <c r="I152" s="79">
        <f t="shared" ca="1" si="8"/>
        <v>4105.4636384883643</v>
      </c>
      <c r="J152" s="78">
        <f t="shared" ca="1" si="9"/>
        <v>1292.8482819300232</v>
      </c>
      <c r="K152" s="77">
        <f t="shared" ca="1" si="11"/>
        <v>439156.80445180525</v>
      </c>
      <c r="L152" s="76">
        <f t="shared" ca="1" si="10"/>
        <v>5398.3119204183877</v>
      </c>
    </row>
    <row r="153" spans="8:12">
      <c r="H153" s="80">
        <v>148</v>
      </c>
      <c r="I153" s="79">
        <f t="shared" ca="1" si="8"/>
        <v>4117.4379074339558</v>
      </c>
      <c r="J153" s="78">
        <f t="shared" ca="1" si="9"/>
        <v>1280.8740129844323</v>
      </c>
      <c r="K153" s="77">
        <f t="shared" ca="1" si="11"/>
        <v>435039.3665443713</v>
      </c>
      <c r="L153" s="76">
        <f t="shared" ca="1" si="10"/>
        <v>5398.3119204183877</v>
      </c>
    </row>
    <row r="154" spans="8:12">
      <c r="H154" s="80">
        <v>149</v>
      </c>
      <c r="I154" s="79">
        <f t="shared" ca="1" si="8"/>
        <v>4129.4471013306384</v>
      </c>
      <c r="J154" s="78">
        <f t="shared" ca="1" si="9"/>
        <v>1268.8648190877498</v>
      </c>
      <c r="K154" s="77">
        <f t="shared" ca="1" si="11"/>
        <v>430909.91944304068</v>
      </c>
      <c r="L154" s="76">
        <f t="shared" ca="1" si="10"/>
        <v>5398.3119204183877</v>
      </c>
    </row>
    <row r="155" spans="8:12">
      <c r="H155" s="80">
        <v>150</v>
      </c>
      <c r="I155" s="79">
        <f t="shared" ca="1" si="8"/>
        <v>4141.4913220428525</v>
      </c>
      <c r="J155" s="78">
        <f t="shared" ca="1" si="9"/>
        <v>1256.8205983755356</v>
      </c>
      <c r="K155" s="77">
        <f t="shared" ca="1" si="11"/>
        <v>426768.42812099785</v>
      </c>
      <c r="L155" s="76">
        <f t="shared" ca="1" si="10"/>
        <v>5398.3119204183877</v>
      </c>
    </row>
    <row r="156" spans="8:12">
      <c r="H156" s="80">
        <v>151</v>
      </c>
      <c r="I156" s="79">
        <f t="shared" ca="1" si="8"/>
        <v>4153.5706717321436</v>
      </c>
      <c r="J156" s="78">
        <f t="shared" ca="1" si="9"/>
        <v>1244.7412486862438</v>
      </c>
      <c r="K156" s="77">
        <f t="shared" ca="1" si="11"/>
        <v>422614.85744926572</v>
      </c>
      <c r="L156" s="76">
        <f t="shared" ca="1" si="10"/>
        <v>5398.3119204183877</v>
      </c>
    </row>
    <row r="157" spans="8:12">
      <c r="H157" s="80">
        <v>152</v>
      </c>
      <c r="I157" s="79">
        <f t="shared" ca="1" si="8"/>
        <v>4165.6852528580293</v>
      </c>
      <c r="J157" s="78">
        <f t="shared" ca="1" si="9"/>
        <v>1232.6266675603583</v>
      </c>
      <c r="K157" s="77">
        <f t="shared" ca="1" si="11"/>
        <v>418449.17219640769</v>
      </c>
      <c r="L157" s="76">
        <f t="shared" ca="1" si="10"/>
        <v>5398.3119204183877</v>
      </c>
    </row>
    <row r="158" spans="8:12">
      <c r="H158" s="80">
        <v>153</v>
      </c>
      <c r="I158" s="79">
        <f t="shared" ca="1" si="8"/>
        <v>4177.8351681788663</v>
      </c>
      <c r="J158" s="78">
        <f t="shared" ca="1" si="9"/>
        <v>1220.4767522395225</v>
      </c>
      <c r="K158" s="77">
        <f t="shared" ca="1" si="11"/>
        <v>414271.33702822879</v>
      </c>
      <c r="L158" s="76">
        <f t="shared" ca="1" si="10"/>
        <v>5398.3119204183886</v>
      </c>
    </row>
    <row r="159" spans="8:12">
      <c r="H159" s="80">
        <v>154</v>
      </c>
      <c r="I159" s="79">
        <f t="shared" ca="1" si="8"/>
        <v>4190.0205207527206</v>
      </c>
      <c r="J159" s="78">
        <f t="shared" ca="1" si="9"/>
        <v>1208.2913996656673</v>
      </c>
      <c r="K159" s="77">
        <f t="shared" ca="1" si="11"/>
        <v>410081.31650747609</v>
      </c>
      <c r="L159" s="76">
        <f t="shared" ca="1" si="10"/>
        <v>5398.3119204183877</v>
      </c>
    </row>
    <row r="160" spans="8:12">
      <c r="H160" s="80">
        <v>155</v>
      </c>
      <c r="I160" s="79">
        <f t="shared" ca="1" si="8"/>
        <v>4202.2414139382499</v>
      </c>
      <c r="J160" s="78">
        <f t="shared" ca="1" si="9"/>
        <v>1196.0705064801389</v>
      </c>
      <c r="K160" s="77">
        <f t="shared" ca="1" si="11"/>
        <v>405879.07509353786</v>
      </c>
      <c r="L160" s="76">
        <f t="shared" ca="1" si="10"/>
        <v>5398.3119204183886</v>
      </c>
    </row>
    <row r="161" spans="8:12">
      <c r="H161" s="80">
        <v>156</v>
      </c>
      <c r="I161" s="79">
        <f t="shared" ca="1" si="8"/>
        <v>4214.4979513955695</v>
      </c>
      <c r="J161" s="78">
        <f t="shared" ca="1" si="9"/>
        <v>1183.8139690228186</v>
      </c>
      <c r="K161" s="77">
        <f t="shared" ca="1" si="11"/>
        <v>401664.57714214228</v>
      </c>
      <c r="L161" s="76">
        <f t="shared" ca="1" si="10"/>
        <v>5398.3119204183877</v>
      </c>
    </row>
    <row r="162" spans="8:12">
      <c r="H162" s="80">
        <v>157</v>
      </c>
      <c r="I162" s="79">
        <f t="shared" ca="1" si="8"/>
        <v>4226.7902370871398</v>
      </c>
      <c r="J162" s="78">
        <f t="shared" ca="1" si="9"/>
        <v>1171.5216833312484</v>
      </c>
      <c r="K162" s="77">
        <f t="shared" ca="1" si="11"/>
        <v>397437.78690505517</v>
      </c>
      <c r="L162" s="76">
        <f t="shared" ca="1" si="10"/>
        <v>5398.3119204183877</v>
      </c>
    </row>
    <row r="163" spans="8:12">
      <c r="H163" s="80">
        <v>158</v>
      </c>
      <c r="I163" s="79">
        <f t="shared" ca="1" si="8"/>
        <v>4239.1183752786437</v>
      </c>
      <c r="J163" s="78">
        <f t="shared" ca="1" si="9"/>
        <v>1159.1935451397442</v>
      </c>
      <c r="K163" s="77">
        <f t="shared" ca="1" si="11"/>
        <v>393198.66852977651</v>
      </c>
      <c r="L163" s="76">
        <f t="shared" ca="1" si="10"/>
        <v>5398.3119204183877</v>
      </c>
    </row>
    <row r="164" spans="8:12">
      <c r="H164" s="80">
        <v>159</v>
      </c>
      <c r="I164" s="79">
        <f t="shared" ca="1" si="8"/>
        <v>4251.4824705398732</v>
      </c>
      <c r="J164" s="78">
        <f t="shared" ca="1" si="9"/>
        <v>1146.8294498785149</v>
      </c>
      <c r="K164" s="77">
        <f t="shared" ca="1" si="11"/>
        <v>388947.18605923664</v>
      </c>
      <c r="L164" s="76">
        <f t="shared" ca="1" si="10"/>
        <v>5398.3119204183877</v>
      </c>
    </row>
    <row r="165" spans="8:12">
      <c r="H165" s="80">
        <v>160</v>
      </c>
      <c r="I165" s="79">
        <f t="shared" ca="1" si="8"/>
        <v>4263.8826277456137</v>
      </c>
      <c r="J165" s="78">
        <f t="shared" ca="1" si="9"/>
        <v>1134.4292926727735</v>
      </c>
      <c r="K165" s="77">
        <f t="shared" ca="1" si="11"/>
        <v>384683.30343149102</v>
      </c>
      <c r="L165" s="76">
        <f t="shared" ca="1" si="10"/>
        <v>5398.3119204183877</v>
      </c>
    </row>
    <row r="166" spans="8:12">
      <c r="H166" s="80">
        <v>161</v>
      </c>
      <c r="I166" s="79">
        <f t="shared" ca="1" si="8"/>
        <v>4276.3189520765391</v>
      </c>
      <c r="J166" s="78">
        <f t="shared" ca="1" si="9"/>
        <v>1121.9929683418488</v>
      </c>
      <c r="K166" s="77">
        <f t="shared" ca="1" si="11"/>
        <v>380406.98447941447</v>
      </c>
      <c r="L166" s="76">
        <f t="shared" ca="1" si="10"/>
        <v>5398.3119204183877</v>
      </c>
    </row>
    <row r="167" spans="8:12">
      <c r="H167" s="80">
        <v>162</v>
      </c>
      <c r="I167" s="79">
        <f t="shared" ca="1" si="8"/>
        <v>4288.7915490200967</v>
      </c>
      <c r="J167" s="78">
        <f t="shared" ca="1" si="9"/>
        <v>1109.5203713982921</v>
      </c>
      <c r="K167" s="77">
        <f t="shared" ca="1" si="11"/>
        <v>376118.19293039438</v>
      </c>
      <c r="L167" s="76">
        <f t="shared" ca="1" si="10"/>
        <v>5398.3119204183886</v>
      </c>
    </row>
    <row r="168" spans="8:12">
      <c r="H168" s="80">
        <v>163</v>
      </c>
      <c r="I168" s="79">
        <f t="shared" ca="1" si="8"/>
        <v>4301.3005243714042</v>
      </c>
      <c r="J168" s="78">
        <f t="shared" ca="1" si="9"/>
        <v>1097.0113960469837</v>
      </c>
      <c r="K168" s="77">
        <f t="shared" ca="1" si="11"/>
        <v>371816.89240602299</v>
      </c>
      <c r="L168" s="76">
        <f t="shared" ca="1" si="10"/>
        <v>5398.3119204183877</v>
      </c>
    </row>
    <row r="169" spans="8:12">
      <c r="H169" s="80">
        <v>164</v>
      </c>
      <c r="I169" s="79">
        <f t="shared" ca="1" si="8"/>
        <v>4313.8459842341535</v>
      </c>
      <c r="J169" s="78">
        <f t="shared" ca="1" si="9"/>
        <v>1084.4659361842337</v>
      </c>
      <c r="K169" s="77">
        <f t="shared" ca="1" si="11"/>
        <v>367503.04642178887</v>
      </c>
      <c r="L169" s="76">
        <f t="shared" ca="1" si="10"/>
        <v>5398.3119204183877</v>
      </c>
    </row>
    <row r="170" spans="8:12">
      <c r="H170" s="80">
        <v>165</v>
      </c>
      <c r="I170" s="79">
        <f t="shared" ca="1" si="8"/>
        <v>4326.428035021504</v>
      </c>
      <c r="J170" s="78">
        <f t="shared" ca="1" si="9"/>
        <v>1071.8838853968841</v>
      </c>
      <c r="K170" s="77">
        <f t="shared" ca="1" si="11"/>
        <v>363176.61838676734</v>
      </c>
      <c r="L170" s="76">
        <f t="shared" ca="1" si="10"/>
        <v>5398.3119204183877</v>
      </c>
    </row>
    <row r="171" spans="8:12">
      <c r="H171" s="80">
        <v>166</v>
      </c>
      <c r="I171" s="79">
        <f t="shared" ca="1" si="8"/>
        <v>4339.0467834569836</v>
      </c>
      <c r="J171" s="78">
        <f t="shared" ca="1" si="9"/>
        <v>1059.2651369614046</v>
      </c>
      <c r="K171" s="77">
        <f t="shared" ca="1" si="11"/>
        <v>358837.57160331035</v>
      </c>
      <c r="L171" s="76">
        <f t="shared" ca="1" si="10"/>
        <v>5398.3119204183877</v>
      </c>
    </row>
    <row r="172" spans="8:12">
      <c r="H172" s="80">
        <v>167</v>
      </c>
      <c r="I172" s="79">
        <f t="shared" ca="1" si="8"/>
        <v>4351.7023365753994</v>
      </c>
      <c r="J172" s="78">
        <f t="shared" ca="1" si="9"/>
        <v>1046.6095838429885</v>
      </c>
      <c r="K172" s="77">
        <f t="shared" ca="1" si="11"/>
        <v>354485.86926673492</v>
      </c>
      <c r="L172" s="76">
        <f t="shared" ca="1" si="10"/>
        <v>5398.3119204183877</v>
      </c>
    </row>
    <row r="173" spans="8:12">
      <c r="H173" s="80">
        <v>168</v>
      </c>
      <c r="I173" s="79">
        <f t="shared" ca="1" si="8"/>
        <v>4364.3948017237444</v>
      </c>
      <c r="J173" s="78">
        <f t="shared" ca="1" si="9"/>
        <v>1033.9171186946437</v>
      </c>
      <c r="K173" s="77">
        <f t="shared" ca="1" si="11"/>
        <v>350121.47446501115</v>
      </c>
      <c r="L173" s="76">
        <f t="shared" ca="1" si="10"/>
        <v>5398.3119204183877</v>
      </c>
    </row>
    <row r="174" spans="8:12">
      <c r="H174" s="80">
        <v>169</v>
      </c>
      <c r="I174" s="79">
        <f t="shared" ca="1" si="8"/>
        <v>4377.1242865621052</v>
      </c>
      <c r="J174" s="78">
        <f t="shared" ca="1" si="9"/>
        <v>1021.1876338562828</v>
      </c>
      <c r="K174" s="77">
        <f t="shared" ca="1" si="11"/>
        <v>345744.35017844907</v>
      </c>
      <c r="L174" s="76">
        <f t="shared" ca="1" si="10"/>
        <v>5398.3119204183877</v>
      </c>
    </row>
    <row r="175" spans="8:12">
      <c r="H175" s="80">
        <v>170</v>
      </c>
      <c r="I175" s="79">
        <f t="shared" ca="1" si="8"/>
        <v>4389.8908990645787</v>
      </c>
      <c r="J175" s="78">
        <f t="shared" ca="1" si="9"/>
        <v>1008.4210213538098</v>
      </c>
      <c r="K175" s="77">
        <f t="shared" ca="1" si="11"/>
        <v>341354.45927938446</v>
      </c>
      <c r="L175" s="76">
        <f t="shared" ca="1" si="10"/>
        <v>5398.3119204183886</v>
      </c>
    </row>
    <row r="176" spans="8:12">
      <c r="H176" s="80">
        <v>171</v>
      </c>
      <c r="I176" s="79">
        <f t="shared" ca="1" si="8"/>
        <v>4402.6947475201832</v>
      </c>
      <c r="J176" s="78">
        <f t="shared" ca="1" si="9"/>
        <v>995.6171728982049</v>
      </c>
      <c r="K176" s="77">
        <f t="shared" ca="1" si="11"/>
        <v>336951.76453186426</v>
      </c>
      <c r="L176" s="76">
        <f t="shared" ca="1" si="10"/>
        <v>5398.3119204183877</v>
      </c>
    </row>
    <row r="177" spans="8:12">
      <c r="H177" s="80">
        <v>172</v>
      </c>
      <c r="I177" s="79">
        <f t="shared" ca="1" si="8"/>
        <v>4415.535940533784</v>
      </c>
      <c r="J177" s="78">
        <f t="shared" ca="1" si="9"/>
        <v>982.77597988460411</v>
      </c>
      <c r="K177" s="77">
        <f t="shared" ca="1" si="11"/>
        <v>332536.22859133047</v>
      </c>
      <c r="L177" s="76">
        <f t="shared" ca="1" si="10"/>
        <v>5398.3119204183877</v>
      </c>
    </row>
    <row r="178" spans="8:12">
      <c r="H178" s="80">
        <v>173</v>
      </c>
      <c r="I178" s="79">
        <f t="shared" ca="1" si="8"/>
        <v>4428.4145870270067</v>
      </c>
      <c r="J178" s="78">
        <f t="shared" ca="1" si="9"/>
        <v>969.8973333913807</v>
      </c>
      <c r="K178" s="77">
        <f t="shared" ca="1" si="11"/>
        <v>328107.81400430348</v>
      </c>
      <c r="L178" s="76">
        <f t="shared" ca="1" si="10"/>
        <v>5398.3119204183877</v>
      </c>
    </row>
    <row r="179" spans="8:12">
      <c r="H179" s="80">
        <v>174</v>
      </c>
      <c r="I179" s="79">
        <f t="shared" ca="1" si="8"/>
        <v>4441.33079623917</v>
      </c>
      <c r="J179" s="78">
        <f t="shared" ca="1" si="9"/>
        <v>956.98112417921868</v>
      </c>
      <c r="K179" s="77">
        <f t="shared" ca="1" si="11"/>
        <v>323666.48320806434</v>
      </c>
      <c r="L179" s="76">
        <f t="shared" ca="1" si="10"/>
        <v>5398.3119204183886</v>
      </c>
    </row>
    <row r="180" spans="8:12">
      <c r="H180" s="80">
        <v>175</v>
      </c>
      <c r="I180" s="79">
        <f t="shared" ca="1" si="8"/>
        <v>4454.2846777282002</v>
      </c>
      <c r="J180" s="78">
        <f t="shared" ca="1" si="9"/>
        <v>944.02724269018768</v>
      </c>
      <c r="K180" s="77">
        <f t="shared" ca="1" si="11"/>
        <v>319212.19853033614</v>
      </c>
      <c r="L180" s="76">
        <f t="shared" ca="1" si="10"/>
        <v>5398.3119204183877</v>
      </c>
    </row>
    <row r="181" spans="8:12">
      <c r="H181" s="80">
        <v>176</v>
      </c>
      <c r="I181" s="79">
        <f t="shared" ca="1" si="8"/>
        <v>4467.2763413715738</v>
      </c>
      <c r="J181" s="78">
        <f t="shared" ca="1" si="9"/>
        <v>931.03557904681361</v>
      </c>
      <c r="K181" s="77">
        <f t="shared" ca="1" si="11"/>
        <v>314744.92218896456</v>
      </c>
      <c r="L181" s="76">
        <f t="shared" ca="1" si="10"/>
        <v>5398.3119204183877</v>
      </c>
    </row>
    <row r="182" spans="8:12">
      <c r="H182" s="80">
        <v>177</v>
      </c>
      <c r="I182" s="79">
        <f t="shared" ca="1" si="8"/>
        <v>4480.3058973672414</v>
      </c>
      <c r="J182" s="78">
        <f t="shared" ca="1" si="9"/>
        <v>918.00602305114671</v>
      </c>
      <c r="K182" s="77">
        <f t="shared" ca="1" si="11"/>
        <v>310264.61629159731</v>
      </c>
      <c r="L182" s="76">
        <f t="shared" ca="1" si="10"/>
        <v>5398.3119204183877</v>
      </c>
    </row>
    <row r="183" spans="8:12">
      <c r="H183" s="80">
        <v>178</v>
      </c>
      <c r="I183" s="79">
        <f t="shared" ca="1" si="8"/>
        <v>4493.3734562345617</v>
      </c>
      <c r="J183" s="78">
        <f t="shared" ca="1" si="9"/>
        <v>904.93846418382554</v>
      </c>
      <c r="K183" s="77">
        <f t="shared" ca="1" si="11"/>
        <v>305771.24283536273</v>
      </c>
      <c r="L183" s="76">
        <f t="shared" ca="1" si="10"/>
        <v>5398.3119204183877</v>
      </c>
    </row>
    <row r="184" spans="8:12">
      <c r="H184" s="80">
        <v>179</v>
      </c>
      <c r="I184" s="79">
        <f t="shared" ca="1" si="8"/>
        <v>4506.4791288152464</v>
      </c>
      <c r="J184" s="78">
        <f t="shared" ca="1" si="9"/>
        <v>891.83279160314146</v>
      </c>
      <c r="K184" s="77">
        <f t="shared" ca="1" si="11"/>
        <v>301264.7637065475</v>
      </c>
      <c r="L184" s="76">
        <f t="shared" ca="1" si="10"/>
        <v>5398.3119204183877</v>
      </c>
    </row>
    <row r="185" spans="8:12">
      <c r="H185" s="80">
        <v>180</v>
      </c>
      <c r="I185" s="79">
        <f t="shared" ca="1" si="8"/>
        <v>4519.6230262742911</v>
      </c>
      <c r="J185" s="78">
        <f t="shared" ca="1" si="9"/>
        <v>878.68889414409693</v>
      </c>
      <c r="K185" s="77">
        <f t="shared" ca="1" si="11"/>
        <v>296745.14068027318</v>
      </c>
      <c r="L185" s="76">
        <f t="shared" ca="1" si="10"/>
        <v>5398.3119204183877</v>
      </c>
    </row>
    <row r="186" spans="8:12">
      <c r="H186" s="80">
        <v>181</v>
      </c>
      <c r="I186" s="79">
        <f t="shared" ca="1" si="8"/>
        <v>4532.805260100924</v>
      </c>
      <c r="J186" s="78">
        <f t="shared" ca="1" si="9"/>
        <v>865.50666031746346</v>
      </c>
      <c r="K186" s="77">
        <f t="shared" ca="1" si="11"/>
        <v>292212.33542017225</v>
      </c>
      <c r="L186" s="76">
        <f t="shared" ca="1" si="10"/>
        <v>5398.3119204183877</v>
      </c>
    </row>
    <row r="187" spans="8:12">
      <c r="H187" s="80">
        <v>182</v>
      </c>
      <c r="I187" s="79">
        <f t="shared" ca="1" si="8"/>
        <v>4546.0259421095525</v>
      </c>
      <c r="J187" s="78">
        <f t="shared" ca="1" si="9"/>
        <v>852.28597830883575</v>
      </c>
      <c r="K187" s="77">
        <f t="shared" ca="1" si="11"/>
        <v>287666.30947806273</v>
      </c>
      <c r="L187" s="76">
        <f t="shared" ca="1" si="10"/>
        <v>5398.3119204183886</v>
      </c>
    </row>
    <row r="188" spans="8:12">
      <c r="H188" s="80">
        <v>183</v>
      </c>
      <c r="I188" s="79">
        <f t="shared" ca="1" si="8"/>
        <v>4559.2851844407051</v>
      </c>
      <c r="J188" s="78">
        <f t="shared" ca="1" si="9"/>
        <v>839.02673597768296</v>
      </c>
      <c r="K188" s="77">
        <f t="shared" ca="1" si="11"/>
        <v>283107.024293622</v>
      </c>
      <c r="L188" s="76">
        <f t="shared" ca="1" si="10"/>
        <v>5398.3119204183877</v>
      </c>
    </row>
    <row r="189" spans="8:12">
      <c r="H189" s="80">
        <v>184</v>
      </c>
      <c r="I189" s="79">
        <f t="shared" ca="1" si="8"/>
        <v>4572.5830995619908</v>
      </c>
      <c r="J189" s="78">
        <f t="shared" ca="1" si="9"/>
        <v>825.72882085639776</v>
      </c>
      <c r="K189" s="77">
        <f t="shared" ca="1" si="11"/>
        <v>278534.44119406003</v>
      </c>
      <c r="L189" s="76">
        <f t="shared" ca="1" si="10"/>
        <v>5398.3119204183886</v>
      </c>
    </row>
    <row r="190" spans="8:12">
      <c r="H190" s="80">
        <v>185</v>
      </c>
      <c r="I190" s="79">
        <f t="shared" ca="1" si="8"/>
        <v>4585.9198002690464</v>
      </c>
      <c r="J190" s="78">
        <f t="shared" ca="1" si="9"/>
        <v>812.39212014934174</v>
      </c>
      <c r="K190" s="77">
        <f t="shared" ca="1" si="11"/>
        <v>273948.52139379096</v>
      </c>
      <c r="L190" s="76">
        <f t="shared" ca="1" si="10"/>
        <v>5398.3119204183877</v>
      </c>
    </row>
    <row r="191" spans="8:12">
      <c r="H191" s="80">
        <v>186</v>
      </c>
      <c r="I191" s="79">
        <f t="shared" ca="1" si="8"/>
        <v>4599.2953996864981</v>
      </c>
      <c r="J191" s="78">
        <f t="shared" ca="1" si="9"/>
        <v>799.01652073189052</v>
      </c>
      <c r="K191" s="77">
        <f t="shared" ca="1" si="11"/>
        <v>269349.22599410446</v>
      </c>
      <c r="L191" s="76">
        <f t="shared" ca="1" si="10"/>
        <v>5398.3119204183886</v>
      </c>
    </row>
    <row r="192" spans="8:12">
      <c r="H192" s="80">
        <v>187</v>
      </c>
      <c r="I192" s="79">
        <f t="shared" ca="1" si="8"/>
        <v>4612.7100112689168</v>
      </c>
      <c r="J192" s="78">
        <f t="shared" ca="1" si="9"/>
        <v>785.60190914947157</v>
      </c>
      <c r="K192" s="77">
        <f t="shared" ca="1" si="11"/>
        <v>264736.51598283555</v>
      </c>
      <c r="L192" s="76">
        <f t="shared" ca="1" si="10"/>
        <v>5398.3119204183886</v>
      </c>
    </row>
    <row r="193" spans="8:12">
      <c r="H193" s="80">
        <v>188</v>
      </c>
      <c r="I193" s="79">
        <f t="shared" ca="1" si="8"/>
        <v>4626.1637488017841</v>
      </c>
      <c r="J193" s="78">
        <f t="shared" ca="1" si="9"/>
        <v>772.14817161660369</v>
      </c>
      <c r="K193" s="77">
        <f t="shared" ca="1" si="11"/>
        <v>260110.35223403378</v>
      </c>
      <c r="L193" s="76">
        <f t="shared" ca="1" si="10"/>
        <v>5398.3119204183877</v>
      </c>
    </row>
    <row r="194" spans="8:12">
      <c r="H194" s="80">
        <v>189</v>
      </c>
      <c r="I194" s="79">
        <f t="shared" ca="1" si="8"/>
        <v>4639.6567264024561</v>
      </c>
      <c r="J194" s="78">
        <f t="shared" ca="1" si="9"/>
        <v>758.65519401593201</v>
      </c>
      <c r="K194" s="77">
        <f t="shared" ca="1" si="11"/>
        <v>255470.69550763132</v>
      </c>
      <c r="L194" s="76">
        <f t="shared" ca="1" si="10"/>
        <v>5398.3119204183877</v>
      </c>
    </row>
    <row r="195" spans="8:12">
      <c r="H195" s="80">
        <v>190</v>
      </c>
      <c r="I195" s="79">
        <f t="shared" ca="1" si="8"/>
        <v>4653.1890585211304</v>
      </c>
      <c r="J195" s="78">
        <f t="shared" ca="1" si="9"/>
        <v>745.12286189725819</v>
      </c>
      <c r="K195" s="77">
        <f t="shared" ca="1" si="11"/>
        <v>250817.50644911019</v>
      </c>
      <c r="L195" s="76">
        <f t="shared" ca="1" si="10"/>
        <v>5398.3119204183886</v>
      </c>
    </row>
    <row r="196" spans="8:12">
      <c r="H196" s="80">
        <v>191</v>
      </c>
      <c r="I196" s="79">
        <f t="shared" ca="1" si="8"/>
        <v>4666.7608599418163</v>
      </c>
      <c r="J196" s="78">
        <f t="shared" ca="1" si="9"/>
        <v>731.55106047657148</v>
      </c>
      <c r="K196" s="77">
        <f t="shared" ca="1" si="11"/>
        <v>246150.74558916839</v>
      </c>
      <c r="L196" s="76">
        <f t="shared" ca="1" si="10"/>
        <v>5398.3119204183877</v>
      </c>
    </row>
    <row r="197" spans="8:12">
      <c r="H197" s="80">
        <v>192</v>
      </c>
      <c r="I197" s="79">
        <f t="shared" ca="1" si="8"/>
        <v>4680.3722457833128</v>
      </c>
      <c r="J197" s="78">
        <f t="shared" ca="1" si="9"/>
        <v>717.93967463507465</v>
      </c>
      <c r="K197" s="77">
        <f t="shared" ca="1" si="11"/>
        <v>241470.37334338509</v>
      </c>
      <c r="L197" s="76">
        <f t="shared" ca="1" si="10"/>
        <v>5398.3119204183877</v>
      </c>
    </row>
    <row r="198" spans="8:12">
      <c r="H198" s="80">
        <v>193</v>
      </c>
      <c r="I198" s="79">
        <f t="shared" ref="I198:I261" ca="1" si="12">-PPMT($D$7/12,H198,$D$6,$D$5)</f>
        <v>4694.0233315001815</v>
      </c>
      <c r="J198" s="78">
        <f t="shared" ref="J198:J261" ca="1" si="13">-IPMT($D$7/12,H198,$D$6,$D$5)</f>
        <v>704.28858891820653</v>
      </c>
      <c r="K198" s="77">
        <f t="shared" ca="1" si="11"/>
        <v>236776.3500118849</v>
      </c>
      <c r="L198" s="76">
        <f t="shared" ref="L198:L261" ca="1" si="14">J198+I198</f>
        <v>5398.3119204183877</v>
      </c>
    </row>
    <row r="199" spans="8:12">
      <c r="H199" s="80">
        <v>194</v>
      </c>
      <c r="I199" s="79">
        <f t="shared" ca="1" si="12"/>
        <v>4707.7142328837235</v>
      </c>
      <c r="J199" s="78">
        <f t="shared" ca="1" si="13"/>
        <v>690.59768753466437</v>
      </c>
      <c r="K199" s="77">
        <f t="shared" ref="K199:K262" ca="1" si="15">K198-I199</f>
        <v>232068.63577900117</v>
      </c>
      <c r="L199" s="76">
        <f t="shared" ca="1" si="14"/>
        <v>5398.3119204183877</v>
      </c>
    </row>
    <row r="200" spans="8:12">
      <c r="H200" s="80">
        <v>195</v>
      </c>
      <c r="I200" s="79">
        <f t="shared" ca="1" si="12"/>
        <v>4721.4450660629673</v>
      </c>
      <c r="J200" s="78">
        <f t="shared" ca="1" si="13"/>
        <v>676.86685435542017</v>
      </c>
      <c r="K200" s="77">
        <f t="shared" ca="1" si="15"/>
        <v>227347.1907129382</v>
      </c>
      <c r="L200" s="76">
        <f t="shared" ca="1" si="14"/>
        <v>5398.3119204183877</v>
      </c>
    </row>
    <row r="201" spans="8:12">
      <c r="H201" s="80">
        <v>196</v>
      </c>
      <c r="I201" s="79">
        <f t="shared" ca="1" si="12"/>
        <v>4735.2159475056515</v>
      </c>
      <c r="J201" s="78">
        <f t="shared" ca="1" si="13"/>
        <v>663.09597291273644</v>
      </c>
      <c r="K201" s="77">
        <f t="shared" ca="1" si="15"/>
        <v>222611.97476543256</v>
      </c>
      <c r="L201" s="76">
        <f t="shared" ca="1" si="14"/>
        <v>5398.3119204183877</v>
      </c>
    </row>
    <row r="202" spans="8:12">
      <c r="H202" s="80">
        <v>197</v>
      </c>
      <c r="I202" s="79">
        <f t="shared" ca="1" si="12"/>
        <v>4749.0269940192102</v>
      </c>
      <c r="J202" s="78">
        <f t="shared" ca="1" si="13"/>
        <v>649.28492639917829</v>
      </c>
      <c r="K202" s="77">
        <f t="shared" ca="1" si="15"/>
        <v>217862.94777141334</v>
      </c>
      <c r="L202" s="76">
        <f t="shared" ca="1" si="14"/>
        <v>5398.3119204183886</v>
      </c>
    </row>
    <row r="203" spans="8:12">
      <c r="H203" s="80">
        <v>198</v>
      </c>
      <c r="I203" s="79">
        <f t="shared" ca="1" si="12"/>
        <v>4762.8783227517652</v>
      </c>
      <c r="J203" s="78">
        <f t="shared" ca="1" si="13"/>
        <v>635.4335976666224</v>
      </c>
      <c r="K203" s="77">
        <f t="shared" ca="1" si="15"/>
        <v>213100.06944866158</v>
      </c>
      <c r="L203" s="76">
        <f t="shared" ca="1" si="14"/>
        <v>5398.3119204183877</v>
      </c>
    </row>
    <row r="204" spans="8:12">
      <c r="H204" s="80">
        <v>199</v>
      </c>
      <c r="I204" s="79">
        <f t="shared" ca="1" si="12"/>
        <v>4776.7700511931253</v>
      </c>
      <c r="J204" s="78">
        <f t="shared" ca="1" si="13"/>
        <v>621.54186922526299</v>
      </c>
      <c r="K204" s="77">
        <f t="shared" ca="1" si="15"/>
        <v>208323.29939746845</v>
      </c>
      <c r="L204" s="76">
        <f t="shared" ca="1" si="14"/>
        <v>5398.3119204183886</v>
      </c>
    </row>
    <row r="205" spans="8:12">
      <c r="H205" s="80">
        <v>200</v>
      </c>
      <c r="I205" s="79">
        <f t="shared" ca="1" si="12"/>
        <v>4790.7022971757724</v>
      </c>
      <c r="J205" s="78">
        <f t="shared" ca="1" si="13"/>
        <v>607.60962324261629</v>
      </c>
      <c r="K205" s="77">
        <f t="shared" ca="1" si="15"/>
        <v>203532.59710029268</v>
      </c>
      <c r="L205" s="76">
        <f t="shared" ca="1" si="14"/>
        <v>5398.3119204183886</v>
      </c>
    </row>
    <row r="206" spans="8:12">
      <c r="H206" s="80">
        <v>201</v>
      </c>
      <c r="I206" s="79">
        <f t="shared" ca="1" si="12"/>
        <v>4804.6751788758684</v>
      </c>
      <c r="J206" s="78">
        <f t="shared" ca="1" si="13"/>
        <v>593.63674154252021</v>
      </c>
      <c r="K206" s="77">
        <f t="shared" ca="1" si="15"/>
        <v>198727.92192141683</v>
      </c>
      <c r="L206" s="76">
        <f t="shared" ca="1" si="14"/>
        <v>5398.3119204183886</v>
      </c>
    </row>
    <row r="207" spans="8:12">
      <c r="H207" s="80">
        <v>202</v>
      </c>
      <c r="I207" s="79">
        <f t="shared" ca="1" si="12"/>
        <v>4818.6888148142552</v>
      </c>
      <c r="J207" s="78">
        <f t="shared" ca="1" si="13"/>
        <v>579.62310560413232</v>
      </c>
      <c r="K207" s="77">
        <f t="shared" ca="1" si="15"/>
        <v>193909.23310660257</v>
      </c>
      <c r="L207" s="76">
        <f t="shared" ca="1" si="14"/>
        <v>5398.3119204183877</v>
      </c>
    </row>
    <row r="208" spans="8:12">
      <c r="H208" s="80">
        <v>203</v>
      </c>
      <c r="I208" s="79">
        <f t="shared" ca="1" si="12"/>
        <v>4832.743323857464</v>
      </c>
      <c r="J208" s="78">
        <f t="shared" ca="1" si="13"/>
        <v>565.56859656092411</v>
      </c>
      <c r="K208" s="77">
        <f t="shared" ca="1" si="15"/>
        <v>189076.48978274511</v>
      </c>
      <c r="L208" s="76">
        <f t="shared" ca="1" si="14"/>
        <v>5398.3119204183877</v>
      </c>
    </row>
    <row r="209" spans="8:12">
      <c r="H209" s="80">
        <v>204</v>
      </c>
      <c r="I209" s="79">
        <f t="shared" ca="1" si="12"/>
        <v>4846.8388252187151</v>
      </c>
      <c r="J209" s="78">
        <f t="shared" ca="1" si="13"/>
        <v>551.47309519967314</v>
      </c>
      <c r="K209" s="77">
        <f t="shared" ca="1" si="15"/>
        <v>184229.65095752638</v>
      </c>
      <c r="L209" s="76">
        <f t="shared" ca="1" si="14"/>
        <v>5398.3119204183886</v>
      </c>
    </row>
    <row r="210" spans="8:12">
      <c r="H210" s="80">
        <v>205</v>
      </c>
      <c r="I210" s="79">
        <f t="shared" ca="1" si="12"/>
        <v>4860.9754384589369</v>
      </c>
      <c r="J210" s="78">
        <f t="shared" ca="1" si="13"/>
        <v>537.33648195945193</v>
      </c>
      <c r="K210" s="77">
        <f t="shared" ca="1" si="15"/>
        <v>179368.67551906744</v>
      </c>
      <c r="L210" s="76">
        <f t="shared" ca="1" si="14"/>
        <v>5398.3119204183886</v>
      </c>
    </row>
    <row r="211" spans="8:12">
      <c r="H211" s="80">
        <v>206</v>
      </c>
      <c r="I211" s="79">
        <f t="shared" ca="1" si="12"/>
        <v>4875.1532834877753</v>
      </c>
      <c r="J211" s="78">
        <f t="shared" ca="1" si="13"/>
        <v>523.1586369306134</v>
      </c>
      <c r="K211" s="77">
        <f t="shared" ca="1" si="15"/>
        <v>174493.52223557967</v>
      </c>
      <c r="L211" s="76">
        <f t="shared" ca="1" si="14"/>
        <v>5398.3119204183886</v>
      </c>
    </row>
    <row r="212" spans="8:12">
      <c r="H212" s="80">
        <v>207</v>
      </c>
      <c r="I212" s="79">
        <f t="shared" ca="1" si="12"/>
        <v>4889.3724805646143</v>
      </c>
      <c r="J212" s="78">
        <f t="shared" ca="1" si="13"/>
        <v>508.93943985377399</v>
      </c>
      <c r="K212" s="77">
        <f t="shared" ca="1" si="15"/>
        <v>169604.14975501507</v>
      </c>
      <c r="L212" s="76">
        <f t="shared" ca="1" si="14"/>
        <v>5398.3119204183886</v>
      </c>
    </row>
    <row r="213" spans="8:12">
      <c r="H213" s="80">
        <v>208</v>
      </c>
      <c r="I213" s="79">
        <f t="shared" ca="1" si="12"/>
        <v>4903.6331502995945</v>
      </c>
      <c r="J213" s="78">
        <f t="shared" ca="1" si="13"/>
        <v>494.67877011879386</v>
      </c>
      <c r="K213" s="77">
        <f t="shared" ca="1" si="15"/>
        <v>164700.51660471546</v>
      </c>
      <c r="L213" s="76">
        <f t="shared" ca="1" si="14"/>
        <v>5398.3119204183886</v>
      </c>
    </row>
    <row r="214" spans="8:12">
      <c r="H214" s="80">
        <v>209</v>
      </c>
      <c r="I214" s="79">
        <f t="shared" ca="1" si="12"/>
        <v>4917.9354136546344</v>
      </c>
      <c r="J214" s="78">
        <f t="shared" ca="1" si="13"/>
        <v>480.37650676375353</v>
      </c>
      <c r="K214" s="77">
        <f t="shared" ca="1" si="15"/>
        <v>159782.58119106083</v>
      </c>
      <c r="L214" s="76">
        <f t="shared" ca="1" si="14"/>
        <v>5398.3119204183877</v>
      </c>
    </row>
    <row r="215" spans="8:12">
      <c r="H215" s="80">
        <v>210</v>
      </c>
      <c r="I215" s="79">
        <f t="shared" ca="1" si="12"/>
        <v>4932.2793919444603</v>
      </c>
      <c r="J215" s="78">
        <f t="shared" ca="1" si="13"/>
        <v>466.03252847392736</v>
      </c>
      <c r="K215" s="77">
        <f t="shared" ca="1" si="15"/>
        <v>154850.30179911637</v>
      </c>
      <c r="L215" s="76">
        <f t="shared" ca="1" si="14"/>
        <v>5398.3119204183877</v>
      </c>
    </row>
    <row r="216" spans="8:12">
      <c r="H216" s="80">
        <v>211</v>
      </c>
      <c r="I216" s="79">
        <f t="shared" ca="1" si="12"/>
        <v>4946.6652068376316</v>
      </c>
      <c r="J216" s="78">
        <f t="shared" ca="1" si="13"/>
        <v>451.646713580756</v>
      </c>
      <c r="K216" s="77">
        <f t="shared" ca="1" si="15"/>
        <v>149903.63659227872</v>
      </c>
      <c r="L216" s="76">
        <f t="shared" ca="1" si="14"/>
        <v>5398.3119204183877</v>
      </c>
    </row>
    <row r="217" spans="8:12">
      <c r="H217" s="80">
        <v>212</v>
      </c>
      <c r="I217" s="79">
        <f t="shared" ca="1" si="12"/>
        <v>4961.0929803575755</v>
      </c>
      <c r="J217" s="78">
        <f t="shared" ca="1" si="13"/>
        <v>437.21894006081294</v>
      </c>
      <c r="K217" s="77">
        <f t="shared" ca="1" si="15"/>
        <v>144942.54361192114</v>
      </c>
      <c r="L217" s="76">
        <f t="shared" ca="1" si="14"/>
        <v>5398.3119204183886</v>
      </c>
    </row>
    <row r="218" spans="8:12">
      <c r="H218" s="80">
        <v>213</v>
      </c>
      <c r="I218" s="79">
        <f t="shared" ca="1" si="12"/>
        <v>4975.5628348836181</v>
      </c>
      <c r="J218" s="78">
        <f t="shared" ca="1" si="13"/>
        <v>422.74908553477002</v>
      </c>
      <c r="K218" s="77">
        <f t="shared" ca="1" si="15"/>
        <v>139966.9807770375</v>
      </c>
      <c r="L218" s="76">
        <f t="shared" ca="1" si="14"/>
        <v>5398.3119204183877</v>
      </c>
    </row>
    <row r="219" spans="8:12">
      <c r="H219" s="80">
        <v>214</v>
      </c>
      <c r="I219" s="79">
        <f t="shared" ca="1" si="12"/>
        <v>4990.0748931520284</v>
      </c>
      <c r="J219" s="78">
        <f t="shared" ca="1" si="13"/>
        <v>408.23702726635952</v>
      </c>
      <c r="K219" s="77">
        <f t="shared" ca="1" si="15"/>
        <v>134976.90588388548</v>
      </c>
      <c r="L219" s="76">
        <f t="shared" ca="1" si="14"/>
        <v>5398.3119204183877</v>
      </c>
    </row>
    <row r="220" spans="8:12">
      <c r="H220" s="80">
        <v>215</v>
      </c>
      <c r="I220" s="79">
        <f t="shared" ca="1" si="12"/>
        <v>5004.6292782570554</v>
      </c>
      <c r="J220" s="78">
        <f t="shared" ca="1" si="13"/>
        <v>393.68264216133275</v>
      </c>
      <c r="K220" s="77">
        <f t="shared" ca="1" si="15"/>
        <v>129972.27660562843</v>
      </c>
      <c r="L220" s="76">
        <f t="shared" ca="1" si="14"/>
        <v>5398.3119204183877</v>
      </c>
    </row>
    <row r="221" spans="8:12">
      <c r="H221" s="80">
        <v>216</v>
      </c>
      <c r="I221" s="79">
        <f t="shared" ca="1" si="12"/>
        <v>5019.2261136519719</v>
      </c>
      <c r="J221" s="78">
        <f t="shared" ca="1" si="13"/>
        <v>379.08580676641634</v>
      </c>
      <c r="K221" s="77">
        <f t="shared" ca="1" si="15"/>
        <v>124953.05049197646</v>
      </c>
      <c r="L221" s="76">
        <f t="shared" ca="1" si="14"/>
        <v>5398.3119204183886</v>
      </c>
    </row>
    <row r="222" spans="8:12">
      <c r="H222" s="80">
        <v>217</v>
      </c>
      <c r="I222" s="79">
        <f t="shared" ca="1" si="12"/>
        <v>5033.8655231501234</v>
      </c>
      <c r="J222" s="78">
        <f t="shared" ca="1" si="13"/>
        <v>364.44639726826472</v>
      </c>
      <c r="K222" s="77">
        <f t="shared" ca="1" si="15"/>
        <v>119919.18496882635</v>
      </c>
      <c r="L222" s="76">
        <f t="shared" ca="1" si="14"/>
        <v>5398.3119204183877</v>
      </c>
    </row>
    <row r="223" spans="8:12">
      <c r="H223" s="80">
        <v>218</v>
      </c>
      <c r="I223" s="79">
        <f t="shared" ca="1" si="12"/>
        <v>5048.5476309259775</v>
      </c>
      <c r="J223" s="78">
        <f t="shared" ca="1" si="13"/>
        <v>349.76428949241023</v>
      </c>
      <c r="K223" s="77">
        <f t="shared" ca="1" si="15"/>
        <v>114870.63733790036</v>
      </c>
      <c r="L223" s="76">
        <f t="shared" ca="1" si="14"/>
        <v>5398.3119204183877</v>
      </c>
    </row>
    <row r="224" spans="8:12">
      <c r="H224" s="80">
        <v>219</v>
      </c>
      <c r="I224" s="79">
        <f t="shared" ca="1" si="12"/>
        <v>5063.2725615161789</v>
      </c>
      <c r="J224" s="78">
        <f t="shared" ca="1" si="13"/>
        <v>335.03935890220941</v>
      </c>
      <c r="K224" s="77">
        <f t="shared" ca="1" si="15"/>
        <v>109807.36477638419</v>
      </c>
      <c r="L224" s="76">
        <f t="shared" ca="1" si="14"/>
        <v>5398.3119204183886</v>
      </c>
    </row>
    <row r="225" spans="8:12">
      <c r="H225" s="80">
        <v>220</v>
      </c>
      <c r="I225" s="79">
        <f t="shared" ca="1" si="12"/>
        <v>5078.0404398206001</v>
      </c>
      <c r="J225" s="78">
        <f t="shared" ca="1" si="13"/>
        <v>320.27148059778716</v>
      </c>
      <c r="K225" s="77">
        <f t="shared" ca="1" si="15"/>
        <v>104729.32433656359</v>
      </c>
      <c r="L225" s="76">
        <f t="shared" ca="1" si="14"/>
        <v>5398.3119204183877</v>
      </c>
    </row>
    <row r="226" spans="8:12">
      <c r="H226" s="80">
        <v>221</v>
      </c>
      <c r="I226" s="79">
        <f t="shared" ca="1" si="12"/>
        <v>5092.8513911034106</v>
      </c>
      <c r="J226" s="78">
        <f t="shared" ca="1" si="13"/>
        <v>305.46052931497712</v>
      </c>
      <c r="K226" s="77">
        <f t="shared" ca="1" si="15"/>
        <v>99636.472945460177</v>
      </c>
      <c r="L226" s="76">
        <f t="shared" ca="1" si="14"/>
        <v>5398.3119204183877</v>
      </c>
    </row>
    <row r="227" spans="8:12">
      <c r="H227" s="80">
        <v>222</v>
      </c>
      <c r="I227" s="79">
        <f t="shared" ca="1" si="12"/>
        <v>5107.7055409941295</v>
      </c>
      <c r="J227" s="78">
        <f t="shared" ca="1" si="13"/>
        <v>290.60637942425888</v>
      </c>
      <c r="K227" s="77">
        <f t="shared" ca="1" si="15"/>
        <v>94528.767404466053</v>
      </c>
      <c r="L227" s="76">
        <f t="shared" ca="1" si="14"/>
        <v>5398.3119204183886</v>
      </c>
    </row>
    <row r="228" spans="8:12">
      <c r="H228" s="80">
        <v>223</v>
      </c>
      <c r="I228" s="79">
        <f t="shared" ca="1" si="12"/>
        <v>5122.6030154886957</v>
      </c>
      <c r="J228" s="78">
        <f t="shared" ca="1" si="13"/>
        <v>275.70890492969266</v>
      </c>
      <c r="K228" s="77">
        <f t="shared" ca="1" si="15"/>
        <v>89406.164388977355</v>
      </c>
      <c r="L228" s="76">
        <f t="shared" ca="1" si="14"/>
        <v>5398.3119204183886</v>
      </c>
    </row>
    <row r="229" spans="8:12">
      <c r="H229" s="80">
        <v>224</v>
      </c>
      <c r="I229" s="79">
        <f t="shared" ca="1" si="12"/>
        <v>5137.5439409505379</v>
      </c>
      <c r="J229" s="78">
        <f t="shared" ca="1" si="13"/>
        <v>260.76797946785064</v>
      </c>
      <c r="K229" s="77">
        <f t="shared" ca="1" si="15"/>
        <v>84268.620448026821</v>
      </c>
      <c r="L229" s="76">
        <f t="shared" ca="1" si="14"/>
        <v>5398.3119204183886</v>
      </c>
    </row>
    <row r="230" spans="8:12">
      <c r="H230" s="80">
        <v>225</v>
      </c>
      <c r="I230" s="79">
        <f t="shared" ca="1" si="12"/>
        <v>5152.5284441116428</v>
      </c>
      <c r="J230" s="78">
        <f t="shared" ca="1" si="13"/>
        <v>245.78347630674486</v>
      </c>
      <c r="K230" s="77">
        <f t="shared" ca="1" si="15"/>
        <v>79116.092003915182</v>
      </c>
      <c r="L230" s="76">
        <f t="shared" ca="1" si="14"/>
        <v>5398.3119204183877</v>
      </c>
    </row>
    <row r="231" spans="8:12">
      <c r="H231" s="80">
        <v>226</v>
      </c>
      <c r="I231" s="79">
        <f t="shared" ca="1" si="12"/>
        <v>5167.5566520736356</v>
      </c>
      <c r="J231" s="78">
        <f t="shared" ca="1" si="13"/>
        <v>230.75526834475258</v>
      </c>
      <c r="K231" s="77">
        <f t="shared" ca="1" si="15"/>
        <v>73948.53535184155</v>
      </c>
      <c r="L231" s="76">
        <f t="shared" ca="1" si="14"/>
        <v>5398.3119204183886</v>
      </c>
    </row>
    <row r="232" spans="8:12">
      <c r="H232" s="80">
        <v>227</v>
      </c>
      <c r="I232" s="79">
        <f t="shared" ca="1" si="12"/>
        <v>5182.6286923088501</v>
      </c>
      <c r="J232" s="78">
        <f t="shared" ca="1" si="13"/>
        <v>215.68322810953782</v>
      </c>
      <c r="K232" s="77">
        <f t="shared" ca="1" si="15"/>
        <v>68765.906659532702</v>
      </c>
      <c r="L232" s="76">
        <f t="shared" ca="1" si="14"/>
        <v>5398.3119204183877</v>
      </c>
    </row>
    <row r="233" spans="8:12">
      <c r="H233" s="80">
        <v>228</v>
      </c>
      <c r="I233" s="79">
        <f t="shared" ca="1" si="12"/>
        <v>5197.7446926614175</v>
      </c>
      <c r="J233" s="78">
        <f t="shared" ca="1" si="13"/>
        <v>200.56722775697031</v>
      </c>
      <c r="K233" s="77">
        <f t="shared" ca="1" si="15"/>
        <v>63568.161966871281</v>
      </c>
      <c r="L233" s="76">
        <f t="shared" ca="1" si="14"/>
        <v>5398.3119204183877</v>
      </c>
    </row>
    <row r="234" spans="8:12">
      <c r="H234" s="80">
        <v>229</v>
      </c>
      <c r="I234" s="79">
        <f t="shared" ca="1" si="12"/>
        <v>5212.9047813483467</v>
      </c>
      <c r="J234" s="78">
        <f t="shared" ca="1" si="13"/>
        <v>185.40713907004121</v>
      </c>
      <c r="K234" s="77">
        <f t="shared" ca="1" si="15"/>
        <v>58355.257185522933</v>
      </c>
      <c r="L234" s="76">
        <f t="shared" ca="1" si="14"/>
        <v>5398.3119204183877</v>
      </c>
    </row>
    <row r="235" spans="8:12">
      <c r="H235" s="80">
        <v>230</v>
      </c>
      <c r="I235" s="79">
        <f t="shared" ca="1" si="12"/>
        <v>5228.1090869606123</v>
      </c>
      <c r="J235" s="78">
        <f t="shared" ca="1" si="13"/>
        <v>170.2028334577752</v>
      </c>
      <c r="K235" s="77">
        <f t="shared" ca="1" si="15"/>
        <v>53127.14809856232</v>
      </c>
      <c r="L235" s="76">
        <f t="shared" ca="1" si="14"/>
        <v>5398.3119204183877</v>
      </c>
    </row>
    <row r="236" spans="8:12">
      <c r="H236" s="80">
        <v>231</v>
      </c>
      <c r="I236" s="79">
        <f t="shared" ca="1" si="12"/>
        <v>5243.3577384642485</v>
      </c>
      <c r="J236" s="78">
        <f t="shared" ca="1" si="13"/>
        <v>154.95418195414007</v>
      </c>
      <c r="K236" s="77">
        <f t="shared" ca="1" si="15"/>
        <v>47883.790360098072</v>
      </c>
      <c r="L236" s="76">
        <f t="shared" ca="1" si="14"/>
        <v>5398.3119204183886</v>
      </c>
    </row>
    <row r="237" spans="8:12">
      <c r="H237" s="80">
        <v>232</v>
      </c>
      <c r="I237" s="79">
        <f t="shared" ca="1" si="12"/>
        <v>5258.6508652014345</v>
      </c>
      <c r="J237" s="78">
        <f t="shared" ca="1" si="13"/>
        <v>139.66105521695266</v>
      </c>
      <c r="K237" s="77">
        <f t="shared" ca="1" si="15"/>
        <v>42625.139494896634</v>
      </c>
      <c r="L237" s="76">
        <f t="shared" ca="1" si="14"/>
        <v>5398.3119204183868</v>
      </c>
    </row>
    <row r="238" spans="8:12">
      <c r="H238" s="80">
        <v>233</v>
      </c>
      <c r="I238" s="79">
        <f t="shared" ca="1" si="12"/>
        <v>5273.988596891606</v>
      </c>
      <c r="J238" s="78">
        <f t="shared" ca="1" si="13"/>
        <v>124.32332352678181</v>
      </c>
      <c r="K238" s="77">
        <f t="shared" ca="1" si="15"/>
        <v>37351.150898005028</v>
      </c>
      <c r="L238" s="76">
        <f t="shared" ca="1" si="14"/>
        <v>5398.3119204183877</v>
      </c>
    </row>
    <row r="239" spans="8:12">
      <c r="H239" s="80">
        <v>234</v>
      </c>
      <c r="I239" s="79">
        <f t="shared" ca="1" si="12"/>
        <v>5289.3710636325404</v>
      </c>
      <c r="J239" s="78">
        <f t="shared" ca="1" si="13"/>
        <v>108.94085678584798</v>
      </c>
      <c r="K239" s="77">
        <f t="shared" ca="1" si="15"/>
        <v>32061.779834372486</v>
      </c>
      <c r="L239" s="76">
        <f t="shared" ca="1" si="14"/>
        <v>5398.3119204183886</v>
      </c>
    </row>
    <row r="240" spans="8:12">
      <c r="H240" s="80">
        <v>235</v>
      </c>
      <c r="I240" s="79">
        <f t="shared" ca="1" si="12"/>
        <v>5304.7983959014682</v>
      </c>
      <c r="J240" s="78">
        <f t="shared" ca="1" si="13"/>
        <v>93.51352451691973</v>
      </c>
      <c r="K240" s="77">
        <f t="shared" ca="1" si="15"/>
        <v>26756.981438471019</v>
      </c>
      <c r="L240" s="76">
        <f t="shared" ca="1" si="14"/>
        <v>5398.3119204183877</v>
      </c>
    </row>
    <row r="241" spans="8:12">
      <c r="H241" s="80">
        <v>236</v>
      </c>
      <c r="I241" s="79">
        <f t="shared" ca="1" si="12"/>
        <v>5320.2707245561805</v>
      </c>
      <c r="J241" s="78">
        <f t="shared" ca="1" si="13"/>
        <v>78.04119586220709</v>
      </c>
      <c r="K241" s="77">
        <f t="shared" ca="1" si="15"/>
        <v>21436.710713914839</v>
      </c>
      <c r="L241" s="76">
        <f t="shared" ca="1" si="14"/>
        <v>5398.3119204183877</v>
      </c>
    </row>
    <row r="242" spans="8:12">
      <c r="H242" s="80">
        <v>237</v>
      </c>
      <c r="I242" s="79">
        <f t="shared" ca="1" si="12"/>
        <v>5335.7881808361362</v>
      </c>
      <c r="J242" s="78">
        <f t="shared" ca="1" si="13"/>
        <v>62.523739582251565</v>
      </c>
      <c r="K242" s="77">
        <f t="shared" ca="1" si="15"/>
        <v>16100.922533078703</v>
      </c>
      <c r="L242" s="76">
        <f t="shared" ca="1" si="14"/>
        <v>5398.3119204183877</v>
      </c>
    </row>
    <row r="243" spans="8:12">
      <c r="H243" s="80">
        <v>238</v>
      </c>
      <c r="I243" s="79">
        <f t="shared" ca="1" si="12"/>
        <v>5351.3508963635759</v>
      </c>
      <c r="J243" s="78">
        <f t="shared" ca="1" si="13"/>
        <v>46.961024054812846</v>
      </c>
      <c r="K243" s="77">
        <f t="shared" ca="1" si="15"/>
        <v>10749.571636715127</v>
      </c>
      <c r="L243" s="76">
        <f t="shared" ca="1" si="14"/>
        <v>5398.3119204183886</v>
      </c>
    </row>
    <row r="244" spans="8:12">
      <c r="H244" s="80">
        <v>239</v>
      </c>
      <c r="I244" s="79">
        <f t="shared" ca="1" si="12"/>
        <v>5366.959003144636</v>
      </c>
      <c r="J244" s="78">
        <f t="shared" ca="1" si="13"/>
        <v>31.352917273752414</v>
      </c>
      <c r="K244" s="77">
        <f t="shared" ca="1" si="15"/>
        <v>5382.6126335704912</v>
      </c>
      <c r="L244" s="76">
        <f t="shared" ca="1" si="14"/>
        <v>5398.3119204183886</v>
      </c>
    </row>
    <row r="245" spans="8:12">
      <c r="H245" s="80">
        <v>240</v>
      </c>
      <c r="I245" s="79">
        <f t="shared" ca="1" si="12"/>
        <v>5382.6126335704739</v>
      </c>
      <c r="J245" s="78">
        <f t="shared" ca="1" si="13"/>
        <v>15.699286847913884</v>
      </c>
      <c r="K245" s="77">
        <f t="shared" ca="1" si="15"/>
        <v>1.7280399333685637E-11</v>
      </c>
      <c r="L245" s="76">
        <f t="shared" ca="1" si="14"/>
        <v>5398.3119204183877</v>
      </c>
    </row>
    <row r="246" spans="8:12">
      <c r="H246" s="80">
        <v>241</v>
      </c>
      <c r="I246" s="79" t="e">
        <f t="shared" ca="1" si="12"/>
        <v>#NUM!</v>
      </c>
      <c r="J246" s="78" t="e">
        <f t="shared" ca="1" si="13"/>
        <v>#NUM!</v>
      </c>
      <c r="K246" s="77" t="e">
        <f t="shared" ca="1" si="15"/>
        <v>#NUM!</v>
      </c>
      <c r="L246" s="76" t="e">
        <f t="shared" ca="1" si="14"/>
        <v>#NUM!</v>
      </c>
    </row>
    <row r="247" spans="8:12">
      <c r="H247" s="80">
        <v>242</v>
      </c>
      <c r="I247" s="79" t="e">
        <f t="shared" ca="1" si="12"/>
        <v>#NUM!</v>
      </c>
      <c r="J247" s="78" t="e">
        <f t="shared" ca="1" si="13"/>
        <v>#NUM!</v>
      </c>
      <c r="K247" s="77" t="e">
        <f t="shared" ca="1" si="15"/>
        <v>#NUM!</v>
      </c>
      <c r="L247" s="76" t="e">
        <f t="shared" ca="1" si="14"/>
        <v>#NUM!</v>
      </c>
    </row>
    <row r="248" spans="8:12">
      <c r="H248" s="80">
        <v>243</v>
      </c>
      <c r="I248" s="79" t="e">
        <f t="shared" ca="1" si="12"/>
        <v>#NUM!</v>
      </c>
      <c r="J248" s="78" t="e">
        <f t="shared" ca="1" si="13"/>
        <v>#NUM!</v>
      </c>
      <c r="K248" s="77" t="e">
        <f t="shared" ca="1" si="15"/>
        <v>#NUM!</v>
      </c>
      <c r="L248" s="76" t="e">
        <f t="shared" ca="1" si="14"/>
        <v>#NUM!</v>
      </c>
    </row>
    <row r="249" spans="8:12">
      <c r="H249" s="80">
        <v>244</v>
      </c>
      <c r="I249" s="79" t="e">
        <f t="shared" ca="1" si="12"/>
        <v>#NUM!</v>
      </c>
      <c r="J249" s="78" t="e">
        <f t="shared" ca="1" si="13"/>
        <v>#NUM!</v>
      </c>
      <c r="K249" s="77" t="e">
        <f t="shared" ca="1" si="15"/>
        <v>#NUM!</v>
      </c>
      <c r="L249" s="76" t="e">
        <f t="shared" ca="1" si="14"/>
        <v>#NUM!</v>
      </c>
    </row>
    <row r="250" spans="8:12">
      <c r="H250" s="80">
        <v>245</v>
      </c>
      <c r="I250" s="79" t="e">
        <f t="shared" ca="1" si="12"/>
        <v>#NUM!</v>
      </c>
      <c r="J250" s="78" t="e">
        <f t="shared" ca="1" si="13"/>
        <v>#NUM!</v>
      </c>
      <c r="K250" s="77" t="e">
        <f t="shared" ca="1" si="15"/>
        <v>#NUM!</v>
      </c>
      <c r="L250" s="76" t="e">
        <f t="shared" ca="1" si="14"/>
        <v>#NUM!</v>
      </c>
    </row>
    <row r="251" spans="8:12">
      <c r="H251" s="80">
        <v>246</v>
      </c>
      <c r="I251" s="79" t="e">
        <f t="shared" ca="1" si="12"/>
        <v>#NUM!</v>
      </c>
      <c r="J251" s="78" t="e">
        <f t="shared" ca="1" si="13"/>
        <v>#NUM!</v>
      </c>
      <c r="K251" s="77" t="e">
        <f t="shared" ca="1" si="15"/>
        <v>#NUM!</v>
      </c>
      <c r="L251" s="76" t="e">
        <f t="shared" ca="1" si="14"/>
        <v>#NUM!</v>
      </c>
    </row>
    <row r="252" spans="8:12">
      <c r="H252" s="80">
        <v>247</v>
      </c>
      <c r="I252" s="79" t="e">
        <f t="shared" ca="1" si="12"/>
        <v>#NUM!</v>
      </c>
      <c r="J252" s="78" t="e">
        <f t="shared" ca="1" si="13"/>
        <v>#NUM!</v>
      </c>
      <c r="K252" s="77" t="e">
        <f t="shared" ca="1" si="15"/>
        <v>#NUM!</v>
      </c>
      <c r="L252" s="76" t="e">
        <f t="shared" ca="1" si="14"/>
        <v>#NUM!</v>
      </c>
    </row>
    <row r="253" spans="8:12">
      <c r="H253" s="80">
        <v>248</v>
      </c>
      <c r="I253" s="79" t="e">
        <f t="shared" ca="1" si="12"/>
        <v>#NUM!</v>
      </c>
      <c r="J253" s="78" t="e">
        <f t="shared" ca="1" si="13"/>
        <v>#NUM!</v>
      </c>
      <c r="K253" s="77" t="e">
        <f t="shared" ca="1" si="15"/>
        <v>#NUM!</v>
      </c>
      <c r="L253" s="76" t="e">
        <f t="shared" ca="1" si="14"/>
        <v>#NUM!</v>
      </c>
    </row>
    <row r="254" spans="8:12">
      <c r="H254" s="80">
        <v>249</v>
      </c>
      <c r="I254" s="79" t="e">
        <f t="shared" ca="1" si="12"/>
        <v>#NUM!</v>
      </c>
      <c r="J254" s="78" t="e">
        <f t="shared" ca="1" si="13"/>
        <v>#NUM!</v>
      </c>
      <c r="K254" s="77" t="e">
        <f t="shared" ca="1" si="15"/>
        <v>#NUM!</v>
      </c>
      <c r="L254" s="76" t="e">
        <f t="shared" ca="1" si="14"/>
        <v>#NUM!</v>
      </c>
    </row>
    <row r="255" spans="8:12">
      <c r="H255" s="80">
        <v>250</v>
      </c>
      <c r="I255" s="79" t="e">
        <f t="shared" ca="1" si="12"/>
        <v>#NUM!</v>
      </c>
      <c r="J255" s="78" t="e">
        <f t="shared" ca="1" si="13"/>
        <v>#NUM!</v>
      </c>
      <c r="K255" s="77" t="e">
        <f t="shared" ca="1" si="15"/>
        <v>#NUM!</v>
      </c>
      <c r="L255" s="76" t="e">
        <f t="shared" ca="1" si="14"/>
        <v>#NUM!</v>
      </c>
    </row>
    <row r="256" spans="8:12">
      <c r="H256" s="80">
        <v>251</v>
      </c>
      <c r="I256" s="79" t="e">
        <f t="shared" ca="1" si="12"/>
        <v>#NUM!</v>
      </c>
      <c r="J256" s="78" t="e">
        <f t="shared" ca="1" si="13"/>
        <v>#NUM!</v>
      </c>
      <c r="K256" s="77" t="e">
        <f t="shared" ca="1" si="15"/>
        <v>#NUM!</v>
      </c>
      <c r="L256" s="76" t="e">
        <f t="shared" ca="1" si="14"/>
        <v>#NUM!</v>
      </c>
    </row>
    <row r="257" spans="8:12">
      <c r="H257" s="80">
        <v>252</v>
      </c>
      <c r="I257" s="79" t="e">
        <f t="shared" ca="1" si="12"/>
        <v>#NUM!</v>
      </c>
      <c r="J257" s="78" t="e">
        <f t="shared" ca="1" si="13"/>
        <v>#NUM!</v>
      </c>
      <c r="K257" s="77" t="e">
        <f t="shared" ca="1" si="15"/>
        <v>#NUM!</v>
      </c>
      <c r="L257" s="76" t="e">
        <f t="shared" ca="1" si="14"/>
        <v>#NUM!</v>
      </c>
    </row>
    <row r="258" spans="8:12">
      <c r="H258" s="80">
        <v>253</v>
      </c>
      <c r="I258" s="79" t="e">
        <f t="shared" ca="1" si="12"/>
        <v>#NUM!</v>
      </c>
      <c r="J258" s="78" t="e">
        <f t="shared" ca="1" si="13"/>
        <v>#NUM!</v>
      </c>
      <c r="K258" s="77" t="e">
        <f t="shared" ca="1" si="15"/>
        <v>#NUM!</v>
      </c>
      <c r="L258" s="76" t="e">
        <f t="shared" ca="1" si="14"/>
        <v>#NUM!</v>
      </c>
    </row>
    <row r="259" spans="8:12">
      <c r="H259" s="80">
        <v>254</v>
      </c>
      <c r="I259" s="79" t="e">
        <f t="shared" ca="1" si="12"/>
        <v>#NUM!</v>
      </c>
      <c r="J259" s="78" t="e">
        <f t="shared" ca="1" si="13"/>
        <v>#NUM!</v>
      </c>
      <c r="K259" s="77" t="e">
        <f t="shared" ca="1" si="15"/>
        <v>#NUM!</v>
      </c>
      <c r="L259" s="76" t="e">
        <f t="shared" ca="1" si="14"/>
        <v>#NUM!</v>
      </c>
    </row>
    <row r="260" spans="8:12">
      <c r="H260" s="80">
        <v>255</v>
      </c>
      <c r="I260" s="79" t="e">
        <f t="shared" ca="1" si="12"/>
        <v>#NUM!</v>
      </c>
      <c r="J260" s="78" t="e">
        <f t="shared" ca="1" si="13"/>
        <v>#NUM!</v>
      </c>
      <c r="K260" s="77" t="e">
        <f t="shared" ca="1" si="15"/>
        <v>#NUM!</v>
      </c>
      <c r="L260" s="76" t="e">
        <f t="shared" ca="1" si="14"/>
        <v>#NUM!</v>
      </c>
    </row>
    <row r="261" spans="8:12">
      <c r="H261" s="80">
        <v>256</v>
      </c>
      <c r="I261" s="79" t="e">
        <f t="shared" ca="1" si="12"/>
        <v>#NUM!</v>
      </c>
      <c r="J261" s="78" t="e">
        <f t="shared" ca="1" si="13"/>
        <v>#NUM!</v>
      </c>
      <c r="K261" s="77" t="e">
        <f t="shared" ca="1" si="15"/>
        <v>#NUM!</v>
      </c>
      <c r="L261" s="76" t="e">
        <f t="shared" ca="1" si="14"/>
        <v>#NUM!</v>
      </c>
    </row>
    <row r="262" spans="8:12">
      <c r="H262" s="80">
        <v>257</v>
      </c>
      <c r="I262" s="79" t="e">
        <f t="shared" ref="I262:I305" ca="1" si="16">-PPMT($D$7/12,H262,$D$6,$D$5)</f>
        <v>#NUM!</v>
      </c>
      <c r="J262" s="78" t="e">
        <f t="shared" ref="J262:J305" ca="1" si="17">-IPMT($D$7/12,H262,$D$6,$D$5)</f>
        <v>#NUM!</v>
      </c>
      <c r="K262" s="77" t="e">
        <f t="shared" ca="1" si="15"/>
        <v>#NUM!</v>
      </c>
      <c r="L262" s="76" t="e">
        <f t="shared" ref="L262:L305" ca="1" si="18">J262+I262</f>
        <v>#NUM!</v>
      </c>
    </row>
    <row r="263" spans="8:12">
      <c r="H263" s="80">
        <v>258</v>
      </c>
      <c r="I263" s="79" t="e">
        <f t="shared" ca="1" si="16"/>
        <v>#NUM!</v>
      </c>
      <c r="J263" s="78" t="e">
        <f t="shared" ca="1" si="17"/>
        <v>#NUM!</v>
      </c>
      <c r="K263" s="77" t="e">
        <f t="shared" ref="K263:K305" ca="1" si="19">K262-I263</f>
        <v>#NUM!</v>
      </c>
      <c r="L263" s="76" t="e">
        <f t="shared" ca="1" si="18"/>
        <v>#NUM!</v>
      </c>
    </row>
    <row r="264" spans="8:12">
      <c r="H264" s="80">
        <v>259</v>
      </c>
      <c r="I264" s="79" t="e">
        <f t="shared" ca="1" si="16"/>
        <v>#NUM!</v>
      </c>
      <c r="J264" s="78" t="e">
        <f t="shared" ca="1" si="17"/>
        <v>#NUM!</v>
      </c>
      <c r="K264" s="77" t="e">
        <f t="shared" ca="1" si="19"/>
        <v>#NUM!</v>
      </c>
      <c r="L264" s="76" t="e">
        <f t="shared" ca="1" si="18"/>
        <v>#NUM!</v>
      </c>
    </row>
    <row r="265" spans="8:12">
      <c r="H265" s="80">
        <v>260</v>
      </c>
      <c r="I265" s="79" t="e">
        <f t="shared" ca="1" si="16"/>
        <v>#NUM!</v>
      </c>
      <c r="J265" s="78" t="e">
        <f t="shared" ca="1" si="17"/>
        <v>#NUM!</v>
      </c>
      <c r="K265" s="77" t="e">
        <f t="shared" ca="1" si="19"/>
        <v>#NUM!</v>
      </c>
      <c r="L265" s="76" t="e">
        <f t="shared" ca="1" si="18"/>
        <v>#NUM!</v>
      </c>
    </row>
    <row r="266" spans="8:12">
      <c r="H266" s="80">
        <v>261</v>
      </c>
      <c r="I266" s="79" t="e">
        <f t="shared" ca="1" si="16"/>
        <v>#NUM!</v>
      </c>
      <c r="J266" s="78" t="e">
        <f t="shared" ca="1" si="17"/>
        <v>#NUM!</v>
      </c>
      <c r="K266" s="77" t="e">
        <f t="shared" ca="1" si="19"/>
        <v>#NUM!</v>
      </c>
      <c r="L266" s="76" t="e">
        <f t="shared" ca="1" si="18"/>
        <v>#NUM!</v>
      </c>
    </row>
    <row r="267" spans="8:12">
      <c r="H267" s="80">
        <v>262</v>
      </c>
      <c r="I267" s="79" t="e">
        <f t="shared" ca="1" si="16"/>
        <v>#NUM!</v>
      </c>
      <c r="J267" s="78" t="e">
        <f t="shared" ca="1" si="17"/>
        <v>#NUM!</v>
      </c>
      <c r="K267" s="77" t="e">
        <f t="shared" ca="1" si="19"/>
        <v>#NUM!</v>
      </c>
      <c r="L267" s="76" t="e">
        <f t="shared" ca="1" si="18"/>
        <v>#NUM!</v>
      </c>
    </row>
    <row r="268" spans="8:12">
      <c r="H268" s="80">
        <v>263</v>
      </c>
      <c r="I268" s="79" t="e">
        <f t="shared" ca="1" si="16"/>
        <v>#NUM!</v>
      </c>
      <c r="J268" s="78" t="e">
        <f t="shared" ca="1" si="17"/>
        <v>#NUM!</v>
      </c>
      <c r="K268" s="77" t="e">
        <f t="shared" ca="1" si="19"/>
        <v>#NUM!</v>
      </c>
      <c r="L268" s="76" t="e">
        <f t="shared" ca="1" si="18"/>
        <v>#NUM!</v>
      </c>
    </row>
    <row r="269" spans="8:12">
      <c r="H269" s="80">
        <v>264</v>
      </c>
      <c r="I269" s="79" t="e">
        <f t="shared" ca="1" si="16"/>
        <v>#NUM!</v>
      </c>
      <c r="J269" s="78" t="e">
        <f t="shared" ca="1" si="17"/>
        <v>#NUM!</v>
      </c>
      <c r="K269" s="77" t="e">
        <f t="shared" ca="1" si="19"/>
        <v>#NUM!</v>
      </c>
      <c r="L269" s="76" t="e">
        <f t="shared" ca="1" si="18"/>
        <v>#NUM!</v>
      </c>
    </row>
    <row r="270" spans="8:12">
      <c r="H270" s="80">
        <v>265</v>
      </c>
      <c r="I270" s="79" t="e">
        <f t="shared" ca="1" si="16"/>
        <v>#NUM!</v>
      </c>
      <c r="J270" s="78" t="e">
        <f t="shared" ca="1" si="17"/>
        <v>#NUM!</v>
      </c>
      <c r="K270" s="77" t="e">
        <f t="shared" ca="1" si="19"/>
        <v>#NUM!</v>
      </c>
      <c r="L270" s="76" t="e">
        <f t="shared" ca="1" si="18"/>
        <v>#NUM!</v>
      </c>
    </row>
    <row r="271" spans="8:12">
      <c r="H271" s="80">
        <v>266</v>
      </c>
      <c r="I271" s="79" t="e">
        <f t="shared" ca="1" si="16"/>
        <v>#NUM!</v>
      </c>
      <c r="J271" s="78" t="e">
        <f t="shared" ca="1" si="17"/>
        <v>#NUM!</v>
      </c>
      <c r="K271" s="77" t="e">
        <f t="shared" ca="1" si="19"/>
        <v>#NUM!</v>
      </c>
      <c r="L271" s="76" t="e">
        <f t="shared" ca="1" si="18"/>
        <v>#NUM!</v>
      </c>
    </row>
    <row r="272" spans="8:12">
      <c r="H272" s="80">
        <v>267</v>
      </c>
      <c r="I272" s="79" t="e">
        <f t="shared" ca="1" si="16"/>
        <v>#NUM!</v>
      </c>
      <c r="J272" s="78" t="e">
        <f t="shared" ca="1" si="17"/>
        <v>#NUM!</v>
      </c>
      <c r="K272" s="77" t="e">
        <f t="shared" ca="1" si="19"/>
        <v>#NUM!</v>
      </c>
      <c r="L272" s="76" t="e">
        <f t="shared" ca="1" si="18"/>
        <v>#NUM!</v>
      </c>
    </row>
    <row r="273" spans="8:12">
      <c r="H273" s="80">
        <v>268</v>
      </c>
      <c r="I273" s="79" t="e">
        <f t="shared" ca="1" si="16"/>
        <v>#NUM!</v>
      </c>
      <c r="J273" s="78" t="e">
        <f t="shared" ca="1" si="17"/>
        <v>#NUM!</v>
      </c>
      <c r="K273" s="77" t="e">
        <f t="shared" ca="1" si="19"/>
        <v>#NUM!</v>
      </c>
      <c r="L273" s="76" t="e">
        <f t="shared" ca="1" si="18"/>
        <v>#NUM!</v>
      </c>
    </row>
    <row r="274" spans="8:12">
      <c r="H274" s="80">
        <v>269</v>
      </c>
      <c r="I274" s="79" t="e">
        <f t="shared" ca="1" si="16"/>
        <v>#NUM!</v>
      </c>
      <c r="J274" s="78" t="e">
        <f t="shared" ca="1" si="17"/>
        <v>#NUM!</v>
      </c>
      <c r="K274" s="77" t="e">
        <f t="shared" ca="1" si="19"/>
        <v>#NUM!</v>
      </c>
      <c r="L274" s="76" t="e">
        <f t="shared" ca="1" si="18"/>
        <v>#NUM!</v>
      </c>
    </row>
    <row r="275" spans="8:12">
      <c r="H275" s="80">
        <v>270</v>
      </c>
      <c r="I275" s="79" t="e">
        <f t="shared" ca="1" si="16"/>
        <v>#NUM!</v>
      </c>
      <c r="J275" s="78" t="e">
        <f t="shared" ca="1" si="17"/>
        <v>#NUM!</v>
      </c>
      <c r="K275" s="77" t="e">
        <f t="shared" ca="1" si="19"/>
        <v>#NUM!</v>
      </c>
      <c r="L275" s="76" t="e">
        <f t="shared" ca="1" si="18"/>
        <v>#NUM!</v>
      </c>
    </row>
    <row r="276" spans="8:12">
      <c r="H276" s="80">
        <v>271</v>
      </c>
      <c r="I276" s="79" t="e">
        <f t="shared" ca="1" si="16"/>
        <v>#NUM!</v>
      </c>
      <c r="J276" s="78" t="e">
        <f t="shared" ca="1" si="17"/>
        <v>#NUM!</v>
      </c>
      <c r="K276" s="77" t="e">
        <f t="shared" ca="1" si="19"/>
        <v>#NUM!</v>
      </c>
      <c r="L276" s="76" t="e">
        <f t="shared" ca="1" si="18"/>
        <v>#NUM!</v>
      </c>
    </row>
    <row r="277" spans="8:12">
      <c r="H277" s="80">
        <v>272</v>
      </c>
      <c r="I277" s="79" t="e">
        <f t="shared" ca="1" si="16"/>
        <v>#NUM!</v>
      </c>
      <c r="J277" s="78" t="e">
        <f t="shared" ca="1" si="17"/>
        <v>#NUM!</v>
      </c>
      <c r="K277" s="77" t="e">
        <f t="shared" ca="1" si="19"/>
        <v>#NUM!</v>
      </c>
      <c r="L277" s="76" t="e">
        <f t="shared" ca="1" si="18"/>
        <v>#NUM!</v>
      </c>
    </row>
    <row r="278" spans="8:12">
      <c r="H278" s="80">
        <v>273</v>
      </c>
      <c r="I278" s="79" t="e">
        <f t="shared" ca="1" si="16"/>
        <v>#NUM!</v>
      </c>
      <c r="J278" s="78" t="e">
        <f t="shared" ca="1" si="17"/>
        <v>#NUM!</v>
      </c>
      <c r="K278" s="77" t="e">
        <f t="shared" ca="1" si="19"/>
        <v>#NUM!</v>
      </c>
      <c r="L278" s="76" t="e">
        <f t="shared" ca="1" si="18"/>
        <v>#NUM!</v>
      </c>
    </row>
    <row r="279" spans="8:12">
      <c r="H279" s="80">
        <v>274</v>
      </c>
      <c r="I279" s="79" t="e">
        <f t="shared" ca="1" si="16"/>
        <v>#NUM!</v>
      </c>
      <c r="J279" s="78" t="e">
        <f t="shared" ca="1" si="17"/>
        <v>#NUM!</v>
      </c>
      <c r="K279" s="77" t="e">
        <f t="shared" ca="1" si="19"/>
        <v>#NUM!</v>
      </c>
      <c r="L279" s="76" t="e">
        <f t="shared" ca="1" si="18"/>
        <v>#NUM!</v>
      </c>
    </row>
    <row r="280" spans="8:12">
      <c r="H280" s="80">
        <v>275</v>
      </c>
      <c r="I280" s="79" t="e">
        <f t="shared" ca="1" si="16"/>
        <v>#NUM!</v>
      </c>
      <c r="J280" s="78" t="e">
        <f t="shared" ca="1" si="17"/>
        <v>#NUM!</v>
      </c>
      <c r="K280" s="77" t="e">
        <f t="shared" ca="1" si="19"/>
        <v>#NUM!</v>
      </c>
      <c r="L280" s="76" t="e">
        <f t="shared" ca="1" si="18"/>
        <v>#NUM!</v>
      </c>
    </row>
    <row r="281" spans="8:12">
      <c r="H281" s="80">
        <v>276</v>
      </c>
      <c r="I281" s="79" t="e">
        <f t="shared" ca="1" si="16"/>
        <v>#NUM!</v>
      </c>
      <c r="J281" s="78" t="e">
        <f t="shared" ca="1" si="17"/>
        <v>#NUM!</v>
      </c>
      <c r="K281" s="77" t="e">
        <f t="shared" ca="1" si="19"/>
        <v>#NUM!</v>
      </c>
      <c r="L281" s="76" t="e">
        <f t="shared" ca="1" si="18"/>
        <v>#NUM!</v>
      </c>
    </row>
    <row r="282" spans="8:12">
      <c r="H282" s="80">
        <v>277</v>
      </c>
      <c r="I282" s="79" t="e">
        <f t="shared" ca="1" si="16"/>
        <v>#NUM!</v>
      </c>
      <c r="J282" s="78" t="e">
        <f t="shared" ca="1" si="17"/>
        <v>#NUM!</v>
      </c>
      <c r="K282" s="77" t="e">
        <f t="shared" ca="1" si="19"/>
        <v>#NUM!</v>
      </c>
      <c r="L282" s="76" t="e">
        <f t="shared" ca="1" si="18"/>
        <v>#NUM!</v>
      </c>
    </row>
    <row r="283" spans="8:12">
      <c r="H283" s="80">
        <v>278</v>
      </c>
      <c r="I283" s="79" t="e">
        <f t="shared" ca="1" si="16"/>
        <v>#NUM!</v>
      </c>
      <c r="J283" s="78" t="e">
        <f t="shared" ca="1" si="17"/>
        <v>#NUM!</v>
      </c>
      <c r="K283" s="77" t="e">
        <f t="shared" ca="1" si="19"/>
        <v>#NUM!</v>
      </c>
      <c r="L283" s="76" t="e">
        <f t="shared" ca="1" si="18"/>
        <v>#NUM!</v>
      </c>
    </row>
    <row r="284" spans="8:12">
      <c r="H284" s="80">
        <v>279</v>
      </c>
      <c r="I284" s="79" t="e">
        <f t="shared" ca="1" si="16"/>
        <v>#NUM!</v>
      </c>
      <c r="J284" s="78" t="e">
        <f t="shared" ca="1" si="17"/>
        <v>#NUM!</v>
      </c>
      <c r="K284" s="77" t="e">
        <f t="shared" ca="1" si="19"/>
        <v>#NUM!</v>
      </c>
      <c r="L284" s="76" t="e">
        <f t="shared" ca="1" si="18"/>
        <v>#NUM!</v>
      </c>
    </row>
    <row r="285" spans="8:12">
      <c r="H285" s="80">
        <v>280</v>
      </c>
      <c r="I285" s="79" t="e">
        <f t="shared" ca="1" si="16"/>
        <v>#NUM!</v>
      </c>
      <c r="J285" s="78" t="e">
        <f t="shared" ca="1" si="17"/>
        <v>#NUM!</v>
      </c>
      <c r="K285" s="77" t="e">
        <f t="shared" ca="1" si="19"/>
        <v>#NUM!</v>
      </c>
      <c r="L285" s="76" t="e">
        <f t="shared" ca="1" si="18"/>
        <v>#NUM!</v>
      </c>
    </row>
    <row r="286" spans="8:12">
      <c r="H286" s="80">
        <v>281</v>
      </c>
      <c r="I286" s="79" t="e">
        <f t="shared" ca="1" si="16"/>
        <v>#NUM!</v>
      </c>
      <c r="J286" s="78" t="e">
        <f t="shared" ca="1" si="17"/>
        <v>#NUM!</v>
      </c>
      <c r="K286" s="77" t="e">
        <f t="shared" ca="1" si="19"/>
        <v>#NUM!</v>
      </c>
      <c r="L286" s="76" t="e">
        <f t="shared" ca="1" si="18"/>
        <v>#NUM!</v>
      </c>
    </row>
    <row r="287" spans="8:12">
      <c r="H287" s="80">
        <v>282</v>
      </c>
      <c r="I287" s="79" t="e">
        <f t="shared" ca="1" si="16"/>
        <v>#NUM!</v>
      </c>
      <c r="J287" s="78" t="e">
        <f t="shared" ca="1" si="17"/>
        <v>#NUM!</v>
      </c>
      <c r="K287" s="77" t="e">
        <f t="shared" ca="1" si="19"/>
        <v>#NUM!</v>
      </c>
      <c r="L287" s="76" t="e">
        <f t="shared" ca="1" si="18"/>
        <v>#NUM!</v>
      </c>
    </row>
    <row r="288" spans="8:12">
      <c r="H288" s="80">
        <v>283</v>
      </c>
      <c r="I288" s="79" t="e">
        <f t="shared" ca="1" si="16"/>
        <v>#NUM!</v>
      </c>
      <c r="J288" s="78" t="e">
        <f t="shared" ca="1" si="17"/>
        <v>#NUM!</v>
      </c>
      <c r="K288" s="77" t="e">
        <f t="shared" ca="1" si="19"/>
        <v>#NUM!</v>
      </c>
      <c r="L288" s="76" t="e">
        <f t="shared" ca="1" si="18"/>
        <v>#NUM!</v>
      </c>
    </row>
    <row r="289" spans="8:12">
      <c r="H289" s="80">
        <v>284</v>
      </c>
      <c r="I289" s="79" t="e">
        <f t="shared" ca="1" si="16"/>
        <v>#NUM!</v>
      </c>
      <c r="J289" s="78" t="e">
        <f t="shared" ca="1" si="17"/>
        <v>#NUM!</v>
      </c>
      <c r="K289" s="77" t="e">
        <f t="shared" ca="1" si="19"/>
        <v>#NUM!</v>
      </c>
      <c r="L289" s="76" t="e">
        <f t="shared" ca="1" si="18"/>
        <v>#NUM!</v>
      </c>
    </row>
    <row r="290" spans="8:12">
      <c r="H290" s="80">
        <v>285</v>
      </c>
      <c r="I290" s="79" t="e">
        <f t="shared" ca="1" si="16"/>
        <v>#NUM!</v>
      </c>
      <c r="J290" s="78" t="e">
        <f t="shared" ca="1" si="17"/>
        <v>#NUM!</v>
      </c>
      <c r="K290" s="77" t="e">
        <f t="shared" ca="1" si="19"/>
        <v>#NUM!</v>
      </c>
      <c r="L290" s="76" t="e">
        <f t="shared" ca="1" si="18"/>
        <v>#NUM!</v>
      </c>
    </row>
    <row r="291" spans="8:12">
      <c r="H291" s="80">
        <v>286</v>
      </c>
      <c r="I291" s="79" t="e">
        <f t="shared" ca="1" si="16"/>
        <v>#NUM!</v>
      </c>
      <c r="J291" s="78" t="e">
        <f t="shared" ca="1" si="17"/>
        <v>#NUM!</v>
      </c>
      <c r="K291" s="77" t="e">
        <f t="shared" ca="1" si="19"/>
        <v>#NUM!</v>
      </c>
      <c r="L291" s="76" t="e">
        <f t="shared" ca="1" si="18"/>
        <v>#NUM!</v>
      </c>
    </row>
    <row r="292" spans="8:12">
      <c r="H292" s="80">
        <v>287</v>
      </c>
      <c r="I292" s="79" t="e">
        <f t="shared" ca="1" si="16"/>
        <v>#NUM!</v>
      </c>
      <c r="J292" s="78" t="e">
        <f t="shared" ca="1" si="17"/>
        <v>#NUM!</v>
      </c>
      <c r="K292" s="77" t="e">
        <f t="shared" ca="1" si="19"/>
        <v>#NUM!</v>
      </c>
      <c r="L292" s="76" t="e">
        <f t="shared" ca="1" si="18"/>
        <v>#NUM!</v>
      </c>
    </row>
    <row r="293" spans="8:12">
      <c r="H293" s="80">
        <v>288</v>
      </c>
      <c r="I293" s="79" t="e">
        <f t="shared" ca="1" si="16"/>
        <v>#NUM!</v>
      </c>
      <c r="J293" s="78" t="e">
        <f t="shared" ca="1" si="17"/>
        <v>#NUM!</v>
      </c>
      <c r="K293" s="77" t="e">
        <f t="shared" ca="1" si="19"/>
        <v>#NUM!</v>
      </c>
      <c r="L293" s="76" t="e">
        <f t="shared" ca="1" si="18"/>
        <v>#NUM!</v>
      </c>
    </row>
    <row r="294" spans="8:12">
      <c r="H294" s="80">
        <v>289</v>
      </c>
      <c r="I294" s="79" t="e">
        <f t="shared" ca="1" si="16"/>
        <v>#NUM!</v>
      </c>
      <c r="J294" s="78" t="e">
        <f t="shared" ca="1" si="17"/>
        <v>#NUM!</v>
      </c>
      <c r="K294" s="77" t="e">
        <f t="shared" ca="1" si="19"/>
        <v>#NUM!</v>
      </c>
      <c r="L294" s="76" t="e">
        <f t="shared" ca="1" si="18"/>
        <v>#NUM!</v>
      </c>
    </row>
    <row r="295" spans="8:12">
      <c r="H295" s="80">
        <v>290</v>
      </c>
      <c r="I295" s="79" t="e">
        <f t="shared" ca="1" si="16"/>
        <v>#NUM!</v>
      </c>
      <c r="J295" s="78" t="e">
        <f t="shared" ca="1" si="17"/>
        <v>#NUM!</v>
      </c>
      <c r="K295" s="77" t="e">
        <f t="shared" ca="1" si="19"/>
        <v>#NUM!</v>
      </c>
      <c r="L295" s="76" t="e">
        <f t="shared" ca="1" si="18"/>
        <v>#NUM!</v>
      </c>
    </row>
    <row r="296" spans="8:12">
      <c r="H296" s="80">
        <v>291</v>
      </c>
      <c r="I296" s="79" t="e">
        <f t="shared" ca="1" si="16"/>
        <v>#NUM!</v>
      </c>
      <c r="J296" s="78" t="e">
        <f t="shared" ca="1" si="17"/>
        <v>#NUM!</v>
      </c>
      <c r="K296" s="77" t="e">
        <f t="shared" ca="1" si="19"/>
        <v>#NUM!</v>
      </c>
      <c r="L296" s="76" t="e">
        <f t="shared" ca="1" si="18"/>
        <v>#NUM!</v>
      </c>
    </row>
    <row r="297" spans="8:12">
      <c r="H297" s="80">
        <v>292</v>
      </c>
      <c r="I297" s="79" t="e">
        <f t="shared" ca="1" si="16"/>
        <v>#NUM!</v>
      </c>
      <c r="J297" s="78" t="e">
        <f t="shared" ca="1" si="17"/>
        <v>#NUM!</v>
      </c>
      <c r="K297" s="77" t="e">
        <f t="shared" ca="1" si="19"/>
        <v>#NUM!</v>
      </c>
      <c r="L297" s="76" t="e">
        <f t="shared" ca="1" si="18"/>
        <v>#NUM!</v>
      </c>
    </row>
    <row r="298" spans="8:12">
      <c r="H298" s="80">
        <v>293</v>
      </c>
      <c r="I298" s="79" t="e">
        <f t="shared" ca="1" si="16"/>
        <v>#NUM!</v>
      </c>
      <c r="J298" s="78" t="e">
        <f t="shared" ca="1" si="17"/>
        <v>#NUM!</v>
      </c>
      <c r="K298" s="77" t="e">
        <f t="shared" ca="1" si="19"/>
        <v>#NUM!</v>
      </c>
      <c r="L298" s="76" t="e">
        <f t="shared" ca="1" si="18"/>
        <v>#NUM!</v>
      </c>
    </row>
    <row r="299" spans="8:12">
      <c r="H299" s="80">
        <v>294</v>
      </c>
      <c r="I299" s="79" t="e">
        <f t="shared" ca="1" si="16"/>
        <v>#NUM!</v>
      </c>
      <c r="J299" s="78" t="e">
        <f t="shared" ca="1" si="17"/>
        <v>#NUM!</v>
      </c>
      <c r="K299" s="77" t="e">
        <f t="shared" ca="1" si="19"/>
        <v>#NUM!</v>
      </c>
      <c r="L299" s="76" t="e">
        <f t="shared" ca="1" si="18"/>
        <v>#NUM!</v>
      </c>
    </row>
    <row r="300" spans="8:12">
      <c r="H300" s="80">
        <v>295</v>
      </c>
      <c r="I300" s="79" t="e">
        <f t="shared" ca="1" si="16"/>
        <v>#NUM!</v>
      </c>
      <c r="J300" s="78" t="e">
        <f t="shared" ca="1" si="17"/>
        <v>#NUM!</v>
      </c>
      <c r="K300" s="77" t="e">
        <f t="shared" ca="1" si="19"/>
        <v>#NUM!</v>
      </c>
      <c r="L300" s="76" t="e">
        <f t="shared" ca="1" si="18"/>
        <v>#NUM!</v>
      </c>
    </row>
    <row r="301" spans="8:12">
      <c r="H301" s="80">
        <v>296</v>
      </c>
      <c r="I301" s="79" t="e">
        <f t="shared" ca="1" si="16"/>
        <v>#NUM!</v>
      </c>
      <c r="J301" s="78" t="e">
        <f t="shared" ca="1" si="17"/>
        <v>#NUM!</v>
      </c>
      <c r="K301" s="77" t="e">
        <f t="shared" ca="1" si="19"/>
        <v>#NUM!</v>
      </c>
      <c r="L301" s="76" t="e">
        <f t="shared" ca="1" si="18"/>
        <v>#NUM!</v>
      </c>
    </row>
    <row r="302" spans="8:12">
      <c r="H302" s="80">
        <v>297</v>
      </c>
      <c r="I302" s="79" t="e">
        <f t="shared" ca="1" si="16"/>
        <v>#NUM!</v>
      </c>
      <c r="J302" s="78" t="e">
        <f t="shared" ca="1" si="17"/>
        <v>#NUM!</v>
      </c>
      <c r="K302" s="77" t="e">
        <f t="shared" ca="1" si="19"/>
        <v>#NUM!</v>
      </c>
      <c r="L302" s="76" t="e">
        <f t="shared" ca="1" si="18"/>
        <v>#NUM!</v>
      </c>
    </row>
    <row r="303" spans="8:12">
      <c r="H303" s="80">
        <v>298</v>
      </c>
      <c r="I303" s="79" t="e">
        <f t="shared" ca="1" si="16"/>
        <v>#NUM!</v>
      </c>
      <c r="J303" s="78" t="e">
        <f t="shared" ca="1" si="17"/>
        <v>#NUM!</v>
      </c>
      <c r="K303" s="77" t="e">
        <f t="shared" ca="1" si="19"/>
        <v>#NUM!</v>
      </c>
      <c r="L303" s="76" t="e">
        <f t="shared" ca="1" si="18"/>
        <v>#NUM!</v>
      </c>
    </row>
    <row r="304" spans="8:12">
      <c r="H304" s="80">
        <v>299</v>
      </c>
      <c r="I304" s="79" t="e">
        <f t="shared" ca="1" si="16"/>
        <v>#NUM!</v>
      </c>
      <c r="J304" s="78" t="e">
        <f t="shared" ca="1" si="17"/>
        <v>#NUM!</v>
      </c>
      <c r="K304" s="77" t="e">
        <f t="shared" ca="1" si="19"/>
        <v>#NUM!</v>
      </c>
      <c r="L304" s="76" t="e">
        <f t="shared" ca="1" si="18"/>
        <v>#NUM!</v>
      </c>
    </row>
    <row r="305" spans="8:12" ht="16.5" thickBot="1">
      <c r="H305" s="75">
        <v>300</v>
      </c>
      <c r="I305" s="74" t="e">
        <f t="shared" ca="1" si="16"/>
        <v>#NUM!</v>
      </c>
      <c r="J305" s="73" t="e">
        <f t="shared" ca="1" si="17"/>
        <v>#NUM!</v>
      </c>
      <c r="K305" s="72" t="e">
        <f t="shared" ca="1" si="19"/>
        <v>#NUM!</v>
      </c>
      <c r="L305" s="71" t="e">
        <f t="shared" ca="1" si="18"/>
        <v>#NUM!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A63E-853A-D040-8E74-9558C35C3B75}">
  <sheetPr>
    <tabColor theme="9" tint="0.39997558519241921"/>
  </sheetPr>
  <dimension ref="C3:W305"/>
  <sheetViews>
    <sheetView workbookViewId="0">
      <selection activeCell="N14" sqref="N14:N21"/>
    </sheetView>
  </sheetViews>
  <sheetFormatPr baseColWidth="10" defaultRowHeight="15.75"/>
  <cols>
    <col min="4" max="4" width="14.625" bestFit="1" customWidth="1"/>
    <col min="8" max="10" width="13.125" bestFit="1" customWidth="1"/>
    <col min="11" max="11" width="14.625" bestFit="1" customWidth="1"/>
    <col min="12" max="19" width="13.125" bestFit="1" customWidth="1"/>
  </cols>
  <sheetData>
    <row r="3" spans="3:23">
      <c r="H3" s="81"/>
    </row>
    <row r="4" spans="3:23" ht="16.5" thickBot="1">
      <c r="H4" s="8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3:23" ht="16.5" thickBot="1">
      <c r="C5" t="s">
        <v>76</v>
      </c>
      <c r="D5" s="95">
        <f ca="1">HYPOTHESES!F36</f>
        <v>690909.09090909082</v>
      </c>
      <c r="H5" s="81"/>
      <c r="I5" s="94" t="s">
        <v>77</v>
      </c>
      <c r="J5" s="93" t="s">
        <v>78</v>
      </c>
      <c r="K5" s="93" t="s">
        <v>79</v>
      </c>
      <c r="L5" s="92" t="s">
        <v>80</v>
      </c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</row>
    <row r="6" spans="3:23">
      <c r="C6" t="s">
        <v>81</v>
      </c>
      <c r="D6" s="91">
        <v>180</v>
      </c>
      <c r="H6" s="90">
        <v>1</v>
      </c>
      <c r="I6" s="89">
        <f t="shared" ref="I6:I69" ca="1" si="0">-PPMT($D$7/12,H6,$D$6,$D$5)</f>
        <v>3167.5133228499662</v>
      </c>
      <c r="J6" s="88">
        <f t="shared" ref="J6:J69" ca="1" si="1">-IPMT($D$7/12,H6,$D$6,$D$5)</f>
        <v>1439.3939393939393</v>
      </c>
      <c r="K6" s="87">
        <f ca="1">D5-I6</f>
        <v>687741.57758624083</v>
      </c>
      <c r="L6" s="86">
        <f t="shared" ref="L6:L69" ca="1" si="2">J6+I6</f>
        <v>4606.9072622439053</v>
      </c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</row>
    <row r="7" spans="3:23">
      <c r="C7" t="s">
        <v>82</v>
      </c>
      <c r="D7" s="84">
        <f>HYPOTHESES!F26</f>
        <v>2.5000000000000001E-2</v>
      </c>
      <c r="H7" s="80">
        <v>2</v>
      </c>
      <c r="I7" s="79">
        <f t="shared" ca="1" si="0"/>
        <v>3174.1123089392368</v>
      </c>
      <c r="J7" s="78">
        <f t="shared" ca="1" si="1"/>
        <v>1432.7949533046683</v>
      </c>
      <c r="K7" s="77">
        <f t="shared" ref="K7:K70" ca="1" si="3">K6-I7</f>
        <v>684567.46527730161</v>
      </c>
      <c r="L7" s="76">
        <f t="shared" ca="1" si="2"/>
        <v>4606.9072622439053</v>
      </c>
      <c r="M7" s="83"/>
      <c r="N7" s="83"/>
      <c r="O7" s="83"/>
      <c r="P7" s="83"/>
      <c r="Q7" s="83"/>
      <c r="R7" s="83"/>
      <c r="S7" s="83"/>
    </row>
    <row r="8" spans="3:23">
      <c r="C8" t="s">
        <v>99</v>
      </c>
      <c r="D8" s="81">
        <f ca="1">L6*12</f>
        <v>55282.887146926863</v>
      </c>
      <c r="H8" s="80">
        <v>3</v>
      </c>
      <c r="I8" s="79">
        <f t="shared" ca="1" si="0"/>
        <v>3180.7250429161932</v>
      </c>
      <c r="J8" s="78">
        <f t="shared" ca="1" si="1"/>
        <v>1426.1822193277117</v>
      </c>
      <c r="K8" s="77">
        <f t="shared" ca="1" si="3"/>
        <v>681386.74023438548</v>
      </c>
      <c r="L8" s="76">
        <f t="shared" ca="1" si="2"/>
        <v>4606.9072622439053</v>
      </c>
    </row>
    <row r="9" spans="3:23">
      <c r="H9" s="80">
        <v>4</v>
      </c>
      <c r="I9" s="79">
        <f t="shared" ca="1" si="0"/>
        <v>3187.3515534222688</v>
      </c>
      <c r="J9" s="78">
        <f t="shared" ca="1" si="1"/>
        <v>1419.5557088216362</v>
      </c>
      <c r="K9" s="77">
        <f t="shared" ca="1" si="3"/>
        <v>678199.38868096319</v>
      </c>
      <c r="L9" s="76">
        <f t="shared" ca="1" si="2"/>
        <v>4606.9072622439053</v>
      </c>
      <c r="M9" s="82"/>
      <c r="N9" s="82"/>
      <c r="O9" s="82"/>
      <c r="P9" s="82"/>
      <c r="Q9" s="82"/>
      <c r="R9" s="82"/>
      <c r="S9" s="82"/>
    </row>
    <row r="10" spans="3:23">
      <c r="H10" s="80">
        <v>5</v>
      </c>
      <c r="I10" s="79">
        <f t="shared" ca="1" si="0"/>
        <v>3193.9918691585654</v>
      </c>
      <c r="J10" s="78">
        <f t="shared" ca="1" si="1"/>
        <v>1412.9153930853395</v>
      </c>
      <c r="K10" s="77">
        <f t="shared" ca="1" si="3"/>
        <v>675005.39681180462</v>
      </c>
      <c r="L10" s="76">
        <f t="shared" ca="1" si="2"/>
        <v>4606.9072622439053</v>
      </c>
    </row>
    <row r="11" spans="3:23">
      <c r="H11" s="80">
        <v>6</v>
      </c>
      <c r="I11" s="79">
        <f t="shared" ca="1" si="0"/>
        <v>3200.6460188859787</v>
      </c>
      <c r="J11" s="78">
        <f t="shared" ca="1" si="1"/>
        <v>1406.2612433579261</v>
      </c>
      <c r="K11" s="77">
        <f t="shared" ca="1" si="3"/>
        <v>671804.75079291861</v>
      </c>
      <c r="L11" s="76">
        <f t="shared" ca="1" si="2"/>
        <v>4606.9072622439053</v>
      </c>
    </row>
    <row r="12" spans="3:23">
      <c r="H12" s="80">
        <v>7</v>
      </c>
      <c r="I12" s="79">
        <f t="shared" ca="1" si="0"/>
        <v>3207.3140314253246</v>
      </c>
      <c r="J12" s="78">
        <f t="shared" ca="1" si="1"/>
        <v>1399.5932308185802</v>
      </c>
      <c r="K12" s="77">
        <f t="shared" ca="1" si="3"/>
        <v>668597.43676149333</v>
      </c>
      <c r="L12" s="76">
        <f t="shared" ca="1" si="2"/>
        <v>4606.9072622439053</v>
      </c>
    </row>
    <row r="13" spans="3:23">
      <c r="H13" s="80">
        <v>8</v>
      </c>
      <c r="I13" s="79">
        <f t="shared" ca="1" si="0"/>
        <v>3213.9959356574609</v>
      </c>
      <c r="J13" s="78">
        <f t="shared" ca="1" si="1"/>
        <v>1392.9113265864441</v>
      </c>
      <c r="K13" s="77">
        <f t="shared" ca="1" si="3"/>
        <v>665383.44082583592</v>
      </c>
      <c r="L13" s="76">
        <f t="shared" ca="1" si="2"/>
        <v>4606.9072622439053</v>
      </c>
    </row>
    <row r="14" spans="3:23">
      <c r="H14" s="80">
        <v>9</v>
      </c>
      <c r="I14" s="79">
        <f t="shared" ca="1" si="0"/>
        <v>3220.6917605234139</v>
      </c>
      <c r="J14" s="78">
        <f t="shared" ca="1" si="1"/>
        <v>1386.2155017204909</v>
      </c>
      <c r="K14" s="77">
        <f t="shared" ca="1" si="3"/>
        <v>662162.74906531256</v>
      </c>
      <c r="L14" s="76">
        <f t="shared" ca="1" si="2"/>
        <v>4606.9072622439053</v>
      </c>
    </row>
    <row r="15" spans="3:23">
      <c r="H15" s="80">
        <v>10</v>
      </c>
      <c r="I15" s="79">
        <f t="shared" ca="1" si="0"/>
        <v>3227.401535024504</v>
      </c>
      <c r="J15" s="78">
        <f t="shared" ca="1" si="1"/>
        <v>1379.5057272194006</v>
      </c>
      <c r="K15" s="77">
        <f t="shared" ca="1" si="3"/>
        <v>658935.34753028804</v>
      </c>
      <c r="L15" s="76">
        <f t="shared" ca="1" si="2"/>
        <v>4606.9072622439044</v>
      </c>
    </row>
    <row r="16" spans="3:23">
      <c r="H16" s="80">
        <v>11</v>
      </c>
      <c r="I16" s="79">
        <f t="shared" ca="1" si="0"/>
        <v>3234.1252882224721</v>
      </c>
      <c r="J16" s="78">
        <f t="shared" ca="1" si="1"/>
        <v>1372.7819740214329</v>
      </c>
      <c r="K16" s="77">
        <f t="shared" ca="1" si="3"/>
        <v>655701.22224206559</v>
      </c>
      <c r="L16" s="76">
        <f t="shared" ca="1" si="2"/>
        <v>4606.9072622439053</v>
      </c>
      <c r="N16" s="81"/>
    </row>
    <row r="17" spans="5:14">
      <c r="E17" s="81"/>
      <c r="H17" s="80">
        <v>12</v>
      </c>
      <c r="I17" s="79">
        <f t="shared" ca="1" si="0"/>
        <v>3240.8630492396023</v>
      </c>
      <c r="J17" s="78">
        <f t="shared" ca="1" si="1"/>
        <v>1366.0442130043025</v>
      </c>
      <c r="K17" s="77">
        <f t="shared" ca="1" si="3"/>
        <v>652460.35919282597</v>
      </c>
      <c r="L17" s="76">
        <f t="shared" ca="1" si="2"/>
        <v>4606.9072622439053</v>
      </c>
      <c r="N17" s="81"/>
    </row>
    <row r="18" spans="5:14">
      <c r="H18" s="80">
        <v>13</v>
      </c>
      <c r="I18" s="79">
        <f t="shared" ca="1" si="0"/>
        <v>3247.6148472588511</v>
      </c>
      <c r="J18" s="78">
        <f t="shared" ca="1" si="1"/>
        <v>1359.2924149850533</v>
      </c>
      <c r="K18" s="77">
        <f t="shared" ca="1" si="3"/>
        <v>649212.74434556707</v>
      </c>
      <c r="L18" s="76">
        <f t="shared" ca="1" si="2"/>
        <v>4606.9072622439044</v>
      </c>
    </row>
    <row r="19" spans="5:14">
      <c r="H19" s="80">
        <v>14</v>
      </c>
      <c r="I19" s="79">
        <f t="shared" ca="1" si="0"/>
        <v>3254.3807115239738</v>
      </c>
      <c r="J19" s="78">
        <f t="shared" ca="1" si="1"/>
        <v>1352.5265507199306</v>
      </c>
      <c r="K19" s="77">
        <f t="shared" ca="1" si="3"/>
        <v>645958.36363404314</v>
      </c>
      <c r="L19" s="76">
        <f t="shared" ca="1" si="2"/>
        <v>4606.9072622439044</v>
      </c>
    </row>
    <row r="20" spans="5:14">
      <c r="H20" s="80">
        <v>15</v>
      </c>
      <c r="I20" s="79">
        <f t="shared" ca="1" si="0"/>
        <v>3261.1606713396486</v>
      </c>
      <c r="J20" s="78">
        <f t="shared" ca="1" si="1"/>
        <v>1345.746590904256</v>
      </c>
      <c r="K20" s="77">
        <f t="shared" ca="1" si="3"/>
        <v>642697.20296270354</v>
      </c>
      <c r="L20" s="76">
        <f t="shared" ca="1" si="2"/>
        <v>4606.9072622439044</v>
      </c>
    </row>
    <row r="21" spans="5:14">
      <c r="H21" s="80">
        <v>16</v>
      </c>
      <c r="I21" s="79">
        <f t="shared" ca="1" si="0"/>
        <v>3267.9547560716064</v>
      </c>
      <c r="J21" s="78">
        <f t="shared" ca="1" si="1"/>
        <v>1338.9525061722984</v>
      </c>
      <c r="K21" s="77">
        <f t="shared" ca="1" si="3"/>
        <v>639429.24820663198</v>
      </c>
      <c r="L21" s="76">
        <f t="shared" ca="1" si="2"/>
        <v>4606.9072622439053</v>
      </c>
    </row>
    <row r="22" spans="5:14">
      <c r="H22" s="80">
        <v>17</v>
      </c>
      <c r="I22" s="79">
        <f t="shared" ca="1" si="0"/>
        <v>3274.7629951467552</v>
      </c>
      <c r="J22" s="78">
        <f t="shared" ca="1" si="1"/>
        <v>1332.1442670971489</v>
      </c>
      <c r="K22" s="77">
        <f t="shared" ca="1" si="3"/>
        <v>636154.48521148518</v>
      </c>
      <c r="L22" s="76">
        <f t="shared" ca="1" si="2"/>
        <v>4606.9072622439044</v>
      </c>
      <c r="N22" s="81"/>
    </row>
    <row r="23" spans="5:14">
      <c r="H23" s="80">
        <v>18</v>
      </c>
      <c r="I23" s="79">
        <f t="shared" ca="1" si="0"/>
        <v>3281.5854180533115</v>
      </c>
      <c r="J23" s="78">
        <f t="shared" ca="1" si="1"/>
        <v>1325.3218441905933</v>
      </c>
      <c r="K23" s="77">
        <f t="shared" ca="1" si="3"/>
        <v>632872.89979343186</v>
      </c>
      <c r="L23" s="76">
        <f t="shared" ca="1" si="2"/>
        <v>4606.9072622439053</v>
      </c>
    </row>
    <row r="24" spans="5:14">
      <c r="H24" s="80">
        <v>19</v>
      </c>
      <c r="I24" s="79">
        <f t="shared" ca="1" si="0"/>
        <v>3288.4220543409224</v>
      </c>
      <c r="J24" s="78">
        <f t="shared" ca="1" si="1"/>
        <v>1318.4852079029822</v>
      </c>
      <c r="K24" s="77">
        <f t="shared" ca="1" si="3"/>
        <v>629584.47773909091</v>
      </c>
      <c r="L24" s="76">
        <f t="shared" ca="1" si="2"/>
        <v>4606.9072622439044</v>
      </c>
    </row>
    <row r="25" spans="5:14">
      <c r="H25" s="80">
        <v>20</v>
      </c>
      <c r="I25" s="79">
        <f t="shared" ca="1" si="0"/>
        <v>3295.2729336207994</v>
      </c>
      <c r="J25" s="78">
        <f t="shared" ca="1" si="1"/>
        <v>1311.6343286231054</v>
      </c>
      <c r="K25" s="77">
        <f t="shared" ca="1" si="3"/>
        <v>626289.20480547007</v>
      </c>
      <c r="L25" s="76">
        <f t="shared" ca="1" si="2"/>
        <v>4606.9072622439053</v>
      </c>
    </row>
    <row r="26" spans="5:14">
      <c r="H26" s="80">
        <v>21</v>
      </c>
      <c r="I26" s="79">
        <f t="shared" ca="1" si="0"/>
        <v>3302.1380855658426</v>
      </c>
      <c r="J26" s="78">
        <f t="shared" ca="1" si="1"/>
        <v>1304.7691766780622</v>
      </c>
      <c r="K26" s="77">
        <f t="shared" ca="1" si="3"/>
        <v>622987.06671990419</v>
      </c>
      <c r="L26" s="76">
        <f t="shared" ca="1" si="2"/>
        <v>4606.9072622439053</v>
      </c>
    </row>
    <row r="27" spans="5:14">
      <c r="H27" s="80">
        <v>22</v>
      </c>
      <c r="I27" s="79">
        <f t="shared" ca="1" si="0"/>
        <v>3309.0175399107716</v>
      </c>
      <c r="J27" s="78">
        <f t="shared" ca="1" si="1"/>
        <v>1297.8897223331335</v>
      </c>
      <c r="K27" s="77">
        <f t="shared" ca="1" si="3"/>
        <v>619678.04917999345</v>
      </c>
      <c r="L27" s="76">
        <f t="shared" ca="1" si="2"/>
        <v>4606.9072622439053</v>
      </c>
    </row>
    <row r="28" spans="5:14">
      <c r="H28" s="80">
        <v>23</v>
      </c>
      <c r="I28" s="79">
        <f t="shared" ca="1" si="0"/>
        <v>3315.9113264522521</v>
      </c>
      <c r="J28" s="78">
        <f t="shared" ca="1" si="1"/>
        <v>1290.9959357916523</v>
      </c>
      <c r="K28" s="77">
        <f t="shared" ca="1" si="3"/>
        <v>616362.13785354118</v>
      </c>
      <c r="L28" s="76">
        <f t="shared" ca="1" si="2"/>
        <v>4606.9072622439044</v>
      </c>
    </row>
    <row r="29" spans="5:14">
      <c r="H29" s="80">
        <v>24</v>
      </c>
      <c r="I29" s="79">
        <f t="shared" ca="1" si="0"/>
        <v>3322.8194750490279</v>
      </c>
      <c r="J29" s="78">
        <f t="shared" ca="1" si="1"/>
        <v>1284.0877871948769</v>
      </c>
      <c r="K29" s="77">
        <f t="shared" ca="1" si="3"/>
        <v>613039.31837849214</v>
      </c>
      <c r="L29" s="76">
        <f t="shared" ca="1" si="2"/>
        <v>4606.9072622439053</v>
      </c>
    </row>
    <row r="30" spans="5:14">
      <c r="H30" s="80">
        <v>25</v>
      </c>
      <c r="I30" s="79">
        <f t="shared" ca="1" si="0"/>
        <v>3329.7420156220464</v>
      </c>
      <c r="J30" s="78">
        <f t="shared" ca="1" si="1"/>
        <v>1277.1652466218582</v>
      </c>
      <c r="K30" s="77">
        <f t="shared" ca="1" si="3"/>
        <v>609709.57636287005</v>
      </c>
      <c r="L30" s="76">
        <f t="shared" ca="1" si="2"/>
        <v>4606.9072622439044</v>
      </c>
    </row>
    <row r="31" spans="5:14">
      <c r="H31" s="80">
        <v>26</v>
      </c>
      <c r="I31" s="79">
        <f t="shared" ca="1" si="0"/>
        <v>3336.6789781545922</v>
      </c>
      <c r="J31" s="78">
        <f t="shared" ca="1" si="1"/>
        <v>1270.2282840893122</v>
      </c>
      <c r="K31" s="77">
        <f t="shared" ca="1" si="3"/>
        <v>606372.8973847155</v>
      </c>
      <c r="L31" s="76">
        <f t="shared" ca="1" si="2"/>
        <v>4606.9072622439044</v>
      </c>
    </row>
    <row r="32" spans="5:14">
      <c r="H32" s="80">
        <v>27</v>
      </c>
      <c r="I32" s="79">
        <f t="shared" ca="1" si="0"/>
        <v>3343.6303926924147</v>
      </c>
      <c r="J32" s="78">
        <f t="shared" ca="1" si="1"/>
        <v>1263.2768695514901</v>
      </c>
      <c r="K32" s="77">
        <f t="shared" ca="1" si="3"/>
        <v>603029.2669920231</v>
      </c>
      <c r="L32" s="76">
        <f t="shared" ca="1" si="2"/>
        <v>4606.9072622439053</v>
      </c>
    </row>
    <row r="33" spans="8:12">
      <c r="H33" s="80">
        <v>28</v>
      </c>
      <c r="I33" s="79">
        <f t="shared" ca="1" si="0"/>
        <v>3350.5962893438573</v>
      </c>
      <c r="J33" s="78">
        <f t="shared" ca="1" si="1"/>
        <v>1256.3109729000475</v>
      </c>
      <c r="K33" s="77">
        <f t="shared" ca="1" si="3"/>
        <v>599678.6707026792</v>
      </c>
      <c r="L33" s="76">
        <f t="shared" ca="1" si="2"/>
        <v>4606.9072622439053</v>
      </c>
    </row>
    <row r="34" spans="8:12">
      <c r="H34" s="80">
        <v>29</v>
      </c>
      <c r="I34" s="79">
        <f t="shared" ca="1" si="0"/>
        <v>3357.5766982799901</v>
      </c>
      <c r="J34" s="78">
        <f t="shared" ca="1" si="1"/>
        <v>1249.3305639639148</v>
      </c>
      <c r="K34" s="77">
        <f t="shared" ca="1" si="3"/>
        <v>596321.09400439926</v>
      </c>
      <c r="L34" s="76">
        <f t="shared" ca="1" si="2"/>
        <v>4606.9072622439053</v>
      </c>
    </row>
    <row r="35" spans="8:12">
      <c r="H35" s="80">
        <v>30</v>
      </c>
      <c r="I35" s="79">
        <f t="shared" ca="1" si="0"/>
        <v>3364.5716497347398</v>
      </c>
      <c r="J35" s="78">
        <f t="shared" ca="1" si="1"/>
        <v>1242.3356125091645</v>
      </c>
      <c r="K35" s="77">
        <f t="shared" ca="1" si="3"/>
        <v>592956.52235466451</v>
      </c>
      <c r="L35" s="76">
        <f t="shared" ca="1" si="2"/>
        <v>4606.9072622439044</v>
      </c>
    </row>
    <row r="36" spans="8:12">
      <c r="H36" s="80">
        <v>31</v>
      </c>
      <c r="I36" s="79">
        <f t="shared" ca="1" si="0"/>
        <v>3371.5811740050208</v>
      </c>
      <c r="J36" s="78">
        <f t="shared" ca="1" si="1"/>
        <v>1235.3260882388838</v>
      </c>
      <c r="K36" s="77">
        <f t="shared" ca="1" si="3"/>
        <v>589584.94118065946</v>
      </c>
      <c r="L36" s="76">
        <f t="shared" ca="1" si="2"/>
        <v>4606.9072622439044</v>
      </c>
    </row>
    <row r="37" spans="8:12">
      <c r="H37" s="80">
        <v>32</v>
      </c>
      <c r="I37" s="79">
        <f t="shared" ca="1" si="0"/>
        <v>3378.6053014508648</v>
      </c>
      <c r="J37" s="78">
        <f t="shared" ca="1" si="1"/>
        <v>1228.3019607930401</v>
      </c>
      <c r="K37" s="77">
        <f t="shared" ca="1" si="3"/>
        <v>586206.33587920864</v>
      </c>
      <c r="L37" s="76">
        <f t="shared" ca="1" si="2"/>
        <v>4606.9072622439053</v>
      </c>
    </row>
    <row r="38" spans="8:12">
      <c r="H38" s="80">
        <v>33</v>
      </c>
      <c r="I38" s="79">
        <f t="shared" ca="1" si="0"/>
        <v>3385.644062495554</v>
      </c>
      <c r="J38" s="78">
        <f t="shared" ca="1" si="1"/>
        <v>1221.2631997483509</v>
      </c>
      <c r="K38" s="77">
        <f t="shared" ca="1" si="3"/>
        <v>582820.69181671308</v>
      </c>
      <c r="L38" s="76">
        <f t="shared" ca="1" si="2"/>
        <v>4606.9072622439053</v>
      </c>
    </row>
    <row r="39" spans="8:12">
      <c r="H39" s="80">
        <v>34</v>
      </c>
      <c r="I39" s="79">
        <f t="shared" ca="1" si="0"/>
        <v>3392.6974876257532</v>
      </c>
      <c r="J39" s="78">
        <f t="shared" ca="1" si="1"/>
        <v>1214.2097746181516</v>
      </c>
      <c r="K39" s="77">
        <f t="shared" ca="1" si="3"/>
        <v>579427.99432908732</v>
      </c>
      <c r="L39" s="76">
        <f t="shared" ca="1" si="2"/>
        <v>4606.9072622439053</v>
      </c>
    </row>
    <row r="40" spans="8:12">
      <c r="H40" s="80">
        <v>35</v>
      </c>
      <c r="I40" s="79">
        <f t="shared" ca="1" si="0"/>
        <v>3399.7656073916401</v>
      </c>
      <c r="J40" s="78">
        <f t="shared" ca="1" si="1"/>
        <v>1207.1416548522645</v>
      </c>
      <c r="K40" s="77">
        <f t="shared" ca="1" si="3"/>
        <v>576028.22872169572</v>
      </c>
      <c r="L40" s="76">
        <f t="shared" ca="1" si="2"/>
        <v>4606.9072622439044</v>
      </c>
    </row>
    <row r="41" spans="8:12">
      <c r="H41" s="80">
        <v>36</v>
      </c>
      <c r="I41" s="79">
        <f t="shared" ca="1" si="0"/>
        <v>3406.8484524070391</v>
      </c>
      <c r="J41" s="78">
        <f t="shared" ca="1" si="1"/>
        <v>1200.0588098368655</v>
      </c>
      <c r="K41" s="77">
        <f t="shared" ca="1" si="3"/>
        <v>572621.38026928867</v>
      </c>
      <c r="L41" s="76">
        <f t="shared" ca="1" si="2"/>
        <v>4606.9072622439044</v>
      </c>
    </row>
    <row r="42" spans="8:12">
      <c r="H42" s="80">
        <v>37</v>
      </c>
      <c r="I42" s="79">
        <f t="shared" ca="1" si="0"/>
        <v>3413.9460533495539</v>
      </c>
      <c r="J42" s="78">
        <f t="shared" ca="1" si="1"/>
        <v>1192.9612088943509</v>
      </c>
      <c r="K42" s="77">
        <f t="shared" ca="1" si="3"/>
        <v>569207.43421593914</v>
      </c>
      <c r="L42" s="76">
        <f t="shared" ca="1" si="2"/>
        <v>4606.9072622439053</v>
      </c>
    </row>
    <row r="43" spans="8:12">
      <c r="H43" s="80">
        <v>38</v>
      </c>
      <c r="I43" s="79">
        <f t="shared" ca="1" si="0"/>
        <v>3421.0584409606986</v>
      </c>
      <c r="J43" s="78">
        <f t="shared" ca="1" si="1"/>
        <v>1185.848821283206</v>
      </c>
      <c r="K43" s="77">
        <f t="shared" ca="1" si="3"/>
        <v>565786.37577497843</v>
      </c>
      <c r="L43" s="76">
        <f t="shared" ca="1" si="2"/>
        <v>4606.9072622439044</v>
      </c>
    </row>
    <row r="44" spans="8:12">
      <c r="H44" s="80">
        <v>39</v>
      </c>
      <c r="I44" s="79">
        <f t="shared" ca="1" si="0"/>
        <v>3428.185646046034</v>
      </c>
      <c r="J44" s="78">
        <f t="shared" ca="1" si="1"/>
        <v>1178.7216161978713</v>
      </c>
      <c r="K44" s="77">
        <f t="shared" ca="1" si="3"/>
        <v>562358.19012893236</v>
      </c>
      <c r="L44" s="76">
        <f t="shared" ca="1" si="2"/>
        <v>4606.9072622439053</v>
      </c>
    </row>
    <row r="45" spans="8:12">
      <c r="H45" s="80">
        <v>40</v>
      </c>
      <c r="I45" s="79">
        <f t="shared" ca="1" si="0"/>
        <v>3435.3276994752964</v>
      </c>
      <c r="J45" s="78">
        <f t="shared" ca="1" si="1"/>
        <v>1171.5795627686086</v>
      </c>
      <c r="K45" s="77">
        <f t="shared" ca="1" si="3"/>
        <v>558922.86242945702</v>
      </c>
      <c r="L45" s="76">
        <f t="shared" ca="1" si="2"/>
        <v>4606.9072622439053</v>
      </c>
    </row>
    <row r="46" spans="8:12">
      <c r="H46" s="80">
        <v>41</v>
      </c>
      <c r="I46" s="79">
        <f t="shared" ca="1" si="0"/>
        <v>3442.4846321825366</v>
      </c>
      <c r="J46" s="78">
        <f t="shared" ca="1" si="1"/>
        <v>1164.4226300613686</v>
      </c>
      <c r="K46" s="77">
        <f t="shared" ca="1" si="3"/>
        <v>555480.3777972745</v>
      </c>
      <c r="L46" s="76">
        <f t="shared" ca="1" si="2"/>
        <v>4606.9072622439053</v>
      </c>
    </row>
    <row r="47" spans="8:12">
      <c r="H47" s="80">
        <v>42</v>
      </c>
      <c r="I47" s="79">
        <f t="shared" ca="1" si="0"/>
        <v>3449.6564751662504</v>
      </c>
      <c r="J47" s="78">
        <f t="shared" ca="1" si="1"/>
        <v>1157.2507870776546</v>
      </c>
      <c r="K47" s="77">
        <f t="shared" ca="1" si="3"/>
        <v>552030.72132210829</v>
      </c>
      <c r="L47" s="76">
        <f t="shared" ca="1" si="2"/>
        <v>4606.9072622439053</v>
      </c>
    </row>
    <row r="48" spans="8:12">
      <c r="H48" s="80">
        <v>43</v>
      </c>
      <c r="I48" s="79">
        <f t="shared" ca="1" si="0"/>
        <v>3456.843259489513</v>
      </c>
      <c r="J48" s="78">
        <f t="shared" ca="1" si="1"/>
        <v>1150.0640027543918</v>
      </c>
      <c r="K48" s="77">
        <f t="shared" ca="1" si="3"/>
        <v>548573.87806261878</v>
      </c>
      <c r="L48" s="76">
        <f t="shared" ca="1" si="2"/>
        <v>4606.9072622439053</v>
      </c>
    </row>
    <row r="49" spans="8:12">
      <c r="H49" s="80">
        <v>44</v>
      </c>
      <c r="I49" s="79">
        <f t="shared" ca="1" si="0"/>
        <v>3464.0450162801158</v>
      </c>
      <c r="J49" s="78">
        <f t="shared" ca="1" si="1"/>
        <v>1142.8622459637884</v>
      </c>
      <c r="K49" s="77">
        <f t="shared" ca="1" si="3"/>
        <v>545109.83304633864</v>
      </c>
      <c r="L49" s="76">
        <f t="shared" ca="1" si="2"/>
        <v>4606.9072622439044</v>
      </c>
    </row>
    <row r="50" spans="8:12">
      <c r="H50" s="80">
        <v>45</v>
      </c>
      <c r="I50" s="79">
        <f t="shared" ca="1" si="0"/>
        <v>3471.2617767306997</v>
      </c>
      <c r="J50" s="78">
        <f t="shared" ca="1" si="1"/>
        <v>1135.6454855132049</v>
      </c>
      <c r="K50" s="77">
        <f t="shared" ca="1" si="3"/>
        <v>541638.57126960799</v>
      </c>
      <c r="L50" s="76">
        <f t="shared" ca="1" si="2"/>
        <v>4606.9072622439044</v>
      </c>
    </row>
    <row r="51" spans="8:12">
      <c r="H51" s="80">
        <v>46</v>
      </c>
      <c r="I51" s="79">
        <f t="shared" ca="1" si="0"/>
        <v>3478.4935720988888</v>
      </c>
      <c r="J51" s="78">
        <f t="shared" ca="1" si="1"/>
        <v>1128.4136901450161</v>
      </c>
      <c r="K51" s="77">
        <f t="shared" ca="1" si="3"/>
        <v>538160.07769750908</v>
      </c>
      <c r="L51" s="76">
        <f t="shared" ca="1" si="2"/>
        <v>4606.9072622439053</v>
      </c>
    </row>
    <row r="52" spans="8:12">
      <c r="H52" s="80">
        <v>47</v>
      </c>
      <c r="I52" s="79">
        <f t="shared" ca="1" si="0"/>
        <v>3485.7404337074281</v>
      </c>
      <c r="J52" s="78">
        <f t="shared" ca="1" si="1"/>
        <v>1121.1668285364765</v>
      </c>
      <c r="K52" s="77">
        <f t="shared" ca="1" si="3"/>
        <v>534674.3372638016</v>
      </c>
      <c r="L52" s="76">
        <f t="shared" ca="1" si="2"/>
        <v>4606.9072622439044</v>
      </c>
    </row>
    <row r="53" spans="8:12">
      <c r="H53" s="80">
        <v>48</v>
      </c>
      <c r="I53" s="79">
        <f t="shared" ca="1" si="0"/>
        <v>3493.0023929443187</v>
      </c>
      <c r="J53" s="78">
        <f t="shared" ca="1" si="1"/>
        <v>1113.9048692995862</v>
      </c>
      <c r="K53" s="77">
        <f t="shared" ca="1" si="3"/>
        <v>531181.3348708573</v>
      </c>
      <c r="L53" s="76">
        <f t="shared" ca="1" si="2"/>
        <v>4606.9072622439053</v>
      </c>
    </row>
    <row r="54" spans="8:12">
      <c r="H54" s="80">
        <v>49</v>
      </c>
      <c r="I54" s="79">
        <f t="shared" ca="1" si="0"/>
        <v>3500.2794812629522</v>
      </c>
      <c r="J54" s="78">
        <f t="shared" ca="1" si="1"/>
        <v>1106.6277809809519</v>
      </c>
      <c r="K54" s="77">
        <f t="shared" ca="1" si="3"/>
        <v>527681.0553895944</v>
      </c>
      <c r="L54" s="76">
        <f t="shared" ca="1" si="2"/>
        <v>4606.9072622439044</v>
      </c>
    </row>
    <row r="55" spans="8:12">
      <c r="H55" s="80">
        <v>50</v>
      </c>
      <c r="I55" s="79">
        <f t="shared" ca="1" si="0"/>
        <v>3507.5717301822501</v>
      </c>
      <c r="J55" s="78">
        <f t="shared" ca="1" si="1"/>
        <v>1099.3355320616542</v>
      </c>
      <c r="K55" s="77">
        <f t="shared" ca="1" si="3"/>
        <v>524173.48365941213</v>
      </c>
      <c r="L55" s="76">
        <f t="shared" ca="1" si="2"/>
        <v>4606.9072622439044</v>
      </c>
    </row>
    <row r="56" spans="8:12">
      <c r="H56" s="80">
        <v>51</v>
      </c>
      <c r="I56" s="79">
        <f t="shared" ca="1" si="0"/>
        <v>3514.8791712867969</v>
      </c>
      <c r="J56" s="78">
        <f t="shared" ca="1" si="1"/>
        <v>1092.0280909571079</v>
      </c>
      <c r="K56" s="77">
        <f t="shared" ca="1" si="3"/>
        <v>520658.6044881253</v>
      </c>
      <c r="L56" s="76">
        <f t="shared" ca="1" si="2"/>
        <v>4606.9072622439053</v>
      </c>
    </row>
    <row r="57" spans="8:12">
      <c r="H57" s="80">
        <v>52</v>
      </c>
      <c r="I57" s="79">
        <f t="shared" ca="1" si="0"/>
        <v>3522.2018362269773</v>
      </c>
      <c r="J57" s="78">
        <f t="shared" ca="1" si="1"/>
        <v>1084.705426016927</v>
      </c>
      <c r="K57" s="77">
        <f t="shared" ca="1" si="3"/>
        <v>517136.40265189833</v>
      </c>
      <c r="L57" s="76">
        <f t="shared" ca="1" si="2"/>
        <v>4606.9072622439044</v>
      </c>
    </row>
    <row r="58" spans="8:12">
      <c r="H58" s="80">
        <v>53</v>
      </c>
      <c r="I58" s="79">
        <f t="shared" ca="1" si="0"/>
        <v>3529.5397567191171</v>
      </c>
      <c r="J58" s="78">
        <f t="shared" ca="1" si="1"/>
        <v>1077.3675055247877</v>
      </c>
      <c r="K58" s="77">
        <f t="shared" ca="1" si="3"/>
        <v>513606.86289517919</v>
      </c>
      <c r="L58" s="76">
        <f t="shared" ca="1" si="2"/>
        <v>4606.9072622439053</v>
      </c>
    </row>
    <row r="59" spans="8:12">
      <c r="H59" s="80">
        <v>54</v>
      </c>
      <c r="I59" s="79">
        <f t="shared" ca="1" si="0"/>
        <v>3536.8929645456155</v>
      </c>
      <c r="J59" s="78">
        <f t="shared" ca="1" si="1"/>
        <v>1070.0142976982893</v>
      </c>
      <c r="K59" s="77">
        <f t="shared" ca="1" si="3"/>
        <v>510069.96993063355</v>
      </c>
      <c r="L59" s="76">
        <f t="shared" ca="1" si="2"/>
        <v>4606.9072622439053</v>
      </c>
    </row>
    <row r="60" spans="8:12">
      <c r="H60" s="80">
        <v>55</v>
      </c>
      <c r="I60" s="79">
        <f t="shared" ca="1" si="0"/>
        <v>3544.2614915550857</v>
      </c>
      <c r="J60" s="78">
        <f t="shared" ca="1" si="1"/>
        <v>1062.6457706888193</v>
      </c>
      <c r="K60" s="77">
        <f t="shared" ca="1" si="3"/>
        <v>506525.70843907847</v>
      </c>
      <c r="L60" s="76">
        <f t="shared" ca="1" si="2"/>
        <v>4606.9072622439053</v>
      </c>
    </row>
    <row r="61" spans="8:12">
      <c r="H61" s="80">
        <v>56</v>
      </c>
      <c r="I61" s="79">
        <f t="shared" ca="1" si="0"/>
        <v>3551.6453696624917</v>
      </c>
      <c r="J61" s="78">
        <f t="shared" ca="1" si="1"/>
        <v>1055.2618925814129</v>
      </c>
      <c r="K61" s="77">
        <f t="shared" ca="1" si="3"/>
        <v>502974.06306941598</v>
      </c>
      <c r="L61" s="76">
        <f t="shared" ca="1" si="2"/>
        <v>4606.9072622439044</v>
      </c>
    </row>
    <row r="62" spans="8:12">
      <c r="H62" s="80">
        <v>57</v>
      </c>
      <c r="I62" s="79">
        <f t="shared" ca="1" si="0"/>
        <v>3559.0446308492883</v>
      </c>
      <c r="J62" s="78">
        <f t="shared" ca="1" si="1"/>
        <v>1047.8626313946163</v>
      </c>
      <c r="K62" s="77">
        <f t="shared" ca="1" si="3"/>
        <v>499415.01843856671</v>
      </c>
      <c r="L62" s="76">
        <f t="shared" ca="1" si="2"/>
        <v>4606.9072622439044</v>
      </c>
    </row>
    <row r="63" spans="8:12">
      <c r="H63" s="80">
        <v>58</v>
      </c>
      <c r="I63" s="79">
        <f t="shared" ca="1" si="0"/>
        <v>3566.4593071635577</v>
      </c>
      <c r="J63" s="78">
        <f t="shared" ca="1" si="1"/>
        <v>1040.4479550803469</v>
      </c>
      <c r="K63" s="77">
        <f t="shared" ca="1" si="3"/>
        <v>495848.55913140316</v>
      </c>
      <c r="L63" s="76">
        <f t="shared" ca="1" si="2"/>
        <v>4606.9072622439044</v>
      </c>
    </row>
    <row r="64" spans="8:12">
      <c r="H64" s="80">
        <v>59</v>
      </c>
      <c r="I64" s="79">
        <f t="shared" ca="1" si="0"/>
        <v>3573.889430720149</v>
      </c>
      <c r="J64" s="78">
        <f t="shared" ca="1" si="1"/>
        <v>1033.0178315237561</v>
      </c>
      <c r="K64" s="77">
        <f t="shared" ca="1" si="3"/>
        <v>492274.66970068304</v>
      </c>
      <c r="L64" s="76">
        <f t="shared" ca="1" si="2"/>
        <v>4606.9072622439053</v>
      </c>
    </row>
    <row r="65" spans="8:12">
      <c r="H65" s="80">
        <v>60</v>
      </c>
      <c r="I65" s="79">
        <f t="shared" ca="1" si="0"/>
        <v>3581.3350337008155</v>
      </c>
      <c r="J65" s="78">
        <f t="shared" ca="1" si="1"/>
        <v>1025.5722285430891</v>
      </c>
      <c r="K65" s="77">
        <f t="shared" ca="1" si="3"/>
        <v>488693.33466698223</v>
      </c>
      <c r="L65" s="76">
        <f t="shared" ca="1" si="2"/>
        <v>4606.9072622439044</v>
      </c>
    </row>
    <row r="66" spans="8:12">
      <c r="H66" s="80">
        <v>61</v>
      </c>
      <c r="I66" s="79">
        <f t="shared" ca="1" si="0"/>
        <v>3588.7961483543586</v>
      </c>
      <c r="J66" s="78">
        <f t="shared" ca="1" si="1"/>
        <v>1018.1111138895457</v>
      </c>
      <c r="K66" s="77">
        <f t="shared" ca="1" si="3"/>
        <v>485104.53851862787</v>
      </c>
      <c r="L66" s="76">
        <f t="shared" ca="1" si="2"/>
        <v>4606.9072622439044</v>
      </c>
    </row>
    <row r="67" spans="8:12">
      <c r="H67" s="80">
        <v>62</v>
      </c>
      <c r="I67" s="79">
        <f t="shared" ca="1" si="0"/>
        <v>3596.2728069967643</v>
      </c>
      <c r="J67" s="78">
        <f t="shared" ca="1" si="1"/>
        <v>1010.6344552471409</v>
      </c>
      <c r="K67" s="77">
        <f t="shared" ca="1" si="3"/>
        <v>481508.2657116311</v>
      </c>
      <c r="L67" s="76">
        <f t="shared" ca="1" si="2"/>
        <v>4606.9072622439053</v>
      </c>
    </row>
    <row r="68" spans="8:12">
      <c r="H68" s="80">
        <v>63</v>
      </c>
      <c r="I68" s="79">
        <f t="shared" ca="1" si="0"/>
        <v>3603.7650420113405</v>
      </c>
      <c r="J68" s="78">
        <f t="shared" ca="1" si="1"/>
        <v>1003.1422202325642</v>
      </c>
      <c r="K68" s="77">
        <f t="shared" ca="1" si="3"/>
        <v>477904.50066961977</v>
      </c>
      <c r="L68" s="76">
        <f t="shared" ca="1" si="2"/>
        <v>4606.9072622439044</v>
      </c>
    </row>
    <row r="69" spans="8:12">
      <c r="H69" s="80">
        <v>64</v>
      </c>
      <c r="I69" s="79">
        <f t="shared" ca="1" si="0"/>
        <v>3611.272885848864</v>
      </c>
      <c r="J69" s="78">
        <f t="shared" ca="1" si="1"/>
        <v>995.63437639504059</v>
      </c>
      <c r="K69" s="77">
        <f t="shared" ca="1" si="3"/>
        <v>474293.22778377088</v>
      </c>
      <c r="L69" s="76">
        <f t="shared" ca="1" si="2"/>
        <v>4606.9072622439044</v>
      </c>
    </row>
    <row r="70" spans="8:12">
      <c r="H70" s="80">
        <v>65</v>
      </c>
      <c r="I70" s="79">
        <f t="shared" ref="I70:I133" ca="1" si="4">-PPMT($D$7/12,H70,$D$6,$D$5)</f>
        <v>3618.7963710277163</v>
      </c>
      <c r="J70" s="78">
        <f t="shared" ref="J70:J133" ca="1" si="5">-IPMT($D$7/12,H70,$D$6,$D$5)</f>
        <v>988.11089121618886</v>
      </c>
      <c r="K70" s="77">
        <f t="shared" ca="1" si="3"/>
        <v>470674.43141274317</v>
      </c>
      <c r="L70" s="76">
        <f t="shared" ref="L70:L133" ca="1" si="6">J70+I70</f>
        <v>4606.9072622439053</v>
      </c>
    </row>
    <row r="71" spans="8:12">
      <c r="H71" s="80">
        <v>66</v>
      </c>
      <c r="I71" s="79">
        <f t="shared" ca="1" si="4"/>
        <v>3626.3355301340234</v>
      </c>
      <c r="J71" s="78">
        <f t="shared" ca="1" si="5"/>
        <v>980.57173210988094</v>
      </c>
      <c r="K71" s="77">
        <f t="shared" ref="K71:K134" ca="1" si="7">K70-I71</f>
        <v>467048.09588260914</v>
      </c>
      <c r="L71" s="76">
        <f t="shared" ca="1" si="6"/>
        <v>4606.9072622439044</v>
      </c>
    </row>
    <row r="72" spans="8:12">
      <c r="H72" s="80">
        <v>67</v>
      </c>
      <c r="I72" s="79">
        <f t="shared" ca="1" si="4"/>
        <v>3633.8903958218029</v>
      </c>
      <c r="J72" s="78">
        <f t="shared" ca="1" si="5"/>
        <v>973.01686642210177</v>
      </c>
      <c r="K72" s="77">
        <f t="shared" ca="1" si="7"/>
        <v>463414.20548678731</v>
      </c>
      <c r="L72" s="76">
        <f t="shared" ca="1" si="6"/>
        <v>4606.9072622439044</v>
      </c>
    </row>
    <row r="73" spans="8:12">
      <c r="H73" s="80">
        <v>68</v>
      </c>
      <c r="I73" s="79">
        <f t="shared" ca="1" si="4"/>
        <v>3641.4610008130985</v>
      </c>
      <c r="J73" s="78">
        <f t="shared" ca="1" si="5"/>
        <v>965.44626143080643</v>
      </c>
      <c r="K73" s="77">
        <f t="shared" ca="1" si="7"/>
        <v>459772.7444859742</v>
      </c>
      <c r="L73" s="76">
        <f t="shared" ca="1" si="6"/>
        <v>4606.9072622439053</v>
      </c>
    </row>
    <row r="74" spans="8:12">
      <c r="H74" s="80">
        <v>69</v>
      </c>
      <c r="I74" s="79">
        <f t="shared" ca="1" si="4"/>
        <v>3649.0473778981254</v>
      </c>
      <c r="J74" s="78">
        <f t="shared" ca="1" si="5"/>
        <v>957.85988434577905</v>
      </c>
      <c r="K74" s="77">
        <f t="shared" ca="1" si="7"/>
        <v>456123.69710807607</v>
      </c>
      <c r="L74" s="76">
        <f t="shared" ca="1" si="6"/>
        <v>4606.9072622439044</v>
      </c>
    </row>
    <row r="75" spans="8:12">
      <c r="H75" s="80">
        <v>70</v>
      </c>
      <c r="I75" s="79">
        <f t="shared" ca="1" si="4"/>
        <v>3656.649559935413</v>
      </c>
      <c r="J75" s="78">
        <f t="shared" ca="1" si="5"/>
        <v>950.25770230849139</v>
      </c>
      <c r="K75" s="77">
        <f t="shared" ca="1" si="7"/>
        <v>452467.04754814063</v>
      </c>
      <c r="L75" s="76">
        <f t="shared" ca="1" si="6"/>
        <v>4606.9072622439044</v>
      </c>
    </row>
    <row r="76" spans="8:12">
      <c r="H76" s="80">
        <v>71</v>
      </c>
      <c r="I76" s="79">
        <f t="shared" ca="1" si="4"/>
        <v>3664.2675798519454</v>
      </c>
      <c r="J76" s="78">
        <f t="shared" ca="1" si="5"/>
        <v>942.63968239195913</v>
      </c>
      <c r="K76" s="77">
        <f t="shared" ca="1" si="7"/>
        <v>448802.77996828867</v>
      </c>
      <c r="L76" s="76">
        <f t="shared" ca="1" si="6"/>
        <v>4606.9072622439044</v>
      </c>
    </row>
    <row r="77" spans="8:12">
      <c r="H77" s="80">
        <v>72</v>
      </c>
      <c r="I77" s="79">
        <f t="shared" ca="1" si="4"/>
        <v>3671.9014706433036</v>
      </c>
      <c r="J77" s="78">
        <f t="shared" ca="1" si="5"/>
        <v>935.00579160060101</v>
      </c>
      <c r="K77" s="77">
        <f t="shared" ca="1" si="7"/>
        <v>445130.87849764538</v>
      </c>
      <c r="L77" s="76">
        <f t="shared" ca="1" si="6"/>
        <v>4606.9072622439044</v>
      </c>
    </row>
    <row r="78" spans="8:12">
      <c r="H78" s="80">
        <v>73</v>
      </c>
      <c r="I78" s="79">
        <f t="shared" ca="1" si="4"/>
        <v>3679.551265373811</v>
      </c>
      <c r="J78" s="78">
        <f t="shared" ca="1" si="5"/>
        <v>927.35599687009403</v>
      </c>
      <c r="K78" s="77">
        <f t="shared" ca="1" si="7"/>
        <v>441451.32723227155</v>
      </c>
      <c r="L78" s="76">
        <f t="shared" ca="1" si="6"/>
        <v>4606.9072622439053</v>
      </c>
    </row>
    <row r="79" spans="8:12">
      <c r="H79" s="80">
        <v>74</v>
      </c>
      <c r="I79" s="79">
        <f t="shared" ca="1" si="4"/>
        <v>3687.2169971766725</v>
      </c>
      <c r="J79" s="78">
        <f t="shared" ca="1" si="5"/>
        <v>919.69026506723196</v>
      </c>
      <c r="K79" s="77">
        <f t="shared" ca="1" si="7"/>
        <v>437764.11023509485</v>
      </c>
      <c r="L79" s="76">
        <f t="shared" ca="1" si="6"/>
        <v>4606.9072622439044</v>
      </c>
    </row>
    <row r="80" spans="8:12">
      <c r="H80" s="80">
        <v>75</v>
      </c>
      <c r="I80" s="79">
        <f t="shared" ca="1" si="4"/>
        <v>3694.898699254124</v>
      </c>
      <c r="J80" s="78">
        <f t="shared" ca="1" si="5"/>
        <v>912.00856298978067</v>
      </c>
      <c r="K80" s="77">
        <f t="shared" ca="1" si="7"/>
        <v>434069.2115358407</v>
      </c>
      <c r="L80" s="76">
        <f t="shared" ca="1" si="6"/>
        <v>4606.9072622439044</v>
      </c>
    </row>
    <row r="81" spans="8:12">
      <c r="H81" s="80">
        <v>76</v>
      </c>
      <c r="I81" s="79">
        <f t="shared" ca="1" si="4"/>
        <v>3702.5964048775704</v>
      </c>
      <c r="J81" s="78">
        <f t="shared" ca="1" si="5"/>
        <v>904.31085736633463</v>
      </c>
      <c r="K81" s="77">
        <f t="shared" ca="1" si="7"/>
        <v>430366.61513096315</v>
      </c>
      <c r="L81" s="76">
        <f t="shared" ca="1" si="6"/>
        <v>4606.9072622439053</v>
      </c>
    </row>
    <row r="82" spans="8:12">
      <c r="H82" s="80">
        <v>77</v>
      </c>
      <c r="I82" s="79">
        <f t="shared" ca="1" si="4"/>
        <v>3710.3101473877318</v>
      </c>
      <c r="J82" s="78">
        <f t="shared" ca="1" si="5"/>
        <v>896.59711485617299</v>
      </c>
      <c r="K82" s="77">
        <f t="shared" ca="1" si="7"/>
        <v>426656.30498357542</v>
      </c>
      <c r="L82" s="76">
        <f t="shared" ca="1" si="6"/>
        <v>4606.9072622439053</v>
      </c>
    </row>
    <row r="83" spans="8:12">
      <c r="H83" s="80">
        <v>78</v>
      </c>
      <c r="I83" s="79">
        <f t="shared" ca="1" si="4"/>
        <v>3718.0399601947893</v>
      </c>
      <c r="J83" s="78">
        <f t="shared" ca="1" si="5"/>
        <v>888.8673020491151</v>
      </c>
      <c r="K83" s="77">
        <f t="shared" ca="1" si="7"/>
        <v>422938.26502338063</v>
      </c>
      <c r="L83" s="76">
        <f t="shared" ca="1" si="6"/>
        <v>4606.9072622439044</v>
      </c>
    </row>
    <row r="84" spans="8:12">
      <c r="H84" s="80">
        <v>79</v>
      </c>
      <c r="I84" s="79">
        <f t="shared" ca="1" si="4"/>
        <v>3725.7858767785287</v>
      </c>
      <c r="J84" s="78">
        <f t="shared" ca="1" si="5"/>
        <v>881.12138546537597</v>
      </c>
      <c r="K84" s="77">
        <f t="shared" ca="1" si="7"/>
        <v>419212.4791466021</v>
      </c>
      <c r="L84" s="76">
        <f t="shared" ca="1" si="6"/>
        <v>4606.9072622439044</v>
      </c>
    </row>
    <row r="85" spans="8:12">
      <c r="H85" s="80">
        <v>80</v>
      </c>
      <c r="I85" s="79">
        <f t="shared" ca="1" si="4"/>
        <v>3733.547930688484</v>
      </c>
      <c r="J85" s="78">
        <f t="shared" ca="1" si="5"/>
        <v>873.35933155542068</v>
      </c>
      <c r="K85" s="77">
        <f t="shared" ca="1" si="7"/>
        <v>415478.93121591362</v>
      </c>
      <c r="L85" s="76">
        <f t="shared" ca="1" si="6"/>
        <v>4606.9072622439044</v>
      </c>
    </row>
    <row r="86" spans="8:12">
      <c r="H86" s="80">
        <v>81</v>
      </c>
      <c r="I86" s="79">
        <f t="shared" ca="1" si="4"/>
        <v>3741.3261555440849</v>
      </c>
      <c r="J86" s="78">
        <f t="shared" ca="1" si="5"/>
        <v>865.58110669981966</v>
      </c>
      <c r="K86" s="77">
        <f t="shared" ca="1" si="7"/>
        <v>411737.60506036953</v>
      </c>
      <c r="L86" s="76">
        <f t="shared" ca="1" si="6"/>
        <v>4606.9072622439044</v>
      </c>
    </row>
    <row r="87" spans="8:12">
      <c r="H87" s="80">
        <v>82</v>
      </c>
      <c r="I87" s="79">
        <f t="shared" ca="1" si="4"/>
        <v>3749.1205850348019</v>
      </c>
      <c r="J87" s="78">
        <f t="shared" ca="1" si="5"/>
        <v>857.78667720910289</v>
      </c>
      <c r="K87" s="77">
        <f t="shared" ca="1" si="7"/>
        <v>407988.48447533476</v>
      </c>
      <c r="L87" s="76">
        <f t="shared" ca="1" si="6"/>
        <v>4606.9072622439053</v>
      </c>
    </row>
    <row r="88" spans="8:12">
      <c r="H88" s="80">
        <v>83</v>
      </c>
      <c r="I88" s="79">
        <f t="shared" ca="1" si="4"/>
        <v>3756.9312529202907</v>
      </c>
      <c r="J88" s="78">
        <f t="shared" ca="1" si="5"/>
        <v>849.97600932361365</v>
      </c>
      <c r="K88" s="77">
        <f t="shared" ca="1" si="7"/>
        <v>404231.55322241446</v>
      </c>
      <c r="L88" s="76">
        <f t="shared" ca="1" si="6"/>
        <v>4606.9072622439044</v>
      </c>
    </row>
    <row r="89" spans="8:12">
      <c r="H89" s="80">
        <v>84</v>
      </c>
      <c r="I89" s="79">
        <f t="shared" ca="1" si="4"/>
        <v>3764.7581930305414</v>
      </c>
      <c r="J89" s="78">
        <f t="shared" ca="1" si="5"/>
        <v>842.14906921336319</v>
      </c>
      <c r="K89" s="77">
        <f t="shared" ca="1" si="7"/>
        <v>400466.79502938391</v>
      </c>
      <c r="L89" s="76">
        <f t="shared" ca="1" si="6"/>
        <v>4606.9072622439044</v>
      </c>
    </row>
    <row r="90" spans="8:12">
      <c r="H90" s="80">
        <v>85</v>
      </c>
      <c r="I90" s="79">
        <f t="shared" ca="1" si="4"/>
        <v>3772.6014392660222</v>
      </c>
      <c r="J90" s="78">
        <f t="shared" ca="1" si="5"/>
        <v>834.30582297788271</v>
      </c>
      <c r="K90" s="77">
        <f t="shared" ca="1" si="7"/>
        <v>396694.19359011791</v>
      </c>
      <c r="L90" s="76">
        <f t="shared" ca="1" si="6"/>
        <v>4606.9072622439053</v>
      </c>
    </row>
    <row r="91" spans="8:12">
      <c r="H91" s="80">
        <v>86</v>
      </c>
      <c r="I91" s="79">
        <f t="shared" ca="1" si="4"/>
        <v>3780.4610255978259</v>
      </c>
      <c r="J91" s="78">
        <f t="shared" ca="1" si="5"/>
        <v>826.44623664607843</v>
      </c>
      <c r="K91" s="77">
        <f t="shared" ca="1" si="7"/>
        <v>392913.73256452009</v>
      </c>
      <c r="L91" s="76">
        <f t="shared" ca="1" si="6"/>
        <v>4606.9072622439044</v>
      </c>
    </row>
    <row r="92" spans="8:12">
      <c r="H92" s="80">
        <v>87</v>
      </c>
      <c r="I92" s="79">
        <f t="shared" ca="1" si="4"/>
        <v>3788.3369860678217</v>
      </c>
      <c r="J92" s="78">
        <f t="shared" ca="1" si="5"/>
        <v>818.5702761760831</v>
      </c>
      <c r="K92" s="77">
        <f t="shared" ca="1" si="7"/>
        <v>389125.39557845227</v>
      </c>
      <c r="L92" s="76">
        <f t="shared" ca="1" si="6"/>
        <v>4606.9072622439053</v>
      </c>
    </row>
    <row r="93" spans="8:12">
      <c r="H93" s="80">
        <v>88</v>
      </c>
      <c r="I93" s="79">
        <f t="shared" ca="1" si="4"/>
        <v>3796.2293547887966</v>
      </c>
      <c r="J93" s="78">
        <f t="shared" ca="1" si="5"/>
        <v>810.67790745510854</v>
      </c>
      <c r="K93" s="77">
        <f t="shared" ca="1" si="7"/>
        <v>385329.16622366349</v>
      </c>
      <c r="L93" s="76">
        <f t="shared" ca="1" si="6"/>
        <v>4606.9072622439053</v>
      </c>
    </row>
    <row r="94" spans="8:12">
      <c r="H94" s="80">
        <v>89</v>
      </c>
      <c r="I94" s="79">
        <f t="shared" ca="1" si="4"/>
        <v>3804.1381659446065</v>
      </c>
      <c r="J94" s="78">
        <f t="shared" ca="1" si="5"/>
        <v>802.76909629929844</v>
      </c>
      <c r="K94" s="77">
        <f t="shared" ca="1" si="7"/>
        <v>381525.02805771888</v>
      </c>
      <c r="L94" s="76">
        <f t="shared" ca="1" si="6"/>
        <v>4606.9072622439053</v>
      </c>
    </row>
    <row r="95" spans="8:12">
      <c r="H95" s="80">
        <v>90</v>
      </c>
      <c r="I95" s="79">
        <f t="shared" ca="1" si="4"/>
        <v>3812.0634537903243</v>
      </c>
      <c r="J95" s="78">
        <f t="shared" ca="1" si="5"/>
        <v>794.84380845358066</v>
      </c>
      <c r="K95" s="77">
        <f t="shared" ca="1" si="7"/>
        <v>377712.96460392856</v>
      </c>
      <c r="L95" s="76">
        <f t="shared" ca="1" si="6"/>
        <v>4606.9072622439053</v>
      </c>
    </row>
    <row r="96" spans="8:12">
      <c r="H96" s="80">
        <v>91</v>
      </c>
      <c r="I96" s="79">
        <f t="shared" ca="1" si="4"/>
        <v>3820.0052526523873</v>
      </c>
      <c r="J96" s="78">
        <f t="shared" ca="1" si="5"/>
        <v>786.90200959151741</v>
      </c>
      <c r="K96" s="77">
        <f t="shared" ca="1" si="7"/>
        <v>373892.95935127616</v>
      </c>
      <c r="L96" s="76">
        <f t="shared" ca="1" si="6"/>
        <v>4606.9072622439044</v>
      </c>
    </row>
    <row r="97" spans="8:12">
      <c r="H97" s="80">
        <v>92</v>
      </c>
      <c r="I97" s="79">
        <f t="shared" ca="1" si="4"/>
        <v>3827.9635969287465</v>
      </c>
      <c r="J97" s="78">
        <f t="shared" ca="1" si="5"/>
        <v>778.94366531515834</v>
      </c>
      <c r="K97" s="77">
        <f t="shared" ca="1" si="7"/>
        <v>370064.99575434742</v>
      </c>
      <c r="L97" s="76">
        <f t="shared" ca="1" si="6"/>
        <v>4606.9072622439053</v>
      </c>
    </row>
    <row r="98" spans="8:12">
      <c r="H98" s="80">
        <v>93</v>
      </c>
      <c r="I98" s="79">
        <f t="shared" ca="1" si="4"/>
        <v>3835.9385210890146</v>
      </c>
      <c r="J98" s="78">
        <f t="shared" ca="1" si="5"/>
        <v>770.96874115489004</v>
      </c>
      <c r="K98" s="77">
        <f t="shared" ca="1" si="7"/>
        <v>366229.05723325838</v>
      </c>
      <c r="L98" s="76">
        <f t="shared" ca="1" si="6"/>
        <v>4606.9072622439044</v>
      </c>
    </row>
    <row r="99" spans="8:12">
      <c r="H99" s="80">
        <v>94</v>
      </c>
      <c r="I99" s="79">
        <f t="shared" ca="1" si="4"/>
        <v>3843.930059674617</v>
      </c>
      <c r="J99" s="78">
        <f t="shared" ca="1" si="5"/>
        <v>762.97720256928778</v>
      </c>
      <c r="K99" s="77">
        <f t="shared" ca="1" si="7"/>
        <v>362385.12717358378</v>
      </c>
      <c r="L99" s="76">
        <f t="shared" ca="1" si="6"/>
        <v>4606.9072622439053</v>
      </c>
    </row>
    <row r="100" spans="8:12">
      <c r="H100" s="80">
        <v>95</v>
      </c>
      <c r="I100" s="79">
        <f t="shared" ca="1" si="4"/>
        <v>3851.9382472989387</v>
      </c>
      <c r="J100" s="78">
        <f t="shared" ca="1" si="5"/>
        <v>754.96901494496569</v>
      </c>
      <c r="K100" s="77">
        <f t="shared" ca="1" si="7"/>
        <v>358533.18892628484</v>
      </c>
      <c r="L100" s="76">
        <f t="shared" ca="1" si="6"/>
        <v>4606.9072622439044</v>
      </c>
    </row>
    <row r="101" spans="8:12">
      <c r="H101" s="80">
        <v>96</v>
      </c>
      <c r="I101" s="79">
        <f t="shared" ca="1" si="4"/>
        <v>3859.9631186474785</v>
      </c>
      <c r="J101" s="78">
        <f t="shared" ca="1" si="5"/>
        <v>746.94414359642622</v>
      </c>
      <c r="K101" s="77">
        <f t="shared" ca="1" si="7"/>
        <v>354673.22580763738</v>
      </c>
      <c r="L101" s="76">
        <f t="shared" ca="1" si="6"/>
        <v>4606.9072622439044</v>
      </c>
    </row>
    <row r="102" spans="8:12">
      <c r="H102" s="80">
        <v>97</v>
      </c>
      <c r="I102" s="79">
        <f t="shared" ca="1" si="4"/>
        <v>3868.004708477994</v>
      </c>
      <c r="J102" s="78">
        <f t="shared" ca="1" si="5"/>
        <v>738.90255376591085</v>
      </c>
      <c r="K102" s="77">
        <f t="shared" ca="1" si="7"/>
        <v>350805.22109915939</v>
      </c>
      <c r="L102" s="76">
        <f t="shared" ca="1" si="6"/>
        <v>4606.9072622439053</v>
      </c>
    </row>
    <row r="103" spans="8:12">
      <c r="H103" s="80">
        <v>98</v>
      </c>
      <c r="I103" s="79">
        <f t="shared" ca="1" si="4"/>
        <v>3876.0630516206566</v>
      </c>
      <c r="J103" s="78">
        <f t="shared" ca="1" si="5"/>
        <v>730.84421062324827</v>
      </c>
      <c r="K103" s="77">
        <f t="shared" ca="1" si="7"/>
        <v>346929.15804753872</v>
      </c>
      <c r="L103" s="76">
        <f t="shared" ca="1" si="6"/>
        <v>4606.9072622439053</v>
      </c>
    </row>
    <row r="104" spans="8:12">
      <c r="H104" s="80">
        <v>99</v>
      </c>
      <c r="I104" s="79">
        <f t="shared" ca="1" si="4"/>
        <v>3884.1381829781994</v>
      </c>
      <c r="J104" s="78">
        <f t="shared" ca="1" si="5"/>
        <v>722.76907926570527</v>
      </c>
      <c r="K104" s="77">
        <f t="shared" ca="1" si="7"/>
        <v>343045.01986456051</v>
      </c>
      <c r="L104" s="76">
        <f t="shared" ca="1" si="6"/>
        <v>4606.9072622439044</v>
      </c>
    </row>
    <row r="105" spans="8:12">
      <c r="H105" s="80">
        <v>100</v>
      </c>
      <c r="I105" s="79">
        <f t="shared" ca="1" si="4"/>
        <v>3892.2301375260708</v>
      </c>
      <c r="J105" s="78">
        <f t="shared" ca="1" si="5"/>
        <v>714.67712471783398</v>
      </c>
      <c r="K105" s="77">
        <f t="shared" ca="1" si="7"/>
        <v>339152.78972703445</v>
      </c>
      <c r="L105" s="76">
        <f t="shared" ca="1" si="6"/>
        <v>4606.9072622439053</v>
      </c>
    </row>
    <row r="106" spans="8:12">
      <c r="H106" s="80">
        <v>101</v>
      </c>
      <c r="I106" s="79">
        <f t="shared" ca="1" si="4"/>
        <v>3900.3389503125832</v>
      </c>
      <c r="J106" s="78">
        <f t="shared" ca="1" si="5"/>
        <v>706.56831193132143</v>
      </c>
      <c r="K106" s="77">
        <f t="shared" ca="1" si="7"/>
        <v>335252.45077672187</v>
      </c>
      <c r="L106" s="76">
        <f t="shared" ca="1" si="6"/>
        <v>4606.9072622439044</v>
      </c>
    </row>
    <row r="107" spans="8:12">
      <c r="H107" s="80">
        <v>102</v>
      </c>
      <c r="I107" s="79">
        <f t="shared" ca="1" si="4"/>
        <v>3908.4646564590676</v>
      </c>
      <c r="J107" s="78">
        <f t="shared" ca="1" si="5"/>
        <v>698.4426057848367</v>
      </c>
      <c r="K107" s="77">
        <f t="shared" ca="1" si="7"/>
        <v>331343.98612026282</v>
      </c>
      <c r="L107" s="76">
        <f t="shared" ca="1" si="6"/>
        <v>4606.9072622439044</v>
      </c>
    </row>
    <row r="108" spans="8:12">
      <c r="H108" s="80">
        <v>103</v>
      </c>
      <c r="I108" s="79">
        <f t="shared" ca="1" si="4"/>
        <v>3916.607291160024</v>
      </c>
      <c r="J108" s="78">
        <f t="shared" ca="1" si="5"/>
        <v>690.29997108388056</v>
      </c>
      <c r="K108" s="77">
        <f t="shared" ca="1" si="7"/>
        <v>327427.37882910279</v>
      </c>
      <c r="L108" s="76">
        <f t="shared" ca="1" si="6"/>
        <v>4606.9072622439044</v>
      </c>
    </row>
    <row r="109" spans="8:12">
      <c r="H109" s="80">
        <v>104</v>
      </c>
      <c r="I109" s="79">
        <f t="shared" ca="1" si="4"/>
        <v>3924.7668896832743</v>
      </c>
      <c r="J109" s="78">
        <f t="shared" ca="1" si="5"/>
        <v>682.14037256063034</v>
      </c>
      <c r="K109" s="77">
        <f t="shared" ca="1" si="7"/>
        <v>323502.61193941953</v>
      </c>
      <c r="L109" s="76">
        <f t="shared" ca="1" si="6"/>
        <v>4606.9072622439044</v>
      </c>
    </row>
    <row r="110" spans="8:12">
      <c r="H110" s="80">
        <v>105</v>
      </c>
      <c r="I110" s="79">
        <f t="shared" ca="1" si="4"/>
        <v>3932.9434873701143</v>
      </c>
      <c r="J110" s="78">
        <f t="shared" ca="1" si="5"/>
        <v>673.96377487379027</v>
      </c>
      <c r="K110" s="77">
        <f t="shared" ca="1" si="7"/>
        <v>319569.66845204943</v>
      </c>
      <c r="L110" s="76">
        <f t="shared" ca="1" si="6"/>
        <v>4606.9072622439044</v>
      </c>
    </row>
    <row r="111" spans="8:12">
      <c r="H111" s="80">
        <v>106</v>
      </c>
      <c r="I111" s="79">
        <f t="shared" ca="1" si="4"/>
        <v>3941.1371196354689</v>
      </c>
      <c r="J111" s="78">
        <f t="shared" ca="1" si="5"/>
        <v>665.77014260843578</v>
      </c>
      <c r="K111" s="77">
        <f t="shared" ca="1" si="7"/>
        <v>315628.53133241396</v>
      </c>
      <c r="L111" s="76">
        <f t="shared" ca="1" si="6"/>
        <v>4606.9072622439044</v>
      </c>
    </row>
    <row r="112" spans="8:12">
      <c r="H112" s="80">
        <v>107</v>
      </c>
      <c r="I112" s="79">
        <f t="shared" ca="1" si="4"/>
        <v>3949.3478219680424</v>
      </c>
      <c r="J112" s="78">
        <f t="shared" ca="1" si="5"/>
        <v>657.55944027586179</v>
      </c>
      <c r="K112" s="77">
        <f t="shared" ca="1" si="7"/>
        <v>311679.18351044593</v>
      </c>
      <c r="L112" s="76">
        <f t="shared" ca="1" si="6"/>
        <v>4606.9072622439044</v>
      </c>
    </row>
    <row r="113" spans="8:12">
      <c r="H113" s="80">
        <v>108</v>
      </c>
      <c r="I113" s="79">
        <f t="shared" ca="1" si="4"/>
        <v>3957.5756299304762</v>
      </c>
      <c r="J113" s="78">
        <f t="shared" ca="1" si="5"/>
        <v>649.33163231342837</v>
      </c>
      <c r="K113" s="77">
        <f t="shared" ca="1" si="7"/>
        <v>307721.60788051545</v>
      </c>
      <c r="L113" s="76">
        <f t="shared" ca="1" si="6"/>
        <v>4606.9072622439044</v>
      </c>
    </row>
    <row r="114" spans="8:12">
      <c r="H114" s="80">
        <v>109</v>
      </c>
      <c r="I114" s="79">
        <f t="shared" ca="1" si="4"/>
        <v>3965.8205791594983</v>
      </c>
      <c r="J114" s="78">
        <f t="shared" ca="1" si="5"/>
        <v>641.08668308440667</v>
      </c>
      <c r="K114" s="77">
        <f t="shared" ca="1" si="7"/>
        <v>303755.78730135597</v>
      </c>
      <c r="L114" s="76">
        <f t="shared" ca="1" si="6"/>
        <v>4606.9072622439053</v>
      </c>
    </row>
    <row r="115" spans="8:12">
      <c r="H115" s="80">
        <v>110</v>
      </c>
      <c r="I115" s="79">
        <f t="shared" ca="1" si="4"/>
        <v>3974.0827053660801</v>
      </c>
      <c r="J115" s="78">
        <f t="shared" ca="1" si="5"/>
        <v>632.82455687782431</v>
      </c>
      <c r="K115" s="77">
        <f t="shared" ca="1" si="7"/>
        <v>299781.7045959899</v>
      </c>
      <c r="L115" s="76">
        <f t="shared" ca="1" si="6"/>
        <v>4606.9072622439044</v>
      </c>
    </row>
    <row r="116" spans="8:12">
      <c r="H116" s="80">
        <v>111</v>
      </c>
      <c r="I116" s="79">
        <f t="shared" ca="1" si="4"/>
        <v>3982.3620443355931</v>
      </c>
      <c r="J116" s="78">
        <f t="shared" ca="1" si="5"/>
        <v>624.54521790831166</v>
      </c>
      <c r="K116" s="77">
        <f t="shared" ca="1" si="7"/>
        <v>295799.34255165432</v>
      </c>
      <c r="L116" s="76">
        <f t="shared" ca="1" si="6"/>
        <v>4606.9072622439044</v>
      </c>
    </row>
    <row r="117" spans="8:12">
      <c r="H117" s="80">
        <v>112</v>
      </c>
      <c r="I117" s="79">
        <f t="shared" ca="1" si="4"/>
        <v>3990.658631927959</v>
      </c>
      <c r="J117" s="78">
        <f t="shared" ca="1" si="5"/>
        <v>616.24863031594589</v>
      </c>
      <c r="K117" s="77">
        <f t="shared" ca="1" si="7"/>
        <v>291808.68391972635</v>
      </c>
      <c r="L117" s="76">
        <f t="shared" ca="1" si="6"/>
        <v>4606.9072622439053</v>
      </c>
    </row>
    <row r="118" spans="8:12">
      <c r="H118" s="80">
        <v>113</v>
      </c>
      <c r="I118" s="79">
        <f t="shared" ca="1" si="4"/>
        <v>3998.9725040778085</v>
      </c>
      <c r="J118" s="78">
        <f t="shared" ca="1" si="5"/>
        <v>607.93475816609589</v>
      </c>
      <c r="K118" s="77">
        <f t="shared" ca="1" si="7"/>
        <v>287809.71141564852</v>
      </c>
      <c r="L118" s="76">
        <f t="shared" ca="1" si="6"/>
        <v>4606.9072622439044</v>
      </c>
    </row>
    <row r="119" spans="8:12">
      <c r="H119" s="80">
        <v>114</v>
      </c>
      <c r="I119" s="79">
        <f t="shared" ca="1" si="4"/>
        <v>4007.3036967946377</v>
      </c>
      <c r="J119" s="78">
        <f t="shared" ca="1" si="5"/>
        <v>599.60356544926731</v>
      </c>
      <c r="K119" s="77">
        <f t="shared" ca="1" si="7"/>
        <v>283802.40771885391</v>
      </c>
      <c r="L119" s="76">
        <f t="shared" ca="1" si="6"/>
        <v>4606.9072622439053</v>
      </c>
    </row>
    <row r="120" spans="8:12">
      <c r="H120" s="80">
        <v>115</v>
      </c>
      <c r="I120" s="79">
        <f t="shared" ca="1" si="4"/>
        <v>4015.6522461629597</v>
      </c>
      <c r="J120" s="78">
        <f t="shared" ca="1" si="5"/>
        <v>591.25501608094498</v>
      </c>
      <c r="K120" s="77">
        <f t="shared" ca="1" si="7"/>
        <v>279786.75547269097</v>
      </c>
      <c r="L120" s="76">
        <f t="shared" ca="1" si="6"/>
        <v>4606.9072622439044</v>
      </c>
    </row>
    <row r="121" spans="8:12">
      <c r="H121" s="80">
        <v>116</v>
      </c>
      <c r="I121" s="79">
        <f t="shared" ca="1" si="4"/>
        <v>4024.0181883424661</v>
      </c>
      <c r="J121" s="78">
        <f t="shared" ca="1" si="5"/>
        <v>582.88907390143879</v>
      </c>
      <c r="K121" s="77">
        <f t="shared" ca="1" si="7"/>
        <v>275762.73728434852</v>
      </c>
      <c r="L121" s="76">
        <f t="shared" ca="1" si="6"/>
        <v>4606.9072622439053</v>
      </c>
    </row>
    <row r="122" spans="8:12">
      <c r="H122" s="80">
        <v>117</v>
      </c>
      <c r="I122" s="79">
        <f t="shared" ca="1" si="4"/>
        <v>4032.4015595681794</v>
      </c>
      <c r="J122" s="78">
        <f t="shared" ca="1" si="5"/>
        <v>574.50570267572539</v>
      </c>
      <c r="K122" s="77">
        <f t="shared" ca="1" si="7"/>
        <v>271730.33572478034</v>
      </c>
      <c r="L122" s="76">
        <f t="shared" ca="1" si="6"/>
        <v>4606.9072622439053</v>
      </c>
    </row>
    <row r="123" spans="8:12">
      <c r="H123" s="80">
        <v>118</v>
      </c>
      <c r="I123" s="79">
        <f t="shared" ca="1" si="4"/>
        <v>4040.8023961506128</v>
      </c>
      <c r="J123" s="78">
        <f t="shared" ca="1" si="5"/>
        <v>566.10486609329166</v>
      </c>
      <c r="K123" s="77">
        <f t="shared" ca="1" si="7"/>
        <v>267689.53332862974</v>
      </c>
      <c r="L123" s="76">
        <f t="shared" ca="1" si="6"/>
        <v>4606.9072622439044</v>
      </c>
    </row>
    <row r="124" spans="8:12">
      <c r="H124" s="80">
        <v>119</v>
      </c>
      <c r="I124" s="79">
        <f t="shared" ca="1" si="4"/>
        <v>4049.2207344759263</v>
      </c>
      <c r="J124" s="78">
        <f t="shared" ca="1" si="5"/>
        <v>557.68652776797785</v>
      </c>
      <c r="K124" s="77">
        <f t="shared" ca="1" si="7"/>
        <v>263640.3125941538</v>
      </c>
      <c r="L124" s="76">
        <f t="shared" ca="1" si="6"/>
        <v>4606.9072622439044</v>
      </c>
    </row>
    <row r="125" spans="8:12">
      <c r="H125" s="80">
        <v>120</v>
      </c>
      <c r="I125" s="79">
        <f t="shared" ca="1" si="4"/>
        <v>4057.6566110060849</v>
      </c>
      <c r="J125" s="78">
        <f t="shared" ca="1" si="5"/>
        <v>549.25065123781974</v>
      </c>
      <c r="K125" s="77">
        <f t="shared" ca="1" si="7"/>
        <v>259582.65598314771</v>
      </c>
      <c r="L125" s="76">
        <f t="shared" ca="1" si="6"/>
        <v>4606.9072622439044</v>
      </c>
    </row>
    <row r="126" spans="8:12">
      <c r="H126" s="80">
        <v>121</v>
      </c>
      <c r="I126" s="79">
        <f t="shared" ca="1" si="4"/>
        <v>4066.1100622790141</v>
      </c>
      <c r="J126" s="78">
        <f t="shared" ca="1" si="5"/>
        <v>540.79719996489041</v>
      </c>
      <c r="K126" s="77">
        <f t="shared" ca="1" si="7"/>
        <v>255516.5459208687</v>
      </c>
      <c r="L126" s="76">
        <f t="shared" ca="1" si="6"/>
        <v>4606.9072622439044</v>
      </c>
    </row>
    <row r="127" spans="8:12">
      <c r="H127" s="80">
        <v>122</v>
      </c>
      <c r="I127" s="79">
        <f t="shared" ca="1" si="4"/>
        <v>4074.5811249087624</v>
      </c>
      <c r="J127" s="78">
        <f t="shared" ca="1" si="5"/>
        <v>532.32613733514245</v>
      </c>
      <c r="K127" s="77">
        <f t="shared" ca="1" si="7"/>
        <v>251441.96479595994</v>
      </c>
      <c r="L127" s="76">
        <f t="shared" ca="1" si="6"/>
        <v>4606.9072622439053</v>
      </c>
    </row>
    <row r="128" spans="8:12">
      <c r="H128" s="80">
        <v>123</v>
      </c>
      <c r="I128" s="79">
        <f t="shared" ca="1" si="4"/>
        <v>4083.0698355856553</v>
      </c>
      <c r="J128" s="78">
        <f t="shared" ca="1" si="5"/>
        <v>523.83742665824911</v>
      </c>
      <c r="K128" s="77">
        <f t="shared" ca="1" si="7"/>
        <v>247358.89496037428</v>
      </c>
      <c r="L128" s="76">
        <f t="shared" ca="1" si="6"/>
        <v>4606.9072622439044</v>
      </c>
    </row>
    <row r="129" spans="8:12">
      <c r="H129" s="80">
        <v>124</v>
      </c>
      <c r="I129" s="79">
        <f t="shared" ca="1" si="4"/>
        <v>4091.5762310764585</v>
      </c>
      <c r="J129" s="78">
        <f t="shared" ca="1" si="5"/>
        <v>515.33103116744564</v>
      </c>
      <c r="K129" s="77">
        <f t="shared" ca="1" si="7"/>
        <v>243267.31872929781</v>
      </c>
      <c r="L129" s="76">
        <f t="shared" ca="1" si="6"/>
        <v>4606.9072622439044</v>
      </c>
    </row>
    <row r="130" spans="8:12">
      <c r="H130" s="80">
        <v>125</v>
      </c>
      <c r="I130" s="79">
        <f t="shared" ca="1" si="4"/>
        <v>4100.1003482245351</v>
      </c>
      <c r="J130" s="78">
        <f t="shared" ca="1" si="5"/>
        <v>506.80691401936974</v>
      </c>
      <c r="K130" s="77">
        <f t="shared" ca="1" si="7"/>
        <v>239167.21838107327</v>
      </c>
      <c r="L130" s="76">
        <f t="shared" ca="1" si="6"/>
        <v>4606.9072622439053</v>
      </c>
    </row>
    <row r="131" spans="8:12">
      <c r="H131" s="80">
        <v>126</v>
      </c>
      <c r="I131" s="79">
        <f t="shared" ca="1" si="4"/>
        <v>4108.6422239500025</v>
      </c>
      <c r="J131" s="78">
        <f t="shared" ca="1" si="5"/>
        <v>498.26503829390191</v>
      </c>
      <c r="K131" s="77">
        <f t="shared" ca="1" si="7"/>
        <v>235058.57615712326</v>
      </c>
      <c r="L131" s="76">
        <f t="shared" ca="1" si="6"/>
        <v>4606.9072622439044</v>
      </c>
    </row>
    <row r="132" spans="8:12">
      <c r="H132" s="80">
        <v>127</v>
      </c>
      <c r="I132" s="79">
        <f t="shared" ca="1" si="4"/>
        <v>4117.2018952498984</v>
      </c>
      <c r="J132" s="78">
        <f t="shared" ca="1" si="5"/>
        <v>489.70536699400606</v>
      </c>
      <c r="K132" s="77">
        <f t="shared" ca="1" si="7"/>
        <v>230941.37426187337</v>
      </c>
      <c r="L132" s="76">
        <f t="shared" ca="1" si="6"/>
        <v>4606.9072622439044</v>
      </c>
    </row>
    <row r="133" spans="8:12">
      <c r="H133" s="80">
        <v>128</v>
      </c>
      <c r="I133" s="79">
        <f t="shared" ca="1" si="4"/>
        <v>4125.7793991983363</v>
      </c>
      <c r="J133" s="78">
        <f t="shared" ca="1" si="5"/>
        <v>481.12786304556886</v>
      </c>
      <c r="K133" s="77">
        <f t="shared" ca="1" si="7"/>
        <v>226815.59486267503</v>
      </c>
      <c r="L133" s="76">
        <f t="shared" ca="1" si="6"/>
        <v>4606.9072622439053</v>
      </c>
    </row>
    <row r="134" spans="8:12">
      <c r="H134" s="80">
        <v>129</v>
      </c>
      <c r="I134" s="79">
        <f t="shared" ref="I134:I197" ca="1" si="8">-PPMT($D$7/12,H134,$D$6,$D$5)</f>
        <v>4134.3747729466659</v>
      </c>
      <c r="J134" s="78">
        <f t="shared" ref="J134:J197" ca="1" si="9">-IPMT($D$7/12,H134,$D$6,$D$5)</f>
        <v>472.53248929723895</v>
      </c>
      <c r="K134" s="77">
        <f t="shared" ca="1" si="7"/>
        <v>222681.22008972836</v>
      </c>
      <c r="L134" s="76">
        <f t="shared" ref="L134:L197" ca="1" si="10">J134+I134</f>
        <v>4606.9072622439053</v>
      </c>
    </row>
    <row r="135" spans="8:12">
      <c r="H135" s="80">
        <v>130</v>
      </c>
      <c r="I135" s="79">
        <f t="shared" ca="1" si="8"/>
        <v>4142.9880537236377</v>
      </c>
      <c r="J135" s="78">
        <f t="shared" ca="1" si="9"/>
        <v>463.91920852026675</v>
      </c>
      <c r="K135" s="77">
        <f t="shared" ref="K135:K198" ca="1" si="11">K134-I135</f>
        <v>218538.23203600472</v>
      </c>
      <c r="L135" s="76">
        <f t="shared" ca="1" si="10"/>
        <v>4606.9072622439044</v>
      </c>
    </row>
    <row r="136" spans="8:12">
      <c r="H136" s="80">
        <v>131</v>
      </c>
      <c r="I136" s="79">
        <f t="shared" ca="1" si="8"/>
        <v>4151.619278835562</v>
      </c>
      <c r="J136" s="78">
        <f t="shared" ca="1" si="9"/>
        <v>455.28798340834248</v>
      </c>
      <c r="K136" s="77">
        <f t="shared" ca="1" si="11"/>
        <v>214386.61275716915</v>
      </c>
      <c r="L136" s="76">
        <f t="shared" ca="1" si="10"/>
        <v>4606.9072622439044</v>
      </c>
    </row>
    <row r="137" spans="8:12">
      <c r="H137" s="80">
        <v>132</v>
      </c>
      <c r="I137" s="79">
        <f t="shared" ca="1" si="8"/>
        <v>4160.2684856664691</v>
      </c>
      <c r="J137" s="78">
        <f t="shared" ca="1" si="9"/>
        <v>446.63877657743512</v>
      </c>
      <c r="K137" s="77">
        <f t="shared" ca="1" si="11"/>
        <v>210226.34427150269</v>
      </c>
      <c r="L137" s="76">
        <f t="shared" ca="1" si="10"/>
        <v>4606.9072622439044</v>
      </c>
    </row>
    <row r="138" spans="8:12">
      <c r="H138" s="80">
        <v>133</v>
      </c>
      <c r="I138" s="79">
        <f t="shared" ca="1" si="8"/>
        <v>4168.9357116782749</v>
      </c>
      <c r="J138" s="78">
        <f t="shared" ca="1" si="9"/>
        <v>437.97155056562991</v>
      </c>
      <c r="K138" s="77">
        <f t="shared" ca="1" si="11"/>
        <v>206057.40855982443</v>
      </c>
      <c r="L138" s="76">
        <f t="shared" ca="1" si="10"/>
        <v>4606.9072622439044</v>
      </c>
    </row>
    <row r="139" spans="8:12">
      <c r="H139" s="80">
        <v>134</v>
      </c>
      <c r="I139" s="79">
        <f t="shared" ca="1" si="8"/>
        <v>4177.6209944109378</v>
      </c>
      <c r="J139" s="78">
        <f t="shared" ca="1" si="9"/>
        <v>429.28626783296681</v>
      </c>
      <c r="K139" s="77">
        <f t="shared" ca="1" si="11"/>
        <v>201879.78756541348</v>
      </c>
      <c r="L139" s="76">
        <f t="shared" ca="1" si="10"/>
        <v>4606.9072622439044</v>
      </c>
    </row>
    <row r="140" spans="8:12">
      <c r="H140" s="80">
        <v>135</v>
      </c>
      <c r="I140" s="79">
        <f t="shared" ca="1" si="8"/>
        <v>4186.3243714826276</v>
      </c>
      <c r="J140" s="78">
        <f t="shared" ca="1" si="9"/>
        <v>420.58289076127744</v>
      </c>
      <c r="K140" s="77">
        <f t="shared" ca="1" si="11"/>
        <v>197693.46319393086</v>
      </c>
      <c r="L140" s="76">
        <f t="shared" ca="1" si="10"/>
        <v>4606.9072622439053</v>
      </c>
    </row>
    <row r="141" spans="8:12">
      <c r="H141" s="80">
        <v>136</v>
      </c>
      <c r="I141" s="79">
        <f t="shared" ca="1" si="8"/>
        <v>4195.0458805898834</v>
      </c>
      <c r="J141" s="78">
        <f t="shared" ca="1" si="9"/>
        <v>411.86138165402195</v>
      </c>
      <c r="K141" s="77">
        <f t="shared" ca="1" si="11"/>
        <v>193498.41731334096</v>
      </c>
      <c r="L141" s="76">
        <f t="shared" ca="1" si="10"/>
        <v>4606.9072622439053</v>
      </c>
    </row>
    <row r="142" spans="8:12">
      <c r="H142" s="80">
        <v>137</v>
      </c>
      <c r="I142" s="79">
        <f t="shared" ca="1" si="8"/>
        <v>4203.7855595077781</v>
      </c>
      <c r="J142" s="78">
        <f t="shared" ca="1" si="9"/>
        <v>403.12170273612634</v>
      </c>
      <c r="K142" s="77">
        <f t="shared" ca="1" si="11"/>
        <v>189294.63175383318</v>
      </c>
      <c r="L142" s="76">
        <f t="shared" ca="1" si="10"/>
        <v>4606.9072622439044</v>
      </c>
    </row>
    <row r="143" spans="8:12">
      <c r="H143" s="80">
        <v>138</v>
      </c>
      <c r="I143" s="79">
        <f t="shared" ca="1" si="8"/>
        <v>4212.543446090086</v>
      </c>
      <c r="J143" s="78">
        <f t="shared" ca="1" si="9"/>
        <v>394.3638161538185</v>
      </c>
      <c r="K143" s="77">
        <f t="shared" ca="1" si="11"/>
        <v>185082.08830774311</v>
      </c>
      <c r="L143" s="76">
        <f t="shared" ca="1" si="10"/>
        <v>4606.9072622439044</v>
      </c>
    </row>
    <row r="144" spans="8:12">
      <c r="H144" s="80">
        <v>139</v>
      </c>
      <c r="I144" s="79">
        <f t="shared" ca="1" si="8"/>
        <v>4221.3195782694411</v>
      </c>
      <c r="J144" s="78">
        <f t="shared" ca="1" si="9"/>
        <v>385.58768397446414</v>
      </c>
      <c r="K144" s="77">
        <f t="shared" ca="1" si="11"/>
        <v>180860.76872947367</v>
      </c>
      <c r="L144" s="76">
        <f t="shared" ca="1" si="10"/>
        <v>4606.9072622439053</v>
      </c>
    </row>
    <row r="145" spans="8:12">
      <c r="H145" s="80">
        <v>140</v>
      </c>
      <c r="I145" s="79">
        <f t="shared" ca="1" si="8"/>
        <v>4230.1139940575022</v>
      </c>
      <c r="J145" s="78">
        <f t="shared" ca="1" si="9"/>
        <v>376.79326818640288</v>
      </c>
      <c r="K145" s="77">
        <f t="shared" ca="1" si="11"/>
        <v>176630.65473541617</v>
      </c>
      <c r="L145" s="76">
        <f t="shared" ca="1" si="10"/>
        <v>4606.9072622439053</v>
      </c>
    </row>
    <row r="146" spans="8:12">
      <c r="H146" s="80">
        <v>141</v>
      </c>
      <c r="I146" s="79">
        <f t="shared" ca="1" si="8"/>
        <v>4238.9267315451216</v>
      </c>
      <c r="J146" s="78">
        <f t="shared" ca="1" si="9"/>
        <v>367.98053069878296</v>
      </c>
      <c r="K146" s="77">
        <f t="shared" ca="1" si="11"/>
        <v>172391.72800387105</v>
      </c>
      <c r="L146" s="76">
        <f t="shared" ca="1" si="10"/>
        <v>4606.9072622439044</v>
      </c>
    </row>
    <row r="147" spans="8:12">
      <c r="H147" s="80">
        <v>142</v>
      </c>
      <c r="I147" s="79">
        <f t="shared" ca="1" si="8"/>
        <v>4247.7578289025078</v>
      </c>
      <c r="J147" s="78">
        <f t="shared" ca="1" si="9"/>
        <v>359.14943334139735</v>
      </c>
      <c r="K147" s="77">
        <f t="shared" ca="1" si="11"/>
        <v>168143.97017496853</v>
      </c>
      <c r="L147" s="76">
        <f t="shared" ca="1" si="10"/>
        <v>4606.9072622439053</v>
      </c>
    </row>
    <row r="148" spans="8:12">
      <c r="H148" s="80">
        <v>143</v>
      </c>
      <c r="I148" s="79">
        <f t="shared" ca="1" si="8"/>
        <v>4256.6073243793871</v>
      </c>
      <c r="J148" s="78">
        <f t="shared" ca="1" si="9"/>
        <v>350.29993786451706</v>
      </c>
      <c r="K148" s="77">
        <f t="shared" ca="1" si="11"/>
        <v>163887.36285058915</v>
      </c>
      <c r="L148" s="76">
        <f t="shared" ca="1" si="10"/>
        <v>4606.9072622439044</v>
      </c>
    </row>
    <row r="149" spans="8:12">
      <c r="H149" s="80">
        <v>144</v>
      </c>
      <c r="I149" s="79">
        <f t="shared" ca="1" si="8"/>
        <v>4265.4752563051779</v>
      </c>
      <c r="J149" s="78">
        <f t="shared" ca="1" si="9"/>
        <v>341.43200593872666</v>
      </c>
      <c r="K149" s="77">
        <f t="shared" ca="1" si="11"/>
        <v>159621.88759428397</v>
      </c>
      <c r="L149" s="76">
        <f t="shared" ca="1" si="10"/>
        <v>4606.9072622439044</v>
      </c>
    </row>
    <row r="150" spans="8:12">
      <c r="H150" s="80">
        <v>145</v>
      </c>
      <c r="I150" s="79">
        <f t="shared" ca="1" si="8"/>
        <v>4274.3616630891474</v>
      </c>
      <c r="J150" s="78">
        <f t="shared" ca="1" si="9"/>
        <v>332.54559915475761</v>
      </c>
      <c r="K150" s="77">
        <f t="shared" ca="1" si="11"/>
        <v>155347.52593119483</v>
      </c>
      <c r="L150" s="76">
        <f t="shared" ca="1" si="10"/>
        <v>4606.9072622439053</v>
      </c>
    </row>
    <row r="151" spans="8:12">
      <c r="H151" s="80">
        <v>146</v>
      </c>
      <c r="I151" s="79">
        <f t="shared" ca="1" si="8"/>
        <v>4283.2665832205821</v>
      </c>
      <c r="J151" s="78">
        <f t="shared" ca="1" si="9"/>
        <v>323.64067902332181</v>
      </c>
      <c r="K151" s="77">
        <f t="shared" ca="1" si="11"/>
        <v>151064.25934797426</v>
      </c>
      <c r="L151" s="76">
        <f t="shared" ca="1" si="10"/>
        <v>4606.9072622439035</v>
      </c>
    </row>
    <row r="152" spans="8:12">
      <c r="H152" s="80">
        <v>147</v>
      </c>
      <c r="I152" s="79">
        <f t="shared" ca="1" si="8"/>
        <v>4292.1900552689594</v>
      </c>
      <c r="J152" s="78">
        <f t="shared" ca="1" si="9"/>
        <v>314.71720697494567</v>
      </c>
      <c r="K152" s="77">
        <f t="shared" ca="1" si="11"/>
        <v>146772.0692927053</v>
      </c>
      <c r="L152" s="76">
        <f t="shared" ca="1" si="10"/>
        <v>4606.9072622439053</v>
      </c>
    </row>
    <row r="153" spans="8:12">
      <c r="H153" s="80">
        <v>148</v>
      </c>
      <c r="I153" s="79">
        <f t="shared" ca="1" si="8"/>
        <v>4301.1321178841026</v>
      </c>
      <c r="J153" s="78">
        <f t="shared" ca="1" si="9"/>
        <v>305.77514435980191</v>
      </c>
      <c r="K153" s="77">
        <f t="shared" ca="1" si="11"/>
        <v>142470.93717482121</v>
      </c>
      <c r="L153" s="76">
        <f t="shared" ca="1" si="10"/>
        <v>4606.9072622439044</v>
      </c>
    </row>
    <row r="154" spans="8:12">
      <c r="H154" s="80">
        <v>149</v>
      </c>
      <c r="I154" s="79">
        <f t="shared" ca="1" si="8"/>
        <v>4310.0928097963606</v>
      </c>
      <c r="J154" s="78">
        <f t="shared" ca="1" si="9"/>
        <v>296.81445244754343</v>
      </c>
      <c r="K154" s="77">
        <f t="shared" ca="1" si="11"/>
        <v>138160.84436502485</v>
      </c>
      <c r="L154" s="76">
        <f t="shared" ca="1" si="10"/>
        <v>4606.9072622439044</v>
      </c>
    </row>
    <row r="155" spans="8:12">
      <c r="H155" s="80">
        <v>150</v>
      </c>
      <c r="I155" s="79">
        <f t="shared" ca="1" si="8"/>
        <v>4319.0721698167708</v>
      </c>
      <c r="J155" s="78">
        <f t="shared" ca="1" si="9"/>
        <v>287.83509242713433</v>
      </c>
      <c r="K155" s="77">
        <f t="shared" ca="1" si="11"/>
        <v>133841.77219520809</v>
      </c>
      <c r="L155" s="76">
        <f t="shared" ca="1" si="10"/>
        <v>4606.9072622439053</v>
      </c>
    </row>
    <row r="156" spans="8:12">
      <c r="H156" s="80">
        <v>151</v>
      </c>
      <c r="I156" s="79">
        <f t="shared" ca="1" si="8"/>
        <v>4328.0702368372222</v>
      </c>
      <c r="J156" s="78">
        <f t="shared" ca="1" si="9"/>
        <v>278.83702540668276</v>
      </c>
      <c r="K156" s="77">
        <f t="shared" ca="1" si="11"/>
        <v>129513.70195837086</v>
      </c>
      <c r="L156" s="76">
        <f t="shared" ca="1" si="10"/>
        <v>4606.9072622439053</v>
      </c>
    </row>
    <row r="157" spans="8:12">
      <c r="H157" s="80">
        <v>152</v>
      </c>
      <c r="I157" s="79">
        <f t="shared" ca="1" si="8"/>
        <v>4337.0870498306331</v>
      </c>
      <c r="J157" s="78">
        <f t="shared" ca="1" si="9"/>
        <v>269.82021241327186</v>
      </c>
      <c r="K157" s="77">
        <f t="shared" ca="1" si="11"/>
        <v>125176.61490854023</v>
      </c>
      <c r="L157" s="76">
        <f t="shared" ca="1" si="10"/>
        <v>4606.9072622439053</v>
      </c>
    </row>
    <row r="158" spans="8:12">
      <c r="H158" s="80">
        <v>153</v>
      </c>
      <c r="I158" s="79">
        <f t="shared" ca="1" si="8"/>
        <v>4346.1226478511135</v>
      </c>
      <c r="J158" s="78">
        <f t="shared" ca="1" si="9"/>
        <v>260.78461439279135</v>
      </c>
      <c r="K158" s="77">
        <f t="shared" ca="1" si="11"/>
        <v>120830.49226068912</v>
      </c>
      <c r="L158" s="76">
        <f t="shared" ca="1" si="10"/>
        <v>4606.9072622439053</v>
      </c>
    </row>
    <row r="159" spans="8:12">
      <c r="H159" s="80">
        <v>154</v>
      </c>
      <c r="I159" s="79">
        <f t="shared" ca="1" si="8"/>
        <v>4355.1770700341367</v>
      </c>
      <c r="J159" s="78">
        <f t="shared" ca="1" si="9"/>
        <v>251.73019220976818</v>
      </c>
      <c r="K159" s="77">
        <f t="shared" ca="1" si="11"/>
        <v>116475.31519065498</v>
      </c>
      <c r="L159" s="76">
        <f t="shared" ca="1" si="10"/>
        <v>4606.9072622439053</v>
      </c>
    </row>
    <row r="160" spans="8:12">
      <c r="H160" s="80">
        <v>155</v>
      </c>
      <c r="I160" s="79">
        <f t="shared" ca="1" si="8"/>
        <v>4364.2503555967078</v>
      </c>
      <c r="J160" s="78">
        <f t="shared" ca="1" si="9"/>
        <v>242.65690664719708</v>
      </c>
      <c r="K160" s="77">
        <f t="shared" ca="1" si="11"/>
        <v>112111.06483505826</v>
      </c>
      <c r="L160" s="76">
        <f t="shared" ca="1" si="10"/>
        <v>4606.9072622439053</v>
      </c>
    </row>
    <row r="161" spans="8:12">
      <c r="H161" s="80">
        <v>156</v>
      </c>
      <c r="I161" s="79">
        <f t="shared" ca="1" si="8"/>
        <v>4373.3425438375343</v>
      </c>
      <c r="J161" s="78">
        <f t="shared" ca="1" si="9"/>
        <v>233.56471840637059</v>
      </c>
      <c r="K161" s="77">
        <f t="shared" ca="1" si="11"/>
        <v>107737.72229122074</v>
      </c>
      <c r="L161" s="76">
        <f t="shared" ca="1" si="10"/>
        <v>4606.9072622439053</v>
      </c>
    </row>
    <row r="162" spans="8:12">
      <c r="H162" s="80">
        <v>157</v>
      </c>
      <c r="I162" s="79">
        <f t="shared" ca="1" si="8"/>
        <v>4382.4536741371958</v>
      </c>
      <c r="J162" s="78">
        <f t="shared" ca="1" si="9"/>
        <v>224.45358810670908</v>
      </c>
      <c r="K162" s="77">
        <f t="shared" ca="1" si="11"/>
        <v>103355.26861708354</v>
      </c>
      <c r="L162" s="76">
        <f t="shared" ca="1" si="10"/>
        <v>4606.9072622439053</v>
      </c>
    </row>
    <row r="163" spans="8:12">
      <c r="H163" s="80">
        <v>158</v>
      </c>
      <c r="I163" s="79">
        <f t="shared" ca="1" si="8"/>
        <v>4391.5837859583144</v>
      </c>
      <c r="J163" s="78">
        <f t="shared" ca="1" si="9"/>
        <v>215.32347628558992</v>
      </c>
      <c r="K163" s="77">
        <f t="shared" ca="1" si="11"/>
        <v>98963.684831125225</v>
      </c>
      <c r="L163" s="76">
        <f t="shared" ca="1" si="10"/>
        <v>4606.9072622439044</v>
      </c>
    </row>
    <row r="164" spans="8:12">
      <c r="H164" s="80">
        <v>159</v>
      </c>
      <c r="I164" s="79">
        <f t="shared" ca="1" si="8"/>
        <v>4400.7329188457279</v>
      </c>
      <c r="J164" s="78">
        <f t="shared" ca="1" si="9"/>
        <v>206.17434339817672</v>
      </c>
      <c r="K164" s="77">
        <f t="shared" ca="1" si="11"/>
        <v>94562.951912279503</v>
      </c>
      <c r="L164" s="76">
        <f t="shared" ca="1" si="10"/>
        <v>4606.9072622439044</v>
      </c>
    </row>
    <row r="165" spans="8:12">
      <c r="H165" s="80">
        <v>160</v>
      </c>
      <c r="I165" s="79">
        <f t="shared" ca="1" si="8"/>
        <v>4409.9011124266563</v>
      </c>
      <c r="J165" s="78">
        <f t="shared" ca="1" si="9"/>
        <v>197.00614981724814</v>
      </c>
      <c r="K165" s="77">
        <f t="shared" ca="1" si="11"/>
        <v>90153.050799852848</v>
      </c>
      <c r="L165" s="76">
        <f t="shared" ca="1" si="10"/>
        <v>4606.9072622439044</v>
      </c>
    </row>
    <row r="166" spans="8:12">
      <c r="H166" s="80">
        <v>161</v>
      </c>
      <c r="I166" s="79">
        <f t="shared" ca="1" si="8"/>
        <v>4419.0884064108786</v>
      </c>
      <c r="J166" s="78">
        <f t="shared" ca="1" si="9"/>
        <v>187.81885583302594</v>
      </c>
      <c r="K166" s="77">
        <f t="shared" ca="1" si="11"/>
        <v>85733.962393441965</v>
      </c>
      <c r="L166" s="76">
        <f t="shared" ca="1" si="10"/>
        <v>4606.9072622439044</v>
      </c>
    </row>
    <row r="167" spans="8:12">
      <c r="H167" s="80">
        <v>162</v>
      </c>
      <c r="I167" s="79">
        <f t="shared" ca="1" si="8"/>
        <v>4428.294840590901</v>
      </c>
      <c r="J167" s="78">
        <f t="shared" ca="1" si="9"/>
        <v>178.61242165300328</v>
      </c>
      <c r="K167" s="77">
        <f t="shared" ca="1" si="11"/>
        <v>81305.667552851068</v>
      </c>
      <c r="L167" s="76">
        <f t="shared" ca="1" si="10"/>
        <v>4606.9072622439044</v>
      </c>
    </row>
    <row r="168" spans="8:12">
      <c r="H168" s="80">
        <v>163</v>
      </c>
      <c r="I168" s="79">
        <f t="shared" ca="1" si="8"/>
        <v>4437.5204548421325</v>
      </c>
      <c r="J168" s="78">
        <f t="shared" ca="1" si="9"/>
        <v>169.38680740177222</v>
      </c>
      <c r="K168" s="77">
        <f t="shared" ca="1" si="11"/>
        <v>76868.147098008936</v>
      </c>
      <c r="L168" s="76">
        <f t="shared" ca="1" si="10"/>
        <v>4606.9072622439044</v>
      </c>
    </row>
    <row r="169" spans="8:12">
      <c r="H169" s="80">
        <v>164</v>
      </c>
      <c r="I169" s="79">
        <f t="shared" ca="1" si="8"/>
        <v>4446.7652891230537</v>
      </c>
      <c r="J169" s="78">
        <f t="shared" ca="1" si="9"/>
        <v>160.14197312085116</v>
      </c>
      <c r="K169" s="77">
        <f t="shared" ca="1" si="11"/>
        <v>72421.381808885882</v>
      </c>
      <c r="L169" s="76">
        <f t="shared" ca="1" si="10"/>
        <v>4606.9072622439053</v>
      </c>
    </row>
    <row r="170" spans="8:12">
      <c r="H170" s="80">
        <v>165</v>
      </c>
      <c r="I170" s="79">
        <f t="shared" ca="1" si="8"/>
        <v>4456.0293834753938</v>
      </c>
      <c r="J170" s="78">
        <f t="shared" ca="1" si="9"/>
        <v>150.87787876851144</v>
      </c>
      <c r="K170" s="77">
        <f t="shared" ca="1" si="11"/>
        <v>67965.352425410485</v>
      </c>
      <c r="L170" s="76">
        <f t="shared" ca="1" si="10"/>
        <v>4606.9072622439053</v>
      </c>
    </row>
    <row r="171" spans="8:12">
      <c r="H171" s="80">
        <v>166</v>
      </c>
      <c r="I171" s="79">
        <f t="shared" ca="1" si="8"/>
        <v>4465.3127780242994</v>
      </c>
      <c r="J171" s="78">
        <f t="shared" ca="1" si="9"/>
        <v>141.59448421960437</v>
      </c>
      <c r="K171" s="77">
        <f t="shared" ca="1" si="11"/>
        <v>63500.039647386184</v>
      </c>
      <c r="L171" s="76">
        <f t="shared" ca="1" si="10"/>
        <v>4606.9072622439035</v>
      </c>
    </row>
    <row r="172" spans="8:12">
      <c r="H172" s="80">
        <v>167</v>
      </c>
      <c r="I172" s="79">
        <f t="shared" ca="1" si="8"/>
        <v>4474.6155129785184</v>
      </c>
      <c r="J172" s="78">
        <f t="shared" ca="1" si="9"/>
        <v>132.29174926538707</v>
      </c>
      <c r="K172" s="77">
        <f t="shared" ca="1" si="11"/>
        <v>59025.424134407665</v>
      </c>
      <c r="L172" s="76">
        <f t="shared" ca="1" si="10"/>
        <v>4606.9072622439053</v>
      </c>
    </row>
    <row r="173" spans="8:12">
      <c r="H173" s="80">
        <v>168</v>
      </c>
      <c r="I173" s="79">
        <f t="shared" ca="1" si="8"/>
        <v>4483.937628630556</v>
      </c>
      <c r="J173" s="78">
        <f t="shared" ca="1" si="9"/>
        <v>122.96963361334848</v>
      </c>
      <c r="K173" s="77">
        <f t="shared" ca="1" si="11"/>
        <v>54541.486505777109</v>
      </c>
      <c r="L173" s="76">
        <f t="shared" ca="1" si="10"/>
        <v>4606.9072622439044</v>
      </c>
    </row>
    <row r="174" spans="8:12">
      <c r="H174" s="80">
        <v>169</v>
      </c>
      <c r="I174" s="79">
        <f t="shared" ca="1" si="8"/>
        <v>4493.2791653568702</v>
      </c>
      <c r="J174" s="78">
        <f t="shared" ca="1" si="9"/>
        <v>113.62809688703484</v>
      </c>
      <c r="K174" s="77">
        <f t="shared" ca="1" si="11"/>
        <v>50048.207340420238</v>
      </c>
      <c r="L174" s="76">
        <f t="shared" ca="1" si="10"/>
        <v>4606.9072622439053</v>
      </c>
    </row>
    <row r="175" spans="8:12">
      <c r="H175" s="80">
        <v>170</v>
      </c>
      <c r="I175" s="79">
        <f t="shared" ca="1" si="8"/>
        <v>4502.6401636180299</v>
      </c>
      <c r="J175" s="78">
        <f t="shared" ca="1" si="9"/>
        <v>104.26709862587467</v>
      </c>
      <c r="K175" s="77">
        <f t="shared" ca="1" si="11"/>
        <v>45545.567176802208</v>
      </c>
      <c r="L175" s="76">
        <f t="shared" ca="1" si="10"/>
        <v>4606.9072622439044</v>
      </c>
    </row>
    <row r="176" spans="8:12">
      <c r="H176" s="80">
        <v>171</v>
      </c>
      <c r="I176" s="79">
        <f t="shared" ca="1" si="8"/>
        <v>4512.0206639589014</v>
      </c>
      <c r="J176" s="78">
        <f t="shared" ca="1" si="9"/>
        <v>94.886598285003771</v>
      </c>
      <c r="K176" s="77">
        <f t="shared" ca="1" si="11"/>
        <v>41033.546512843306</v>
      </c>
      <c r="L176" s="76">
        <f t="shared" ca="1" si="10"/>
        <v>4606.9072622439053</v>
      </c>
    </row>
    <row r="177" spans="8:12">
      <c r="H177" s="80">
        <v>172</v>
      </c>
      <c r="I177" s="79">
        <f t="shared" ca="1" si="8"/>
        <v>4521.420707008815</v>
      </c>
      <c r="J177" s="78">
        <f t="shared" ca="1" si="9"/>
        <v>85.486555235089398</v>
      </c>
      <c r="K177" s="77">
        <f t="shared" ca="1" si="11"/>
        <v>36512.12580583449</v>
      </c>
      <c r="L177" s="76">
        <f t="shared" ca="1" si="10"/>
        <v>4606.9072622439044</v>
      </c>
    </row>
    <row r="178" spans="8:12">
      <c r="H178" s="80">
        <v>173</v>
      </c>
      <c r="I178" s="79">
        <f t="shared" ca="1" si="8"/>
        <v>4530.8403334817503</v>
      </c>
      <c r="J178" s="78">
        <f t="shared" ca="1" si="9"/>
        <v>76.066928762154348</v>
      </c>
      <c r="K178" s="77">
        <f t="shared" ca="1" si="11"/>
        <v>31981.285472352742</v>
      </c>
      <c r="L178" s="76">
        <f t="shared" ca="1" si="10"/>
        <v>4606.9072622439044</v>
      </c>
    </row>
    <row r="179" spans="8:12">
      <c r="H179" s="80">
        <v>174</v>
      </c>
      <c r="I179" s="79">
        <f t="shared" ca="1" si="8"/>
        <v>4540.2795841765037</v>
      </c>
      <c r="J179" s="78">
        <f t="shared" ca="1" si="9"/>
        <v>66.627678067400723</v>
      </c>
      <c r="K179" s="77">
        <f t="shared" ca="1" si="11"/>
        <v>27441.005888176238</v>
      </c>
      <c r="L179" s="76">
        <f t="shared" ca="1" si="10"/>
        <v>4606.9072622439044</v>
      </c>
    </row>
    <row r="180" spans="8:12">
      <c r="H180" s="80">
        <v>175</v>
      </c>
      <c r="I180" s="79">
        <f t="shared" ca="1" si="8"/>
        <v>4549.7384999768719</v>
      </c>
      <c r="J180" s="78">
        <f t="shared" ca="1" si="9"/>
        <v>57.16876226703301</v>
      </c>
      <c r="K180" s="77">
        <f t="shared" ca="1" si="11"/>
        <v>22891.267388199365</v>
      </c>
      <c r="L180" s="76">
        <f t="shared" ca="1" si="10"/>
        <v>4606.9072622439053</v>
      </c>
    </row>
    <row r="181" spans="8:12">
      <c r="H181" s="80">
        <v>176</v>
      </c>
      <c r="I181" s="79">
        <f t="shared" ca="1" si="8"/>
        <v>4559.2171218518233</v>
      </c>
      <c r="J181" s="78">
        <f t="shared" ca="1" si="9"/>
        <v>47.690140392081183</v>
      </c>
      <c r="K181" s="77">
        <f t="shared" ca="1" si="11"/>
        <v>18332.050266347542</v>
      </c>
      <c r="L181" s="76">
        <f t="shared" ca="1" si="10"/>
        <v>4606.9072622439044</v>
      </c>
    </row>
    <row r="182" spans="8:12">
      <c r="H182" s="80">
        <v>177</v>
      </c>
      <c r="I182" s="79">
        <f t="shared" ca="1" si="8"/>
        <v>4568.7154908556813</v>
      </c>
      <c r="J182" s="78">
        <f t="shared" ca="1" si="9"/>
        <v>38.191771388223209</v>
      </c>
      <c r="K182" s="77">
        <f t="shared" ca="1" si="11"/>
        <v>13763.334775491861</v>
      </c>
      <c r="L182" s="76">
        <f t="shared" ca="1" si="10"/>
        <v>4606.9072622439044</v>
      </c>
    </row>
    <row r="183" spans="8:12">
      <c r="H183" s="80">
        <v>178</v>
      </c>
      <c r="I183" s="79">
        <f t="shared" ca="1" si="8"/>
        <v>4578.2336481282973</v>
      </c>
      <c r="J183" s="78">
        <f t="shared" ca="1" si="9"/>
        <v>28.673614115607219</v>
      </c>
      <c r="K183" s="77">
        <f t="shared" ca="1" si="11"/>
        <v>9185.1011273635631</v>
      </c>
      <c r="L183" s="76">
        <f t="shared" ca="1" si="10"/>
        <v>4606.9072622439044</v>
      </c>
    </row>
    <row r="184" spans="8:12">
      <c r="H184" s="80">
        <v>179</v>
      </c>
      <c r="I184" s="79">
        <f t="shared" ca="1" si="8"/>
        <v>4587.7716348952308</v>
      </c>
      <c r="J184" s="78">
        <f t="shared" ca="1" si="9"/>
        <v>19.135627348673257</v>
      </c>
      <c r="K184" s="77">
        <f t="shared" ca="1" si="11"/>
        <v>4597.3294924683323</v>
      </c>
      <c r="L184" s="76">
        <f t="shared" ca="1" si="10"/>
        <v>4606.9072622439044</v>
      </c>
    </row>
    <row r="185" spans="8:12">
      <c r="H185" s="80">
        <v>180</v>
      </c>
      <c r="I185" s="79">
        <f t="shared" ca="1" si="8"/>
        <v>4597.3294924679303</v>
      </c>
      <c r="J185" s="78">
        <f t="shared" ca="1" si="9"/>
        <v>9.5777697759748541</v>
      </c>
      <c r="K185" s="77">
        <f t="shared" ca="1" si="11"/>
        <v>4.0199665818363428E-10</v>
      </c>
      <c r="L185" s="76">
        <f t="shared" ca="1" si="10"/>
        <v>4606.9072622439053</v>
      </c>
    </row>
    <row r="186" spans="8:12">
      <c r="H186" s="80">
        <v>181</v>
      </c>
      <c r="I186" s="79" t="e">
        <f t="shared" ca="1" si="8"/>
        <v>#NUM!</v>
      </c>
      <c r="J186" s="78" t="e">
        <f t="shared" ca="1" si="9"/>
        <v>#NUM!</v>
      </c>
      <c r="K186" s="77" t="e">
        <f t="shared" ca="1" si="11"/>
        <v>#NUM!</v>
      </c>
      <c r="L186" s="76" t="e">
        <f t="shared" ca="1" si="10"/>
        <v>#NUM!</v>
      </c>
    </row>
    <row r="187" spans="8:12">
      <c r="H187" s="80">
        <v>182</v>
      </c>
      <c r="I187" s="79" t="e">
        <f t="shared" ca="1" si="8"/>
        <v>#NUM!</v>
      </c>
      <c r="J187" s="78" t="e">
        <f t="shared" ca="1" si="9"/>
        <v>#NUM!</v>
      </c>
      <c r="K187" s="77" t="e">
        <f t="shared" ca="1" si="11"/>
        <v>#NUM!</v>
      </c>
      <c r="L187" s="76" t="e">
        <f t="shared" ca="1" si="10"/>
        <v>#NUM!</v>
      </c>
    </row>
    <row r="188" spans="8:12">
      <c r="H188" s="80">
        <v>183</v>
      </c>
      <c r="I188" s="79" t="e">
        <f t="shared" ca="1" si="8"/>
        <v>#NUM!</v>
      </c>
      <c r="J188" s="78" t="e">
        <f t="shared" ca="1" si="9"/>
        <v>#NUM!</v>
      </c>
      <c r="K188" s="77" t="e">
        <f t="shared" ca="1" si="11"/>
        <v>#NUM!</v>
      </c>
      <c r="L188" s="76" t="e">
        <f t="shared" ca="1" si="10"/>
        <v>#NUM!</v>
      </c>
    </row>
    <row r="189" spans="8:12">
      <c r="H189" s="80">
        <v>184</v>
      </c>
      <c r="I189" s="79" t="e">
        <f t="shared" ca="1" si="8"/>
        <v>#NUM!</v>
      </c>
      <c r="J189" s="78" t="e">
        <f t="shared" ca="1" si="9"/>
        <v>#NUM!</v>
      </c>
      <c r="K189" s="77" t="e">
        <f t="shared" ca="1" si="11"/>
        <v>#NUM!</v>
      </c>
      <c r="L189" s="76" t="e">
        <f t="shared" ca="1" si="10"/>
        <v>#NUM!</v>
      </c>
    </row>
    <row r="190" spans="8:12">
      <c r="H190" s="80">
        <v>185</v>
      </c>
      <c r="I190" s="79" t="e">
        <f t="shared" ca="1" si="8"/>
        <v>#NUM!</v>
      </c>
      <c r="J190" s="78" t="e">
        <f t="shared" ca="1" si="9"/>
        <v>#NUM!</v>
      </c>
      <c r="K190" s="77" t="e">
        <f t="shared" ca="1" si="11"/>
        <v>#NUM!</v>
      </c>
      <c r="L190" s="76" t="e">
        <f t="shared" ca="1" si="10"/>
        <v>#NUM!</v>
      </c>
    </row>
    <row r="191" spans="8:12">
      <c r="H191" s="80">
        <v>186</v>
      </c>
      <c r="I191" s="79" t="e">
        <f t="shared" ca="1" si="8"/>
        <v>#NUM!</v>
      </c>
      <c r="J191" s="78" t="e">
        <f t="shared" ca="1" si="9"/>
        <v>#NUM!</v>
      </c>
      <c r="K191" s="77" t="e">
        <f t="shared" ca="1" si="11"/>
        <v>#NUM!</v>
      </c>
      <c r="L191" s="76" t="e">
        <f t="shared" ca="1" si="10"/>
        <v>#NUM!</v>
      </c>
    </row>
    <row r="192" spans="8:12">
      <c r="H192" s="80">
        <v>187</v>
      </c>
      <c r="I192" s="79" t="e">
        <f t="shared" ca="1" si="8"/>
        <v>#NUM!</v>
      </c>
      <c r="J192" s="78" t="e">
        <f t="shared" ca="1" si="9"/>
        <v>#NUM!</v>
      </c>
      <c r="K192" s="77" t="e">
        <f t="shared" ca="1" si="11"/>
        <v>#NUM!</v>
      </c>
      <c r="L192" s="76" t="e">
        <f t="shared" ca="1" si="10"/>
        <v>#NUM!</v>
      </c>
    </row>
    <row r="193" spans="8:12">
      <c r="H193" s="80">
        <v>188</v>
      </c>
      <c r="I193" s="79" t="e">
        <f t="shared" ca="1" si="8"/>
        <v>#NUM!</v>
      </c>
      <c r="J193" s="78" t="e">
        <f t="shared" ca="1" si="9"/>
        <v>#NUM!</v>
      </c>
      <c r="K193" s="77" t="e">
        <f t="shared" ca="1" si="11"/>
        <v>#NUM!</v>
      </c>
      <c r="L193" s="76" t="e">
        <f t="shared" ca="1" si="10"/>
        <v>#NUM!</v>
      </c>
    </row>
    <row r="194" spans="8:12">
      <c r="H194" s="80">
        <v>189</v>
      </c>
      <c r="I194" s="79" t="e">
        <f t="shared" ca="1" si="8"/>
        <v>#NUM!</v>
      </c>
      <c r="J194" s="78" t="e">
        <f t="shared" ca="1" si="9"/>
        <v>#NUM!</v>
      </c>
      <c r="K194" s="77" t="e">
        <f t="shared" ca="1" si="11"/>
        <v>#NUM!</v>
      </c>
      <c r="L194" s="76" t="e">
        <f t="shared" ca="1" si="10"/>
        <v>#NUM!</v>
      </c>
    </row>
    <row r="195" spans="8:12">
      <c r="H195" s="80">
        <v>190</v>
      </c>
      <c r="I195" s="79" t="e">
        <f t="shared" ca="1" si="8"/>
        <v>#NUM!</v>
      </c>
      <c r="J195" s="78" t="e">
        <f t="shared" ca="1" si="9"/>
        <v>#NUM!</v>
      </c>
      <c r="K195" s="77" t="e">
        <f t="shared" ca="1" si="11"/>
        <v>#NUM!</v>
      </c>
      <c r="L195" s="76" t="e">
        <f t="shared" ca="1" si="10"/>
        <v>#NUM!</v>
      </c>
    </row>
    <row r="196" spans="8:12">
      <c r="H196" s="80">
        <v>191</v>
      </c>
      <c r="I196" s="79" t="e">
        <f t="shared" ca="1" si="8"/>
        <v>#NUM!</v>
      </c>
      <c r="J196" s="78" t="e">
        <f t="shared" ca="1" si="9"/>
        <v>#NUM!</v>
      </c>
      <c r="K196" s="77" t="e">
        <f t="shared" ca="1" si="11"/>
        <v>#NUM!</v>
      </c>
      <c r="L196" s="76" t="e">
        <f t="shared" ca="1" si="10"/>
        <v>#NUM!</v>
      </c>
    </row>
    <row r="197" spans="8:12">
      <c r="H197" s="80">
        <v>192</v>
      </c>
      <c r="I197" s="79" t="e">
        <f t="shared" ca="1" si="8"/>
        <v>#NUM!</v>
      </c>
      <c r="J197" s="78" t="e">
        <f t="shared" ca="1" si="9"/>
        <v>#NUM!</v>
      </c>
      <c r="K197" s="77" t="e">
        <f t="shared" ca="1" si="11"/>
        <v>#NUM!</v>
      </c>
      <c r="L197" s="76" t="e">
        <f t="shared" ca="1" si="10"/>
        <v>#NUM!</v>
      </c>
    </row>
    <row r="198" spans="8:12">
      <c r="H198" s="80">
        <v>193</v>
      </c>
      <c r="I198" s="79" t="e">
        <f t="shared" ref="I198:I261" ca="1" si="12">-PPMT($D$7/12,H198,$D$6,$D$5)</f>
        <v>#NUM!</v>
      </c>
      <c r="J198" s="78" t="e">
        <f t="shared" ref="J198:J261" ca="1" si="13">-IPMT($D$7/12,H198,$D$6,$D$5)</f>
        <v>#NUM!</v>
      </c>
      <c r="K198" s="77" t="e">
        <f t="shared" ca="1" si="11"/>
        <v>#NUM!</v>
      </c>
      <c r="L198" s="76" t="e">
        <f t="shared" ref="L198:L261" ca="1" si="14">J198+I198</f>
        <v>#NUM!</v>
      </c>
    </row>
    <row r="199" spans="8:12">
      <c r="H199" s="80">
        <v>194</v>
      </c>
      <c r="I199" s="79" t="e">
        <f t="shared" ca="1" si="12"/>
        <v>#NUM!</v>
      </c>
      <c r="J199" s="78" t="e">
        <f t="shared" ca="1" si="13"/>
        <v>#NUM!</v>
      </c>
      <c r="K199" s="77" t="e">
        <f t="shared" ref="K199:K262" ca="1" si="15">K198-I199</f>
        <v>#NUM!</v>
      </c>
      <c r="L199" s="76" t="e">
        <f t="shared" ca="1" si="14"/>
        <v>#NUM!</v>
      </c>
    </row>
    <row r="200" spans="8:12">
      <c r="H200" s="80">
        <v>195</v>
      </c>
      <c r="I200" s="79" t="e">
        <f t="shared" ca="1" si="12"/>
        <v>#NUM!</v>
      </c>
      <c r="J200" s="78" t="e">
        <f t="shared" ca="1" si="13"/>
        <v>#NUM!</v>
      </c>
      <c r="K200" s="77" t="e">
        <f t="shared" ca="1" si="15"/>
        <v>#NUM!</v>
      </c>
      <c r="L200" s="76" t="e">
        <f t="shared" ca="1" si="14"/>
        <v>#NUM!</v>
      </c>
    </row>
    <row r="201" spans="8:12">
      <c r="H201" s="80">
        <v>196</v>
      </c>
      <c r="I201" s="79" t="e">
        <f t="shared" ca="1" si="12"/>
        <v>#NUM!</v>
      </c>
      <c r="J201" s="78" t="e">
        <f t="shared" ca="1" si="13"/>
        <v>#NUM!</v>
      </c>
      <c r="K201" s="77" t="e">
        <f t="shared" ca="1" si="15"/>
        <v>#NUM!</v>
      </c>
      <c r="L201" s="76" t="e">
        <f t="shared" ca="1" si="14"/>
        <v>#NUM!</v>
      </c>
    </row>
    <row r="202" spans="8:12">
      <c r="H202" s="80">
        <v>197</v>
      </c>
      <c r="I202" s="79" t="e">
        <f t="shared" ca="1" si="12"/>
        <v>#NUM!</v>
      </c>
      <c r="J202" s="78" t="e">
        <f t="shared" ca="1" si="13"/>
        <v>#NUM!</v>
      </c>
      <c r="K202" s="77" t="e">
        <f t="shared" ca="1" si="15"/>
        <v>#NUM!</v>
      </c>
      <c r="L202" s="76" t="e">
        <f t="shared" ca="1" si="14"/>
        <v>#NUM!</v>
      </c>
    </row>
    <row r="203" spans="8:12">
      <c r="H203" s="80">
        <v>198</v>
      </c>
      <c r="I203" s="79" t="e">
        <f t="shared" ca="1" si="12"/>
        <v>#NUM!</v>
      </c>
      <c r="J203" s="78" t="e">
        <f t="shared" ca="1" si="13"/>
        <v>#NUM!</v>
      </c>
      <c r="K203" s="77" t="e">
        <f t="shared" ca="1" si="15"/>
        <v>#NUM!</v>
      </c>
      <c r="L203" s="76" t="e">
        <f t="shared" ca="1" si="14"/>
        <v>#NUM!</v>
      </c>
    </row>
    <row r="204" spans="8:12">
      <c r="H204" s="80">
        <v>199</v>
      </c>
      <c r="I204" s="79" t="e">
        <f t="shared" ca="1" si="12"/>
        <v>#NUM!</v>
      </c>
      <c r="J204" s="78" t="e">
        <f t="shared" ca="1" si="13"/>
        <v>#NUM!</v>
      </c>
      <c r="K204" s="77" t="e">
        <f t="shared" ca="1" si="15"/>
        <v>#NUM!</v>
      </c>
      <c r="L204" s="76" t="e">
        <f t="shared" ca="1" si="14"/>
        <v>#NUM!</v>
      </c>
    </row>
    <row r="205" spans="8:12">
      <c r="H205" s="80">
        <v>200</v>
      </c>
      <c r="I205" s="79" t="e">
        <f t="shared" ca="1" si="12"/>
        <v>#NUM!</v>
      </c>
      <c r="J205" s="78" t="e">
        <f t="shared" ca="1" si="13"/>
        <v>#NUM!</v>
      </c>
      <c r="K205" s="77" t="e">
        <f t="shared" ca="1" si="15"/>
        <v>#NUM!</v>
      </c>
      <c r="L205" s="76" t="e">
        <f t="shared" ca="1" si="14"/>
        <v>#NUM!</v>
      </c>
    </row>
    <row r="206" spans="8:12">
      <c r="H206" s="80">
        <v>201</v>
      </c>
      <c r="I206" s="79" t="e">
        <f t="shared" ca="1" si="12"/>
        <v>#NUM!</v>
      </c>
      <c r="J206" s="78" t="e">
        <f t="shared" ca="1" si="13"/>
        <v>#NUM!</v>
      </c>
      <c r="K206" s="77" t="e">
        <f t="shared" ca="1" si="15"/>
        <v>#NUM!</v>
      </c>
      <c r="L206" s="76" t="e">
        <f t="shared" ca="1" si="14"/>
        <v>#NUM!</v>
      </c>
    </row>
    <row r="207" spans="8:12">
      <c r="H207" s="80">
        <v>202</v>
      </c>
      <c r="I207" s="79" t="e">
        <f t="shared" ca="1" si="12"/>
        <v>#NUM!</v>
      </c>
      <c r="J207" s="78" t="e">
        <f t="shared" ca="1" si="13"/>
        <v>#NUM!</v>
      </c>
      <c r="K207" s="77" t="e">
        <f t="shared" ca="1" si="15"/>
        <v>#NUM!</v>
      </c>
      <c r="L207" s="76" t="e">
        <f t="shared" ca="1" si="14"/>
        <v>#NUM!</v>
      </c>
    </row>
    <row r="208" spans="8:12">
      <c r="H208" s="80">
        <v>203</v>
      </c>
      <c r="I208" s="79" t="e">
        <f t="shared" ca="1" si="12"/>
        <v>#NUM!</v>
      </c>
      <c r="J208" s="78" t="e">
        <f t="shared" ca="1" si="13"/>
        <v>#NUM!</v>
      </c>
      <c r="K208" s="77" t="e">
        <f t="shared" ca="1" si="15"/>
        <v>#NUM!</v>
      </c>
      <c r="L208" s="76" t="e">
        <f t="shared" ca="1" si="14"/>
        <v>#NUM!</v>
      </c>
    </row>
    <row r="209" spans="8:12">
      <c r="H209" s="80">
        <v>204</v>
      </c>
      <c r="I209" s="79" t="e">
        <f t="shared" ca="1" si="12"/>
        <v>#NUM!</v>
      </c>
      <c r="J209" s="78" t="e">
        <f t="shared" ca="1" si="13"/>
        <v>#NUM!</v>
      </c>
      <c r="K209" s="77" t="e">
        <f t="shared" ca="1" si="15"/>
        <v>#NUM!</v>
      </c>
      <c r="L209" s="76" t="e">
        <f t="shared" ca="1" si="14"/>
        <v>#NUM!</v>
      </c>
    </row>
    <row r="210" spans="8:12">
      <c r="H210" s="80">
        <v>205</v>
      </c>
      <c r="I210" s="79" t="e">
        <f t="shared" ca="1" si="12"/>
        <v>#NUM!</v>
      </c>
      <c r="J210" s="78" t="e">
        <f t="shared" ca="1" si="13"/>
        <v>#NUM!</v>
      </c>
      <c r="K210" s="77" t="e">
        <f t="shared" ca="1" si="15"/>
        <v>#NUM!</v>
      </c>
      <c r="L210" s="76" t="e">
        <f t="shared" ca="1" si="14"/>
        <v>#NUM!</v>
      </c>
    </row>
    <row r="211" spans="8:12">
      <c r="H211" s="80">
        <v>206</v>
      </c>
      <c r="I211" s="79" t="e">
        <f t="shared" ca="1" si="12"/>
        <v>#NUM!</v>
      </c>
      <c r="J211" s="78" t="e">
        <f t="shared" ca="1" si="13"/>
        <v>#NUM!</v>
      </c>
      <c r="K211" s="77" t="e">
        <f t="shared" ca="1" si="15"/>
        <v>#NUM!</v>
      </c>
      <c r="L211" s="76" t="e">
        <f t="shared" ca="1" si="14"/>
        <v>#NUM!</v>
      </c>
    </row>
    <row r="212" spans="8:12">
      <c r="H212" s="80">
        <v>207</v>
      </c>
      <c r="I212" s="79" t="e">
        <f t="shared" ca="1" si="12"/>
        <v>#NUM!</v>
      </c>
      <c r="J212" s="78" t="e">
        <f t="shared" ca="1" si="13"/>
        <v>#NUM!</v>
      </c>
      <c r="K212" s="77" t="e">
        <f t="shared" ca="1" si="15"/>
        <v>#NUM!</v>
      </c>
      <c r="L212" s="76" t="e">
        <f t="shared" ca="1" si="14"/>
        <v>#NUM!</v>
      </c>
    </row>
    <row r="213" spans="8:12">
      <c r="H213" s="80">
        <v>208</v>
      </c>
      <c r="I213" s="79" t="e">
        <f t="shared" ca="1" si="12"/>
        <v>#NUM!</v>
      </c>
      <c r="J213" s="78" t="e">
        <f t="shared" ca="1" si="13"/>
        <v>#NUM!</v>
      </c>
      <c r="K213" s="77" t="e">
        <f t="shared" ca="1" si="15"/>
        <v>#NUM!</v>
      </c>
      <c r="L213" s="76" t="e">
        <f t="shared" ca="1" si="14"/>
        <v>#NUM!</v>
      </c>
    </row>
    <row r="214" spans="8:12">
      <c r="H214" s="80">
        <v>209</v>
      </c>
      <c r="I214" s="79" t="e">
        <f t="shared" ca="1" si="12"/>
        <v>#NUM!</v>
      </c>
      <c r="J214" s="78" t="e">
        <f t="shared" ca="1" si="13"/>
        <v>#NUM!</v>
      </c>
      <c r="K214" s="77" t="e">
        <f t="shared" ca="1" si="15"/>
        <v>#NUM!</v>
      </c>
      <c r="L214" s="76" t="e">
        <f t="shared" ca="1" si="14"/>
        <v>#NUM!</v>
      </c>
    </row>
    <row r="215" spans="8:12">
      <c r="H215" s="80">
        <v>210</v>
      </c>
      <c r="I215" s="79" t="e">
        <f t="shared" ca="1" si="12"/>
        <v>#NUM!</v>
      </c>
      <c r="J215" s="78" t="e">
        <f t="shared" ca="1" si="13"/>
        <v>#NUM!</v>
      </c>
      <c r="K215" s="77" t="e">
        <f t="shared" ca="1" si="15"/>
        <v>#NUM!</v>
      </c>
      <c r="L215" s="76" t="e">
        <f t="shared" ca="1" si="14"/>
        <v>#NUM!</v>
      </c>
    </row>
    <row r="216" spans="8:12">
      <c r="H216" s="80">
        <v>211</v>
      </c>
      <c r="I216" s="79" t="e">
        <f t="shared" ca="1" si="12"/>
        <v>#NUM!</v>
      </c>
      <c r="J216" s="78" t="e">
        <f t="shared" ca="1" si="13"/>
        <v>#NUM!</v>
      </c>
      <c r="K216" s="77" t="e">
        <f t="shared" ca="1" si="15"/>
        <v>#NUM!</v>
      </c>
      <c r="L216" s="76" t="e">
        <f t="shared" ca="1" si="14"/>
        <v>#NUM!</v>
      </c>
    </row>
    <row r="217" spans="8:12">
      <c r="H217" s="80">
        <v>212</v>
      </c>
      <c r="I217" s="79" t="e">
        <f t="shared" ca="1" si="12"/>
        <v>#NUM!</v>
      </c>
      <c r="J217" s="78" t="e">
        <f t="shared" ca="1" si="13"/>
        <v>#NUM!</v>
      </c>
      <c r="K217" s="77" t="e">
        <f t="shared" ca="1" si="15"/>
        <v>#NUM!</v>
      </c>
      <c r="L217" s="76" t="e">
        <f t="shared" ca="1" si="14"/>
        <v>#NUM!</v>
      </c>
    </row>
    <row r="218" spans="8:12">
      <c r="H218" s="80">
        <v>213</v>
      </c>
      <c r="I218" s="79" t="e">
        <f t="shared" ca="1" si="12"/>
        <v>#NUM!</v>
      </c>
      <c r="J218" s="78" t="e">
        <f t="shared" ca="1" si="13"/>
        <v>#NUM!</v>
      </c>
      <c r="K218" s="77" t="e">
        <f t="shared" ca="1" si="15"/>
        <v>#NUM!</v>
      </c>
      <c r="L218" s="76" t="e">
        <f t="shared" ca="1" si="14"/>
        <v>#NUM!</v>
      </c>
    </row>
    <row r="219" spans="8:12">
      <c r="H219" s="80">
        <v>214</v>
      </c>
      <c r="I219" s="79" t="e">
        <f t="shared" ca="1" si="12"/>
        <v>#NUM!</v>
      </c>
      <c r="J219" s="78" t="e">
        <f t="shared" ca="1" si="13"/>
        <v>#NUM!</v>
      </c>
      <c r="K219" s="77" t="e">
        <f t="shared" ca="1" si="15"/>
        <v>#NUM!</v>
      </c>
      <c r="L219" s="76" t="e">
        <f t="shared" ca="1" si="14"/>
        <v>#NUM!</v>
      </c>
    </row>
    <row r="220" spans="8:12">
      <c r="H220" s="80">
        <v>215</v>
      </c>
      <c r="I220" s="79" t="e">
        <f t="shared" ca="1" si="12"/>
        <v>#NUM!</v>
      </c>
      <c r="J220" s="78" t="e">
        <f t="shared" ca="1" si="13"/>
        <v>#NUM!</v>
      </c>
      <c r="K220" s="77" t="e">
        <f t="shared" ca="1" si="15"/>
        <v>#NUM!</v>
      </c>
      <c r="L220" s="76" t="e">
        <f t="shared" ca="1" si="14"/>
        <v>#NUM!</v>
      </c>
    </row>
    <row r="221" spans="8:12">
      <c r="H221" s="80">
        <v>216</v>
      </c>
      <c r="I221" s="79" t="e">
        <f t="shared" ca="1" si="12"/>
        <v>#NUM!</v>
      </c>
      <c r="J221" s="78" t="e">
        <f t="shared" ca="1" si="13"/>
        <v>#NUM!</v>
      </c>
      <c r="K221" s="77" t="e">
        <f t="shared" ca="1" si="15"/>
        <v>#NUM!</v>
      </c>
      <c r="L221" s="76" t="e">
        <f t="shared" ca="1" si="14"/>
        <v>#NUM!</v>
      </c>
    </row>
    <row r="222" spans="8:12">
      <c r="H222" s="80">
        <v>217</v>
      </c>
      <c r="I222" s="79" t="e">
        <f t="shared" ca="1" si="12"/>
        <v>#NUM!</v>
      </c>
      <c r="J222" s="78" t="e">
        <f t="shared" ca="1" si="13"/>
        <v>#NUM!</v>
      </c>
      <c r="K222" s="77" t="e">
        <f t="shared" ca="1" si="15"/>
        <v>#NUM!</v>
      </c>
      <c r="L222" s="76" t="e">
        <f t="shared" ca="1" si="14"/>
        <v>#NUM!</v>
      </c>
    </row>
    <row r="223" spans="8:12">
      <c r="H223" s="80">
        <v>218</v>
      </c>
      <c r="I223" s="79" t="e">
        <f t="shared" ca="1" si="12"/>
        <v>#NUM!</v>
      </c>
      <c r="J223" s="78" t="e">
        <f t="shared" ca="1" si="13"/>
        <v>#NUM!</v>
      </c>
      <c r="K223" s="77" t="e">
        <f t="shared" ca="1" si="15"/>
        <v>#NUM!</v>
      </c>
      <c r="L223" s="76" t="e">
        <f t="shared" ca="1" si="14"/>
        <v>#NUM!</v>
      </c>
    </row>
    <row r="224" spans="8:12">
      <c r="H224" s="80">
        <v>219</v>
      </c>
      <c r="I224" s="79" t="e">
        <f t="shared" ca="1" si="12"/>
        <v>#NUM!</v>
      </c>
      <c r="J224" s="78" t="e">
        <f t="shared" ca="1" si="13"/>
        <v>#NUM!</v>
      </c>
      <c r="K224" s="77" t="e">
        <f t="shared" ca="1" si="15"/>
        <v>#NUM!</v>
      </c>
      <c r="L224" s="76" t="e">
        <f t="shared" ca="1" si="14"/>
        <v>#NUM!</v>
      </c>
    </row>
    <row r="225" spans="8:12">
      <c r="H225" s="80">
        <v>220</v>
      </c>
      <c r="I225" s="79" t="e">
        <f t="shared" ca="1" si="12"/>
        <v>#NUM!</v>
      </c>
      <c r="J225" s="78" t="e">
        <f t="shared" ca="1" si="13"/>
        <v>#NUM!</v>
      </c>
      <c r="K225" s="77" t="e">
        <f t="shared" ca="1" si="15"/>
        <v>#NUM!</v>
      </c>
      <c r="L225" s="76" t="e">
        <f t="shared" ca="1" si="14"/>
        <v>#NUM!</v>
      </c>
    </row>
    <row r="226" spans="8:12">
      <c r="H226" s="80">
        <v>221</v>
      </c>
      <c r="I226" s="79" t="e">
        <f t="shared" ca="1" si="12"/>
        <v>#NUM!</v>
      </c>
      <c r="J226" s="78" t="e">
        <f t="shared" ca="1" si="13"/>
        <v>#NUM!</v>
      </c>
      <c r="K226" s="77" t="e">
        <f t="shared" ca="1" si="15"/>
        <v>#NUM!</v>
      </c>
      <c r="L226" s="76" t="e">
        <f t="shared" ca="1" si="14"/>
        <v>#NUM!</v>
      </c>
    </row>
    <row r="227" spans="8:12">
      <c r="H227" s="80">
        <v>222</v>
      </c>
      <c r="I227" s="79" t="e">
        <f t="shared" ca="1" si="12"/>
        <v>#NUM!</v>
      </c>
      <c r="J227" s="78" t="e">
        <f t="shared" ca="1" si="13"/>
        <v>#NUM!</v>
      </c>
      <c r="K227" s="77" t="e">
        <f t="shared" ca="1" si="15"/>
        <v>#NUM!</v>
      </c>
      <c r="L227" s="76" t="e">
        <f t="shared" ca="1" si="14"/>
        <v>#NUM!</v>
      </c>
    </row>
    <row r="228" spans="8:12">
      <c r="H228" s="80">
        <v>223</v>
      </c>
      <c r="I228" s="79" t="e">
        <f t="shared" ca="1" si="12"/>
        <v>#NUM!</v>
      </c>
      <c r="J228" s="78" t="e">
        <f t="shared" ca="1" si="13"/>
        <v>#NUM!</v>
      </c>
      <c r="K228" s="77" t="e">
        <f t="shared" ca="1" si="15"/>
        <v>#NUM!</v>
      </c>
      <c r="L228" s="76" t="e">
        <f t="shared" ca="1" si="14"/>
        <v>#NUM!</v>
      </c>
    </row>
    <row r="229" spans="8:12">
      <c r="H229" s="80">
        <v>224</v>
      </c>
      <c r="I229" s="79" t="e">
        <f t="shared" ca="1" si="12"/>
        <v>#NUM!</v>
      </c>
      <c r="J229" s="78" t="e">
        <f t="shared" ca="1" si="13"/>
        <v>#NUM!</v>
      </c>
      <c r="K229" s="77" t="e">
        <f t="shared" ca="1" si="15"/>
        <v>#NUM!</v>
      </c>
      <c r="L229" s="76" t="e">
        <f t="shared" ca="1" si="14"/>
        <v>#NUM!</v>
      </c>
    </row>
    <row r="230" spans="8:12">
      <c r="H230" s="80">
        <v>225</v>
      </c>
      <c r="I230" s="79" t="e">
        <f t="shared" ca="1" si="12"/>
        <v>#NUM!</v>
      </c>
      <c r="J230" s="78" t="e">
        <f t="shared" ca="1" si="13"/>
        <v>#NUM!</v>
      </c>
      <c r="K230" s="77" t="e">
        <f t="shared" ca="1" si="15"/>
        <v>#NUM!</v>
      </c>
      <c r="L230" s="76" t="e">
        <f t="shared" ca="1" si="14"/>
        <v>#NUM!</v>
      </c>
    </row>
    <row r="231" spans="8:12">
      <c r="H231" s="80">
        <v>226</v>
      </c>
      <c r="I231" s="79" t="e">
        <f t="shared" ca="1" si="12"/>
        <v>#NUM!</v>
      </c>
      <c r="J231" s="78" t="e">
        <f t="shared" ca="1" si="13"/>
        <v>#NUM!</v>
      </c>
      <c r="K231" s="77" t="e">
        <f t="shared" ca="1" si="15"/>
        <v>#NUM!</v>
      </c>
      <c r="L231" s="76" t="e">
        <f t="shared" ca="1" si="14"/>
        <v>#NUM!</v>
      </c>
    </row>
    <row r="232" spans="8:12">
      <c r="H232" s="80">
        <v>227</v>
      </c>
      <c r="I232" s="79" t="e">
        <f t="shared" ca="1" si="12"/>
        <v>#NUM!</v>
      </c>
      <c r="J232" s="78" t="e">
        <f t="shared" ca="1" si="13"/>
        <v>#NUM!</v>
      </c>
      <c r="K232" s="77" t="e">
        <f t="shared" ca="1" si="15"/>
        <v>#NUM!</v>
      </c>
      <c r="L232" s="76" t="e">
        <f t="shared" ca="1" si="14"/>
        <v>#NUM!</v>
      </c>
    </row>
    <row r="233" spans="8:12">
      <c r="H233" s="80">
        <v>228</v>
      </c>
      <c r="I233" s="79" t="e">
        <f t="shared" ca="1" si="12"/>
        <v>#NUM!</v>
      </c>
      <c r="J233" s="78" t="e">
        <f t="shared" ca="1" si="13"/>
        <v>#NUM!</v>
      </c>
      <c r="K233" s="77" t="e">
        <f t="shared" ca="1" si="15"/>
        <v>#NUM!</v>
      </c>
      <c r="L233" s="76" t="e">
        <f t="shared" ca="1" si="14"/>
        <v>#NUM!</v>
      </c>
    </row>
    <row r="234" spans="8:12">
      <c r="H234" s="80">
        <v>229</v>
      </c>
      <c r="I234" s="79" t="e">
        <f t="shared" ca="1" si="12"/>
        <v>#NUM!</v>
      </c>
      <c r="J234" s="78" t="e">
        <f t="shared" ca="1" si="13"/>
        <v>#NUM!</v>
      </c>
      <c r="K234" s="77" t="e">
        <f t="shared" ca="1" si="15"/>
        <v>#NUM!</v>
      </c>
      <c r="L234" s="76" t="e">
        <f t="shared" ca="1" si="14"/>
        <v>#NUM!</v>
      </c>
    </row>
    <row r="235" spans="8:12">
      <c r="H235" s="80">
        <v>230</v>
      </c>
      <c r="I235" s="79" t="e">
        <f t="shared" ca="1" si="12"/>
        <v>#NUM!</v>
      </c>
      <c r="J235" s="78" t="e">
        <f t="shared" ca="1" si="13"/>
        <v>#NUM!</v>
      </c>
      <c r="K235" s="77" t="e">
        <f t="shared" ca="1" si="15"/>
        <v>#NUM!</v>
      </c>
      <c r="L235" s="76" t="e">
        <f t="shared" ca="1" si="14"/>
        <v>#NUM!</v>
      </c>
    </row>
    <row r="236" spans="8:12">
      <c r="H236" s="80">
        <v>231</v>
      </c>
      <c r="I236" s="79" t="e">
        <f t="shared" ca="1" si="12"/>
        <v>#NUM!</v>
      </c>
      <c r="J236" s="78" t="e">
        <f t="shared" ca="1" si="13"/>
        <v>#NUM!</v>
      </c>
      <c r="K236" s="77" t="e">
        <f t="shared" ca="1" si="15"/>
        <v>#NUM!</v>
      </c>
      <c r="L236" s="76" t="e">
        <f t="shared" ca="1" si="14"/>
        <v>#NUM!</v>
      </c>
    </row>
    <row r="237" spans="8:12">
      <c r="H237" s="80">
        <v>232</v>
      </c>
      <c r="I237" s="79" t="e">
        <f t="shared" ca="1" si="12"/>
        <v>#NUM!</v>
      </c>
      <c r="J237" s="78" t="e">
        <f t="shared" ca="1" si="13"/>
        <v>#NUM!</v>
      </c>
      <c r="K237" s="77" t="e">
        <f t="shared" ca="1" si="15"/>
        <v>#NUM!</v>
      </c>
      <c r="L237" s="76" t="e">
        <f t="shared" ca="1" si="14"/>
        <v>#NUM!</v>
      </c>
    </row>
    <row r="238" spans="8:12">
      <c r="H238" s="80">
        <v>233</v>
      </c>
      <c r="I238" s="79" t="e">
        <f t="shared" ca="1" si="12"/>
        <v>#NUM!</v>
      </c>
      <c r="J238" s="78" t="e">
        <f t="shared" ca="1" si="13"/>
        <v>#NUM!</v>
      </c>
      <c r="K238" s="77" t="e">
        <f t="shared" ca="1" si="15"/>
        <v>#NUM!</v>
      </c>
      <c r="L238" s="76" t="e">
        <f t="shared" ca="1" si="14"/>
        <v>#NUM!</v>
      </c>
    </row>
    <row r="239" spans="8:12">
      <c r="H239" s="80">
        <v>234</v>
      </c>
      <c r="I239" s="79" t="e">
        <f t="shared" ca="1" si="12"/>
        <v>#NUM!</v>
      </c>
      <c r="J239" s="78" t="e">
        <f t="shared" ca="1" si="13"/>
        <v>#NUM!</v>
      </c>
      <c r="K239" s="77" t="e">
        <f t="shared" ca="1" si="15"/>
        <v>#NUM!</v>
      </c>
      <c r="L239" s="76" t="e">
        <f t="shared" ca="1" si="14"/>
        <v>#NUM!</v>
      </c>
    </row>
    <row r="240" spans="8:12">
      <c r="H240" s="80">
        <v>235</v>
      </c>
      <c r="I240" s="79" t="e">
        <f t="shared" ca="1" si="12"/>
        <v>#NUM!</v>
      </c>
      <c r="J240" s="78" t="e">
        <f t="shared" ca="1" si="13"/>
        <v>#NUM!</v>
      </c>
      <c r="K240" s="77" t="e">
        <f t="shared" ca="1" si="15"/>
        <v>#NUM!</v>
      </c>
      <c r="L240" s="76" t="e">
        <f t="shared" ca="1" si="14"/>
        <v>#NUM!</v>
      </c>
    </row>
    <row r="241" spans="8:12">
      <c r="H241" s="80">
        <v>236</v>
      </c>
      <c r="I241" s="79" t="e">
        <f t="shared" ca="1" si="12"/>
        <v>#NUM!</v>
      </c>
      <c r="J241" s="78" t="e">
        <f t="shared" ca="1" si="13"/>
        <v>#NUM!</v>
      </c>
      <c r="K241" s="77" t="e">
        <f t="shared" ca="1" si="15"/>
        <v>#NUM!</v>
      </c>
      <c r="L241" s="76" t="e">
        <f t="shared" ca="1" si="14"/>
        <v>#NUM!</v>
      </c>
    </row>
    <row r="242" spans="8:12">
      <c r="H242" s="80">
        <v>237</v>
      </c>
      <c r="I242" s="79" t="e">
        <f t="shared" ca="1" si="12"/>
        <v>#NUM!</v>
      </c>
      <c r="J242" s="78" t="e">
        <f t="shared" ca="1" si="13"/>
        <v>#NUM!</v>
      </c>
      <c r="K242" s="77" t="e">
        <f t="shared" ca="1" si="15"/>
        <v>#NUM!</v>
      </c>
      <c r="L242" s="76" t="e">
        <f t="shared" ca="1" si="14"/>
        <v>#NUM!</v>
      </c>
    </row>
    <row r="243" spans="8:12">
      <c r="H243" s="80">
        <v>238</v>
      </c>
      <c r="I243" s="79" t="e">
        <f t="shared" ca="1" si="12"/>
        <v>#NUM!</v>
      </c>
      <c r="J243" s="78" t="e">
        <f t="shared" ca="1" si="13"/>
        <v>#NUM!</v>
      </c>
      <c r="K243" s="77" t="e">
        <f t="shared" ca="1" si="15"/>
        <v>#NUM!</v>
      </c>
      <c r="L243" s="76" t="e">
        <f t="shared" ca="1" si="14"/>
        <v>#NUM!</v>
      </c>
    </row>
    <row r="244" spans="8:12">
      <c r="H244" s="80">
        <v>239</v>
      </c>
      <c r="I244" s="79" t="e">
        <f t="shared" ca="1" si="12"/>
        <v>#NUM!</v>
      </c>
      <c r="J244" s="78" t="e">
        <f t="shared" ca="1" si="13"/>
        <v>#NUM!</v>
      </c>
      <c r="K244" s="77" t="e">
        <f t="shared" ca="1" si="15"/>
        <v>#NUM!</v>
      </c>
      <c r="L244" s="76" t="e">
        <f t="shared" ca="1" si="14"/>
        <v>#NUM!</v>
      </c>
    </row>
    <row r="245" spans="8:12">
      <c r="H245" s="80">
        <v>240</v>
      </c>
      <c r="I245" s="79" t="e">
        <f t="shared" ca="1" si="12"/>
        <v>#NUM!</v>
      </c>
      <c r="J245" s="78" t="e">
        <f t="shared" ca="1" si="13"/>
        <v>#NUM!</v>
      </c>
      <c r="K245" s="77" t="e">
        <f t="shared" ca="1" si="15"/>
        <v>#NUM!</v>
      </c>
      <c r="L245" s="76" t="e">
        <f t="shared" ca="1" si="14"/>
        <v>#NUM!</v>
      </c>
    </row>
    <row r="246" spans="8:12">
      <c r="H246" s="80">
        <v>241</v>
      </c>
      <c r="I246" s="79" t="e">
        <f t="shared" ca="1" si="12"/>
        <v>#NUM!</v>
      </c>
      <c r="J246" s="78" t="e">
        <f t="shared" ca="1" si="13"/>
        <v>#NUM!</v>
      </c>
      <c r="K246" s="77" t="e">
        <f t="shared" ca="1" si="15"/>
        <v>#NUM!</v>
      </c>
      <c r="L246" s="76" t="e">
        <f t="shared" ca="1" si="14"/>
        <v>#NUM!</v>
      </c>
    </row>
    <row r="247" spans="8:12">
      <c r="H247" s="80">
        <v>242</v>
      </c>
      <c r="I247" s="79" t="e">
        <f t="shared" ca="1" si="12"/>
        <v>#NUM!</v>
      </c>
      <c r="J247" s="78" t="e">
        <f t="shared" ca="1" si="13"/>
        <v>#NUM!</v>
      </c>
      <c r="K247" s="77" t="e">
        <f t="shared" ca="1" si="15"/>
        <v>#NUM!</v>
      </c>
      <c r="L247" s="76" t="e">
        <f t="shared" ca="1" si="14"/>
        <v>#NUM!</v>
      </c>
    </row>
    <row r="248" spans="8:12">
      <c r="H248" s="80">
        <v>243</v>
      </c>
      <c r="I248" s="79" t="e">
        <f t="shared" ca="1" si="12"/>
        <v>#NUM!</v>
      </c>
      <c r="J248" s="78" t="e">
        <f t="shared" ca="1" si="13"/>
        <v>#NUM!</v>
      </c>
      <c r="K248" s="77" t="e">
        <f t="shared" ca="1" si="15"/>
        <v>#NUM!</v>
      </c>
      <c r="L248" s="76" t="e">
        <f t="shared" ca="1" si="14"/>
        <v>#NUM!</v>
      </c>
    </row>
    <row r="249" spans="8:12">
      <c r="H249" s="80">
        <v>244</v>
      </c>
      <c r="I249" s="79" t="e">
        <f t="shared" ca="1" si="12"/>
        <v>#NUM!</v>
      </c>
      <c r="J249" s="78" t="e">
        <f t="shared" ca="1" si="13"/>
        <v>#NUM!</v>
      </c>
      <c r="K249" s="77" t="e">
        <f t="shared" ca="1" si="15"/>
        <v>#NUM!</v>
      </c>
      <c r="L249" s="76" t="e">
        <f t="shared" ca="1" si="14"/>
        <v>#NUM!</v>
      </c>
    </row>
    <row r="250" spans="8:12">
      <c r="H250" s="80">
        <v>245</v>
      </c>
      <c r="I250" s="79" t="e">
        <f t="shared" ca="1" si="12"/>
        <v>#NUM!</v>
      </c>
      <c r="J250" s="78" t="e">
        <f t="shared" ca="1" si="13"/>
        <v>#NUM!</v>
      </c>
      <c r="K250" s="77" t="e">
        <f t="shared" ca="1" si="15"/>
        <v>#NUM!</v>
      </c>
      <c r="L250" s="76" t="e">
        <f t="shared" ca="1" si="14"/>
        <v>#NUM!</v>
      </c>
    </row>
    <row r="251" spans="8:12">
      <c r="H251" s="80">
        <v>246</v>
      </c>
      <c r="I251" s="79" t="e">
        <f t="shared" ca="1" si="12"/>
        <v>#NUM!</v>
      </c>
      <c r="J251" s="78" t="e">
        <f t="shared" ca="1" si="13"/>
        <v>#NUM!</v>
      </c>
      <c r="K251" s="77" t="e">
        <f t="shared" ca="1" si="15"/>
        <v>#NUM!</v>
      </c>
      <c r="L251" s="76" t="e">
        <f t="shared" ca="1" si="14"/>
        <v>#NUM!</v>
      </c>
    </row>
    <row r="252" spans="8:12">
      <c r="H252" s="80">
        <v>247</v>
      </c>
      <c r="I252" s="79" t="e">
        <f t="shared" ca="1" si="12"/>
        <v>#NUM!</v>
      </c>
      <c r="J252" s="78" t="e">
        <f t="shared" ca="1" si="13"/>
        <v>#NUM!</v>
      </c>
      <c r="K252" s="77" t="e">
        <f t="shared" ca="1" si="15"/>
        <v>#NUM!</v>
      </c>
      <c r="L252" s="76" t="e">
        <f t="shared" ca="1" si="14"/>
        <v>#NUM!</v>
      </c>
    </row>
    <row r="253" spans="8:12">
      <c r="H253" s="80">
        <v>248</v>
      </c>
      <c r="I253" s="79" t="e">
        <f t="shared" ca="1" si="12"/>
        <v>#NUM!</v>
      </c>
      <c r="J253" s="78" t="e">
        <f t="shared" ca="1" si="13"/>
        <v>#NUM!</v>
      </c>
      <c r="K253" s="77" t="e">
        <f t="shared" ca="1" si="15"/>
        <v>#NUM!</v>
      </c>
      <c r="L253" s="76" t="e">
        <f t="shared" ca="1" si="14"/>
        <v>#NUM!</v>
      </c>
    </row>
    <row r="254" spans="8:12">
      <c r="H254" s="80">
        <v>249</v>
      </c>
      <c r="I254" s="79" t="e">
        <f t="shared" ca="1" si="12"/>
        <v>#NUM!</v>
      </c>
      <c r="J254" s="78" t="e">
        <f t="shared" ca="1" si="13"/>
        <v>#NUM!</v>
      </c>
      <c r="K254" s="77" t="e">
        <f t="shared" ca="1" si="15"/>
        <v>#NUM!</v>
      </c>
      <c r="L254" s="76" t="e">
        <f t="shared" ca="1" si="14"/>
        <v>#NUM!</v>
      </c>
    </row>
    <row r="255" spans="8:12">
      <c r="H255" s="80">
        <v>250</v>
      </c>
      <c r="I255" s="79" t="e">
        <f t="shared" ca="1" si="12"/>
        <v>#NUM!</v>
      </c>
      <c r="J255" s="78" t="e">
        <f t="shared" ca="1" si="13"/>
        <v>#NUM!</v>
      </c>
      <c r="K255" s="77" t="e">
        <f t="shared" ca="1" si="15"/>
        <v>#NUM!</v>
      </c>
      <c r="L255" s="76" t="e">
        <f t="shared" ca="1" si="14"/>
        <v>#NUM!</v>
      </c>
    </row>
    <row r="256" spans="8:12">
      <c r="H256" s="80">
        <v>251</v>
      </c>
      <c r="I256" s="79" t="e">
        <f t="shared" ca="1" si="12"/>
        <v>#NUM!</v>
      </c>
      <c r="J256" s="78" t="e">
        <f t="shared" ca="1" si="13"/>
        <v>#NUM!</v>
      </c>
      <c r="K256" s="77" t="e">
        <f t="shared" ca="1" si="15"/>
        <v>#NUM!</v>
      </c>
      <c r="L256" s="76" t="e">
        <f t="shared" ca="1" si="14"/>
        <v>#NUM!</v>
      </c>
    </row>
    <row r="257" spans="8:12">
      <c r="H257" s="80">
        <v>252</v>
      </c>
      <c r="I257" s="79" t="e">
        <f t="shared" ca="1" si="12"/>
        <v>#NUM!</v>
      </c>
      <c r="J257" s="78" t="e">
        <f t="shared" ca="1" si="13"/>
        <v>#NUM!</v>
      </c>
      <c r="K257" s="77" t="e">
        <f t="shared" ca="1" si="15"/>
        <v>#NUM!</v>
      </c>
      <c r="L257" s="76" t="e">
        <f t="shared" ca="1" si="14"/>
        <v>#NUM!</v>
      </c>
    </row>
    <row r="258" spans="8:12">
      <c r="H258" s="80">
        <v>253</v>
      </c>
      <c r="I258" s="79" t="e">
        <f t="shared" ca="1" si="12"/>
        <v>#NUM!</v>
      </c>
      <c r="J258" s="78" t="e">
        <f t="shared" ca="1" si="13"/>
        <v>#NUM!</v>
      </c>
      <c r="K258" s="77" t="e">
        <f t="shared" ca="1" si="15"/>
        <v>#NUM!</v>
      </c>
      <c r="L258" s="76" t="e">
        <f t="shared" ca="1" si="14"/>
        <v>#NUM!</v>
      </c>
    </row>
    <row r="259" spans="8:12">
      <c r="H259" s="80">
        <v>254</v>
      </c>
      <c r="I259" s="79" t="e">
        <f t="shared" ca="1" si="12"/>
        <v>#NUM!</v>
      </c>
      <c r="J259" s="78" t="e">
        <f t="shared" ca="1" si="13"/>
        <v>#NUM!</v>
      </c>
      <c r="K259" s="77" t="e">
        <f t="shared" ca="1" si="15"/>
        <v>#NUM!</v>
      </c>
      <c r="L259" s="76" t="e">
        <f t="shared" ca="1" si="14"/>
        <v>#NUM!</v>
      </c>
    </row>
    <row r="260" spans="8:12">
      <c r="H260" s="80">
        <v>255</v>
      </c>
      <c r="I260" s="79" t="e">
        <f t="shared" ca="1" si="12"/>
        <v>#NUM!</v>
      </c>
      <c r="J260" s="78" t="e">
        <f t="shared" ca="1" si="13"/>
        <v>#NUM!</v>
      </c>
      <c r="K260" s="77" t="e">
        <f t="shared" ca="1" si="15"/>
        <v>#NUM!</v>
      </c>
      <c r="L260" s="76" t="e">
        <f t="shared" ca="1" si="14"/>
        <v>#NUM!</v>
      </c>
    </row>
    <row r="261" spans="8:12">
      <c r="H261" s="80">
        <v>256</v>
      </c>
      <c r="I261" s="79" t="e">
        <f t="shared" ca="1" si="12"/>
        <v>#NUM!</v>
      </c>
      <c r="J261" s="78" t="e">
        <f t="shared" ca="1" si="13"/>
        <v>#NUM!</v>
      </c>
      <c r="K261" s="77" t="e">
        <f t="shared" ca="1" si="15"/>
        <v>#NUM!</v>
      </c>
      <c r="L261" s="76" t="e">
        <f t="shared" ca="1" si="14"/>
        <v>#NUM!</v>
      </c>
    </row>
    <row r="262" spans="8:12">
      <c r="H262" s="80">
        <v>257</v>
      </c>
      <c r="I262" s="79" t="e">
        <f t="shared" ref="I262:I305" ca="1" si="16">-PPMT($D$7/12,H262,$D$6,$D$5)</f>
        <v>#NUM!</v>
      </c>
      <c r="J262" s="78" t="e">
        <f t="shared" ref="J262:J305" ca="1" si="17">-IPMT($D$7/12,H262,$D$6,$D$5)</f>
        <v>#NUM!</v>
      </c>
      <c r="K262" s="77" t="e">
        <f t="shared" ca="1" si="15"/>
        <v>#NUM!</v>
      </c>
      <c r="L262" s="76" t="e">
        <f t="shared" ref="L262:L305" ca="1" si="18">J262+I262</f>
        <v>#NUM!</v>
      </c>
    </row>
    <row r="263" spans="8:12">
      <c r="H263" s="80">
        <v>258</v>
      </c>
      <c r="I263" s="79" t="e">
        <f t="shared" ca="1" si="16"/>
        <v>#NUM!</v>
      </c>
      <c r="J263" s="78" t="e">
        <f t="shared" ca="1" si="17"/>
        <v>#NUM!</v>
      </c>
      <c r="K263" s="77" t="e">
        <f t="shared" ref="K263:K305" ca="1" si="19">K262-I263</f>
        <v>#NUM!</v>
      </c>
      <c r="L263" s="76" t="e">
        <f t="shared" ca="1" si="18"/>
        <v>#NUM!</v>
      </c>
    </row>
    <row r="264" spans="8:12">
      <c r="H264" s="80">
        <v>259</v>
      </c>
      <c r="I264" s="79" t="e">
        <f t="shared" ca="1" si="16"/>
        <v>#NUM!</v>
      </c>
      <c r="J264" s="78" t="e">
        <f t="shared" ca="1" si="17"/>
        <v>#NUM!</v>
      </c>
      <c r="K264" s="77" t="e">
        <f t="shared" ca="1" si="19"/>
        <v>#NUM!</v>
      </c>
      <c r="L264" s="76" t="e">
        <f t="shared" ca="1" si="18"/>
        <v>#NUM!</v>
      </c>
    </row>
    <row r="265" spans="8:12">
      <c r="H265" s="80">
        <v>260</v>
      </c>
      <c r="I265" s="79" t="e">
        <f t="shared" ca="1" si="16"/>
        <v>#NUM!</v>
      </c>
      <c r="J265" s="78" t="e">
        <f t="shared" ca="1" si="17"/>
        <v>#NUM!</v>
      </c>
      <c r="K265" s="77" t="e">
        <f t="shared" ca="1" si="19"/>
        <v>#NUM!</v>
      </c>
      <c r="L265" s="76" t="e">
        <f t="shared" ca="1" si="18"/>
        <v>#NUM!</v>
      </c>
    </row>
    <row r="266" spans="8:12">
      <c r="H266" s="80">
        <v>261</v>
      </c>
      <c r="I266" s="79" t="e">
        <f t="shared" ca="1" si="16"/>
        <v>#NUM!</v>
      </c>
      <c r="J266" s="78" t="e">
        <f t="shared" ca="1" si="17"/>
        <v>#NUM!</v>
      </c>
      <c r="K266" s="77" t="e">
        <f t="shared" ca="1" si="19"/>
        <v>#NUM!</v>
      </c>
      <c r="L266" s="76" t="e">
        <f t="shared" ca="1" si="18"/>
        <v>#NUM!</v>
      </c>
    </row>
    <row r="267" spans="8:12">
      <c r="H267" s="80">
        <v>262</v>
      </c>
      <c r="I267" s="79" t="e">
        <f t="shared" ca="1" si="16"/>
        <v>#NUM!</v>
      </c>
      <c r="J267" s="78" t="e">
        <f t="shared" ca="1" si="17"/>
        <v>#NUM!</v>
      </c>
      <c r="K267" s="77" t="e">
        <f t="shared" ca="1" si="19"/>
        <v>#NUM!</v>
      </c>
      <c r="L267" s="76" t="e">
        <f t="shared" ca="1" si="18"/>
        <v>#NUM!</v>
      </c>
    </row>
    <row r="268" spans="8:12">
      <c r="H268" s="80">
        <v>263</v>
      </c>
      <c r="I268" s="79" t="e">
        <f t="shared" ca="1" si="16"/>
        <v>#NUM!</v>
      </c>
      <c r="J268" s="78" t="e">
        <f t="shared" ca="1" si="17"/>
        <v>#NUM!</v>
      </c>
      <c r="K268" s="77" t="e">
        <f t="shared" ca="1" si="19"/>
        <v>#NUM!</v>
      </c>
      <c r="L268" s="76" t="e">
        <f t="shared" ca="1" si="18"/>
        <v>#NUM!</v>
      </c>
    </row>
    <row r="269" spans="8:12">
      <c r="H269" s="80">
        <v>264</v>
      </c>
      <c r="I269" s="79" t="e">
        <f t="shared" ca="1" si="16"/>
        <v>#NUM!</v>
      </c>
      <c r="J269" s="78" t="e">
        <f t="shared" ca="1" si="17"/>
        <v>#NUM!</v>
      </c>
      <c r="K269" s="77" t="e">
        <f t="shared" ca="1" si="19"/>
        <v>#NUM!</v>
      </c>
      <c r="L269" s="76" t="e">
        <f t="shared" ca="1" si="18"/>
        <v>#NUM!</v>
      </c>
    </row>
    <row r="270" spans="8:12">
      <c r="H270" s="80">
        <v>265</v>
      </c>
      <c r="I270" s="79" t="e">
        <f t="shared" ca="1" si="16"/>
        <v>#NUM!</v>
      </c>
      <c r="J270" s="78" t="e">
        <f t="shared" ca="1" si="17"/>
        <v>#NUM!</v>
      </c>
      <c r="K270" s="77" t="e">
        <f t="shared" ca="1" si="19"/>
        <v>#NUM!</v>
      </c>
      <c r="L270" s="76" t="e">
        <f t="shared" ca="1" si="18"/>
        <v>#NUM!</v>
      </c>
    </row>
    <row r="271" spans="8:12">
      <c r="H271" s="80">
        <v>266</v>
      </c>
      <c r="I271" s="79" t="e">
        <f t="shared" ca="1" si="16"/>
        <v>#NUM!</v>
      </c>
      <c r="J271" s="78" t="e">
        <f t="shared" ca="1" si="17"/>
        <v>#NUM!</v>
      </c>
      <c r="K271" s="77" t="e">
        <f t="shared" ca="1" si="19"/>
        <v>#NUM!</v>
      </c>
      <c r="L271" s="76" t="e">
        <f t="shared" ca="1" si="18"/>
        <v>#NUM!</v>
      </c>
    </row>
    <row r="272" spans="8:12">
      <c r="H272" s="80">
        <v>267</v>
      </c>
      <c r="I272" s="79" t="e">
        <f t="shared" ca="1" si="16"/>
        <v>#NUM!</v>
      </c>
      <c r="J272" s="78" t="e">
        <f t="shared" ca="1" si="17"/>
        <v>#NUM!</v>
      </c>
      <c r="K272" s="77" t="e">
        <f t="shared" ca="1" si="19"/>
        <v>#NUM!</v>
      </c>
      <c r="L272" s="76" t="e">
        <f t="shared" ca="1" si="18"/>
        <v>#NUM!</v>
      </c>
    </row>
    <row r="273" spans="8:12">
      <c r="H273" s="80">
        <v>268</v>
      </c>
      <c r="I273" s="79" t="e">
        <f t="shared" ca="1" si="16"/>
        <v>#NUM!</v>
      </c>
      <c r="J273" s="78" t="e">
        <f t="shared" ca="1" si="17"/>
        <v>#NUM!</v>
      </c>
      <c r="K273" s="77" t="e">
        <f t="shared" ca="1" si="19"/>
        <v>#NUM!</v>
      </c>
      <c r="L273" s="76" t="e">
        <f t="shared" ca="1" si="18"/>
        <v>#NUM!</v>
      </c>
    </row>
    <row r="274" spans="8:12">
      <c r="H274" s="80">
        <v>269</v>
      </c>
      <c r="I274" s="79" t="e">
        <f t="shared" ca="1" si="16"/>
        <v>#NUM!</v>
      </c>
      <c r="J274" s="78" t="e">
        <f t="shared" ca="1" si="17"/>
        <v>#NUM!</v>
      </c>
      <c r="K274" s="77" t="e">
        <f t="shared" ca="1" si="19"/>
        <v>#NUM!</v>
      </c>
      <c r="L274" s="76" t="e">
        <f t="shared" ca="1" si="18"/>
        <v>#NUM!</v>
      </c>
    </row>
    <row r="275" spans="8:12">
      <c r="H275" s="80">
        <v>270</v>
      </c>
      <c r="I275" s="79" t="e">
        <f t="shared" ca="1" si="16"/>
        <v>#NUM!</v>
      </c>
      <c r="J275" s="78" t="e">
        <f t="shared" ca="1" si="17"/>
        <v>#NUM!</v>
      </c>
      <c r="K275" s="77" t="e">
        <f t="shared" ca="1" si="19"/>
        <v>#NUM!</v>
      </c>
      <c r="L275" s="76" t="e">
        <f t="shared" ca="1" si="18"/>
        <v>#NUM!</v>
      </c>
    </row>
    <row r="276" spans="8:12">
      <c r="H276" s="80">
        <v>271</v>
      </c>
      <c r="I276" s="79" t="e">
        <f t="shared" ca="1" si="16"/>
        <v>#NUM!</v>
      </c>
      <c r="J276" s="78" t="e">
        <f t="shared" ca="1" si="17"/>
        <v>#NUM!</v>
      </c>
      <c r="K276" s="77" t="e">
        <f t="shared" ca="1" si="19"/>
        <v>#NUM!</v>
      </c>
      <c r="L276" s="76" t="e">
        <f t="shared" ca="1" si="18"/>
        <v>#NUM!</v>
      </c>
    </row>
    <row r="277" spans="8:12">
      <c r="H277" s="80">
        <v>272</v>
      </c>
      <c r="I277" s="79" t="e">
        <f t="shared" ca="1" si="16"/>
        <v>#NUM!</v>
      </c>
      <c r="J277" s="78" t="e">
        <f t="shared" ca="1" si="17"/>
        <v>#NUM!</v>
      </c>
      <c r="K277" s="77" t="e">
        <f t="shared" ca="1" si="19"/>
        <v>#NUM!</v>
      </c>
      <c r="L277" s="76" t="e">
        <f t="shared" ca="1" si="18"/>
        <v>#NUM!</v>
      </c>
    </row>
    <row r="278" spans="8:12">
      <c r="H278" s="80">
        <v>273</v>
      </c>
      <c r="I278" s="79" t="e">
        <f t="shared" ca="1" si="16"/>
        <v>#NUM!</v>
      </c>
      <c r="J278" s="78" t="e">
        <f t="shared" ca="1" si="17"/>
        <v>#NUM!</v>
      </c>
      <c r="K278" s="77" t="e">
        <f t="shared" ca="1" si="19"/>
        <v>#NUM!</v>
      </c>
      <c r="L278" s="76" t="e">
        <f t="shared" ca="1" si="18"/>
        <v>#NUM!</v>
      </c>
    </row>
    <row r="279" spans="8:12">
      <c r="H279" s="80">
        <v>274</v>
      </c>
      <c r="I279" s="79" t="e">
        <f t="shared" ca="1" si="16"/>
        <v>#NUM!</v>
      </c>
      <c r="J279" s="78" t="e">
        <f t="shared" ca="1" si="17"/>
        <v>#NUM!</v>
      </c>
      <c r="K279" s="77" t="e">
        <f t="shared" ca="1" si="19"/>
        <v>#NUM!</v>
      </c>
      <c r="L279" s="76" t="e">
        <f t="shared" ca="1" si="18"/>
        <v>#NUM!</v>
      </c>
    </row>
    <row r="280" spans="8:12">
      <c r="H280" s="80">
        <v>275</v>
      </c>
      <c r="I280" s="79" t="e">
        <f t="shared" ca="1" si="16"/>
        <v>#NUM!</v>
      </c>
      <c r="J280" s="78" t="e">
        <f t="shared" ca="1" si="17"/>
        <v>#NUM!</v>
      </c>
      <c r="K280" s="77" t="e">
        <f t="shared" ca="1" si="19"/>
        <v>#NUM!</v>
      </c>
      <c r="L280" s="76" t="e">
        <f t="shared" ca="1" si="18"/>
        <v>#NUM!</v>
      </c>
    </row>
    <row r="281" spans="8:12">
      <c r="H281" s="80">
        <v>276</v>
      </c>
      <c r="I281" s="79" t="e">
        <f t="shared" ca="1" si="16"/>
        <v>#NUM!</v>
      </c>
      <c r="J281" s="78" t="e">
        <f t="shared" ca="1" si="17"/>
        <v>#NUM!</v>
      </c>
      <c r="K281" s="77" t="e">
        <f t="shared" ca="1" si="19"/>
        <v>#NUM!</v>
      </c>
      <c r="L281" s="76" t="e">
        <f t="shared" ca="1" si="18"/>
        <v>#NUM!</v>
      </c>
    </row>
    <row r="282" spans="8:12">
      <c r="H282" s="80">
        <v>277</v>
      </c>
      <c r="I282" s="79" t="e">
        <f t="shared" ca="1" si="16"/>
        <v>#NUM!</v>
      </c>
      <c r="J282" s="78" t="e">
        <f t="shared" ca="1" si="17"/>
        <v>#NUM!</v>
      </c>
      <c r="K282" s="77" t="e">
        <f t="shared" ca="1" si="19"/>
        <v>#NUM!</v>
      </c>
      <c r="L282" s="76" t="e">
        <f t="shared" ca="1" si="18"/>
        <v>#NUM!</v>
      </c>
    </row>
    <row r="283" spans="8:12">
      <c r="H283" s="80">
        <v>278</v>
      </c>
      <c r="I283" s="79" t="e">
        <f t="shared" ca="1" si="16"/>
        <v>#NUM!</v>
      </c>
      <c r="J283" s="78" t="e">
        <f t="shared" ca="1" si="17"/>
        <v>#NUM!</v>
      </c>
      <c r="K283" s="77" t="e">
        <f t="shared" ca="1" si="19"/>
        <v>#NUM!</v>
      </c>
      <c r="L283" s="76" t="e">
        <f t="shared" ca="1" si="18"/>
        <v>#NUM!</v>
      </c>
    </row>
    <row r="284" spans="8:12">
      <c r="H284" s="80">
        <v>279</v>
      </c>
      <c r="I284" s="79" t="e">
        <f t="shared" ca="1" si="16"/>
        <v>#NUM!</v>
      </c>
      <c r="J284" s="78" t="e">
        <f t="shared" ca="1" si="17"/>
        <v>#NUM!</v>
      </c>
      <c r="K284" s="77" t="e">
        <f t="shared" ca="1" si="19"/>
        <v>#NUM!</v>
      </c>
      <c r="L284" s="76" t="e">
        <f t="shared" ca="1" si="18"/>
        <v>#NUM!</v>
      </c>
    </row>
    <row r="285" spans="8:12">
      <c r="H285" s="80">
        <v>280</v>
      </c>
      <c r="I285" s="79" t="e">
        <f t="shared" ca="1" si="16"/>
        <v>#NUM!</v>
      </c>
      <c r="J285" s="78" t="e">
        <f t="shared" ca="1" si="17"/>
        <v>#NUM!</v>
      </c>
      <c r="K285" s="77" t="e">
        <f t="shared" ca="1" si="19"/>
        <v>#NUM!</v>
      </c>
      <c r="L285" s="76" t="e">
        <f t="shared" ca="1" si="18"/>
        <v>#NUM!</v>
      </c>
    </row>
    <row r="286" spans="8:12">
      <c r="H286" s="80">
        <v>281</v>
      </c>
      <c r="I286" s="79" t="e">
        <f t="shared" ca="1" si="16"/>
        <v>#NUM!</v>
      </c>
      <c r="J286" s="78" t="e">
        <f t="shared" ca="1" si="17"/>
        <v>#NUM!</v>
      </c>
      <c r="K286" s="77" t="e">
        <f t="shared" ca="1" si="19"/>
        <v>#NUM!</v>
      </c>
      <c r="L286" s="76" t="e">
        <f t="shared" ca="1" si="18"/>
        <v>#NUM!</v>
      </c>
    </row>
    <row r="287" spans="8:12">
      <c r="H287" s="80">
        <v>282</v>
      </c>
      <c r="I287" s="79" t="e">
        <f t="shared" ca="1" si="16"/>
        <v>#NUM!</v>
      </c>
      <c r="J287" s="78" t="e">
        <f t="shared" ca="1" si="17"/>
        <v>#NUM!</v>
      </c>
      <c r="K287" s="77" t="e">
        <f t="shared" ca="1" si="19"/>
        <v>#NUM!</v>
      </c>
      <c r="L287" s="76" t="e">
        <f t="shared" ca="1" si="18"/>
        <v>#NUM!</v>
      </c>
    </row>
    <row r="288" spans="8:12">
      <c r="H288" s="80">
        <v>283</v>
      </c>
      <c r="I288" s="79" t="e">
        <f t="shared" ca="1" si="16"/>
        <v>#NUM!</v>
      </c>
      <c r="J288" s="78" t="e">
        <f t="shared" ca="1" si="17"/>
        <v>#NUM!</v>
      </c>
      <c r="K288" s="77" t="e">
        <f t="shared" ca="1" si="19"/>
        <v>#NUM!</v>
      </c>
      <c r="L288" s="76" t="e">
        <f t="shared" ca="1" si="18"/>
        <v>#NUM!</v>
      </c>
    </row>
    <row r="289" spans="8:12">
      <c r="H289" s="80">
        <v>284</v>
      </c>
      <c r="I289" s="79" t="e">
        <f t="shared" ca="1" si="16"/>
        <v>#NUM!</v>
      </c>
      <c r="J289" s="78" t="e">
        <f t="shared" ca="1" si="17"/>
        <v>#NUM!</v>
      </c>
      <c r="K289" s="77" t="e">
        <f t="shared" ca="1" si="19"/>
        <v>#NUM!</v>
      </c>
      <c r="L289" s="76" t="e">
        <f t="shared" ca="1" si="18"/>
        <v>#NUM!</v>
      </c>
    </row>
    <row r="290" spans="8:12">
      <c r="H290" s="80">
        <v>285</v>
      </c>
      <c r="I290" s="79" t="e">
        <f t="shared" ca="1" si="16"/>
        <v>#NUM!</v>
      </c>
      <c r="J290" s="78" t="e">
        <f t="shared" ca="1" si="17"/>
        <v>#NUM!</v>
      </c>
      <c r="K290" s="77" t="e">
        <f t="shared" ca="1" si="19"/>
        <v>#NUM!</v>
      </c>
      <c r="L290" s="76" t="e">
        <f t="shared" ca="1" si="18"/>
        <v>#NUM!</v>
      </c>
    </row>
    <row r="291" spans="8:12">
      <c r="H291" s="80">
        <v>286</v>
      </c>
      <c r="I291" s="79" t="e">
        <f t="shared" ca="1" si="16"/>
        <v>#NUM!</v>
      </c>
      <c r="J291" s="78" t="e">
        <f t="shared" ca="1" si="17"/>
        <v>#NUM!</v>
      </c>
      <c r="K291" s="77" t="e">
        <f t="shared" ca="1" si="19"/>
        <v>#NUM!</v>
      </c>
      <c r="L291" s="76" t="e">
        <f t="shared" ca="1" si="18"/>
        <v>#NUM!</v>
      </c>
    </row>
    <row r="292" spans="8:12">
      <c r="H292" s="80">
        <v>287</v>
      </c>
      <c r="I292" s="79" t="e">
        <f t="shared" ca="1" si="16"/>
        <v>#NUM!</v>
      </c>
      <c r="J292" s="78" t="e">
        <f t="shared" ca="1" si="17"/>
        <v>#NUM!</v>
      </c>
      <c r="K292" s="77" t="e">
        <f t="shared" ca="1" si="19"/>
        <v>#NUM!</v>
      </c>
      <c r="L292" s="76" t="e">
        <f t="shared" ca="1" si="18"/>
        <v>#NUM!</v>
      </c>
    </row>
    <row r="293" spans="8:12">
      <c r="H293" s="80">
        <v>288</v>
      </c>
      <c r="I293" s="79" t="e">
        <f t="shared" ca="1" si="16"/>
        <v>#NUM!</v>
      </c>
      <c r="J293" s="78" t="e">
        <f t="shared" ca="1" si="17"/>
        <v>#NUM!</v>
      </c>
      <c r="K293" s="77" t="e">
        <f t="shared" ca="1" si="19"/>
        <v>#NUM!</v>
      </c>
      <c r="L293" s="76" t="e">
        <f t="shared" ca="1" si="18"/>
        <v>#NUM!</v>
      </c>
    </row>
    <row r="294" spans="8:12">
      <c r="H294" s="80">
        <v>289</v>
      </c>
      <c r="I294" s="79" t="e">
        <f t="shared" ca="1" si="16"/>
        <v>#NUM!</v>
      </c>
      <c r="J294" s="78" t="e">
        <f t="shared" ca="1" si="17"/>
        <v>#NUM!</v>
      </c>
      <c r="K294" s="77" t="e">
        <f t="shared" ca="1" si="19"/>
        <v>#NUM!</v>
      </c>
      <c r="L294" s="76" t="e">
        <f t="shared" ca="1" si="18"/>
        <v>#NUM!</v>
      </c>
    </row>
    <row r="295" spans="8:12">
      <c r="H295" s="80">
        <v>290</v>
      </c>
      <c r="I295" s="79" t="e">
        <f t="shared" ca="1" si="16"/>
        <v>#NUM!</v>
      </c>
      <c r="J295" s="78" t="e">
        <f t="shared" ca="1" si="17"/>
        <v>#NUM!</v>
      </c>
      <c r="K295" s="77" t="e">
        <f t="shared" ca="1" si="19"/>
        <v>#NUM!</v>
      </c>
      <c r="L295" s="76" t="e">
        <f t="shared" ca="1" si="18"/>
        <v>#NUM!</v>
      </c>
    </row>
    <row r="296" spans="8:12">
      <c r="H296" s="80">
        <v>291</v>
      </c>
      <c r="I296" s="79" t="e">
        <f t="shared" ca="1" si="16"/>
        <v>#NUM!</v>
      </c>
      <c r="J296" s="78" t="e">
        <f t="shared" ca="1" si="17"/>
        <v>#NUM!</v>
      </c>
      <c r="K296" s="77" t="e">
        <f t="shared" ca="1" si="19"/>
        <v>#NUM!</v>
      </c>
      <c r="L296" s="76" t="e">
        <f t="shared" ca="1" si="18"/>
        <v>#NUM!</v>
      </c>
    </row>
    <row r="297" spans="8:12">
      <c r="H297" s="80">
        <v>292</v>
      </c>
      <c r="I297" s="79" t="e">
        <f t="shared" ca="1" si="16"/>
        <v>#NUM!</v>
      </c>
      <c r="J297" s="78" t="e">
        <f t="shared" ca="1" si="17"/>
        <v>#NUM!</v>
      </c>
      <c r="K297" s="77" t="e">
        <f t="shared" ca="1" si="19"/>
        <v>#NUM!</v>
      </c>
      <c r="L297" s="76" t="e">
        <f t="shared" ca="1" si="18"/>
        <v>#NUM!</v>
      </c>
    </row>
    <row r="298" spans="8:12">
      <c r="H298" s="80">
        <v>293</v>
      </c>
      <c r="I298" s="79" t="e">
        <f t="shared" ca="1" si="16"/>
        <v>#NUM!</v>
      </c>
      <c r="J298" s="78" t="e">
        <f t="shared" ca="1" si="17"/>
        <v>#NUM!</v>
      </c>
      <c r="K298" s="77" t="e">
        <f t="shared" ca="1" si="19"/>
        <v>#NUM!</v>
      </c>
      <c r="L298" s="76" t="e">
        <f t="shared" ca="1" si="18"/>
        <v>#NUM!</v>
      </c>
    </row>
    <row r="299" spans="8:12">
      <c r="H299" s="80">
        <v>294</v>
      </c>
      <c r="I299" s="79" t="e">
        <f t="shared" ca="1" si="16"/>
        <v>#NUM!</v>
      </c>
      <c r="J299" s="78" t="e">
        <f t="shared" ca="1" si="17"/>
        <v>#NUM!</v>
      </c>
      <c r="K299" s="77" t="e">
        <f t="shared" ca="1" si="19"/>
        <v>#NUM!</v>
      </c>
      <c r="L299" s="76" t="e">
        <f t="shared" ca="1" si="18"/>
        <v>#NUM!</v>
      </c>
    </row>
    <row r="300" spans="8:12">
      <c r="H300" s="80">
        <v>295</v>
      </c>
      <c r="I300" s="79" t="e">
        <f t="shared" ca="1" si="16"/>
        <v>#NUM!</v>
      </c>
      <c r="J300" s="78" t="e">
        <f t="shared" ca="1" si="17"/>
        <v>#NUM!</v>
      </c>
      <c r="K300" s="77" t="e">
        <f t="shared" ca="1" si="19"/>
        <v>#NUM!</v>
      </c>
      <c r="L300" s="76" t="e">
        <f t="shared" ca="1" si="18"/>
        <v>#NUM!</v>
      </c>
    </row>
    <row r="301" spans="8:12">
      <c r="H301" s="80">
        <v>296</v>
      </c>
      <c r="I301" s="79" t="e">
        <f t="shared" ca="1" si="16"/>
        <v>#NUM!</v>
      </c>
      <c r="J301" s="78" t="e">
        <f t="shared" ca="1" si="17"/>
        <v>#NUM!</v>
      </c>
      <c r="K301" s="77" t="e">
        <f t="shared" ca="1" si="19"/>
        <v>#NUM!</v>
      </c>
      <c r="L301" s="76" t="e">
        <f t="shared" ca="1" si="18"/>
        <v>#NUM!</v>
      </c>
    </row>
    <row r="302" spans="8:12">
      <c r="H302" s="80">
        <v>297</v>
      </c>
      <c r="I302" s="79" t="e">
        <f t="shared" ca="1" si="16"/>
        <v>#NUM!</v>
      </c>
      <c r="J302" s="78" t="e">
        <f t="shared" ca="1" si="17"/>
        <v>#NUM!</v>
      </c>
      <c r="K302" s="77" t="e">
        <f t="shared" ca="1" si="19"/>
        <v>#NUM!</v>
      </c>
      <c r="L302" s="76" t="e">
        <f t="shared" ca="1" si="18"/>
        <v>#NUM!</v>
      </c>
    </row>
    <row r="303" spans="8:12">
      <c r="H303" s="80">
        <v>298</v>
      </c>
      <c r="I303" s="79" t="e">
        <f t="shared" ca="1" si="16"/>
        <v>#NUM!</v>
      </c>
      <c r="J303" s="78" t="e">
        <f t="shared" ca="1" si="17"/>
        <v>#NUM!</v>
      </c>
      <c r="K303" s="77" t="e">
        <f t="shared" ca="1" si="19"/>
        <v>#NUM!</v>
      </c>
      <c r="L303" s="76" t="e">
        <f t="shared" ca="1" si="18"/>
        <v>#NUM!</v>
      </c>
    </row>
    <row r="304" spans="8:12">
      <c r="H304" s="80">
        <v>299</v>
      </c>
      <c r="I304" s="79" t="e">
        <f t="shared" ca="1" si="16"/>
        <v>#NUM!</v>
      </c>
      <c r="J304" s="78" t="e">
        <f t="shared" ca="1" si="17"/>
        <v>#NUM!</v>
      </c>
      <c r="K304" s="77" t="e">
        <f t="shared" ca="1" si="19"/>
        <v>#NUM!</v>
      </c>
      <c r="L304" s="76" t="e">
        <f t="shared" ca="1" si="18"/>
        <v>#NUM!</v>
      </c>
    </row>
    <row r="305" spans="8:12" ht="16.5" thickBot="1">
      <c r="H305" s="75">
        <v>300</v>
      </c>
      <c r="I305" s="74" t="e">
        <f t="shared" ca="1" si="16"/>
        <v>#NUM!</v>
      </c>
      <c r="J305" s="73" t="e">
        <f t="shared" ca="1" si="17"/>
        <v>#NUM!</v>
      </c>
      <c r="K305" s="72" t="e">
        <f t="shared" ca="1" si="19"/>
        <v>#NUM!</v>
      </c>
      <c r="L305" s="71" t="e">
        <f t="shared" ca="1" si="18"/>
        <v>#NUM!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534B0-7061-8C4F-9E8A-264B06F18D5F}">
  <dimension ref="C10:C61"/>
  <sheetViews>
    <sheetView workbookViewId="0">
      <selection activeCell="I48" sqref="I48"/>
    </sheetView>
  </sheetViews>
  <sheetFormatPr baseColWidth="10" defaultRowHeight="15.75"/>
  <cols>
    <col min="3" max="3" width="10.875" style="129"/>
  </cols>
  <sheetData>
    <row r="10" spans="3:3">
      <c r="C10" s="129">
        <v>0.1</v>
      </c>
    </row>
    <row r="11" spans="3:3">
      <c r="C11" s="129">
        <v>0.11</v>
      </c>
    </row>
    <row r="12" spans="3:3">
      <c r="C12" s="129">
        <v>0.12</v>
      </c>
    </row>
    <row r="13" spans="3:3">
      <c r="C13" s="129">
        <v>0.13</v>
      </c>
    </row>
    <row r="14" spans="3:3">
      <c r="C14" s="129">
        <v>0.14000000000000001</v>
      </c>
    </row>
    <row r="15" spans="3:3">
      <c r="C15" s="129">
        <v>0.15</v>
      </c>
    </row>
    <row r="16" spans="3:3">
      <c r="C16" s="129">
        <v>0.16</v>
      </c>
    </row>
    <row r="17" spans="3:3">
      <c r="C17" s="129">
        <v>0.17</v>
      </c>
    </row>
    <row r="18" spans="3:3">
      <c r="C18" s="129">
        <v>0.18</v>
      </c>
    </row>
    <row r="19" spans="3:3">
      <c r="C19" s="129">
        <v>0.19</v>
      </c>
    </row>
    <row r="20" spans="3:3">
      <c r="C20" s="129">
        <v>0.2</v>
      </c>
    </row>
    <row r="21" spans="3:3">
      <c r="C21" s="129">
        <v>0.21</v>
      </c>
    </row>
    <row r="22" spans="3:3">
      <c r="C22" s="129">
        <v>0.22</v>
      </c>
    </row>
    <row r="23" spans="3:3">
      <c r="C23" s="129">
        <v>0.23</v>
      </c>
    </row>
    <row r="24" spans="3:3">
      <c r="C24" s="129">
        <v>0.24</v>
      </c>
    </row>
    <row r="25" spans="3:3">
      <c r="C25" s="129">
        <v>0.25</v>
      </c>
    </row>
    <row r="26" spans="3:3">
      <c r="C26" s="129">
        <v>0.26</v>
      </c>
    </row>
    <row r="27" spans="3:3">
      <c r="C27" s="129">
        <v>0.27</v>
      </c>
    </row>
    <row r="28" spans="3:3">
      <c r="C28" s="129">
        <v>0.28000000000000003</v>
      </c>
    </row>
    <row r="29" spans="3:3">
      <c r="C29" s="129">
        <v>0.28999999999999998</v>
      </c>
    </row>
    <row r="30" spans="3:3">
      <c r="C30" s="129">
        <v>0.3</v>
      </c>
    </row>
    <row r="31" spans="3:3">
      <c r="C31" s="129">
        <v>0.31</v>
      </c>
    </row>
    <row r="32" spans="3:3">
      <c r="C32" s="129">
        <v>0.32</v>
      </c>
    </row>
    <row r="33" spans="3:3">
      <c r="C33" s="129">
        <v>0.33</v>
      </c>
    </row>
    <row r="34" spans="3:3">
      <c r="C34" s="129">
        <v>0.34</v>
      </c>
    </row>
    <row r="35" spans="3:3">
      <c r="C35" s="129">
        <v>0.35</v>
      </c>
    </row>
    <row r="36" spans="3:3">
      <c r="C36" s="129">
        <v>0.36</v>
      </c>
    </row>
    <row r="37" spans="3:3">
      <c r="C37" s="129">
        <v>0.37</v>
      </c>
    </row>
    <row r="38" spans="3:3">
      <c r="C38" s="129">
        <v>0.38</v>
      </c>
    </row>
    <row r="39" spans="3:3">
      <c r="C39" s="129">
        <v>0.39</v>
      </c>
    </row>
    <row r="40" spans="3:3">
      <c r="C40" s="129">
        <v>0.4</v>
      </c>
    </row>
    <row r="41" spans="3:3">
      <c r="C41" s="129">
        <v>0.41</v>
      </c>
    </row>
    <row r="42" spans="3:3">
      <c r="C42" s="129">
        <v>0.42</v>
      </c>
    </row>
    <row r="43" spans="3:3">
      <c r="C43" s="129">
        <v>0.43</v>
      </c>
    </row>
    <row r="44" spans="3:3">
      <c r="C44" s="129">
        <v>0.44</v>
      </c>
    </row>
    <row r="45" spans="3:3">
      <c r="C45" s="129">
        <v>0.45</v>
      </c>
    </row>
    <row r="46" spans="3:3">
      <c r="C46" s="129">
        <v>0.46</v>
      </c>
    </row>
    <row r="47" spans="3:3">
      <c r="C47" s="129">
        <v>0.47</v>
      </c>
    </row>
    <row r="48" spans="3:3">
      <c r="C48" s="129">
        <v>0.48</v>
      </c>
    </row>
    <row r="49" spans="3:3">
      <c r="C49" s="129">
        <v>0.49</v>
      </c>
    </row>
    <row r="50" spans="3:3">
      <c r="C50" s="129">
        <v>0.5</v>
      </c>
    </row>
    <row r="51" spans="3:3">
      <c r="C51" s="129">
        <v>0.51</v>
      </c>
    </row>
    <row r="52" spans="3:3">
      <c r="C52" s="129">
        <v>0.52</v>
      </c>
    </row>
    <row r="53" spans="3:3">
      <c r="C53" s="129">
        <v>0.53</v>
      </c>
    </row>
    <row r="54" spans="3:3">
      <c r="C54" s="129">
        <v>0.54</v>
      </c>
    </row>
    <row r="55" spans="3:3">
      <c r="C55" s="129">
        <v>0.55000000000000004</v>
      </c>
    </row>
    <row r="56" spans="3:3">
      <c r="C56" s="129">
        <v>0.56000000000000005</v>
      </c>
    </row>
    <row r="57" spans="3:3">
      <c r="C57" s="129">
        <v>0.56999999999999995</v>
      </c>
    </row>
    <row r="58" spans="3:3">
      <c r="C58" s="129">
        <v>0.57999999999999996</v>
      </c>
    </row>
    <row r="59" spans="3:3">
      <c r="C59" s="129">
        <v>0.59</v>
      </c>
    </row>
    <row r="60" spans="3:3">
      <c r="C60" s="129">
        <v>0.6</v>
      </c>
    </row>
    <row r="61" spans="3:3">
      <c r="C61" s="129">
        <v>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HYPOTHESES</vt:lpstr>
      <vt:lpstr>TA LOCATIF</vt:lpstr>
      <vt:lpstr>TA EXPLOIT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</cp:lastModifiedBy>
  <dcterms:created xsi:type="dcterms:W3CDTF">2022-08-09T07:41:32Z</dcterms:created>
  <dcterms:modified xsi:type="dcterms:W3CDTF">2022-10-15T17:14:37Z</dcterms:modified>
</cp:coreProperties>
</file>