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6159BB30-0393-4296-88BA-A5BA5FD6CA6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Juin" sheetId="1" r:id="rId1"/>
  </sheets>
  <externalReferences>
    <externalReference r:id="rId2"/>
  </externalReferences>
  <definedNames>
    <definedName name="_xlnm._FilterDatabase" localSheetId="0" hidden="1">Juin!$A$1:$E$1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3" i="1" l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2" i="1"/>
  <c r="L3" i="1" a="1"/>
  <c r="L5" i="1" a="1"/>
  <c r="L7" i="1" a="1"/>
  <c r="L9" i="1" a="1"/>
  <c r="L11" i="1" a="1"/>
  <c r="L13" i="1" a="1"/>
  <c r="L15" i="1" a="1"/>
  <c r="L17" i="1" a="1"/>
  <c r="L19" i="1" a="1"/>
  <c r="L21" i="1" a="1"/>
  <c r="L23" i="1" a="1"/>
  <c r="L25" i="1" a="1"/>
  <c r="L27" i="1" a="1"/>
  <c r="L29" i="1" a="1"/>
  <c r="L4" i="1" a="1"/>
  <c r="L6" i="1" a="1"/>
  <c r="L8" i="1" a="1"/>
  <c r="L10" i="1" a="1"/>
  <c r="L12" i="1" a="1"/>
  <c r="L14" i="1" a="1"/>
  <c r="L16" i="1" a="1"/>
  <c r="L18" i="1" a="1"/>
  <c r="L20" i="1" a="1"/>
  <c r="L22" i="1" a="1"/>
  <c r="L24" i="1" a="1"/>
  <c r="L26" i="1" a="1"/>
  <c r="L28" i="1" a="1"/>
  <c r="L30" i="1" a="1"/>
  <c r="L2" i="1" a="1"/>
  <c r="L30" i="1" l="1"/>
  <c r="L28" i="1"/>
  <c r="L26" i="1"/>
  <c r="L24" i="1"/>
  <c r="L22" i="1"/>
  <c r="L20" i="1"/>
  <c r="L18" i="1"/>
  <c r="L16" i="1"/>
  <c r="L14" i="1"/>
  <c r="L12" i="1"/>
  <c r="L10" i="1"/>
  <c r="L8" i="1"/>
  <c r="L6" i="1"/>
  <c r="L4" i="1"/>
  <c r="L29" i="1"/>
  <c r="L27" i="1"/>
  <c r="L25" i="1"/>
  <c r="L23" i="1"/>
  <c r="L21" i="1"/>
  <c r="L19" i="1"/>
  <c r="L17" i="1"/>
  <c r="L15" i="1"/>
  <c r="L13" i="1"/>
  <c r="L11" i="1"/>
  <c r="L9" i="1"/>
  <c r="L7" i="1"/>
  <c r="L5" i="1"/>
  <c r="L3" i="1"/>
  <c r="L2" i="1"/>
  <c r="I15" i="1" l="1"/>
  <c r="I14" i="1"/>
  <c r="I11" i="1"/>
  <c r="I12" i="1"/>
  <c r="I9" i="1"/>
  <c r="I8" i="1"/>
  <c r="I5" i="1"/>
  <c r="I6" i="1"/>
  <c r="O31" i="1"/>
  <c r="H5" i="1"/>
  <c r="H15" i="1"/>
  <c r="H14" i="1"/>
  <c r="H12" i="1"/>
  <c r="H6" i="1"/>
  <c r="H9" i="1"/>
  <c r="H8" i="1"/>
  <c r="H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<sst xmlns="http://schemas.openxmlformats.org/spreadsheetml/2006/main" count="70" uniqueCount="44">
  <si>
    <t>Date</t>
  </si>
  <si>
    <t>Prix</t>
  </si>
  <si>
    <t>Visite</t>
  </si>
  <si>
    <t>Eva</t>
  </si>
  <si>
    <t>Jacard</t>
  </si>
  <si>
    <t>S</t>
  </si>
  <si>
    <t>Jack</t>
  </si>
  <si>
    <t>Jennifer</t>
  </si>
  <si>
    <t>Eros</t>
  </si>
  <si>
    <t>Laurent</t>
  </si>
  <si>
    <t>Diana</t>
  </si>
  <si>
    <t>Pascal</t>
  </si>
  <si>
    <t>Christophe</t>
  </si>
  <si>
    <t>Martin</t>
  </si>
  <si>
    <t>Morgane</t>
  </si>
  <si>
    <t>Fabio</t>
  </si>
  <si>
    <t>Frène</t>
  </si>
  <si>
    <t>S+C</t>
  </si>
  <si>
    <t>Raoul</t>
  </si>
  <si>
    <t>Charlotte</t>
  </si>
  <si>
    <t>Véronique</t>
  </si>
  <si>
    <t>Raymond</t>
  </si>
  <si>
    <t>Samantha</t>
  </si>
  <si>
    <t>Joëlle</t>
  </si>
  <si>
    <t>Steeves</t>
  </si>
  <si>
    <t>Anne</t>
  </si>
  <si>
    <t>Tiago</t>
  </si>
  <si>
    <t>Lavinia</t>
  </si>
  <si>
    <t>Murielle</t>
  </si>
  <si>
    <t>Valérie</t>
  </si>
  <si>
    <t>Valbona</t>
  </si>
  <si>
    <t>Lionnel</t>
  </si>
  <si>
    <t>Chef</t>
  </si>
  <si>
    <t>Stagiaire</t>
  </si>
  <si>
    <t>Gagné</t>
  </si>
  <si>
    <t>Perdu</t>
  </si>
  <si>
    <t>Qui?</t>
  </si>
  <si>
    <t>Nombre</t>
  </si>
  <si>
    <t>Prix total</t>
  </si>
  <si>
    <t>Travail 1</t>
  </si>
  <si>
    <t>Supplément</t>
  </si>
  <si>
    <t>Client</t>
  </si>
  <si>
    <t>Couleur verte</t>
  </si>
  <si>
    <t>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</si>
</sst>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CHF&quot;;[Red]\-#,##0.00\ &quot;CHF&quot;"/>
  </numFmts>
  <fonts count="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center"/>
    </xf>
    <xf numFmtId="3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1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3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0" xfId="0" applyFont="1" applyFill="1"/>
    <xf numFmtId="0" fontId="0" fillId="3" borderId="0" xfId="0" applyFill="1"/>
    <xf numFmtId="3" fontId="0" fillId="3" borderId="0" xfId="0" applyNumberFormat="1" applyFill="1"/>
    <xf numFmtId="0" fontId="0" fillId="4" borderId="0" xfId="0" applyFill="1" applyAlignment="1">
      <alignment horizontal="center"/>
    </xf>
    <xf numFmtId="0" fontId="3" fillId="4" borderId="0" xfId="0" applyFont="1" applyFill="1" applyAlignment="1">
      <alignment horizontal="center"/>
    </xf>
    <xf numFmtId="14" fontId="0" fillId="4" borderId="0" xfId="0" applyNumberFormat="1" applyFill="1" applyAlignment="1">
      <alignment horizontal="center"/>
    </xf>
    <xf numFmtId="3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 vertical="center"/>
    </xf>
    <xf numFmtId="14" fontId="3" fillId="2" borderId="0" xfId="0" applyNumberFormat="1" applyFont="1" applyFill="1" applyAlignment="1">
      <alignment horizontal="center"/>
    </xf>
    <xf numFmtId="0" fontId="3" fillId="2" borderId="0" xfId="0" applyFont="1" applyFill="1" applyAlignment="1">
      <alignment horizontal="center"/>
    </xf>
    <xf numFmtId="3" fontId="3" fillId="2" borderId="0" xfId="0" applyNumberFormat="1" applyFont="1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 applyFill="1"/>
    <xf numFmtId="3" fontId="0" fillId="0" borderId="0" xfId="0" applyNumberFormat="1" applyFill="1"/>
    <xf numFmtId="0" fontId="0" fillId="3" borderId="0" xfId="0" applyFill="1" applyAlignment="1">
      <alignment horizontal="center"/>
    </xf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NO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5"/>
  <sheetViews>
    <sheetView tabSelected="1" workbookViewId="0">
      <selection activeCell="U23" sqref="U23"/>
    </sheetView>
  </sheetViews>
  <sheetFormatPr baseColWidth="10" defaultColWidth="11.42578125" defaultRowHeight="15" x14ac:dyDescent="0.25"/>
  <cols>
    <col min="1" max="1" width="12.5703125" style="22" bestFit="1" customWidth="1"/>
    <col min="2" max="2" width="18.28515625" style="22" bestFit="1" customWidth="1"/>
    <col min="3" max="3" width="13.7109375" style="23" bestFit="1" customWidth="1"/>
    <col min="4" max="4" width="16.5703125" style="22" customWidth="1"/>
    <col min="5" max="5" width="15.42578125" style="9" customWidth="1"/>
    <col min="6" max="6" width="11.42578125" style="9"/>
    <col min="12" max="12" width="13.140625" bestFit="1" customWidth="1"/>
  </cols>
  <sheetData>
    <row r="1" spans="1:18" s="4" customFormat="1" x14ac:dyDescent="0.25">
      <c r="A1" s="1" t="s">
        <v>0</v>
      </c>
      <c r="B1" s="1" t="s">
        <v>41</v>
      </c>
      <c r="C1" s="2" t="s">
        <v>1</v>
      </c>
      <c r="D1" s="1" t="s">
        <v>40</v>
      </c>
      <c r="E1" s="3" t="s">
        <v>2</v>
      </c>
      <c r="F1"/>
      <c r="G1"/>
      <c r="H1"/>
      <c r="L1" s="4" t="s">
        <v>42</v>
      </c>
      <c r="M1" s="4" t="s">
        <v>43</v>
      </c>
      <c r="N1" s="4" t="s">
        <v>33</v>
      </c>
      <c r="O1" s="4" t="s">
        <v>38</v>
      </c>
    </row>
    <row r="2" spans="1:18" x14ac:dyDescent="0.25">
      <c r="A2" s="5">
        <v>36526</v>
      </c>
      <c r="B2" s="6" t="s">
        <v>6</v>
      </c>
      <c r="C2" s="7">
        <v>1650</v>
      </c>
      <c r="D2" s="6"/>
      <c r="E2" s="8" t="s">
        <v>5</v>
      </c>
      <c r="L2" t="b" cm="1">
        <f t="array" aca="1" ref="L2" ca="1">IF([1]!NO_COULEUR(D2)=5296274,TRUE,FALSE)</f>
        <v>1</v>
      </c>
      <c r="M2" t="b">
        <f>IF(D2="",TRUE,FALSE)</f>
        <v>1</v>
      </c>
      <c r="N2" t="b">
        <f>IF(E2="S",TRUE,FALSE)</f>
        <v>1</v>
      </c>
      <c r="O2" s="27">
        <f>C2+D2</f>
        <v>1650</v>
      </c>
    </row>
    <row r="3" spans="1:18" x14ac:dyDescent="0.25">
      <c r="A3" s="5">
        <v>36526</v>
      </c>
      <c r="B3" s="6" t="s">
        <v>19</v>
      </c>
      <c r="C3" s="7">
        <v>1270</v>
      </c>
      <c r="D3" s="13">
        <v>950</v>
      </c>
      <c r="E3" s="8"/>
      <c r="G3" s="11" t="s">
        <v>36</v>
      </c>
      <c r="H3" s="11" t="s">
        <v>37</v>
      </c>
      <c r="I3" s="11" t="s">
        <v>38</v>
      </c>
      <c r="L3" t="b" cm="1">
        <f t="array" aca="1" ref="L3" ca="1">IF([1]!NO_COULEUR(D3)=5296274,TRUE,FALSE)</f>
        <v>0</v>
      </c>
      <c r="M3" t="b">
        <f t="shared" ref="M3:M30" si="0">IF(D3="",TRUE,FALSE)</f>
        <v>0</v>
      </c>
      <c r="N3" t="b">
        <f t="shared" ref="N3:N30" si="1">IF(E3="S",TRUE,FALSE)</f>
        <v>0</v>
      </c>
      <c r="O3" s="27">
        <f t="shared" ref="O3:O30" si="2">C3+D3</f>
        <v>2220</v>
      </c>
    </row>
    <row r="4" spans="1:18" ht="15.75" x14ac:dyDescent="0.25">
      <c r="A4" s="15">
        <v>36526</v>
      </c>
      <c r="B4" s="13" t="s">
        <v>9</v>
      </c>
      <c r="C4" s="16">
        <v>1300</v>
      </c>
      <c r="D4" s="13">
        <v>770</v>
      </c>
      <c r="E4" s="17" t="s">
        <v>5</v>
      </c>
      <c r="G4" s="10" t="s">
        <v>32</v>
      </c>
      <c r="H4" s="26" t="s">
        <v>39</v>
      </c>
      <c r="I4" s="26"/>
      <c r="L4" t="b" cm="1">
        <f t="array" aca="1" ref="L4" ca="1">IF([1]!NO_COULEUR(D4)=5296274,TRUE,FALSE)</f>
        <v>0</v>
      </c>
      <c r="M4" t="b">
        <f t="shared" si="0"/>
        <v>0</v>
      </c>
      <c r="N4" t="b">
        <f t="shared" si="1"/>
        <v>1</v>
      </c>
      <c r="O4" s="27">
        <f t="shared" si="2"/>
        <v>2070</v>
      </c>
    </row>
    <row r="5" spans="1:18" x14ac:dyDescent="0.25">
      <c r="A5" s="15">
        <v>36526</v>
      </c>
      <c r="B5" s="13" t="s">
        <v>29</v>
      </c>
      <c r="C5" s="16">
        <v>2570</v>
      </c>
      <c r="D5" s="13"/>
      <c r="E5" s="17"/>
      <c r="G5" s="11" t="s">
        <v>34</v>
      </c>
      <c r="H5" s="11">
        <f ca="1">COUNTIFS(L2:L30,TRUE,M2:M30,TRUE,N2:N30,FALSE)</f>
        <v>6</v>
      </c>
      <c r="I5" s="12">
        <f ca="1">SUMIFS(O2:O30,L2:L30,TRUE,M2:M30,TRUE,N2:N30,FALSE)</f>
        <v>17600</v>
      </c>
      <c r="L5" t="b" cm="1">
        <f t="array" aca="1" ref="L5" ca="1">IF([1]!NO_COULEUR(D5)=5296274,TRUE,FALSE)</f>
        <v>0</v>
      </c>
      <c r="M5" t="b">
        <f t="shared" si="0"/>
        <v>1</v>
      </c>
      <c r="N5" t="b">
        <f t="shared" si="1"/>
        <v>0</v>
      </c>
      <c r="O5" s="27">
        <f t="shared" si="2"/>
        <v>2570</v>
      </c>
    </row>
    <row r="6" spans="1:18" x14ac:dyDescent="0.25">
      <c r="A6" s="15">
        <v>36527</v>
      </c>
      <c r="B6" s="13" t="s">
        <v>30</v>
      </c>
      <c r="C6" s="16">
        <v>1740</v>
      </c>
      <c r="D6" s="13">
        <v>720</v>
      </c>
      <c r="E6" s="17"/>
      <c r="G6" s="11" t="s">
        <v>35</v>
      </c>
      <c r="H6" s="11">
        <f ca="1">COUNTIFS(L2:L30,FALSE,M2:M30,TRUE,N2:N30,FALSE)</f>
        <v>2</v>
      </c>
      <c r="I6" s="12">
        <f ca="1">SUMIFS(O2:O30,L2:L30,FALSE,M2:M30,TRUE,N2:N30,FALSE)</f>
        <v>5570</v>
      </c>
      <c r="L6" t="b" cm="1">
        <f t="array" aca="1" ref="L6" ca="1">IF([1]!NO_COULEUR(D6)=5296274,TRUE,FALSE)</f>
        <v>0</v>
      </c>
      <c r="M6" t="b">
        <f t="shared" si="0"/>
        <v>0</v>
      </c>
      <c r="N6" t="b">
        <f t="shared" si="1"/>
        <v>0</v>
      </c>
      <c r="O6" s="27">
        <f t="shared" si="2"/>
        <v>2460</v>
      </c>
    </row>
    <row r="7" spans="1:18" x14ac:dyDescent="0.25">
      <c r="A7" s="5">
        <v>36529</v>
      </c>
      <c r="B7" s="6" t="s">
        <v>7</v>
      </c>
      <c r="C7" s="7">
        <v>690</v>
      </c>
      <c r="D7" s="13">
        <v>550</v>
      </c>
      <c r="E7" s="8" t="s">
        <v>5</v>
      </c>
      <c r="G7" s="11"/>
      <c r="H7" s="26" t="s">
        <v>40</v>
      </c>
      <c r="I7" s="26"/>
      <c r="L7" t="b" cm="1">
        <f t="array" aca="1" ref="L7" ca="1">IF([1]!NO_COULEUR(D7)=5296274,TRUE,FALSE)</f>
        <v>0</v>
      </c>
      <c r="M7" t="b">
        <f t="shared" si="0"/>
        <v>0</v>
      </c>
      <c r="N7" t="b">
        <f t="shared" si="1"/>
        <v>1</v>
      </c>
      <c r="O7" s="27">
        <f t="shared" si="2"/>
        <v>1240</v>
      </c>
    </row>
    <row r="8" spans="1:18" x14ac:dyDescent="0.25">
      <c r="A8" s="18">
        <v>36529</v>
      </c>
      <c r="B8" s="19" t="s">
        <v>21</v>
      </c>
      <c r="C8" s="20">
        <v>430</v>
      </c>
      <c r="D8" s="19"/>
      <c r="E8" s="8"/>
      <c r="G8" s="11" t="s">
        <v>34</v>
      </c>
      <c r="H8" s="11">
        <f ca="1">COUNTIFS(L2:L30,TRUE,M2:M30,FALSE,N2:N30,FALSE)</f>
        <v>2</v>
      </c>
      <c r="I8" s="12">
        <f ca="1">SUMIFS(O2:O30,L2:L30,TRUE,M2:M30,FALSE,N2:N30,FALSE)</f>
        <v>3760</v>
      </c>
      <c r="L8" t="b" cm="1">
        <f t="array" aca="1" ref="L8" ca="1">IF([1]!NO_COULEUR(D8)=5296274,TRUE,FALSE)</f>
        <v>1</v>
      </c>
      <c r="M8" t="b">
        <f t="shared" si="0"/>
        <v>1</v>
      </c>
      <c r="N8" t="b">
        <f t="shared" si="1"/>
        <v>0</v>
      </c>
      <c r="O8" s="27">
        <f t="shared" si="2"/>
        <v>430</v>
      </c>
    </row>
    <row r="9" spans="1:18" x14ac:dyDescent="0.25">
      <c r="A9" s="5">
        <v>36529</v>
      </c>
      <c r="B9" s="6" t="s">
        <v>22</v>
      </c>
      <c r="C9" s="7">
        <v>1700</v>
      </c>
      <c r="D9" s="6">
        <v>750</v>
      </c>
      <c r="E9" s="8"/>
      <c r="G9" s="11" t="s">
        <v>35</v>
      </c>
      <c r="H9" s="11">
        <f ca="1">COUNTIFS(L2:L30,FALSE,M2:M30,FALSE,N2:N30,FALSE)</f>
        <v>6</v>
      </c>
      <c r="I9" s="12">
        <f ca="1">SUMIFS(O2:O30,L2:L30,FALSE,M2:M30,FALSE,N2:N30,FALSE)</f>
        <v>25240</v>
      </c>
      <c r="L9" t="b" cm="1">
        <f t="array" aca="1" ref="L9" ca="1">IF([1]!NO_COULEUR(D9)=5296274,TRUE,FALSE)</f>
        <v>1</v>
      </c>
      <c r="M9" t="b">
        <f t="shared" si="0"/>
        <v>0</v>
      </c>
      <c r="N9" t="b">
        <f t="shared" si="1"/>
        <v>0</v>
      </c>
      <c r="O9" s="27">
        <f t="shared" si="2"/>
        <v>2450</v>
      </c>
    </row>
    <row r="10" spans="1:18" ht="15.75" x14ac:dyDescent="0.25">
      <c r="A10" s="15">
        <v>36529</v>
      </c>
      <c r="B10" s="13" t="s">
        <v>31</v>
      </c>
      <c r="C10" s="16">
        <v>3000</v>
      </c>
      <c r="D10" s="13"/>
      <c r="E10" s="17"/>
      <c r="G10" s="10" t="s">
        <v>33</v>
      </c>
      <c r="H10" s="26" t="s">
        <v>39</v>
      </c>
      <c r="I10" s="26"/>
      <c r="L10" t="b" cm="1">
        <f t="array" aca="1" ref="L10" ca="1">IF([1]!NO_COULEUR(D10)=5296274,TRUE,FALSE)</f>
        <v>0</v>
      </c>
      <c r="M10" t="b">
        <f t="shared" si="0"/>
        <v>1</v>
      </c>
      <c r="N10" t="b">
        <f t="shared" si="1"/>
        <v>0</v>
      </c>
      <c r="O10" s="27">
        <f t="shared" si="2"/>
        <v>3000</v>
      </c>
    </row>
    <row r="11" spans="1:18" x14ac:dyDescent="0.25">
      <c r="A11" s="5">
        <v>36533</v>
      </c>
      <c r="B11" s="6" t="s">
        <v>8</v>
      </c>
      <c r="C11" s="7">
        <v>3280</v>
      </c>
      <c r="D11" s="14">
        <v>840</v>
      </c>
      <c r="E11" s="8" t="s">
        <v>5</v>
      </c>
      <c r="G11" s="11" t="s">
        <v>34</v>
      </c>
      <c r="H11" s="11">
        <f ca="1">COUNTIFS(L2:L30,TRUE,M2:M30,TRUE,N2:N30,TRUE)</f>
        <v>5</v>
      </c>
      <c r="I11" s="12">
        <f ca="1">SUMIFS(O2:O30,L2:L30,TRUE,M2:M30,TRUE,N2:N30,TRUE)</f>
        <v>6920</v>
      </c>
      <c r="L11" t="b" cm="1">
        <f t="array" aca="1" ref="L11" ca="1">IF([1]!NO_COULEUR(D11)=5296274,TRUE,FALSE)</f>
        <v>0</v>
      </c>
      <c r="M11" t="b">
        <f t="shared" si="0"/>
        <v>0</v>
      </c>
      <c r="N11" t="b">
        <f t="shared" si="1"/>
        <v>1</v>
      </c>
      <c r="O11" s="27">
        <f t="shared" si="2"/>
        <v>4120</v>
      </c>
    </row>
    <row r="12" spans="1:18" x14ac:dyDescent="0.25">
      <c r="A12" s="5">
        <v>36533</v>
      </c>
      <c r="B12" s="6" t="s">
        <v>20</v>
      </c>
      <c r="C12" s="7">
        <v>2700</v>
      </c>
      <c r="D12" s="6"/>
      <c r="E12" s="8"/>
      <c r="G12" s="11" t="s">
        <v>35</v>
      </c>
      <c r="H12" s="11">
        <f ca="1">COUNTIFS(L2:L30,FALSE,M2:M30,TRUE,N2:N30,TRUE)</f>
        <v>2</v>
      </c>
      <c r="I12" s="12">
        <f ca="1">SUMIFS(O2:O30,L2:L30,FALSE,M2:M30,TRUE,N2:N30,TRUE)</f>
        <v>3880</v>
      </c>
      <c r="L12" t="b" cm="1">
        <f t="array" aca="1" ref="L12" ca="1">IF([1]!NO_COULEUR(D12)=5296274,TRUE,FALSE)</f>
        <v>1</v>
      </c>
      <c r="M12" t="b">
        <f t="shared" si="0"/>
        <v>1</v>
      </c>
      <c r="N12" t="b">
        <f t="shared" si="1"/>
        <v>0</v>
      </c>
      <c r="O12" s="27">
        <f t="shared" si="2"/>
        <v>2700</v>
      </c>
    </row>
    <row r="13" spans="1:18" x14ac:dyDescent="0.25">
      <c r="A13" s="15">
        <v>36533</v>
      </c>
      <c r="B13" s="13" t="s">
        <v>18</v>
      </c>
      <c r="C13" s="16">
        <v>8070</v>
      </c>
      <c r="D13" s="13">
        <v>4180</v>
      </c>
      <c r="E13" s="17" t="s">
        <v>17</v>
      </c>
      <c r="G13" s="11"/>
      <c r="H13" s="26" t="s">
        <v>40</v>
      </c>
      <c r="I13" s="26"/>
      <c r="L13" t="b" cm="1">
        <f t="array" aca="1" ref="L13" ca="1">IF([1]!NO_COULEUR(D13)=5296274,TRUE,FALSE)</f>
        <v>0</v>
      </c>
      <c r="M13" t="b">
        <f t="shared" si="0"/>
        <v>0</v>
      </c>
      <c r="N13" t="b">
        <f t="shared" si="1"/>
        <v>0</v>
      </c>
      <c r="O13" s="27">
        <f t="shared" si="2"/>
        <v>12250</v>
      </c>
    </row>
    <row r="14" spans="1:18" x14ac:dyDescent="0.25">
      <c r="A14" s="5">
        <v>36534</v>
      </c>
      <c r="B14" s="6" t="s">
        <v>13</v>
      </c>
      <c r="C14" s="7">
        <v>340</v>
      </c>
      <c r="D14" s="6"/>
      <c r="E14" s="8" t="s">
        <v>5</v>
      </c>
      <c r="G14" s="11" t="s">
        <v>34</v>
      </c>
      <c r="H14" s="11">
        <f ca="1">COUNTIFS(L2:L30,TRUE,M2:M30,FALSE,N2:N30,TRUE)</f>
        <v>2</v>
      </c>
      <c r="I14" s="12">
        <f ca="1">SUMIFS(O2:O30,L2:L30,TRUE,M2:M30,FALSE,N2:N30,TRUE)</f>
        <v>4610</v>
      </c>
      <c r="L14" t="b" cm="1">
        <f t="array" aca="1" ref="L14" ca="1">IF([1]!NO_COULEUR(D14)=5296274,TRUE,FALSE)</f>
        <v>1</v>
      </c>
      <c r="M14" t="b">
        <f t="shared" si="0"/>
        <v>1</v>
      </c>
      <c r="N14" t="b">
        <f t="shared" si="1"/>
        <v>1</v>
      </c>
      <c r="O14" s="27">
        <f t="shared" si="2"/>
        <v>340</v>
      </c>
    </row>
    <row r="15" spans="1:18" x14ac:dyDescent="0.25">
      <c r="A15" s="5">
        <v>36534</v>
      </c>
      <c r="B15" s="6" t="s">
        <v>23</v>
      </c>
      <c r="C15" s="7">
        <v>1900</v>
      </c>
      <c r="D15" s="13">
        <v>890</v>
      </c>
      <c r="E15" s="8"/>
      <c r="G15" s="11" t="s">
        <v>35</v>
      </c>
      <c r="H15" s="11">
        <f ca="1">COUNTIFS(L2:L30,FALSE,M2:M30,FALSE,N2:N30,TRUE)</f>
        <v>4</v>
      </c>
      <c r="I15" s="12">
        <f ca="1">SUMIFS(O2:O30,L2:L30,FALSE,M2:M30,FALSE,N2:N30,TRUE)</f>
        <v>9120</v>
      </c>
      <c r="L15" t="b" cm="1">
        <f t="array" aca="1" ref="L15" ca="1">IF([1]!NO_COULEUR(D15)=5296274,TRUE,FALSE)</f>
        <v>0</v>
      </c>
      <c r="M15" t="b">
        <f t="shared" si="0"/>
        <v>0</v>
      </c>
      <c r="N15" t="b">
        <f t="shared" si="1"/>
        <v>0</v>
      </c>
      <c r="O15" s="27">
        <f t="shared" si="2"/>
        <v>2790</v>
      </c>
    </row>
    <row r="16" spans="1:18" x14ac:dyDescent="0.25">
      <c r="A16" s="5">
        <v>36536</v>
      </c>
      <c r="B16" s="6" t="s">
        <v>9</v>
      </c>
      <c r="C16" s="7">
        <v>3830</v>
      </c>
      <c r="D16" s="6"/>
      <c r="E16" s="8" t="s">
        <v>5</v>
      </c>
      <c r="L16" t="b" cm="1">
        <f t="array" aca="1" ref="L16" ca="1">IF([1]!NO_COULEUR(D16)=5296274,TRUE,FALSE)</f>
        <v>1</v>
      </c>
      <c r="M16" t="b">
        <f t="shared" si="0"/>
        <v>1</v>
      </c>
      <c r="N16" t="b">
        <f t="shared" si="1"/>
        <v>1</v>
      </c>
      <c r="O16" s="27">
        <f t="shared" si="2"/>
        <v>3830</v>
      </c>
      <c r="P16" s="24"/>
      <c r="Q16" s="24"/>
      <c r="R16" s="24"/>
    </row>
    <row r="17" spans="1:18" x14ac:dyDescent="0.25">
      <c r="A17" s="5">
        <v>36536</v>
      </c>
      <c r="B17" s="6" t="s">
        <v>9</v>
      </c>
      <c r="C17" s="7">
        <v>2470</v>
      </c>
      <c r="D17" s="6"/>
      <c r="E17" s="8" t="s">
        <v>17</v>
      </c>
      <c r="L17" t="b" cm="1">
        <f t="array" aca="1" ref="L17" ca="1">IF([1]!NO_COULEUR(D17)=5296274,TRUE,FALSE)</f>
        <v>1</v>
      </c>
      <c r="M17" t="b">
        <f t="shared" si="0"/>
        <v>1</v>
      </c>
      <c r="N17" t="b">
        <f t="shared" si="1"/>
        <v>0</v>
      </c>
      <c r="O17" s="27">
        <f t="shared" si="2"/>
        <v>2470</v>
      </c>
      <c r="P17" s="24"/>
      <c r="Q17" s="24"/>
      <c r="R17" s="24"/>
    </row>
    <row r="18" spans="1:18" x14ac:dyDescent="0.25">
      <c r="A18" s="5">
        <v>36540</v>
      </c>
      <c r="B18" s="6" t="s">
        <v>10</v>
      </c>
      <c r="C18" s="7">
        <v>1260</v>
      </c>
      <c r="D18" s="6">
        <v>770</v>
      </c>
      <c r="E18" s="8" t="s">
        <v>5</v>
      </c>
      <c r="L18" t="b" cm="1">
        <f t="array" aca="1" ref="L18" ca="1">IF([1]!NO_COULEUR(D18)=5296274,TRUE,FALSE)</f>
        <v>1</v>
      </c>
      <c r="M18" t="b">
        <f t="shared" si="0"/>
        <v>0</v>
      </c>
      <c r="N18" t="b">
        <f t="shared" si="1"/>
        <v>1</v>
      </c>
      <c r="O18" s="27">
        <f t="shared" si="2"/>
        <v>2030</v>
      </c>
      <c r="P18" s="25"/>
      <c r="Q18" s="24"/>
      <c r="R18" s="24"/>
    </row>
    <row r="19" spans="1:18" x14ac:dyDescent="0.25">
      <c r="A19" s="15">
        <v>36546</v>
      </c>
      <c r="B19" s="13" t="s">
        <v>14</v>
      </c>
      <c r="C19" s="16">
        <v>1100</v>
      </c>
      <c r="D19" s="13"/>
      <c r="E19" s="17" t="s">
        <v>5</v>
      </c>
      <c r="G19" s="24"/>
      <c r="H19" s="24"/>
      <c r="L19" t="b" cm="1">
        <f t="array" aca="1" ref="L19" ca="1">IF([1]!NO_COULEUR(D19)=5296274,TRUE,FALSE)</f>
        <v>0</v>
      </c>
      <c r="M19" t="b">
        <f t="shared" si="0"/>
        <v>1</v>
      </c>
      <c r="N19" t="b">
        <f t="shared" si="1"/>
        <v>1</v>
      </c>
      <c r="O19" s="27">
        <f t="shared" si="2"/>
        <v>1100</v>
      </c>
      <c r="P19" s="25"/>
      <c r="Q19" s="24"/>
      <c r="R19" s="24"/>
    </row>
    <row r="20" spans="1:18" x14ac:dyDescent="0.25">
      <c r="A20" s="5">
        <v>36547</v>
      </c>
      <c r="B20" s="21" t="s">
        <v>24</v>
      </c>
      <c r="C20" s="7">
        <v>11000</v>
      </c>
      <c r="D20" s="6"/>
      <c r="E20" s="8"/>
      <c r="G20" s="24"/>
      <c r="H20" s="24"/>
      <c r="L20" t="b" cm="1">
        <f t="array" aca="1" ref="L20" ca="1">IF([1]!NO_COULEUR(D20)=5296274,TRUE,FALSE)</f>
        <v>1</v>
      </c>
      <c r="M20" t="b">
        <f t="shared" si="0"/>
        <v>1</v>
      </c>
      <c r="N20" t="b">
        <f t="shared" si="1"/>
        <v>0</v>
      </c>
      <c r="O20" s="27">
        <f t="shared" si="2"/>
        <v>11000</v>
      </c>
      <c r="P20" s="24"/>
      <c r="Q20" s="24"/>
      <c r="R20" s="24"/>
    </row>
    <row r="21" spans="1:18" x14ac:dyDescent="0.25">
      <c r="A21" s="5">
        <v>36547</v>
      </c>
      <c r="B21" s="6" t="s">
        <v>25</v>
      </c>
      <c r="C21" s="7">
        <v>1750</v>
      </c>
      <c r="D21" s="13">
        <v>720</v>
      </c>
      <c r="E21" s="8"/>
      <c r="L21" t="b" cm="1">
        <f t="array" aca="1" ref="L21" ca="1">IF([1]!NO_COULEUR(D21)=5296274,TRUE,FALSE)</f>
        <v>0</v>
      </c>
      <c r="M21" t="b">
        <f t="shared" si="0"/>
        <v>0</v>
      </c>
      <c r="N21" t="b">
        <f t="shared" si="1"/>
        <v>0</v>
      </c>
      <c r="O21" s="27">
        <f t="shared" si="2"/>
        <v>2470</v>
      </c>
      <c r="P21" s="25"/>
      <c r="Q21" s="24"/>
      <c r="R21" s="24"/>
    </row>
    <row r="22" spans="1:18" x14ac:dyDescent="0.25">
      <c r="A22" s="5">
        <v>36547</v>
      </c>
      <c r="B22" s="6" t="s">
        <v>26</v>
      </c>
      <c r="C22" s="7">
        <v>700</v>
      </c>
      <c r="D22" s="6">
        <v>610</v>
      </c>
      <c r="E22" s="8"/>
      <c r="L22" t="b" cm="1">
        <f t="array" aca="1" ref="L22" ca="1">IF([1]!NO_COULEUR(D22)=5296274,TRUE,FALSE)</f>
        <v>1</v>
      </c>
      <c r="M22" t="b">
        <f t="shared" si="0"/>
        <v>0</v>
      </c>
      <c r="N22" t="b">
        <f t="shared" si="1"/>
        <v>0</v>
      </c>
      <c r="O22" s="27">
        <f t="shared" si="2"/>
        <v>1310</v>
      </c>
      <c r="P22" s="25"/>
      <c r="Q22" s="24"/>
      <c r="R22" s="24"/>
    </row>
    <row r="23" spans="1:18" x14ac:dyDescent="0.25">
      <c r="A23" s="5">
        <v>36549</v>
      </c>
      <c r="B23" s="6" t="s">
        <v>27</v>
      </c>
      <c r="C23" s="7">
        <v>2210</v>
      </c>
      <c r="D23" s="13">
        <v>840</v>
      </c>
      <c r="E23" s="8"/>
      <c r="L23" t="b" cm="1">
        <f t="array" aca="1" ref="L23" ca="1">IF([1]!NO_COULEUR(D23)=5296274,TRUE,FALSE)</f>
        <v>0</v>
      </c>
      <c r="M23" t="b">
        <f t="shared" si="0"/>
        <v>0</v>
      </c>
      <c r="N23" t="b">
        <f t="shared" si="1"/>
        <v>0</v>
      </c>
      <c r="O23" s="27">
        <f t="shared" si="2"/>
        <v>3050</v>
      </c>
      <c r="P23" s="24"/>
      <c r="Q23" s="24"/>
      <c r="R23" s="24"/>
    </row>
    <row r="24" spans="1:18" x14ac:dyDescent="0.25">
      <c r="A24" s="5">
        <v>36550</v>
      </c>
      <c r="B24" s="6" t="s">
        <v>11</v>
      </c>
      <c r="C24" s="7">
        <v>1860</v>
      </c>
      <c r="D24" s="6">
        <v>720</v>
      </c>
      <c r="E24" s="8" t="s">
        <v>5</v>
      </c>
      <c r="L24" t="b" cm="1">
        <f t="array" aca="1" ref="L24" ca="1">IF([1]!NO_COULEUR(D24)=5296274,TRUE,FALSE)</f>
        <v>1</v>
      </c>
      <c r="M24" t="b">
        <f t="shared" si="0"/>
        <v>0</v>
      </c>
      <c r="N24" t="b">
        <f t="shared" si="1"/>
        <v>1</v>
      </c>
      <c r="O24" s="27">
        <f t="shared" si="2"/>
        <v>2580</v>
      </c>
      <c r="P24" s="25"/>
      <c r="Q24" s="24"/>
      <c r="R24" s="24"/>
    </row>
    <row r="25" spans="1:18" x14ac:dyDescent="0.25">
      <c r="A25" s="5">
        <v>36550</v>
      </c>
      <c r="B25" s="6" t="s">
        <v>28</v>
      </c>
      <c r="C25" s="7">
        <v>850</v>
      </c>
      <c r="D25" s="6"/>
      <c r="E25" s="8"/>
      <c r="L25" t="b" cm="1">
        <f t="array" aca="1" ref="L25" ca="1">IF([1]!NO_COULEUR(D25)=5296274,TRUE,FALSE)</f>
        <v>1</v>
      </c>
      <c r="M25" t="b">
        <f t="shared" si="0"/>
        <v>1</v>
      </c>
      <c r="N25" t="b">
        <f t="shared" si="1"/>
        <v>0</v>
      </c>
      <c r="O25" s="27">
        <f t="shared" si="2"/>
        <v>850</v>
      </c>
      <c r="P25" s="25"/>
      <c r="Q25" s="24"/>
      <c r="R25" s="24"/>
    </row>
    <row r="26" spans="1:18" x14ac:dyDescent="0.25">
      <c r="A26" s="15">
        <v>36550</v>
      </c>
      <c r="B26" s="13" t="s">
        <v>15</v>
      </c>
      <c r="C26" s="16">
        <v>1230</v>
      </c>
      <c r="D26" s="13">
        <v>460</v>
      </c>
      <c r="E26" s="17" t="s">
        <v>5</v>
      </c>
      <c r="L26" t="b" cm="1">
        <f t="array" aca="1" ref="L26" ca="1">IF([1]!NO_COULEUR(D26)=5296274,TRUE,FALSE)</f>
        <v>0</v>
      </c>
      <c r="M26" t="b">
        <f t="shared" si="0"/>
        <v>0</v>
      </c>
      <c r="N26" t="b">
        <f t="shared" si="1"/>
        <v>1</v>
      </c>
      <c r="O26" s="27">
        <f t="shared" si="2"/>
        <v>1690</v>
      </c>
      <c r="P26" s="24"/>
      <c r="Q26" s="24"/>
      <c r="R26" s="24"/>
    </row>
    <row r="27" spans="1:18" x14ac:dyDescent="0.25">
      <c r="A27" s="5">
        <v>36554</v>
      </c>
      <c r="B27" s="6" t="s">
        <v>12</v>
      </c>
      <c r="C27" s="7">
        <v>770</v>
      </c>
      <c r="D27" s="6"/>
      <c r="E27" s="8" t="s">
        <v>5</v>
      </c>
      <c r="L27" t="b" cm="1">
        <f t="array" aca="1" ref="L27" ca="1">IF([1]!NO_COULEUR(D27)=5296274,TRUE,FALSE)</f>
        <v>1</v>
      </c>
      <c r="M27" t="b">
        <f t="shared" si="0"/>
        <v>1</v>
      </c>
      <c r="N27" t="b">
        <f t="shared" si="1"/>
        <v>1</v>
      </c>
      <c r="O27" s="27">
        <f t="shared" si="2"/>
        <v>770</v>
      </c>
      <c r="P27" s="25"/>
      <c r="Q27" s="24"/>
      <c r="R27" s="24"/>
    </row>
    <row r="28" spans="1:18" x14ac:dyDescent="0.25">
      <c r="A28" s="5">
        <v>36554</v>
      </c>
      <c r="B28" s="6" t="s">
        <v>3</v>
      </c>
      <c r="C28" s="7">
        <v>150</v>
      </c>
      <c r="D28" s="6"/>
      <c r="E28" s="8"/>
      <c r="L28" t="b" cm="1">
        <f t="array" aca="1" ref="L28" ca="1">IF([1]!NO_COULEUR(D28)=5296274,TRUE,FALSE)</f>
        <v>1</v>
      </c>
      <c r="M28" t="b">
        <f t="shared" si="0"/>
        <v>1</v>
      </c>
      <c r="N28" t="b">
        <f t="shared" si="1"/>
        <v>0</v>
      </c>
      <c r="O28" s="27">
        <f t="shared" si="2"/>
        <v>150</v>
      </c>
      <c r="P28" s="25"/>
      <c r="Q28" s="24"/>
      <c r="R28" s="24"/>
    </row>
    <row r="29" spans="1:18" x14ac:dyDescent="0.25">
      <c r="A29" s="15">
        <v>36554</v>
      </c>
      <c r="B29" s="13" t="s">
        <v>16</v>
      </c>
      <c r="C29" s="16">
        <v>2780</v>
      </c>
      <c r="D29" s="13"/>
      <c r="E29" s="17" t="s">
        <v>5</v>
      </c>
      <c r="L29" t="b" cm="1">
        <f t="array" aca="1" ref="L29" ca="1">IF([1]!NO_COULEUR(D29)=5296274,TRUE,FALSE)</f>
        <v>0</v>
      </c>
      <c r="M29" t="b">
        <f t="shared" si="0"/>
        <v>1</v>
      </c>
      <c r="N29" t="b">
        <f t="shared" si="1"/>
        <v>1</v>
      </c>
      <c r="O29" s="27">
        <f t="shared" si="2"/>
        <v>2780</v>
      </c>
      <c r="P29" s="24"/>
      <c r="Q29" s="24"/>
      <c r="R29" s="24"/>
    </row>
    <row r="30" spans="1:18" x14ac:dyDescent="0.25">
      <c r="A30" s="5">
        <v>36555</v>
      </c>
      <c r="B30" s="6" t="s">
        <v>4</v>
      </c>
      <c r="C30" s="7">
        <v>330</v>
      </c>
      <c r="D30" s="6"/>
      <c r="E30" s="8" t="s">
        <v>5</v>
      </c>
      <c r="L30" t="b" cm="1">
        <f t="array" aca="1" ref="L30" ca="1">IF([1]!NO_COULEUR(D30)=5296274,TRUE,FALSE)</f>
        <v>1</v>
      </c>
      <c r="M30" t="b">
        <f t="shared" si="0"/>
        <v>1</v>
      </c>
      <c r="N30" t="b">
        <f t="shared" si="1"/>
        <v>1</v>
      </c>
      <c r="O30" s="27">
        <f t="shared" si="2"/>
        <v>330</v>
      </c>
      <c r="P30" s="24"/>
      <c r="Q30" s="24"/>
      <c r="R30" s="24"/>
    </row>
    <row r="31" spans="1:18" x14ac:dyDescent="0.25">
      <c r="M31" s="24"/>
      <c r="N31" s="24"/>
      <c r="O31" s="24">
        <f ca="1">SUMIFS(O2:O30,L2:L30,FALSE,M2:M30,TRUE,N2:N30,FALSE)</f>
        <v>5570</v>
      </c>
      <c r="P31" s="24"/>
      <c r="Q31" s="24"/>
      <c r="R31" s="24"/>
    </row>
    <row r="32" spans="1:18" x14ac:dyDescent="0.25">
      <c r="M32" s="24"/>
      <c r="N32" s="25"/>
      <c r="O32" s="24"/>
      <c r="P32" s="24"/>
      <c r="Q32" s="24"/>
      <c r="R32" s="24"/>
    </row>
    <row r="33" spans="13:18" x14ac:dyDescent="0.25">
      <c r="M33" s="24"/>
      <c r="N33" s="25"/>
      <c r="O33" s="24"/>
      <c r="P33" s="24"/>
      <c r="Q33" s="24"/>
      <c r="R33" s="24"/>
    </row>
    <row r="34" spans="13:18" x14ac:dyDescent="0.25">
      <c r="M34" s="24"/>
      <c r="N34" s="24"/>
      <c r="O34" s="24"/>
      <c r="P34" s="24"/>
      <c r="Q34" s="24"/>
      <c r="R34" s="24"/>
    </row>
    <row r="35" spans="13:18" x14ac:dyDescent="0.25">
      <c r="M35" s="24"/>
      <c r="N35" s="24"/>
      <c r="O35" s="24"/>
      <c r="P35" s="24"/>
      <c r="Q35" s="24"/>
      <c r="R35" s="24"/>
    </row>
  </sheetData>
  <autoFilter ref="A1:E1" xr:uid="{00000000-0001-0000-0000-000000000000}">
    <sortState xmlns:xlrd2="http://schemas.microsoft.com/office/spreadsheetml/2017/richdata2" ref="A2:E30">
      <sortCondition ref="A1"/>
    </sortState>
  </autoFilter>
  <mergeCells count="4">
    <mergeCell ref="H10:I10"/>
    <mergeCell ref="H4:I4"/>
    <mergeCell ref="H13:I13"/>
    <mergeCell ref="H7:I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Juin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Letsch</dc:creator>
  <cp:lastModifiedBy>Yves</cp:lastModifiedBy>
  <dcterms:created xsi:type="dcterms:W3CDTF">2015-06-05T18:17:20Z</dcterms:created>
  <dcterms:modified xsi:type="dcterms:W3CDTF">2022-07-30T11:55:05Z</dcterms:modified>
</cp:coreProperties>
</file>